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ascort\Documents\LANA\residuos\RCD\EEH-AURREZTEN\versiones\versión 2017-2018\"/>
    </mc:Choice>
  </mc:AlternateContent>
  <bookViews>
    <workbookView xWindow="0" yWindow="0" windowWidth="28800" windowHeight="12228" tabRatio="548" activeTab="4"/>
  </bookViews>
  <sheets>
    <sheet name="PORTADA" sheetId="37" r:id="rId1"/>
    <sheet name="INTRO" sheetId="9" r:id="rId2"/>
    <sheet name="EGR" sheetId="16" r:id="rId3"/>
    <sheet name="PGR" sheetId="35" r:id="rId4"/>
    <sheet name="IFG" sheetId="36" r:id="rId5"/>
    <sheet name="RESUMEN" sheetId="33" r:id="rId6"/>
    <sheet name="Listas" sheetId="30" state="veryHidden" r:id="rId7"/>
    <sheet name="Calculos" sheetId="34" state="veryHidden" r:id="rId8"/>
    <sheet name="Distancias" sheetId="39" state="veryHidden" r:id="rId9"/>
    <sheet name="Precios" sheetId="40" state="veryHidden" r:id="rId10"/>
    <sheet name="Tratamiento" sheetId="41" state="veryHidden" r:id="rId11"/>
    <sheet name="Transporte" sheetId="42" state="veryHidden" r:id="rId12"/>
  </sheets>
  <externalReferences>
    <externalReference r:id="rId13"/>
  </externalReferences>
  <definedNames>
    <definedName name="_xlnm._FilterDatabase" localSheetId="8" hidden="1">Distancias!$A$5:$I$3989</definedName>
    <definedName name="_xlnm._FilterDatabase" localSheetId="2" hidden="1">EGR!$B$23:$L$78</definedName>
    <definedName name="_xlnm._FilterDatabase" localSheetId="4" hidden="1">IFG!$B$24:$V$103</definedName>
    <definedName name="_xlnm._FilterDatabase" localSheetId="6" hidden="1">Listas!$A$1:$V$33</definedName>
    <definedName name="_xlnm._FilterDatabase" localSheetId="3" hidden="1">PGR!$B$24:$S$103</definedName>
    <definedName name="_xlnm._FilterDatabase" localSheetId="9" hidden="1">Precios!$A$3:$C$79</definedName>
    <definedName name="_xlnm._FilterDatabase" localSheetId="5" hidden="1">RESUMEN!$B$22:$K$48</definedName>
    <definedName name="Año">INTRO!$D$40</definedName>
    <definedName name="_xlnm.Print_Area" localSheetId="2">EGR!$A$1:$M$162</definedName>
    <definedName name="_xlnm.Print_Area" localSheetId="4">IFG!$A$1:$GA$151</definedName>
    <definedName name="_xlnm.Print_Area" localSheetId="1">INTRO!$1:$43</definedName>
    <definedName name="_xlnm.Print_Area" localSheetId="3">PGR!$A$1:$W$151</definedName>
    <definedName name="_xlnm.Print_Area" localSheetId="0">PORTADA!$A$1:$M$46</definedName>
    <definedName name="_xlnm.Print_Area" localSheetId="5">RESUMEN!$A$1:$L$139,RESUMEN!$M$21:$X$61</definedName>
    <definedName name="Cerramientos" localSheetId="6">OFFSET(Listas!$C$2,0,0,COUNTA(Listas!$C:$C)-1,1)</definedName>
    <definedName name="Construcción">Listas!$F$2:$F$3</definedName>
    <definedName name="Demolición">Listas!$G$2:$G$4</definedName>
    <definedName name="Demolición_Industrial">Listas!$L$2:$L$5</definedName>
    <definedName name="Demolición_Residencial">Listas!$K$2:$K$4</definedName>
    <definedName name="Garaje" localSheetId="6">OFFSET(Listas!$V$2,0,0,COUNTA(Listas!$V:$V)-1,1)</definedName>
    <definedName name="Industria">Listas!$H$2:$H$5</definedName>
    <definedName name="Inicio">Precios!$W$4</definedName>
    <definedName name="L020108L">Distancias!$DJ$207:$DJ$209</definedName>
    <definedName name="L030308L">Distancias!$AP$207:$AP$209</definedName>
    <definedName name="L040222L">Distancias!$BR$207:$BR$209</definedName>
    <definedName name="L080111L">Distancias!$CT$207:$CT$209</definedName>
    <definedName name="L080112L">Distancias!$DV$207:$DV$209</definedName>
    <definedName name="L080113L">Distancias!$DB$207:$DB$209</definedName>
    <definedName name="L080119L">Distancias!$CX$207:$CX$209</definedName>
    <definedName name="L080202L">Distancias!$DR$207:$DR$209</definedName>
    <definedName name="L080409L">Distancias!$DZ$207:$DZ$209</definedName>
    <definedName name="L080410L">Distancias!$ED$207:$ED$209</definedName>
    <definedName name="L120109L">Distancias!$CL$207:$CL$209</definedName>
    <definedName name="L120114L">Distancias!$CP$207:$CP$209</definedName>
    <definedName name="L130205L">Distancias!$DZ$7:$DZ$9</definedName>
    <definedName name="L130502L">Distancias!$DF$207:$DF$209</definedName>
    <definedName name="L140602L">Distancias!$ED$7:$ED$9</definedName>
    <definedName name="L140603L">Distancias!$EH$7:$EH$9</definedName>
    <definedName name="L150101L">Distancias!$AT$207:$AT$209</definedName>
    <definedName name="L150102L">Distancias!$AX$207:$AX$209</definedName>
    <definedName name="L150103L">Distancias!$BB$207:$BB$209</definedName>
    <definedName name="L150104L">Distancias!$BF$207:$BF$209</definedName>
    <definedName name="L150105L">Distancias!$BJ$207:$BJ$209</definedName>
    <definedName name="L150106L">Distancias!$BN$207:$BN$209</definedName>
    <definedName name="L150110L">Distancias!$EL$7:$EL$9</definedName>
    <definedName name="L150202L">Distancias!$EP$7:$EP$9</definedName>
    <definedName name="L160107L">Distancias!$EX$7:$EX$9</definedName>
    <definedName name="L160113L">Distancias!$FB$7:$FB$9</definedName>
    <definedName name="L160114L">Distancias!$FF$7:$FF$9</definedName>
    <definedName name="L160116L">Distancias!$CP$7:$CP$7</definedName>
    <definedName name="L160209L">Distancias!$FJ$7:$FJ$9</definedName>
    <definedName name="L160211L">Distancias!$CD$207:$CD$209</definedName>
    <definedName name="L160213L">Distancias!$BV$207:$BV$209</definedName>
    <definedName name="L160214L">Distancias!$BZ$207:$BZ$209</definedName>
    <definedName name="L160506L">Distancias!$FN$7:$FN$9</definedName>
    <definedName name="L160601L">Distancias!$ET$7:$ET$9</definedName>
    <definedName name="L160602L">Distancias!$CH$207:$CH$209</definedName>
    <definedName name="L170101L">Distancias!$N$7:$N$9</definedName>
    <definedName name="L170102L">Distancias!$R$7:$R$9</definedName>
    <definedName name="L170103L">Distancias!$V$7:$V$9</definedName>
    <definedName name="L170106L">Distancias!$FR$7:$FR$9</definedName>
    <definedName name="L170107L">Distancias!$Z$7:$Z$9</definedName>
    <definedName name="L170201L">Distancias!$AD$7:$AD$9</definedName>
    <definedName name="L170202L">Distancias!$AH$7:$AH$9</definedName>
    <definedName name="L170203L">Distancias!$AL$7:$AL$9</definedName>
    <definedName name="L170204L">Distancias!$FV$7:$FV$9</definedName>
    <definedName name="L170301L">Distancias!$FZ$7:$FZ$9</definedName>
    <definedName name="L170302L">Distancias!$AP$7:$AP$9</definedName>
    <definedName name="L170303L">Distancias!$GD$7:$GD$9</definedName>
    <definedName name="L170401L">Distancias!$AT$7:$AT$9</definedName>
    <definedName name="L170402L">Distancias!$AX$7:$AX$9</definedName>
    <definedName name="L170403L">Distancias!$BB$7:$BB$9</definedName>
    <definedName name="L170404L">Distancias!$BF$7:$BF$9</definedName>
    <definedName name="L170405L">Distancias!$BJ$7:$BJ$9</definedName>
    <definedName name="L170406L">Distancias!$BN$7:$BN$9</definedName>
    <definedName name="L170407L">Distancias!$BR$7:$BR$9</definedName>
    <definedName name="L170409L">Distancias!$GH$7:$GH$9</definedName>
    <definedName name="L170410L">Distancias!$GL$7:$GL$9</definedName>
    <definedName name="L170411L">Distancias!$AL$207:$AL$209</definedName>
    <definedName name="L170503L">Distancias!$GP$7:$GP$9</definedName>
    <definedName name="L170504L">Distancias!$BV$7:$BV$9</definedName>
    <definedName name="L170505L">Distancias!$GT$7:$GT$9</definedName>
    <definedName name="L170601L">Distancias!$N$207:$N$209</definedName>
    <definedName name="L170603L">Distancias!$R$207:$R$209</definedName>
    <definedName name="L170604L">Distancias!$BZ$7:$BZ$8</definedName>
    <definedName name="L170605L">Distancias!$CD$7:$CD$9</definedName>
    <definedName name="L170801L">Distancias!$V$207:$V$209</definedName>
    <definedName name="L170802L">Distancias!$CH$7:$CH$7</definedName>
    <definedName name="L170903L">Distancias!$AH$207:$AH$209</definedName>
    <definedName name="L170904L">Distancias!$CL$7:$CL$9</definedName>
    <definedName name="L180109L">Distancias!$DN$207:$DN$209</definedName>
    <definedName name="L200101L">Distancias!$CT$7:$CT$9</definedName>
    <definedName name="L200110L">Distancias!$CX$7:$CX$7</definedName>
    <definedName name="L200111L">Distancias!$DB$7:$DB$9</definedName>
    <definedName name="L200121L">Distancias!$Z$207:$Z$209</definedName>
    <definedName name="L200127L">Distancias!$AD$207:$AD$209</definedName>
    <definedName name="L200136L">Distancias!$DJ$7:$DJ$9</definedName>
    <definedName name="L200201L">Distancias!$DV$7:$DV$8</definedName>
    <definedName name="L200301L">Distancias!$DN$7:$DN$7</definedName>
    <definedName name="L200307L">Distancias!$DR$7:$DR$9</definedName>
    <definedName name="MaterialCubierta" localSheetId="8">OFFSET([1]Listas!$E$2,0,0,COUNTA([1]Listas!$E$1:$E$65536)-1,1)</definedName>
    <definedName name="MaterialCubierta" localSheetId="6">OFFSET(Listas!$D$2,0,0,COUNTA(Listas!$D:$D)-1,1)</definedName>
    <definedName name="Mobiliario" localSheetId="8">OFFSET([1]Listas!$T$2,0,0,COUNTA([1]Listas!$T$1:$T$65536)-1,1)</definedName>
    <definedName name="Mobiliario" localSheetId="6">OFFSET(Listas!$Q$2,0,0,COUNTA(Listas!$Q:$Q)-1,1)</definedName>
    <definedName name="OtrosResiduos" localSheetId="8">OFFSET([1]Listas!$F$2,0,0,COUNTA([1]Listas!$F$1:$F$65536)-1,1)</definedName>
    <definedName name="OtrosResiduos" localSheetId="6">OFFSET(Listas!$E$2,0,0,COUNTA(Listas!$E:$E)-1,1)</definedName>
    <definedName name="prueba" localSheetId="8">OFFSET([1]Listas!$F$2,0,0,COUNTA([1]Listas!$F$1:$F$65536)-1,1)</definedName>
    <definedName name="prueba" localSheetId="6">OFFSET(Listas!$E$2,0,0,COUNTA(Listas!$E:$E)-1,1)</definedName>
    <definedName name="ResiduosObra" localSheetId="8">OFFSET([1]Listas!$W$2,0,0,COUNTA([1]Listas!$W$1:$W$65536)-1,1)</definedName>
    <definedName name="ResiduosObra" localSheetId="6">OFFSET(Listas!$T$2,0,0,COUNTA(Listas!$T:$T)-1,1)</definedName>
    <definedName name="ResiduosPeligrosos" localSheetId="8">OFFSET([1]Listas!$R$2,0,0,COUNTA([1]Listas!$R$1:$R$65536)-1,1)</definedName>
    <definedName name="ResiduosPeligrosos" localSheetId="6">OFFSET(Listas!$O$2,0,0,COUNTA(Listas!$O:$O)-1,1)</definedName>
    <definedName name="Separacion">OFFSET(Listas!$C$2,0,0,COUNTA(Listas!$C:$C)-1,1)</definedName>
    <definedName name="Territorio">Listas!$M$2:$M$5</definedName>
    <definedName name="Tipo">INTRO!$D$33</definedName>
    <definedName name="TipoEdificio" localSheetId="8">OFFSET([1]Listas!$A$2,0,0,COUNTA([1]Listas!$A$1:$A$65536)-1,1)</definedName>
    <definedName name="TipoEdificio" localSheetId="6">OFFSET(Listas!$A$2,0,0,COUNTA(Listas!$A:$A)-1,1)</definedName>
    <definedName name="TipoEstructura" localSheetId="8">OFFSET([1]Listas!$B$2,0,0,COUNTA([1]Listas!$B$1:$B$65536)-1,1)</definedName>
    <definedName name="TipoEstructura" localSheetId="6">OFFSET(Listas!$B$2,0,0,COUNTA(Listas!$B:$B)-1,1)</definedName>
    <definedName name="TipoEstructura">OFFSET(Listas!$D$2,0,0,COUNTA(Listas!$D:$D)-1,1)</definedName>
    <definedName name="TipoGestión" localSheetId="8">OFFSET([1]Listas!$Y$2,0,0,COUNTA([1]Listas!$Y$1:$Y$65536)-1,1)</definedName>
    <definedName name="TipoGestión" localSheetId="6">OFFSET(Listas!#REF!,0,0,COUNTA(Listas!#REF!)-1,1)</definedName>
    <definedName name="TipoObra">OFFSET(Listas!$A$2,0,0,COUNTA(Listas!$A:$A)-1,1)</definedName>
    <definedName name="TipoProyecto">OFFSET(Listas!$B$2,0,0,COUNTA(Listas!$B:$B)-1,1)</definedName>
    <definedName name="TipoUso">OFFSET(Listas!$E$2,0,0,COUNTA(Listas!$E:$E)-1,1)</definedName>
    <definedName name="Vivienda">Listas!#REF!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99" i="36" l="1"/>
  <c r="Q30" i="35"/>
  <c r="Q29" i="35"/>
  <c r="E73" i="36" l="1"/>
  <c r="L102" i="16"/>
  <c r="V2" i="40"/>
  <c r="E74" i="36" l="1"/>
  <c r="G102" i="16"/>
  <c r="I51" i="40"/>
  <c r="I50" i="40"/>
  <c r="I49" i="40"/>
  <c r="I48" i="40"/>
  <c r="I47" i="40"/>
  <c r="I46" i="40"/>
  <c r="I45" i="40"/>
  <c r="I44" i="40"/>
  <c r="I43" i="40"/>
  <c r="I42" i="40"/>
  <c r="I41" i="40"/>
  <c r="I40" i="40"/>
  <c r="I39" i="40"/>
  <c r="I38" i="40"/>
  <c r="I37" i="40"/>
  <c r="I36" i="40"/>
  <c r="I35" i="40"/>
  <c r="I34" i="40"/>
  <c r="I33" i="40"/>
  <c r="I32" i="40"/>
  <c r="I28" i="40"/>
  <c r="I27" i="40"/>
  <c r="I25" i="40"/>
  <c r="I23" i="40"/>
  <c r="I22" i="40"/>
  <c r="I21" i="40"/>
  <c r="I20" i="40"/>
  <c r="I19" i="40"/>
  <c r="I18" i="40"/>
  <c r="I17" i="40"/>
  <c r="I16" i="40"/>
  <c r="I15" i="40"/>
  <c r="I14" i="40"/>
  <c r="I13" i="40"/>
  <c r="I12" i="40"/>
  <c r="I8" i="40"/>
  <c r="I7" i="40"/>
  <c r="I5" i="40"/>
  <c r="I4" i="40"/>
  <c r="E102" i="16"/>
  <c r="S100" i="36"/>
  <c r="Q104" i="36"/>
  <c r="O104" i="36"/>
  <c r="M104" i="36"/>
  <c r="K104" i="36"/>
  <c r="I104" i="36"/>
  <c r="G104" i="36"/>
  <c r="F104" i="36"/>
  <c r="V104" i="36"/>
  <c r="S104" i="35"/>
  <c r="P104" i="35"/>
  <c r="N104" i="35"/>
  <c r="L104" i="35"/>
  <c r="J104" i="35"/>
  <c r="H104" i="35"/>
  <c r="F104" i="35"/>
  <c r="E104" i="35"/>
  <c r="J102" i="16"/>
  <c r="I102" i="16"/>
  <c r="H102" i="16"/>
  <c r="O103" i="35"/>
  <c r="K30" i="16"/>
  <c r="K34" i="16"/>
  <c r="K38" i="16"/>
  <c r="K42" i="16"/>
  <c r="K46" i="16"/>
  <c r="K50" i="16"/>
  <c r="K51" i="16"/>
  <c r="K52" i="16"/>
  <c r="K53" i="16"/>
  <c r="K54" i="16"/>
  <c r="K58" i="16"/>
  <c r="K59" i="16"/>
  <c r="K62" i="16"/>
  <c r="K66" i="16"/>
  <c r="K67" i="16"/>
  <c r="K68" i="16"/>
  <c r="K69" i="16"/>
  <c r="K70" i="16"/>
  <c r="K26" i="16"/>
  <c r="K32" i="16"/>
  <c r="K40" i="16"/>
  <c r="K47" i="16"/>
  <c r="K48" i="16"/>
  <c r="K56" i="16"/>
  <c r="K63" i="16"/>
  <c r="K64" i="16"/>
  <c r="K72" i="16"/>
  <c r="G157" i="16"/>
  <c r="E1" i="40"/>
  <c r="D1" i="40"/>
  <c r="S106" i="35"/>
  <c r="L106" i="16"/>
  <c r="D18" i="30"/>
  <c r="D21" i="30"/>
  <c r="D20" i="30"/>
  <c r="D19" i="30"/>
  <c r="E75" i="36" l="1"/>
  <c r="J12" i="40"/>
  <c r="P12" i="40" s="1"/>
  <c r="J20" i="40"/>
  <c r="W20" i="40"/>
  <c r="J25" i="40"/>
  <c r="S25" i="40" s="1"/>
  <c r="J33" i="40"/>
  <c r="M33" i="40" s="1"/>
  <c r="J37" i="40"/>
  <c r="S37" i="40" s="1"/>
  <c r="J41" i="40"/>
  <c r="S41" i="40" s="1"/>
  <c r="J45" i="40"/>
  <c r="K45" i="40" s="1"/>
  <c r="J49" i="40"/>
  <c r="N49" i="40" s="1"/>
  <c r="J7" i="40"/>
  <c r="L7" i="40" s="1"/>
  <c r="J15" i="40"/>
  <c r="M15" i="40" s="1"/>
  <c r="J19" i="40"/>
  <c r="N19" i="40" s="1"/>
  <c r="W19" i="40"/>
  <c r="J23" i="40"/>
  <c r="K23" i="40" s="1"/>
  <c r="J28" i="40"/>
  <c r="P28" i="40" s="1"/>
  <c r="J32" i="40"/>
  <c r="S32" i="40" s="1"/>
  <c r="J36" i="40"/>
  <c r="P36" i="40" s="1"/>
  <c r="J40" i="40"/>
  <c r="P40" i="40" s="1"/>
  <c r="J44" i="40"/>
  <c r="S44" i="40" s="1"/>
  <c r="J48" i="40"/>
  <c r="S48" i="40" s="1"/>
  <c r="J8" i="40"/>
  <c r="R8" i="40" s="1"/>
  <c r="J14" i="40"/>
  <c r="S14" i="40" s="1"/>
  <c r="J18" i="40"/>
  <c r="P18" i="40" s="1"/>
  <c r="W18" i="40"/>
  <c r="J27" i="40"/>
  <c r="P27" i="40" s="1"/>
  <c r="J35" i="40"/>
  <c r="P35" i="40" s="1"/>
  <c r="J39" i="40"/>
  <c r="L39" i="40" s="1"/>
  <c r="J43" i="40"/>
  <c r="P43" i="40" s="1"/>
  <c r="J47" i="40"/>
  <c r="M47" i="40" s="1"/>
  <c r="J51" i="40"/>
  <c r="S51" i="40" s="1"/>
  <c r="J16" i="40"/>
  <c r="W16" i="40"/>
  <c r="J5" i="40"/>
  <c r="L5" i="40" s="1"/>
  <c r="J13" i="40"/>
  <c r="S13" i="40" s="1"/>
  <c r="J17" i="40"/>
  <c r="K17" i="40" s="1"/>
  <c r="W17" i="40"/>
  <c r="J21" i="40"/>
  <c r="S21" i="40" s="1"/>
  <c r="W21" i="40"/>
  <c r="J34" i="40"/>
  <c r="P34" i="40" s="1"/>
  <c r="J38" i="40"/>
  <c r="S38" i="40" s="1"/>
  <c r="J46" i="40"/>
  <c r="S46" i="40" s="1"/>
  <c r="J50" i="40"/>
  <c r="P50" i="40" s="1"/>
  <c r="J22" i="40"/>
  <c r="S22" i="40" s="1"/>
  <c r="J4" i="40"/>
  <c r="L4" i="40" s="1"/>
  <c r="J42" i="40"/>
  <c r="L42" i="40" s="1"/>
  <c r="R104" i="35"/>
  <c r="S104" i="36"/>
  <c r="K28" i="16"/>
  <c r="K71" i="16"/>
  <c r="K55" i="16"/>
  <c r="K39" i="16"/>
  <c r="K43" i="16"/>
  <c r="K31" i="16"/>
  <c r="K60" i="16"/>
  <c r="K44" i="16"/>
  <c r="K35" i="16"/>
  <c r="K36" i="16"/>
  <c r="K73" i="16"/>
  <c r="K65" i="16"/>
  <c r="K61" i="16"/>
  <c r="K57" i="16"/>
  <c r="K49" i="16"/>
  <c r="K45" i="16"/>
  <c r="K41" i="16"/>
  <c r="K37" i="16"/>
  <c r="K33" i="16"/>
  <c r="K29" i="16"/>
  <c r="K27" i="16"/>
  <c r="S35" i="40"/>
  <c r="U79" i="40"/>
  <c r="U77" i="40"/>
  <c r="U75" i="40"/>
  <c r="U37" i="40"/>
  <c r="U38" i="40"/>
  <c r="U39" i="40"/>
  <c r="U40" i="40"/>
  <c r="U41" i="40"/>
  <c r="U43" i="40"/>
  <c r="U44" i="40"/>
  <c r="U45" i="40"/>
  <c r="U29" i="40"/>
  <c r="U30" i="40"/>
  <c r="U31" i="40"/>
  <c r="U32" i="40"/>
  <c r="U33" i="40"/>
  <c r="U34" i="40"/>
  <c r="U35" i="40"/>
  <c r="U5" i="40"/>
  <c r="U6" i="40"/>
  <c r="U9" i="40"/>
  <c r="U10" i="40"/>
  <c r="U11" i="40"/>
  <c r="U14" i="40"/>
  <c r="U16" i="40"/>
  <c r="U17" i="40"/>
  <c r="U18" i="40"/>
  <c r="U19" i="40"/>
  <c r="U20" i="40"/>
  <c r="U21" i="40"/>
  <c r="U22" i="40"/>
  <c r="U23" i="40"/>
  <c r="U24" i="40"/>
  <c r="U25" i="40"/>
  <c r="U26" i="40"/>
  <c r="U27" i="40"/>
  <c r="U28" i="40"/>
  <c r="U4" i="40"/>
  <c r="U50" i="40"/>
  <c r="G70" i="35"/>
  <c r="I64" i="33" s="1"/>
  <c r="U42" i="40"/>
  <c r="H62" i="36"/>
  <c r="L56" i="33" s="1"/>
  <c r="H58" i="36"/>
  <c r="L52" i="33" s="1"/>
  <c r="E117" i="16"/>
  <c r="G38" i="35"/>
  <c r="I32" i="33" s="1"/>
  <c r="H28" i="36"/>
  <c r="L22" i="33" s="1"/>
  <c r="R43" i="40"/>
  <c r="R51" i="40"/>
  <c r="R13" i="40"/>
  <c r="R27" i="40"/>
  <c r="R35" i="40"/>
  <c r="K43" i="40"/>
  <c r="L43" i="40"/>
  <c r="M43" i="40"/>
  <c r="N43" i="40"/>
  <c r="O43" i="40"/>
  <c r="N45" i="40"/>
  <c r="K51" i="40"/>
  <c r="L51" i="40"/>
  <c r="M51" i="40"/>
  <c r="N51" i="40"/>
  <c r="O51" i="40"/>
  <c r="K32" i="40"/>
  <c r="K35" i="40"/>
  <c r="L35" i="40"/>
  <c r="M35" i="40"/>
  <c r="N35" i="40"/>
  <c r="O35" i="40"/>
  <c r="U51" i="40"/>
  <c r="U49" i="40"/>
  <c r="U36" i="40"/>
  <c r="U15" i="40"/>
  <c r="U13" i="40"/>
  <c r="U7" i="40"/>
  <c r="G7" i="42"/>
  <c r="F7" i="42"/>
  <c r="A30" i="42"/>
  <c r="B30" i="42"/>
  <c r="D30" i="42"/>
  <c r="E30" i="42"/>
  <c r="F30" i="42"/>
  <c r="G30" i="42"/>
  <c r="H30" i="42"/>
  <c r="C30" i="42"/>
  <c r="C29" i="42"/>
  <c r="A29" i="42"/>
  <c r="B29" i="42"/>
  <c r="D29" i="42"/>
  <c r="E29" i="42"/>
  <c r="F29" i="42"/>
  <c r="G29" i="42"/>
  <c r="H29" i="42"/>
  <c r="C1" i="42"/>
  <c r="D1" i="42"/>
  <c r="E1" i="42"/>
  <c r="F1" i="42"/>
  <c r="G1" i="42"/>
  <c r="H1" i="42"/>
  <c r="I1" i="42"/>
  <c r="J1" i="42"/>
  <c r="K1" i="42"/>
  <c r="L1" i="42"/>
  <c r="B1" i="42"/>
  <c r="F32" i="40"/>
  <c r="G32" i="40"/>
  <c r="F44" i="40"/>
  <c r="G44" i="40"/>
  <c r="E32" i="40"/>
  <c r="E44" i="40"/>
  <c r="V26" i="41"/>
  <c r="G68" i="40" s="1"/>
  <c r="U26" i="41"/>
  <c r="F68" i="40" s="1"/>
  <c r="T26" i="41"/>
  <c r="E68" i="40" s="1"/>
  <c r="V24" i="41"/>
  <c r="G42" i="40" s="1"/>
  <c r="U24" i="41"/>
  <c r="F12" i="40" s="1"/>
  <c r="T24" i="41"/>
  <c r="E46" i="40" s="1"/>
  <c r="V23" i="41"/>
  <c r="G48" i="40" s="1"/>
  <c r="U23" i="41"/>
  <c r="F48" i="40" s="1"/>
  <c r="T23" i="41"/>
  <c r="E48" i="40" s="1"/>
  <c r="V22" i="41"/>
  <c r="U22" i="41"/>
  <c r="T22" i="41"/>
  <c r="V21" i="41"/>
  <c r="G47" i="40" s="1"/>
  <c r="U21" i="41"/>
  <c r="F47" i="40" s="1"/>
  <c r="T21" i="41"/>
  <c r="E47" i="40" s="1"/>
  <c r="V20" i="41"/>
  <c r="G58" i="40" s="1"/>
  <c r="U20" i="41"/>
  <c r="F58" i="40" s="1"/>
  <c r="T20" i="41"/>
  <c r="E77" i="40" s="1"/>
  <c r="V19" i="41"/>
  <c r="G52" i="40" s="1"/>
  <c r="U19" i="41"/>
  <c r="F52" i="40" s="1"/>
  <c r="T19" i="41"/>
  <c r="E53" i="40" s="1"/>
  <c r="V18" i="41"/>
  <c r="G36" i="40" s="1"/>
  <c r="U18" i="41"/>
  <c r="F36" i="40" s="1"/>
  <c r="T18" i="41"/>
  <c r="E36" i="40" s="1"/>
  <c r="V17" i="41"/>
  <c r="G70" i="40" s="1"/>
  <c r="U17" i="41"/>
  <c r="F8" i="40" s="1"/>
  <c r="T17" i="41"/>
  <c r="E7" i="40" s="1"/>
  <c r="V16" i="41"/>
  <c r="V15" i="41"/>
  <c r="G34" i="40" s="1"/>
  <c r="U15" i="41"/>
  <c r="T15" i="41"/>
  <c r="E27" i="40" s="1"/>
  <c r="V14" i="41"/>
  <c r="G14" i="40" s="1"/>
  <c r="U14" i="41"/>
  <c r="F14" i="40" s="1"/>
  <c r="T14" i="41"/>
  <c r="E14" i="40" s="1"/>
  <c r="V13" i="41"/>
  <c r="G11" i="40" s="1"/>
  <c r="U13" i="41"/>
  <c r="F30" i="40" s="1"/>
  <c r="T13" i="41"/>
  <c r="E11" i="40" s="1"/>
  <c r="V12" i="41"/>
  <c r="G10" i="40" s="1"/>
  <c r="U12" i="41"/>
  <c r="F10" i="40" s="1"/>
  <c r="T12" i="41"/>
  <c r="E10" i="40" s="1"/>
  <c r="V11" i="41"/>
  <c r="G38" i="40" s="1"/>
  <c r="U11" i="41"/>
  <c r="F38" i="40" s="1"/>
  <c r="T11" i="41"/>
  <c r="E31" i="40" s="1"/>
  <c r="V10" i="41"/>
  <c r="G6" i="40" s="1"/>
  <c r="U10" i="41"/>
  <c r="F6" i="40" s="1"/>
  <c r="T10" i="41"/>
  <c r="E6" i="40" s="1"/>
  <c r="V9" i="41"/>
  <c r="G29" i="40" s="1"/>
  <c r="U9" i="41"/>
  <c r="F28" i="40" s="1"/>
  <c r="T9" i="41"/>
  <c r="E29" i="40" s="1"/>
  <c r="V8" i="41"/>
  <c r="G24" i="40" s="1"/>
  <c r="U8" i="41"/>
  <c r="F24" i="40" s="1"/>
  <c r="T8" i="41"/>
  <c r="E24" i="40" s="1"/>
  <c r="V7" i="41"/>
  <c r="G25" i="40" s="1"/>
  <c r="U7" i="41"/>
  <c r="F25" i="40" s="1"/>
  <c r="T7" i="41"/>
  <c r="E25" i="40" s="1"/>
  <c r="V6" i="41"/>
  <c r="G5" i="40" s="1"/>
  <c r="U6" i="41"/>
  <c r="F5" i="40" s="1"/>
  <c r="T6" i="41"/>
  <c r="E5" i="40" s="1"/>
  <c r="V5" i="41"/>
  <c r="G4" i="40" s="1"/>
  <c r="U5" i="41"/>
  <c r="F4" i="40" s="1"/>
  <c r="T5" i="41"/>
  <c r="E4" i="40" s="1"/>
  <c r="F116" i="33"/>
  <c r="AJ89" i="34"/>
  <c r="AB24" i="34"/>
  <c r="AB6" i="34"/>
  <c r="AB7" i="34"/>
  <c r="AB11" i="34"/>
  <c r="AB12" i="34"/>
  <c r="AB14" i="34"/>
  <c r="AB15" i="34"/>
  <c r="AB16" i="34"/>
  <c r="AB17" i="34"/>
  <c r="AB18" i="34"/>
  <c r="AB19" i="34"/>
  <c r="AB20" i="34"/>
  <c r="AB25" i="34"/>
  <c r="AB37" i="34"/>
  <c r="AB45" i="34"/>
  <c r="AB46" i="34"/>
  <c r="AB47" i="34"/>
  <c r="AB49" i="34"/>
  <c r="AB51" i="34"/>
  <c r="AB52" i="34"/>
  <c r="AB55" i="34"/>
  <c r="AB56" i="34"/>
  <c r="AB59" i="34"/>
  <c r="AB60" i="34"/>
  <c r="AB61" i="34"/>
  <c r="AB65" i="34"/>
  <c r="AB66" i="34"/>
  <c r="AB67" i="34"/>
  <c r="AB70" i="34"/>
  <c r="AB71" i="34"/>
  <c r="AB79" i="34"/>
  <c r="AB80" i="34"/>
  <c r="AB81" i="34"/>
  <c r="AB82" i="34"/>
  <c r="AB83" i="34"/>
  <c r="AB84" i="34"/>
  <c r="AB85" i="34"/>
  <c r="AB86" i="34"/>
  <c r="AB87" i="34"/>
  <c r="AB88" i="34"/>
  <c r="W72" i="34"/>
  <c r="W36" i="34"/>
  <c r="AI36" i="34" s="1"/>
  <c r="W27" i="34"/>
  <c r="AI27" i="34" s="1"/>
  <c r="W26" i="34"/>
  <c r="W23" i="34"/>
  <c r="W21" i="34"/>
  <c r="AI21" i="34" s="1"/>
  <c r="W13" i="34"/>
  <c r="AI13" i="34" s="1"/>
  <c r="W10" i="34"/>
  <c r="W9" i="34"/>
  <c r="W8" i="34"/>
  <c r="AI8" i="34" s="1"/>
  <c r="W4" i="34"/>
  <c r="W3" i="34"/>
  <c r="V9" i="34"/>
  <c r="V27" i="34"/>
  <c r="V72" i="34"/>
  <c r="V36" i="34"/>
  <c r="V26" i="34"/>
  <c r="V23" i="34"/>
  <c r="V21" i="34"/>
  <c r="V13" i="34"/>
  <c r="V10" i="34"/>
  <c r="V8" i="34"/>
  <c r="V5" i="34"/>
  <c r="V4" i="34"/>
  <c r="V3" i="34"/>
  <c r="U3" i="34"/>
  <c r="U23" i="34"/>
  <c r="U21" i="34"/>
  <c r="U13" i="34"/>
  <c r="U10" i="34"/>
  <c r="AG10" i="34" s="1"/>
  <c r="T72" i="34"/>
  <c r="T36" i="34"/>
  <c r="T26" i="34"/>
  <c r="T23" i="34"/>
  <c r="AF23" i="34" s="1"/>
  <c r="T21" i="34"/>
  <c r="T13" i="34"/>
  <c r="T10" i="34"/>
  <c r="T9" i="34"/>
  <c r="AF9" i="34" s="1"/>
  <c r="T8" i="34"/>
  <c r="T5" i="34"/>
  <c r="T4" i="34"/>
  <c r="T3" i="34"/>
  <c r="T90" i="34" s="1"/>
  <c r="S72" i="34"/>
  <c r="AE72" i="34" s="1"/>
  <c r="S36" i="34"/>
  <c r="S26" i="34"/>
  <c r="S23" i="34"/>
  <c r="AE23" i="34" s="1"/>
  <c r="S21" i="34"/>
  <c r="S13" i="34"/>
  <c r="S10" i="34"/>
  <c r="S9" i="34"/>
  <c r="S8" i="34"/>
  <c r="S5" i="34"/>
  <c r="S4" i="34"/>
  <c r="S3" i="34"/>
  <c r="S90" i="34" s="1"/>
  <c r="R72" i="34"/>
  <c r="R36" i="34"/>
  <c r="R26" i="34"/>
  <c r="R23" i="34"/>
  <c r="AD23" i="34" s="1"/>
  <c r="R21" i="34"/>
  <c r="R13" i="34"/>
  <c r="R8" i="34"/>
  <c r="R9" i="34"/>
  <c r="AD9" i="34" s="1"/>
  <c r="R10" i="34"/>
  <c r="R5" i="34"/>
  <c r="R4" i="34"/>
  <c r="R3" i="34"/>
  <c r="R90" i="34" s="1"/>
  <c r="Q72" i="34"/>
  <c r="Q36" i="34"/>
  <c r="Q26" i="34"/>
  <c r="Q23" i="34"/>
  <c r="AC23" i="34" s="1"/>
  <c r="Q21" i="34"/>
  <c r="Q13" i="34"/>
  <c r="Q10" i="34"/>
  <c r="Q9" i="34"/>
  <c r="AC9" i="34" s="1"/>
  <c r="Q8" i="34"/>
  <c r="Q5" i="34"/>
  <c r="Q4" i="34"/>
  <c r="Q3" i="34"/>
  <c r="Q90" i="34" s="1"/>
  <c r="O72" i="34"/>
  <c r="O36" i="34"/>
  <c r="O26" i="34"/>
  <c r="O23" i="34"/>
  <c r="O21" i="34"/>
  <c r="O13" i="34"/>
  <c r="O10" i="34"/>
  <c r="O9" i="34"/>
  <c r="AA9" i="34" s="1"/>
  <c r="O8" i="34"/>
  <c r="O5" i="34"/>
  <c r="O4" i="34"/>
  <c r="O3" i="34"/>
  <c r="O90" i="34" s="1"/>
  <c r="M72" i="34"/>
  <c r="M36" i="34"/>
  <c r="M26" i="34"/>
  <c r="M23" i="34"/>
  <c r="M21" i="34"/>
  <c r="M13" i="34"/>
  <c r="M10" i="34"/>
  <c r="M9" i="34"/>
  <c r="Y9" i="34" s="1"/>
  <c r="M8" i="34"/>
  <c r="M5" i="34"/>
  <c r="M4" i="34"/>
  <c r="M3" i="34"/>
  <c r="M90" i="34" s="1"/>
  <c r="N72" i="34"/>
  <c r="N36" i="34"/>
  <c r="N26" i="34"/>
  <c r="N23" i="34"/>
  <c r="N21" i="34"/>
  <c r="N13" i="34"/>
  <c r="N10" i="34"/>
  <c r="N9" i="34"/>
  <c r="N8" i="34"/>
  <c r="N5" i="34"/>
  <c r="N4" i="34"/>
  <c r="N3" i="34"/>
  <c r="N90" i="34" s="1"/>
  <c r="P26" i="34"/>
  <c r="P72" i="34"/>
  <c r="P36" i="34"/>
  <c r="P27" i="34"/>
  <c r="AB27" i="34" s="1"/>
  <c r="P23" i="34"/>
  <c r="P21" i="34"/>
  <c r="P13" i="34"/>
  <c r="P10" i="34"/>
  <c r="P9" i="34"/>
  <c r="AB9" i="34" s="1"/>
  <c r="P8" i="34"/>
  <c r="P5" i="34"/>
  <c r="P4" i="34"/>
  <c r="L27" i="34"/>
  <c r="L26" i="34"/>
  <c r="L23" i="34"/>
  <c r="L21" i="34"/>
  <c r="L13" i="34"/>
  <c r="L10" i="34"/>
  <c r="L9" i="34"/>
  <c r="L8" i="34"/>
  <c r="X8" i="34" s="1"/>
  <c r="L5" i="34"/>
  <c r="L72" i="34"/>
  <c r="L36" i="34"/>
  <c r="L4" i="34"/>
  <c r="L90" i="34" s="1"/>
  <c r="L3" i="34"/>
  <c r="X7" i="34"/>
  <c r="X6" i="34"/>
  <c r="EA202" i="39"/>
  <c r="DC9" i="39"/>
  <c r="DD9" i="39" s="1"/>
  <c r="DC8" i="39"/>
  <c r="DF8" i="39" s="1"/>
  <c r="DC7" i="39"/>
  <c r="DE7" i="39" s="1"/>
  <c r="GT3" i="39"/>
  <c r="GS3" i="39"/>
  <c r="GR3" i="39"/>
  <c r="GQ3" i="39"/>
  <c r="GP3" i="39"/>
  <c r="GO3" i="39"/>
  <c r="GN3" i="39"/>
  <c r="GM3" i="39"/>
  <c r="GL3" i="39"/>
  <c r="GK3" i="39"/>
  <c r="GJ3" i="39"/>
  <c r="GI3" i="39"/>
  <c r="GH3" i="39"/>
  <c r="GG3" i="39"/>
  <c r="GF3" i="39"/>
  <c r="GE3" i="39"/>
  <c r="GD3" i="39"/>
  <c r="GC3" i="39"/>
  <c r="GB3" i="39"/>
  <c r="GA3" i="39"/>
  <c r="FZ3" i="39"/>
  <c r="FY3" i="39"/>
  <c r="FX3" i="39"/>
  <c r="FW3" i="39"/>
  <c r="FV3" i="39"/>
  <c r="FU3" i="39"/>
  <c r="FT3" i="39"/>
  <c r="FS3" i="39"/>
  <c r="FR3" i="39"/>
  <c r="FQ3" i="39"/>
  <c r="FP3" i="39"/>
  <c r="FO3" i="39"/>
  <c r="FN3" i="39"/>
  <c r="FM3" i="39"/>
  <c r="FL3" i="39"/>
  <c r="FK3" i="39"/>
  <c r="FJ3" i="39"/>
  <c r="FI3" i="39"/>
  <c r="FH3" i="39"/>
  <c r="FG3" i="39"/>
  <c r="FF3" i="39"/>
  <c r="FE3" i="39"/>
  <c r="FD3" i="39"/>
  <c r="FC3" i="39"/>
  <c r="FB3" i="39"/>
  <c r="FA3" i="39"/>
  <c r="EZ3" i="39"/>
  <c r="EY3" i="39"/>
  <c r="EX3" i="39"/>
  <c r="EW3" i="39"/>
  <c r="EV3" i="39"/>
  <c r="EU3" i="39"/>
  <c r="ET3" i="39"/>
  <c r="ES3" i="39"/>
  <c r="ER3" i="39"/>
  <c r="EQ3" i="39"/>
  <c r="EP3" i="39"/>
  <c r="EO3" i="39"/>
  <c r="EN3" i="39"/>
  <c r="EM3" i="39"/>
  <c r="EL3" i="39"/>
  <c r="EK3" i="39"/>
  <c r="EJ3" i="39"/>
  <c r="EI3" i="39"/>
  <c r="EH3" i="39"/>
  <c r="EG3" i="39"/>
  <c r="EF3" i="39"/>
  <c r="EE3" i="39"/>
  <c r="ED3" i="39"/>
  <c r="EC3" i="39"/>
  <c r="EB3" i="39"/>
  <c r="EA3" i="39"/>
  <c r="DZ3" i="39"/>
  <c r="DY3" i="39"/>
  <c r="DX3" i="39"/>
  <c r="DW3" i="39"/>
  <c r="DV3" i="39"/>
  <c r="DU3" i="39"/>
  <c r="DT3" i="39"/>
  <c r="DS3" i="39"/>
  <c r="DR3" i="39"/>
  <c r="DQ3" i="39"/>
  <c r="DP3" i="39"/>
  <c r="DO3" i="39"/>
  <c r="DN3" i="39"/>
  <c r="DM3" i="39"/>
  <c r="DL3" i="39"/>
  <c r="DK3" i="39"/>
  <c r="DJ3" i="39"/>
  <c r="DI3" i="39"/>
  <c r="DH3" i="39"/>
  <c r="DG3" i="39"/>
  <c r="DF3" i="39"/>
  <c r="DE3" i="39"/>
  <c r="DD3" i="39"/>
  <c r="DC3" i="39"/>
  <c r="DB3" i="39"/>
  <c r="DA3" i="39"/>
  <c r="CZ3" i="39"/>
  <c r="CY3" i="39"/>
  <c r="CX3" i="39"/>
  <c r="CW3" i="39"/>
  <c r="CV3" i="39"/>
  <c r="CU3" i="39"/>
  <c r="CT3" i="39"/>
  <c r="CS3" i="39"/>
  <c r="CR3" i="39"/>
  <c r="CQ3" i="39"/>
  <c r="CP3" i="39"/>
  <c r="CO3" i="39"/>
  <c r="CN3" i="39"/>
  <c r="CM3" i="39"/>
  <c r="CL3" i="39"/>
  <c r="CK3" i="39"/>
  <c r="CJ3" i="39"/>
  <c r="CI3" i="39"/>
  <c r="CH3" i="39"/>
  <c r="CG3" i="39"/>
  <c r="CF3" i="39"/>
  <c r="CE3" i="39"/>
  <c r="CD3" i="39"/>
  <c r="CC3" i="39"/>
  <c r="CB3" i="39"/>
  <c r="CA3" i="39"/>
  <c r="BZ3" i="39"/>
  <c r="BY3" i="39"/>
  <c r="BX3" i="39"/>
  <c r="BW3" i="39"/>
  <c r="BV3" i="39"/>
  <c r="BU3" i="39"/>
  <c r="BT3" i="39"/>
  <c r="BS3" i="39"/>
  <c r="BR3" i="39"/>
  <c r="BQ3" i="39"/>
  <c r="BP3" i="39"/>
  <c r="BO3" i="39"/>
  <c r="BN3" i="39"/>
  <c r="BM3" i="39"/>
  <c r="BL3" i="39"/>
  <c r="BK3" i="39"/>
  <c r="BJ3" i="39"/>
  <c r="BI3" i="39"/>
  <c r="BH3" i="39"/>
  <c r="BG3" i="39"/>
  <c r="BF3" i="39"/>
  <c r="BE3" i="39"/>
  <c r="BD3" i="39"/>
  <c r="BC3" i="39"/>
  <c r="BB3" i="39"/>
  <c r="BA3" i="39"/>
  <c r="AZ3" i="39"/>
  <c r="AY3" i="39"/>
  <c r="AX3" i="39"/>
  <c r="AW3" i="39"/>
  <c r="AV3" i="39"/>
  <c r="AU3" i="39"/>
  <c r="AT3" i="39"/>
  <c r="AS3" i="39"/>
  <c r="AR3" i="39"/>
  <c r="AQ3" i="39"/>
  <c r="AP3" i="39"/>
  <c r="AO3" i="39"/>
  <c r="AN3" i="39"/>
  <c r="AM3" i="39"/>
  <c r="AL3" i="39"/>
  <c r="AK3" i="39"/>
  <c r="AJ3" i="39"/>
  <c r="AI3" i="39"/>
  <c r="AH3" i="39"/>
  <c r="AG3" i="39"/>
  <c r="AF3" i="39"/>
  <c r="AE3" i="39"/>
  <c r="AD3" i="39"/>
  <c r="AC3" i="39"/>
  <c r="AB3" i="39"/>
  <c r="AA3" i="39"/>
  <c r="Z3" i="39"/>
  <c r="Y3" i="39"/>
  <c r="X3" i="39"/>
  <c r="W3" i="39"/>
  <c r="V3" i="39"/>
  <c r="U3" i="39"/>
  <c r="T3" i="39"/>
  <c r="S3" i="39"/>
  <c r="R3" i="39"/>
  <c r="Q3" i="39"/>
  <c r="P3" i="39"/>
  <c r="O3" i="39"/>
  <c r="N3" i="39"/>
  <c r="M3" i="39"/>
  <c r="L3" i="39"/>
  <c r="K3" i="39"/>
  <c r="I3989" i="39"/>
  <c r="I3988" i="39"/>
  <c r="I3987" i="39"/>
  <c r="I3986" i="39"/>
  <c r="I3985" i="39"/>
  <c r="I3984" i="39"/>
  <c r="I3983" i="39"/>
  <c r="I3982" i="39"/>
  <c r="I3981" i="39"/>
  <c r="I3980" i="39"/>
  <c r="I3979" i="39"/>
  <c r="I3978" i="39"/>
  <c r="I3977" i="39"/>
  <c r="I3976" i="39"/>
  <c r="I3975" i="39"/>
  <c r="I3974" i="39"/>
  <c r="I3973" i="39"/>
  <c r="I3972" i="39"/>
  <c r="I3971" i="39"/>
  <c r="I3970" i="39"/>
  <c r="I3969" i="39"/>
  <c r="I3968" i="39"/>
  <c r="I3967" i="39"/>
  <c r="I3966" i="39"/>
  <c r="I3965" i="39"/>
  <c r="I3964" i="39"/>
  <c r="I3963" i="39"/>
  <c r="I3962" i="39"/>
  <c r="I3961" i="39"/>
  <c r="I3960" i="39"/>
  <c r="I3959" i="39"/>
  <c r="I3958" i="39"/>
  <c r="I3957" i="39"/>
  <c r="I3956" i="39"/>
  <c r="I3955" i="39"/>
  <c r="I3954" i="39"/>
  <c r="I3953" i="39"/>
  <c r="I3952" i="39"/>
  <c r="I3951" i="39"/>
  <c r="I3950" i="39"/>
  <c r="I3949" i="39"/>
  <c r="I3948" i="39"/>
  <c r="I3947" i="39"/>
  <c r="I3946" i="39"/>
  <c r="I3945" i="39"/>
  <c r="I3944" i="39"/>
  <c r="I3943" i="39"/>
  <c r="I3942" i="39"/>
  <c r="I3941" i="39"/>
  <c r="I3940" i="39"/>
  <c r="I3939" i="39"/>
  <c r="I3938" i="39"/>
  <c r="I3937" i="39"/>
  <c r="I3936" i="39"/>
  <c r="I3935" i="39"/>
  <c r="I3934" i="39"/>
  <c r="I3933" i="39"/>
  <c r="I3932" i="39"/>
  <c r="I3931" i="39"/>
  <c r="I3930" i="39"/>
  <c r="I3929" i="39"/>
  <c r="I3928" i="39"/>
  <c r="I3927" i="39"/>
  <c r="I3926" i="39"/>
  <c r="I3925" i="39"/>
  <c r="I3924" i="39"/>
  <c r="I3923" i="39"/>
  <c r="I3922" i="39"/>
  <c r="I3921" i="39"/>
  <c r="I3920" i="39"/>
  <c r="I3919" i="39"/>
  <c r="I3918" i="39"/>
  <c r="I3917" i="39"/>
  <c r="I3916" i="39"/>
  <c r="I3915" i="39"/>
  <c r="I3914" i="39"/>
  <c r="I3913" i="39"/>
  <c r="I3912" i="39"/>
  <c r="I3911" i="39"/>
  <c r="I3910" i="39"/>
  <c r="I3909" i="39"/>
  <c r="I3908" i="39"/>
  <c r="I3907" i="39"/>
  <c r="I3906" i="39"/>
  <c r="I3905" i="39"/>
  <c r="I3904" i="39"/>
  <c r="I3903" i="39"/>
  <c r="I3902" i="39"/>
  <c r="I3901" i="39"/>
  <c r="I3900" i="39"/>
  <c r="I3899" i="39"/>
  <c r="I3898" i="39"/>
  <c r="I3897" i="39"/>
  <c r="I3896" i="39"/>
  <c r="I3895" i="39"/>
  <c r="I3894" i="39"/>
  <c r="I3893" i="39"/>
  <c r="I3892" i="39"/>
  <c r="I3891" i="39"/>
  <c r="I3890" i="39"/>
  <c r="I3889" i="39"/>
  <c r="I3888" i="39"/>
  <c r="I3887" i="39"/>
  <c r="I3886" i="39"/>
  <c r="I3885" i="39"/>
  <c r="I3884" i="39"/>
  <c r="I3883" i="39"/>
  <c r="I3882" i="39"/>
  <c r="I3881" i="39"/>
  <c r="I3880" i="39"/>
  <c r="I3879" i="39"/>
  <c r="I3878" i="39"/>
  <c r="I3877" i="39"/>
  <c r="I3876" i="39"/>
  <c r="I3875" i="39"/>
  <c r="I3874" i="39"/>
  <c r="I3873" i="39"/>
  <c r="I3872" i="39"/>
  <c r="I3871" i="39"/>
  <c r="I3870" i="39"/>
  <c r="I3869" i="39"/>
  <c r="I3868" i="39"/>
  <c r="I3867" i="39"/>
  <c r="I3866" i="39"/>
  <c r="I3865" i="39"/>
  <c r="I3864" i="39"/>
  <c r="I3863" i="39"/>
  <c r="I3862" i="39"/>
  <c r="I3861" i="39"/>
  <c r="I3860" i="39"/>
  <c r="I3859" i="39"/>
  <c r="I3858" i="39"/>
  <c r="I3857" i="39"/>
  <c r="I3856" i="39"/>
  <c r="I3855" i="39"/>
  <c r="I3854" i="39"/>
  <c r="I3853" i="39"/>
  <c r="I3852" i="39"/>
  <c r="I3851" i="39"/>
  <c r="I3850" i="39"/>
  <c r="I3849" i="39"/>
  <c r="I3848" i="39"/>
  <c r="I3847" i="39"/>
  <c r="I3846" i="39"/>
  <c r="I3845" i="39"/>
  <c r="I3844" i="39"/>
  <c r="I3843" i="39"/>
  <c r="I3842" i="39"/>
  <c r="I3841" i="39"/>
  <c r="I3840" i="39"/>
  <c r="I3839" i="39"/>
  <c r="I3838" i="39"/>
  <c r="I3837" i="39"/>
  <c r="I3836" i="39"/>
  <c r="I3835" i="39"/>
  <c r="I3834" i="39"/>
  <c r="I3833" i="39"/>
  <c r="I3832" i="39"/>
  <c r="I3831" i="39"/>
  <c r="I3830" i="39"/>
  <c r="I3829" i="39"/>
  <c r="I3828" i="39"/>
  <c r="I3827" i="39"/>
  <c r="I3826" i="39"/>
  <c r="I3825" i="39"/>
  <c r="I3824" i="39"/>
  <c r="I3823" i="39"/>
  <c r="I3822" i="39"/>
  <c r="I3821" i="39"/>
  <c r="I3820" i="39"/>
  <c r="I3819" i="39"/>
  <c r="I3818" i="39"/>
  <c r="I3817" i="39"/>
  <c r="I3816" i="39"/>
  <c r="I3815" i="39"/>
  <c r="I3814" i="39"/>
  <c r="I3813" i="39"/>
  <c r="I3812" i="39"/>
  <c r="I3811" i="39"/>
  <c r="I3810" i="39"/>
  <c r="I3809" i="39"/>
  <c r="I3808" i="39"/>
  <c r="I3807" i="39"/>
  <c r="I3806" i="39"/>
  <c r="I3805" i="39"/>
  <c r="I3804" i="39"/>
  <c r="I3803" i="39"/>
  <c r="I3802" i="39"/>
  <c r="I3801" i="39"/>
  <c r="I3800" i="39"/>
  <c r="I3799" i="39"/>
  <c r="I3798" i="39"/>
  <c r="I3797" i="39"/>
  <c r="I3796" i="39"/>
  <c r="I3795" i="39"/>
  <c r="I3794" i="39"/>
  <c r="I3793" i="39"/>
  <c r="I3792" i="39"/>
  <c r="I3791" i="39"/>
  <c r="I3790" i="39"/>
  <c r="I3789" i="39"/>
  <c r="I3788" i="39"/>
  <c r="I3787" i="39"/>
  <c r="I3786" i="39"/>
  <c r="I3785" i="39"/>
  <c r="I3784" i="39"/>
  <c r="I3783" i="39"/>
  <c r="I3782" i="39"/>
  <c r="I3781" i="39"/>
  <c r="I3780" i="39"/>
  <c r="I3779" i="39"/>
  <c r="I3778" i="39"/>
  <c r="I3777" i="39"/>
  <c r="I3776" i="39"/>
  <c r="I3775" i="39"/>
  <c r="I3774" i="39"/>
  <c r="I3773" i="39"/>
  <c r="I3772" i="39"/>
  <c r="I3771" i="39"/>
  <c r="I3770" i="39"/>
  <c r="I3769" i="39"/>
  <c r="I3768" i="39"/>
  <c r="I3767" i="39"/>
  <c r="I3766" i="39"/>
  <c r="I3765" i="39"/>
  <c r="I3764" i="39"/>
  <c r="I3763" i="39"/>
  <c r="I3762" i="39"/>
  <c r="I3761" i="39"/>
  <c r="I3760" i="39"/>
  <c r="I3759" i="39"/>
  <c r="I3758" i="39"/>
  <c r="I3757" i="39"/>
  <c r="I3756" i="39"/>
  <c r="I3755" i="39"/>
  <c r="I3754" i="39"/>
  <c r="I3753" i="39"/>
  <c r="I3752" i="39"/>
  <c r="I3751" i="39"/>
  <c r="I3750" i="39"/>
  <c r="I3749" i="39"/>
  <c r="I3748" i="39"/>
  <c r="I3747" i="39"/>
  <c r="I3746" i="39"/>
  <c r="I3745" i="39"/>
  <c r="I3744" i="39"/>
  <c r="I3743" i="39"/>
  <c r="I3742" i="39"/>
  <c r="I3741" i="39"/>
  <c r="I3740" i="39"/>
  <c r="I3739" i="39"/>
  <c r="I3738" i="39"/>
  <c r="I3737" i="39"/>
  <c r="I3736" i="39"/>
  <c r="I3735" i="39"/>
  <c r="I3734" i="39"/>
  <c r="I3733" i="39"/>
  <c r="I3732" i="39"/>
  <c r="I3731" i="39"/>
  <c r="I3730" i="39"/>
  <c r="I3729" i="39"/>
  <c r="I3728" i="39"/>
  <c r="I3727" i="39"/>
  <c r="I3726" i="39"/>
  <c r="I3725" i="39"/>
  <c r="I3724" i="39"/>
  <c r="I3723" i="39"/>
  <c r="I3722" i="39"/>
  <c r="I3721" i="39"/>
  <c r="I3720" i="39"/>
  <c r="I3719" i="39"/>
  <c r="I3718" i="39"/>
  <c r="I3717" i="39"/>
  <c r="I3716" i="39"/>
  <c r="I3715" i="39"/>
  <c r="I3714" i="39"/>
  <c r="I3713" i="39"/>
  <c r="I3712" i="39"/>
  <c r="I3711" i="39"/>
  <c r="I3710" i="39"/>
  <c r="I3709" i="39"/>
  <c r="I3708" i="39"/>
  <c r="I3707" i="39"/>
  <c r="I3706" i="39"/>
  <c r="I3705" i="39"/>
  <c r="I3704" i="39"/>
  <c r="I3703" i="39"/>
  <c r="I3702" i="39"/>
  <c r="I3701" i="39"/>
  <c r="I3700" i="39"/>
  <c r="I3699" i="39"/>
  <c r="I3698" i="39"/>
  <c r="I3697" i="39"/>
  <c r="I3696" i="39"/>
  <c r="I3695" i="39"/>
  <c r="I3694" i="39"/>
  <c r="I3693" i="39"/>
  <c r="I3692" i="39"/>
  <c r="I3691" i="39"/>
  <c r="I3690" i="39"/>
  <c r="I3689" i="39"/>
  <c r="I3688" i="39"/>
  <c r="I3687" i="39"/>
  <c r="I3686" i="39"/>
  <c r="I3685" i="39"/>
  <c r="I3684" i="39"/>
  <c r="I3683" i="39"/>
  <c r="I3682" i="39"/>
  <c r="I3681" i="39"/>
  <c r="I3680" i="39"/>
  <c r="I3679" i="39"/>
  <c r="I3678" i="39"/>
  <c r="I3677" i="39"/>
  <c r="I3676" i="39"/>
  <c r="I3675" i="39"/>
  <c r="I3674" i="39"/>
  <c r="I3673" i="39"/>
  <c r="I3672" i="39"/>
  <c r="I3671" i="39"/>
  <c r="I3670" i="39"/>
  <c r="I3669" i="39"/>
  <c r="I3668" i="39"/>
  <c r="I3667" i="39"/>
  <c r="I3666" i="39"/>
  <c r="I3665" i="39"/>
  <c r="I3664" i="39"/>
  <c r="I3663" i="39"/>
  <c r="I3662" i="39"/>
  <c r="I3661" i="39"/>
  <c r="I3660" i="39"/>
  <c r="I3659" i="39"/>
  <c r="I3658" i="39"/>
  <c r="I3657" i="39"/>
  <c r="I3656" i="39"/>
  <c r="I3655" i="39"/>
  <c r="I3654" i="39"/>
  <c r="I3653" i="39"/>
  <c r="I3652" i="39"/>
  <c r="I3651" i="39"/>
  <c r="I3650" i="39"/>
  <c r="I3649" i="39"/>
  <c r="I3648" i="39"/>
  <c r="I3647" i="39"/>
  <c r="I3646" i="39"/>
  <c r="I3645" i="39"/>
  <c r="I3644" i="39"/>
  <c r="I3643" i="39"/>
  <c r="I3642" i="39"/>
  <c r="I3641" i="39"/>
  <c r="I3640" i="39"/>
  <c r="I3639" i="39"/>
  <c r="I3638" i="39"/>
  <c r="I3637" i="39"/>
  <c r="I3636" i="39"/>
  <c r="I3635" i="39"/>
  <c r="I3634" i="39"/>
  <c r="I3633" i="39"/>
  <c r="I3632" i="39"/>
  <c r="I3631" i="39"/>
  <c r="I3630" i="39"/>
  <c r="I3629" i="39"/>
  <c r="I3628" i="39"/>
  <c r="I3627" i="39"/>
  <c r="I3626" i="39"/>
  <c r="I3625" i="39"/>
  <c r="I3624" i="39"/>
  <c r="I3623" i="39"/>
  <c r="I3622" i="39"/>
  <c r="I3621" i="39"/>
  <c r="I3620" i="39"/>
  <c r="I3619" i="39"/>
  <c r="I3618" i="39"/>
  <c r="I3617" i="39"/>
  <c r="I3616" i="39"/>
  <c r="I3615" i="39"/>
  <c r="I3614" i="39"/>
  <c r="I3613" i="39"/>
  <c r="I3612" i="39"/>
  <c r="I3611" i="39"/>
  <c r="I3610" i="39"/>
  <c r="I3609" i="39"/>
  <c r="I3608" i="39"/>
  <c r="I3607" i="39"/>
  <c r="I3606" i="39"/>
  <c r="I3605" i="39"/>
  <c r="I3604" i="39"/>
  <c r="I3603" i="39"/>
  <c r="I3602" i="39"/>
  <c r="I3601" i="39"/>
  <c r="I3600" i="39"/>
  <c r="I3599" i="39"/>
  <c r="I3598" i="39"/>
  <c r="I3597" i="39"/>
  <c r="I3596" i="39"/>
  <c r="I3595" i="39"/>
  <c r="I3594" i="39"/>
  <c r="I3593" i="39"/>
  <c r="I3592" i="39"/>
  <c r="I3591" i="39"/>
  <c r="I3590" i="39"/>
  <c r="I3589" i="39"/>
  <c r="I3588" i="39"/>
  <c r="I3587" i="39"/>
  <c r="I3586" i="39"/>
  <c r="I3585" i="39"/>
  <c r="I3584" i="39"/>
  <c r="I3583" i="39"/>
  <c r="I3582" i="39"/>
  <c r="I3581" i="39"/>
  <c r="I3580" i="39"/>
  <c r="I3579" i="39"/>
  <c r="I3578" i="39"/>
  <c r="I3577" i="39"/>
  <c r="I3576" i="39"/>
  <c r="I3575" i="39"/>
  <c r="I3574" i="39"/>
  <c r="I3573" i="39"/>
  <c r="I3572" i="39"/>
  <c r="I3571" i="39"/>
  <c r="I3570" i="39"/>
  <c r="I3569" i="39"/>
  <c r="I3568" i="39"/>
  <c r="I3567" i="39"/>
  <c r="I3566" i="39"/>
  <c r="I3565" i="39"/>
  <c r="I3564" i="39"/>
  <c r="I3563" i="39"/>
  <c r="I3562" i="39"/>
  <c r="I3561" i="39"/>
  <c r="I3560" i="39"/>
  <c r="I3559" i="39"/>
  <c r="I3558" i="39"/>
  <c r="I3557" i="39"/>
  <c r="I3556" i="39"/>
  <c r="I3555" i="39"/>
  <c r="I3554" i="39"/>
  <c r="I3553" i="39"/>
  <c r="I3552" i="39"/>
  <c r="I3551" i="39"/>
  <c r="I3550" i="39"/>
  <c r="I3549" i="39"/>
  <c r="I3548" i="39"/>
  <c r="I3547" i="39"/>
  <c r="I3546" i="39"/>
  <c r="I3545" i="39"/>
  <c r="I3544" i="39"/>
  <c r="I3543" i="39"/>
  <c r="I3542" i="39"/>
  <c r="I3541" i="39"/>
  <c r="I3540" i="39"/>
  <c r="I3539" i="39"/>
  <c r="I3538" i="39"/>
  <c r="I3537" i="39"/>
  <c r="I3536" i="39"/>
  <c r="I3535" i="39"/>
  <c r="I3534" i="39"/>
  <c r="I3533" i="39"/>
  <c r="I3532" i="39"/>
  <c r="I3531" i="39"/>
  <c r="I3530" i="39"/>
  <c r="I3529" i="39"/>
  <c r="I3528" i="39"/>
  <c r="I3527" i="39"/>
  <c r="I3526" i="39"/>
  <c r="I3525" i="39"/>
  <c r="I3524" i="39"/>
  <c r="I3523" i="39"/>
  <c r="I3522" i="39"/>
  <c r="I3521" i="39"/>
  <c r="I3520" i="39"/>
  <c r="I3519" i="39"/>
  <c r="I3518" i="39"/>
  <c r="I3517" i="39"/>
  <c r="I3516" i="39"/>
  <c r="I3515" i="39"/>
  <c r="I3514" i="39"/>
  <c r="I3513" i="39"/>
  <c r="I3512" i="39"/>
  <c r="I3511" i="39"/>
  <c r="I3510" i="39"/>
  <c r="I3509" i="39"/>
  <c r="I3508" i="39"/>
  <c r="I3507" i="39"/>
  <c r="I3506" i="39"/>
  <c r="I3505" i="39"/>
  <c r="I3504" i="39"/>
  <c r="I3503" i="39"/>
  <c r="I3502" i="39"/>
  <c r="I3501" i="39"/>
  <c r="I3500" i="39"/>
  <c r="I3499" i="39"/>
  <c r="I3498" i="39"/>
  <c r="I3497" i="39"/>
  <c r="I3496" i="39"/>
  <c r="I3495" i="39"/>
  <c r="I3494" i="39"/>
  <c r="I3493" i="39"/>
  <c r="I3492" i="39"/>
  <c r="I3491" i="39"/>
  <c r="I3490" i="39"/>
  <c r="I3489" i="39"/>
  <c r="I3488" i="39"/>
  <c r="I3487" i="39"/>
  <c r="I3486" i="39"/>
  <c r="I3485" i="39"/>
  <c r="I3484" i="39"/>
  <c r="I3483" i="39"/>
  <c r="I3482" i="39"/>
  <c r="I3481" i="39"/>
  <c r="I3480" i="39"/>
  <c r="I3479" i="39"/>
  <c r="I3478" i="39"/>
  <c r="I3477" i="39"/>
  <c r="I3476" i="39"/>
  <c r="I3475" i="39"/>
  <c r="I3474" i="39"/>
  <c r="I3473" i="39"/>
  <c r="I3472" i="39"/>
  <c r="I3471" i="39"/>
  <c r="I3470" i="39"/>
  <c r="I3469" i="39"/>
  <c r="I3468" i="39"/>
  <c r="I3467" i="39"/>
  <c r="I3466" i="39"/>
  <c r="I3465" i="39"/>
  <c r="I3464" i="39"/>
  <c r="I3463" i="39"/>
  <c r="I3462" i="39"/>
  <c r="I3461" i="39"/>
  <c r="I3460" i="39"/>
  <c r="I3459" i="39"/>
  <c r="I3458" i="39"/>
  <c r="I3457" i="39"/>
  <c r="I3456" i="39"/>
  <c r="I3455" i="39"/>
  <c r="I3454" i="39"/>
  <c r="I3453" i="39"/>
  <c r="I3452" i="39"/>
  <c r="I3451" i="39"/>
  <c r="I3450" i="39"/>
  <c r="I3449" i="39"/>
  <c r="I3448" i="39"/>
  <c r="I3447" i="39"/>
  <c r="I3446" i="39"/>
  <c r="I3445" i="39"/>
  <c r="I3444" i="39"/>
  <c r="I3443" i="39"/>
  <c r="I3442" i="39"/>
  <c r="I3441" i="39"/>
  <c r="I3440" i="39"/>
  <c r="I3439" i="39"/>
  <c r="I3438" i="39"/>
  <c r="I3437" i="39"/>
  <c r="I3436" i="39"/>
  <c r="I3435" i="39"/>
  <c r="I3434" i="39"/>
  <c r="I3433" i="39"/>
  <c r="I3432" i="39"/>
  <c r="I3431" i="39"/>
  <c r="I3430" i="39"/>
  <c r="I3429" i="39"/>
  <c r="I3428" i="39"/>
  <c r="I3427" i="39"/>
  <c r="I3426" i="39"/>
  <c r="I3425" i="39"/>
  <c r="I3424" i="39"/>
  <c r="I3423" i="39"/>
  <c r="I3422" i="39"/>
  <c r="I3421" i="39"/>
  <c r="I3420" i="39"/>
  <c r="I3419" i="39"/>
  <c r="I3418" i="39"/>
  <c r="I3417" i="39"/>
  <c r="I3416" i="39"/>
  <c r="I3415" i="39"/>
  <c r="I3414" i="39"/>
  <c r="I3413" i="39"/>
  <c r="I3412" i="39"/>
  <c r="I3411" i="39"/>
  <c r="I3410" i="39"/>
  <c r="I3409" i="39"/>
  <c r="I3408" i="39"/>
  <c r="I3407" i="39"/>
  <c r="I3406" i="39"/>
  <c r="I3405" i="39"/>
  <c r="I3404" i="39"/>
  <c r="I3403" i="39"/>
  <c r="I3402" i="39"/>
  <c r="I3401" i="39"/>
  <c r="I3400" i="39"/>
  <c r="I3399" i="39"/>
  <c r="I3398" i="39"/>
  <c r="I3397" i="39"/>
  <c r="I3396" i="39"/>
  <c r="I3395" i="39"/>
  <c r="I3394" i="39"/>
  <c r="I3393" i="39"/>
  <c r="I3392" i="39"/>
  <c r="I3391" i="39"/>
  <c r="I3390" i="39"/>
  <c r="I3389" i="39"/>
  <c r="I3388" i="39"/>
  <c r="I3387" i="39"/>
  <c r="I3386" i="39"/>
  <c r="I3385" i="39"/>
  <c r="I3384" i="39"/>
  <c r="I3383" i="39"/>
  <c r="I3382" i="39"/>
  <c r="I3381" i="39"/>
  <c r="I3380" i="39"/>
  <c r="I3379" i="39"/>
  <c r="I3378" i="39"/>
  <c r="I3377" i="39"/>
  <c r="I3376" i="39"/>
  <c r="I3375" i="39"/>
  <c r="I3374" i="39"/>
  <c r="I3373" i="39"/>
  <c r="I3372" i="39"/>
  <c r="I3371" i="39"/>
  <c r="I3370" i="39"/>
  <c r="I3369" i="39"/>
  <c r="I3368" i="39"/>
  <c r="I3367" i="39"/>
  <c r="I3366" i="39"/>
  <c r="I3365" i="39"/>
  <c r="I3364" i="39"/>
  <c r="I3363" i="39"/>
  <c r="I3362" i="39"/>
  <c r="I3361" i="39"/>
  <c r="I3360" i="39"/>
  <c r="I3359" i="39"/>
  <c r="I3358" i="39"/>
  <c r="I3357" i="39"/>
  <c r="I3356" i="39"/>
  <c r="I3355" i="39"/>
  <c r="I3354" i="39"/>
  <c r="I3353" i="39"/>
  <c r="I3352" i="39"/>
  <c r="I3351" i="39"/>
  <c r="I3350" i="39"/>
  <c r="I3349" i="39"/>
  <c r="I3348" i="39"/>
  <c r="I3347" i="39"/>
  <c r="I3346" i="39"/>
  <c r="I3345" i="39"/>
  <c r="I3344" i="39"/>
  <c r="I3343" i="39"/>
  <c r="I3342" i="39"/>
  <c r="I3341" i="39"/>
  <c r="I3340" i="39"/>
  <c r="I3339" i="39"/>
  <c r="I3338" i="39"/>
  <c r="I3337" i="39"/>
  <c r="I3336" i="39"/>
  <c r="I3335" i="39"/>
  <c r="I3334" i="39"/>
  <c r="I3333" i="39"/>
  <c r="I3332" i="39"/>
  <c r="I3331" i="39"/>
  <c r="I3330" i="39"/>
  <c r="I3329" i="39"/>
  <c r="I3328" i="39"/>
  <c r="I3327" i="39"/>
  <c r="I3326" i="39"/>
  <c r="I3325" i="39"/>
  <c r="I3324" i="39"/>
  <c r="I3323" i="39"/>
  <c r="I3322" i="39"/>
  <c r="I3321" i="39"/>
  <c r="I3320" i="39"/>
  <c r="I3319" i="39"/>
  <c r="I3318" i="39"/>
  <c r="I3317" i="39"/>
  <c r="I3316" i="39"/>
  <c r="I3315" i="39"/>
  <c r="I3314" i="39"/>
  <c r="I3313" i="39"/>
  <c r="I3312" i="39"/>
  <c r="I3311" i="39"/>
  <c r="I3310" i="39"/>
  <c r="I3309" i="39"/>
  <c r="I3308" i="39"/>
  <c r="I3307" i="39"/>
  <c r="I3306" i="39"/>
  <c r="I3305" i="39"/>
  <c r="I3304" i="39"/>
  <c r="I3303" i="39"/>
  <c r="I3302" i="39"/>
  <c r="I3301" i="39"/>
  <c r="I3300" i="39"/>
  <c r="I3299" i="39"/>
  <c r="I3298" i="39"/>
  <c r="I3297" i="39"/>
  <c r="I3296" i="39"/>
  <c r="I3295" i="39"/>
  <c r="I3294" i="39"/>
  <c r="I3293" i="39"/>
  <c r="I3292" i="39"/>
  <c r="I3291" i="39"/>
  <c r="I3290" i="39"/>
  <c r="I3289" i="39"/>
  <c r="I3288" i="39"/>
  <c r="I3287" i="39"/>
  <c r="I3286" i="39"/>
  <c r="I3285" i="39"/>
  <c r="I3284" i="39"/>
  <c r="I3283" i="39"/>
  <c r="I3282" i="39"/>
  <c r="I3281" i="39"/>
  <c r="I3280" i="39"/>
  <c r="I3279" i="39"/>
  <c r="I3278" i="39"/>
  <c r="I3277" i="39"/>
  <c r="I3276" i="39"/>
  <c r="I3275" i="39"/>
  <c r="I3274" i="39"/>
  <c r="I3273" i="39"/>
  <c r="I3272" i="39"/>
  <c r="I3271" i="39"/>
  <c r="I3270" i="39"/>
  <c r="I3269" i="39"/>
  <c r="I3268" i="39"/>
  <c r="I3267" i="39"/>
  <c r="I3266" i="39"/>
  <c r="I3265" i="39"/>
  <c r="I3264" i="39"/>
  <c r="I3263" i="39"/>
  <c r="I3262" i="39"/>
  <c r="I3261" i="39"/>
  <c r="I3260" i="39"/>
  <c r="I3259" i="39"/>
  <c r="I3258" i="39"/>
  <c r="I3257" i="39"/>
  <c r="I3256" i="39"/>
  <c r="I3255" i="39"/>
  <c r="I3254" i="39"/>
  <c r="I3253" i="39"/>
  <c r="I3252" i="39"/>
  <c r="I3251" i="39"/>
  <c r="I3250" i="39"/>
  <c r="I3249" i="39"/>
  <c r="I3248" i="39"/>
  <c r="I3247" i="39"/>
  <c r="I3246" i="39"/>
  <c r="I3245" i="39"/>
  <c r="I3244" i="39"/>
  <c r="I3243" i="39"/>
  <c r="I3242" i="39"/>
  <c r="I3241" i="39"/>
  <c r="I3240" i="39"/>
  <c r="I3239" i="39"/>
  <c r="I3238" i="39"/>
  <c r="I3237" i="39"/>
  <c r="I3236" i="39"/>
  <c r="I3235" i="39"/>
  <c r="I3234" i="39"/>
  <c r="I3233" i="39"/>
  <c r="I3232" i="39"/>
  <c r="I3231" i="39"/>
  <c r="I3230" i="39"/>
  <c r="I3229" i="39"/>
  <c r="I3228" i="39"/>
  <c r="I3227" i="39"/>
  <c r="I3226" i="39"/>
  <c r="I3225" i="39"/>
  <c r="I3224" i="39"/>
  <c r="I3223" i="39"/>
  <c r="I3222" i="39"/>
  <c r="I3221" i="39"/>
  <c r="I3220" i="39"/>
  <c r="I3219" i="39"/>
  <c r="I3218" i="39"/>
  <c r="I3217" i="39"/>
  <c r="I3216" i="39"/>
  <c r="I3215" i="39"/>
  <c r="I3214" i="39"/>
  <c r="I3213" i="39"/>
  <c r="I3212" i="39"/>
  <c r="I3211" i="39"/>
  <c r="I3210" i="39"/>
  <c r="I3209" i="39"/>
  <c r="I3208" i="39"/>
  <c r="I3207" i="39"/>
  <c r="I3206" i="39"/>
  <c r="I3205" i="39"/>
  <c r="I3204" i="39"/>
  <c r="I3203" i="39"/>
  <c r="I3202" i="39"/>
  <c r="I3201" i="39"/>
  <c r="I3200" i="39"/>
  <c r="I3199" i="39"/>
  <c r="I3198" i="39"/>
  <c r="I3197" i="39"/>
  <c r="I3196" i="39"/>
  <c r="I3195" i="39"/>
  <c r="I3194" i="39"/>
  <c r="I3193" i="39"/>
  <c r="I3192" i="39"/>
  <c r="I3191" i="39"/>
  <c r="I3190" i="39"/>
  <c r="I3189" i="39"/>
  <c r="I3188" i="39"/>
  <c r="I3187" i="39"/>
  <c r="I3186" i="39"/>
  <c r="I3185" i="39"/>
  <c r="I3184" i="39"/>
  <c r="I3183" i="39"/>
  <c r="I3182" i="39"/>
  <c r="I3181" i="39"/>
  <c r="I3180" i="39"/>
  <c r="I3179" i="39"/>
  <c r="I3178" i="39"/>
  <c r="I3177" i="39"/>
  <c r="I3176" i="39"/>
  <c r="I3175" i="39"/>
  <c r="I3174" i="39"/>
  <c r="I3173" i="39"/>
  <c r="I3172" i="39"/>
  <c r="I3171" i="39"/>
  <c r="I3170" i="39"/>
  <c r="I3169" i="39"/>
  <c r="I3168" i="39"/>
  <c r="I3167" i="39"/>
  <c r="I3166" i="39"/>
  <c r="I3165" i="39"/>
  <c r="I3164" i="39"/>
  <c r="I3163" i="39"/>
  <c r="I3162" i="39"/>
  <c r="I3161" i="39"/>
  <c r="I3160" i="39"/>
  <c r="I3159" i="39"/>
  <c r="I3158" i="39"/>
  <c r="I3157" i="39"/>
  <c r="I3156" i="39"/>
  <c r="I3155" i="39"/>
  <c r="I3154" i="39"/>
  <c r="I3153" i="39"/>
  <c r="I3152" i="39"/>
  <c r="I3151" i="39"/>
  <c r="I3150" i="39"/>
  <c r="I3149" i="39"/>
  <c r="I3148" i="39"/>
  <c r="I3147" i="39"/>
  <c r="I3146" i="39"/>
  <c r="I3145" i="39"/>
  <c r="I3144" i="39"/>
  <c r="I3143" i="39"/>
  <c r="I3142" i="39"/>
  <c r="I3141" i="39"/>
  <c r="I3140" i="39"/>
  <c r="I3139" i="39"/>
  <c r="I3138" i="39"/>
  <c r="I3137" i="39"/>
  <c r="I3136" i="39"/>
  <c r="I3135" i="39"/>
  <c r="I3134" i="39"/>
  <c r="I3133" i="39"/>
  <c r="I3132" i="39"/>
  <c r="I3131" i="39"/>
  <c r="I3130" i="39"/>
  <c r="I3129" i="39"/>
  <c r="I3128" i="39"/>
  <c r="I3127" i="39"/>
  <c r="I3126" i="39"/>
  <c r="I3125" i="39"/>
  <c r="I3124" i="39"/>
  <c r="I3123" i="39"/>
  <c r="I3122" i="39"/>
  <c r="I3121" i="39"/>
  <c r="I3120" i="39"/>
  <c r="I3119" i="39"/>
  <c r="I3118" i="39"/>
  <c r="I3117" i="39"/>
  <c r="I3116" i="39"/>
  <c r="I3115" i="39"/>
  <c r="I3114" i="39"/>
  <c r="I3113" i="39"/>
  <c r="I3112" i="39"/>
  <c r="I3111" i="39"/>
  <c r="I3110" i="39"/>
  <c r="I3109" i="39"/>
  <c r="I3108" i="39"/>
  <c r="I3107" i="39"/>
  <c r="I3106" i="39"/>
  <c r="I3105" i="39"/>
  <c r="I3104" i="39"/>
  <c r="I3103" i="39"/>
  <c r="I3102" i="39"/>
  <c r="I3101" i="39"/>
  <c r="I3100" i="39"/>
  <c r="I3099" i="39"/>
  <c r="I3098" i="39"/>
  <c r="I3097" i="39"/>
  <c r="I3096" i="39"/>
  <c r="I3095" i="39"/>
  <c r="I3094" i="39"/>
  <c r="I3093" i="39"/>
  <c r="I3092" i="39"/>
  <c r="I3091" i="39"/>
  <c r="I3090" i="39"/>
  <c r="I3089" i="39"/>
  <c r="I3088" i="39"/>
  <c r="I3087" i="39"/>
  <c r="I3086" i="39"/>
  <c r="I3085" i="39"/>
  <c r="I3084" i="39"/>
  <c r="I3083" i="39"/>
  <c r="I3082" i="39"/>
  <c r="I3081" i="39"/>
  <c r="I3080" i="39"/>
  <c r="I3079" i="39"/>
  <c r="I3078" i="39"/>
  <c r="I3077" i="39"/>
  <c r="I3076" i="39"/>
  <c r="I3075" i="39"/>
  <c r="I3074" i="39"/>
  <c r="I3073" i="39"/>
  <c r="I3072" i="39"/>
  <c r="I3071" i="39"/>
  <c r="I3070" i="39"/>
  <c r="I3069" i="39"/>
  <c r="I3068" i="39"/>
  <c r="I3067" i="39"/>
  <c r="I3066" i="39"/>
  <c r="I3065" i="39"/>
  <c r="I3064" i="39"/>
  <c r="I3063" i="39"/>
  <c r="I3062" i="39"/>
  <c r="I3061" i="39"/>
  <c r="I3060" i="39"/>
  <c r="I3059" i="39"/>
  <c r="I3058" i="39"/>
  <c r="I3057" i="39"/>
  <c r="I3056" i="39"/>
  <c r="I3055" i="39"/>
  <c r="I3054" i="39"/>
  <c r="I3053" i="39"/>
  <c r="I3052" i="39"/>
  <c r="I3051" i="39"/>
  <c r="I3050" i="39"/>
  <c r="I3049" i="39"/>
  <c r="I3048" i="39"/>
  <c r="I3047" i="39"/>
  <c r="I3046" i="39"/>
  <c r="I3045" i="39"/>
  <c r="I3044" i="39"/>
  <c r="I3043" i="39"/>
  <c r="I3042" i="39"/>
  <c r="I3041" i="39"/>
  <c r="I3040" i="39"/>
  <c r="I3039" i="39"/>
  <c r="I3038" i="39"/>
  <c r="I3037" i="39"/>
  <c r="I3036" i="39"/>
  <c r="I3035" i="39"/>
  <c r="I3034" i="39"/>
  <c r="I3033" i="39"/>
  <c r="I3032" i="39"/>
  <c r="I3031" i="39"/>
  <c r="I3030" i="39"/>
  <c r="I3029" i="39"/>
  <c r="I3028" i="39"/>
  <c r="I3027" i="39"/>
  <c r="I3026" i="39"/>
  <c r="I3025" i="39"/>
  <c r="I3024" i="39"/>
  <c r="I3023" i="39"/>
  <c r="I3022" i="39"/>
  <c r="I3021" i="39"/>
  <c r="I3020" i="39"/>
  <c r="I3019" i="39"/>
  <c r="I3018" i="39"/>
  <c r="I3017" i="39"/>
  <c r="I3016" i="39"/>
  <c r="I3015" i="39"/>
  <c r="I3014" i="39"/>
  <c r="I3013" i="39"/>
  <c r="I3012" i="39"/>
  <c r="I3011" i="39"/>
  <c r="I3010" i="39"/>
  <c r="I3009" i="39"/>
  <c r="I3008" i="39"/>
  <c r="I3007" i="39"/>
  <c r="I3006" i="39"/>
  <c r="I3005" i="39"/>
  <c r="I3004" i="39"/>
  <c r="I3003" i="39"/>
  <c r="I3002" i="39"/>
  <c r="I3001" i="39"/>
  <c r="I3000" i="39"/>
  <c r="I2999" i="39"/>
  <c r="I2998" i="39"/>
  <c r="I2997" i="39"/>
  <c r="I2996" i="39"/>
  <c r="I2995" i="39"/>
  <c r="I2994" i="39"/>
  <c r="I2993" i="39"/>
  <c r="I2992" i="39"/>
  <c r="I2991" i="39"/>
  <c r="I2990" i="39"/>
  <c r="I2989" i="39"/>
  <c r="I2988" i="39"/>
  <c r="I2987" i="39"/>
  <c r="I2986" i="39"/>
  <c r="I2985" i="39"/>
  <c r="I2984" i="39"/>
  <c r="I2983" i="39"/>
  <c r="I2982" i="39"/>
  <c r="I2981" i="39"/>
  <c r="I2980" i="39"/>
  <c r="I2979" i="39"/>
  <c r="I2978" i="39"/>
  <c r="I2977" i="39"/>
  <c r="I2976" i="39"/>
  <c r="I2975" i="39"/>
  <c r="I2974" i="39"/>
  <c r="I2973" i="39"/>
  <c r="I2972" i="39"/>
  <c r="I2971" i="39"/>
  <c r="I2970" i="39"/>
  <c r="I2969" i="39"/>
  <c r="I2968" i="39"/>
  <c r="I2967" i="39"/>
  <c r="I2966" i="39"/>
  <c r="I2965" i="39"/>
  <c r="I2964" i="39"/>
  <c r="I2963" i="39"/>
  <c r="I2962" i="39"/>
  <c r="I2961" i="39"/>
  <c r="I2960" i="39"/>
  <c r="I2959" i="39"/>
  <c r="I2958" i="39"/>
  <c r="I2957" i="39"/>
  <c r="I2956" i="39"/>
  <c r="I2955" i="39"/>
  <c r="I2954" i="39"/>
  <c r="I2953" i="39"/>
  <c r="I2952" i="39"/>
  <c r="I2951" i="39"/>
  <c r="I2950" i="39"/>
  <c r="I2949" i="39"/>
  <c r="I2948" i="39"/>
  <c r="I2947" i="39"/>
  <c r="I2946" i="39"/>
  <c r="I2945" i="39"/>
  <c r="I2944" i="39"/>
  <c r="I2943" i="39"/>
  <c r="I2942" i="39"/>
  <c r="I2941" i="39"/>
  <c r="I2940" i="39"/>
  <c r="I2939" i="39"/>
  <c r="I2938" i="39"/>
  <c r="I2937" i="39"/>
  <c r="I2936" i="39"/>
  <c r="I2935" i="39"/>
  <c r="I2934" i="39"/>
  <c r="I2933" i="39"/>
  <c r="I2932" i="39"/>
  <c r="I2931" i="39"/>
  <c r="I2930" i="39"/>
  <c r="I2929" i="39"/>
  <c r="I2928" i="39"/>
  <c r="I2927" i="39"/>
  <c r="I2926" i="39"/>
  <c r="I2925" i="39"/>
  <c r="I2924" i="39"/>
  <c r="I2923" i="39"/>
  <c r="I2922" i="39"/>
  <c r="I2921" i="39"/>
  <c r="I2920" i="39"/>
  <c r="I2919" i="39"/>
  <c r="I2918" i="39"/>
  <c r="I2917" i="39"/>
  <c r="I2916" i="39"/>
  <c r="I2915" i="39"/>
  <c r="I2914" i="39"/>
  <c r="I2913" i="39"/>
  <c r="I2912" i="39"/>
  <c r="I2911" i="39"/>
  <c r="I2910" i="39"/>
  <c r="I2909" i="39"/>
  <c r="I2908" i="39"/>
  <c r="I2907" i="39"/>
  <c r="I2906" i="39"/>
  <c r="I2905" i="39"/>
  <c r="I2904" i="39"/>
  <c r="I2903" i="39"/>
  <c r="I2902" i="39"/>
  <c r="I2901" i="39"/>
  <c r="I2900" i="39"/>
  <c r="I2899" i="39"/>
  <c r="I2898" i="39"/>
  <c r="I2897" i="39"/>
  <c r="I2896" i="39"/>
  <c r="I2895" i="39"/>
  <c r="I2894" i="39"/>
  <c r="I2893" i="39"/>
  <c r="I2892" i="39"/>
  <c r="I2891" i="39"/>
  <c r="I2890" i="39"/>
  <c r="I2889" i="39"/>
  <c r="I2888" i="39"/>
  <c r="I2887" i="39"/>
  <c r="I2886" i="39"/>
  <c r="I2885" i="39"/>
  <c r="I2884" i="39"/>
  <c r="I2883" i="39"/>
  <c r="I2882" i="39"/>
  <c r="I2881" i="39"/>
  <c r="I2880" i="39"/>
  <c r="I2879" i="39"/>
  <c r="I2878" i="39"/>
  <c r="I2877" i="39"/>
  <c r="I2876" i="39"/>
  <c r="I2875" i="39"/>
  <c r="I2874" i="39"/>
  <c r="I2873" i="39"/>
  <c r="I2872" i="39"/>
  <c r="I2871" i="39"/>
  <c r="I2870" i="39"/>
  <c r="I2869" i="39"/>
  <c r="I2868" i="39"/>
  <c r="I2867" i="39"/>
  <c r="I2866" i="39"/>
  <c r="I2865" i="39"/>
  <c r="I2864" i="39"/>
  <c r="I2863" i="39"/>
  <c r="I2862" i="39"/>
  <c r="I2861" i="39"/>
  <c r="I2860" i="39"/>
  <c r="I2859" i="39"/>
  <c r="I2858" i="39"/>
  <c r="I2857" i="39"/>
  <c r="I2856" i="39"/>
  <c r="I2855" i="39"/>
  <c r="I2854" i="39"/>
  <c r="I2853" i="39"/>
  <c r="I2852" i="39"/>
  <c r="I2851" i="39"/>
  <c r="I2850" i="39"/>
  <c r="I2849" i="39"/>
  <c r="I2848" i="39"/>
  <c r="I2847" i="39"/>
  <c r="I2846" i="39"/>
  <c r="I2845" i="39"/>
  <c r="I2844" i="39"/>
  <c r="I2843" i="39"/>
  <c r="I2842" i="39"/>
  <c r="I2841" i="39"/>
  <c r="I2840" i="39"/>
  <c r="I2839" i="39"/>
  <c r="I2838" i="39"/>
  <c r="I2837" i="39"/>
  <c r="I2836" i="39"/>
  <c r="I2835" i="39"/>
  <c r="I2834" i="39"/>
  <c r="I2833" i="39"/>
  <c r="I2832" i="39"/>
  <c r="I2831" i="39"/>
  <c r="I2830" i="39"/>
  <c r="I2829" i="39"/>
  <c r="I2828" i="39"/>
  <c r="I2827" i="39"/>
  <c r="I2826" i="39"/>
  <c r="I2825" i="39"/>
  <c r="I2824" i="39"/>
  <c r="I2823" i="39"/>
  <c r="I2822" i="39"/>
  <c r="I2821" i="39"/>
  <c r="I2820" i="39"/>
  <c r="I2819" i="39"/>
  <c r="I2818" i="39"/>
  <c r="I2817" i="39"/>
  <c r="I2816" i="39"/>
  <c r="I2815" i="39"/>
  <c r="I2814" i="39"/>
  <c r="I2813" i="39"/>
  <c r="I2812" i="39"/>
  <c r="I2811" i="39"/>
  <c r="I2810" i="39"/>
  <c r="I2809" i="39"/>
  <c r="I2808" i="39"/>
  <c r="I2807" i="39"/>
  <c r="I2806" i="39"/>
  <c r="I2805" i="39"/>
  <c r="I2804" i="39"/>
  <c r="I2803" i="39"/>
  <c r="I2802" i="39"/>
  <c r="I2801" i="39"/>
  <c r="I2800" i="39"/>
  <c r="I2799" i="39"/>
  <c r="I2798" i="39"/>
  <c r="I2797" i="39"/>
  <c r="I2796" i="39"/>
  <c r="I2795" i="39"/>
  <c r="I2794" i="39"/>
  <c r="I2793" i="39"/>
  <c r="I2792" i="39"/>
  <c r="I2791" i="39"/>
  <c r="I2790" i="39"/>
  <c r="I2789" i="39"/>
  <c r="I2788" i="39"/>
  <c r="I2787" i="39"/>
  <c r="I2786" i="39"/>
  <c r="I2785" i="39"/>
  <c r="I2784" i="39"/>
  <c r="I2783" i="39"/>
  <c r="I2782" i="39"/>
  <c r="I2781" i="39"/>
  <c r="I2780" i="39"/>
  <c r="I2779" i="39"/>
  <c r="I2778" i="39"/>
  <c r="I2777" i="39"/>
  <c r="I2776" i="39"/>
  <c r="I2775" i="39"/>
  <c r="I2774" i="39"/>
  <c r="I2773" i="39"/>
  <c r="I2772" i="39"/>
  <c r="I2771" i="39"/>
  <c r="I2770" i="39"/>
  <c r="I2769" i="39"/>
  <c r="I2768" i="39"/>
  <c r="I2767" i="39"/>
  <c r="I2766" i="39"/>
  <c r="I2765" i="39"/>
  <c r="I2764" i="39"/>
  <c r="I2763" i="39"/>
  <c r="I2762" i="39"/>
  <c r="I2761" i="39"/>
  <c r="I2760" i="39"/>
  <c r="I2759" i="39"/>
  <c r="I2758" i="39"/>
  <c r="I2757" i="39"/>
  <c r="I2756" i="39"/>
  <c r="I2755" i="39"/>
  <c r="I2754" i="39"/>
  <c r="I2753" i="39"/>
  <c r="I2752" i="39"/>
  <c r="I2751" i="39"/>
  <c r="I2750" i="39"/>
  <c r="I2749" i="39"/>
  <c r="I2748" i="39"/>
  <c r="I2747" i="39"/>
  <c r="I2746" i="39"/>
  <c r="I2745" i="39"/>
  <c r="I2744" i="39"/>
  <c r="I2743" i="39"/>
  <c r="I2742" i="39"/>
  <c r="I2741" i="39"/>
  <c r="I2740" i="39"/>
  <c r="I2739" i="39"/>
  <c r="I2738" i="39"/>
  <c r="I2737" i="39"/>
  <c r="I2736" i="39"/>
  <c r="I2735" i="39"/>
  <c r="I2734" i="39"/>
  <c r="I2733" i="39"/>
  <c r="I2732" i="39"/>
  <c r="I2731" i="39"/>
  <c r="I2730" i="39"/>
  <c r="I2729" i="39"/>
  <c r="I2728" i="39"/>
  <c r="I2727" i="39"/>
  <c r="I2726" i="39"/>
  <c r="I2725" i="39"/>
  <c r="I2724" i="39"/>
  <c r="I2723" i="39"/>
  <c r="I2722" i="39"/>
  <c r="I2721" i="39"/>
  <c r="I2720" i="39"/>
  <c r="I2719" i="39"/>
  <c r="I2718" i="39"/>
  <c r="I2717" i="39"/>
  <c r="I2716" i="39"/>
  <c r="I2715" i="39"/>
  <c r="I2714" i="39"/>
  <c r="I2713" i="39"/>
  <c r="I2712" i="39"/>
  <c r="I2711" i="39"/>
  <c r="I2710" i="39"/>
  <c r="I2709" i="39"/>
  <c r="I2708" i="39"/>
  <c r="I2707" i="39"/>
  <c r="I2706" i="39"/>
  <c r="I2705" i="39"/>
  <c r="I2704" i="39"/>
  <c r="I2703" i="39"/>
  <c r="I2702" i="39"/>
  <c r="I2701" i="39"/>
  <c r="I2700" i="39"/>
  <c r="I2699" i="39"/>
  <c r="I2698" i="39"/>
  <c r="I2697" i="39"/>
  <c r="I2696" i="39"/>
  <c r="I2695" i="39"/>
  <c r="I2694" i="39"/>
  <c r="I2693" i="39"/>
  <c r="I2692" i="39"/>
  <c r="I2691" i="39"/>
  <c r="I2690" i="39"/>
  <c r="I2689" i="39"/>
  <c r="I2688" i="39"/>
  <c r="I2687" i="39"/>
  <c r="I2686" i="39"/>
  <c r="I2685" i="39"/>
  <c r="I2684" i="39"/>
  <c r="I2683" i="39"/>
  <c r="I2682" i="39"/>
  <c r="I2681" i="39"/>
  <c r="I2680" i="39"/>
  <c r="I2679" i="39"/>
  <c r="I2678" i="39"/>
  <c r="I2677" i="39"/>
  <c r="I2676" i="39"/>
  <c r="I2675" i="39"/>
  <c r="I2674" i="39"/>
  <c r="I2673" i="39"/>
  <c r="I2672" i="39"/>
  <c r="I2671" i="39"/>
  <c r="I2670" i="39"/>
  <c r="I2669" i="39"/>
  <c r="I2668" i="39"/>
  <c r="I2667" i="39"/>
  <c r="I2666" i="39"/>
  <c r="I2665" i="39"/>
  <c r="I2664" i="39"/>
  <c r="I2663" i="39"/>
  <c r="I2662" i="39"/>
  <c r="I2661" i="39"/>
  <c r="I2660" i="39"/>
  <c r="I2659" i="39"/>
  <c r="I2658" i="39"/>
  <c r="I2657" i="39"/>
  <c r="I2656" i="39"/>
  <c r="I2655" i="39"/>
  <c r="I2654" i="39"/>
  <c r="I2653" i="39"/>
  <c r="I2652" i="39"/>
  <c r="I2651" i="39"/>
  <c r="I2650" i="39"/>
  <c r="I2649" i="39"/>
  <c r="I2648" i="39"/>
  <c r="I2647" i="39"/>
  <c r="I2646" i="39"/>
  <c r="I2645" i="39"/>
  <c r="I2644" i="39"/>
  <c r="I2643" i="39"/>
  <c r="I2642" i="39"/>
  <c r="I2641" i="39"/>
  <c r="I2640" i="39"/>
  <c r="I2639" i="39"/>
  <c r="I2638" i="39"/>
  <c r="I2637" i="39"/>
  <c r="I2636" i="39"/>
  <c r="I2635" i="39"/>
  <c r="I2634" i="39"/>
  <c r="I2633" i="39"/>
  <c r="I2632" i="39"/>
  <c r="I2631" i="39"/>
  <c r="I2630" i="39"/>
  <c r="I2629" i="39"/>
  <c r="I2628" i="39"/>
  <c r="I2627" i="39"/>
  <c r="I2626" i="39"/>
  <c r="I2625" i="39"/>
  <c r="I2624" i="39"/>
  <c r="I2623" i="39"/>
  <c r="I2622" i="39"/>
  <c r="I2621" i="39"/>
  <c r="I2620" i="39"/>
  <c r="I2619" i="39"/>
  <c r="I2618" i="39"/>
  <c r="I2617" i="39"/>
  <c r="I2616" i="39"/>
  <c r="I2615" i="39"/>
  <c r="I2614" i="39"/>
  <c r="I2613" i="39"/>
  <c r="I2612" i="39"/>
  <c r="I2611" i="39"/>
  <c r="I2610" i="39"/>
  <c r="I2609" i="39"/>
  <c r="I2608" i="39"/>
  <c r="I2607" i="39"/>
  <c r="I2606" i="39"/>
  <c r="I2605" i="39"/>
  <c r="I2604" i="39"/>
  <c r="I2603" i="39"/>
  <c r="I2602" i="39"/>
  <c r="I2601" i="39"/>
  <c r="I2600" i="39"/>
  <c r="I2599" i="39"/>
  <c r="I2598" i="39"/>
  <c r="I2597" i="39"/>
  <c r="I2596" i="39"/>
  <c r="I2595" i="39"/>
  <c r="I2594" i="39"/>
  <c r="I2593" i="39"/>
  <c r="I2592" i="39"/>
  <c r="I2591" i="39"/>
  <c r="I2590" i="39"/>
  <c r="I2589" i="39"/>
  <c r="I2588" i="39"/>
  <c r="I2587" i="39"/>
  <c r="I2586" i="39"/>
  <c r="I2585" i="39"/>
  <c r="I2584" i="39"/>
  <c r="I2583" i="39"/>
  <c r="I2582" i="39"/>
  <c r="I2581" i="39"/>
  <c r="I2580" i="39"/>
  <c r="I2579" i="39"/>
  <c r="I2578" i="39"/>
  <c r="I2577" i="39"/>
  <c r="I2576" i="39"/>
  <c r="I2575" i="39"/>
  <c r="I2574" i="39"/>
  <c r="I2573" i="39"/>
  <c r="I2572" i="39"/>
  <c r="I2571" i="39"/>
  <c r="I2570" i="39"/>
  <c r="I2569" i="39"/>
  <c r="I2568" i="39"/>
  <c r="I2567" i="39"/>
  <c r="I2566" i="39"/>
  <c r="I2565" i="39"/>
  <c r="I2564" i="39"/>
  <c r="I2563" i="39"/>
  <c r="I2562" i="39"/>
  <c r="I2561" i="39"/>
  <c r="I2560" i="39"/>
  <c r="I2559" i="39"/>
  <c r="I2558" i="39"/>
  <c r="I2557" i="39"/>
  <c r="I2556" i="39"/>
  <c r="I2555" i="39"/>
  <c r="I2554" i="39"/>
  <c r="I2553" i="39"/>
  <c r="I2552" i="39"/>
  <c r="I2551" i="39"/>
  <c r="I2550" i="39"/>
  <c r="I2549" i="39"/>
  <c r="I2548" i="39"/>
  <c r="I2547" i="39"/>
  <c r="I2546" i="39"/>
  <c r="I2545" i="39"/>
  <c r="I2544" i="39"/>
  <c r="I2543" i="39"/>
  <c r="I2542" i="39"/>
  <c r="I2541" i="39"/>
  <c r="I2540" i="39"/>
  <c r="I2539" i="39"/>
  <c r="I2538" i="39"/>
  <c r="I2537" i="39"/>
  <c r="I2536" i="39"/>
  <c r="I2535" i="39"/>
  <c r="I2534" i="39"/>
  <c r="I2533" i="39"/>
  <c r="I2532" i="39"/>
  <c r="I2531" i="39"/>
  <c r="I2530" i="39"/>
  <c r="I2529" i="39"/>
  <c r="I2528" i="39"/>
  <c r="I2527" i="39"/>
  <c r="I2526" i="39"/>
  <c r="I2525" i="39"/>
  <c r="I2524" i="39"/>
  <c r="I2523" i="39"/>
  <c r="I2522" i="39"/>
  <c r="I2521" i="39"/>
  <c r="I2520" i="39"/>
  <c r="I2519" i="39"/>
  <c r="I2518" i="39"/>
  <c r="I2517" i="39"/>
  <c r="I2516" i="39"/>
  <c r="I2515" i="39"/>
  <c r="I2514" i="39"/>
  <c r="I2513" i="39"/>
  <c r="I2512" i="39"/>
  <c r="I2511" i="39"/>
  <c r="I2510" i="39"/>
  <c r="I2509" i="39"/>
  <c r="I2508" i="39"/>
  <c r="I2507" i="39"/>
  <c r="I2506" i="39"/>
  <c r="I2505" i="39"/>
  <c r="I2504" i="39"/>
  <c r="I2503" i="39"/>
  <c r="I2502" i="39"/>
  <c r="I2501" i="39"/>
  <c r="I2500" i="39"/>
  <c r="I2499" i="39"/>
  <c r="I2498" i="39"/>
  <c r="I2497" i="39"/>
  <c r="I2496" i="39"/>
  <c r="I2495" i="39"/>
  <c r="I2494" i="39"/>
  <c r="I2493" i="39"/>
  <c r="I2492" i="39"/>
  <c r="I2491" i="39"/>
  <c r="I2490" i="39"/>
  <c r="I2489" i="39"/>
  <c r="I2488" i="39"/>
  <c r="I2487" i="39"/>
  <c r="I2486" i="39"/>
  <c r="I2485" i="39"/>
  <c r="I2484" i="39"/>
  <c r="I2483" i="39"/>
  <c r="I2482" i="39"/>
  <c r="I2481" i="39"/>
  <c r="I2480" i="39"/>
  <c r="I2479" i="39"/>
  <c r="I2478" i="39"/>
  <c r="I2477" i="39"/>
  <c r="I2476" i="39"/>
  <c r="I2475" i="39"/>
  <c r="I2474" i="39"/>
  <c r="I2473" i="39"/>
  <c r="I2472" i="39"/>
  <c r="I2471" i="39"/>
  <c r="I2470" i="39"/>
  <c r="I2469" i="39"/>
  <c r="I2468" i="39"/>
  <c r="I2467" i="39"/>
  <c r="I2466" i="39"/>
  <c r="I2465" i="39"/>
  <c r="I2464" i="39"/>
  <c r="I2463" i="39"/>
  <c r="I2462" i="39"/>
  <c r="I2461" i="39"/>
  <c r="I2460" i="39"/>
  <c r="I2459" i="39"/>
  <c r="I2458" i="39"/>
  <c r="I2457" i="39"/>
  <c r="I2456" i="39"/>
  <c r="I2455" i="39"/>
  <c r="I2454" i="39"/>
  <c r="I2453" i="39"/>
  <c r="I2452" i="39"/>
  <c r="I2451" i="39"/>
  <c r="I2450" i="39"/>
  <c r="I2449" i="39"/>
  <c r="I2448" i="39"/>
  <c r="I2447" i="39"/>
  <c r="I2446" i="39"/>
  <c r="I2445" i="39"/>
  <c r="I2444" i="39"/>
  <c r="I2443" i="39"/>
  <c r="I2442" i="39"/>
  <c r="I2441" i="39"/>
  <c r="I2440" i="39"/>
  <c r="I2439" i="39"/>
  <c r="I2438" i="39"/>
  <c r="I2437" i="39"/>
  <c r="I2436" i="39"/>
  <c r="I2435" i="39"/>
  <c r="I2434" i="39"/>
  <c r="I2433" i="39"/>
  <c r="I2432" i="39"/>
  <c r="I2431" i="39"/>
  <c r="I2430" i="39"/>
  <c r="I2429" i="39"/>
  <c r="I2428" i="39"/>
  <c r="I2427" i="39"/>
  <c r="I2426" i="39"/>
  <c r="I2425" i="39"/>
  <c r="I2424" i="39"/>
  <c r="I2423" i="39"/>
  <c r="I2422" i="39"/>
  <c r="I2421" i="39"/>
  <c r="I2420" i="39"/>
  <c r="I2419" i="39"/>
  <c r="I2418" i="39"/>
  <c r="I2417" i="39"/>
  <c r="I2416" i="39"/>
  <c r="I2415" i="39"/>
  <c r="I2414" i="39"/>
  <c r="I2413" i="39"/>
  <c r="I2412" i="39"/>
  <c r="I2411" i="39"/>
  <c r="I2410" i="39"/>
  <c r="I2409" i="39"/>
  <c r="I2408" i="39"/>
  <c r="I2407" i="39"/>
  <c r="I2406" i="39"/>
  <c r="I2405" i="39"/>
  <c r="I2404" i="39"/>
  <c r="I2403" i="39"/>
  <c r="I2402" i="39"/>
  <c r="I2401" i="39"/>
  <c r="I2400" i="39"/>
  <c r="I2399" i="39"/>
  <c r="I2398" i="39"/>
  <c r="I2397" i="39"/>
  <c r="I2396" i="39"/>
  <c r="I2395" i="39"/>
  <c r="I2394" i="39"/>
  <c r="I2393" i="39"/>
  <c r="I2392" i="39"/>
  <c r="I2391" i="39"/>
  <c r="I2390" i="39"/>
  <c r="I2389" i="39"/>
  <c r="I2388" i="39"/>
  <c r="I2387" i="39"/>
  <c r="I2386" i="39"/>
  <c r="I2385" i="39"/>
  <c r="I2384" i="39"/>
  <c r="I2383" i="39"/>
  <c r="I2382" i="39"/>
  <c r="I2381" i="39"/>
  <c r="I2380" i="39"/>
  <c r="I2379" i="39"/>
  <c r="I2378" i="39"/>
  <c r="I2377" i="39"/>
  <c r="I2376" i="39"/>
  <c r="I2375" i="39"/>
  <c r="I2374" i="39"/>
  <c r="I2373" i="39"/>
  <c r="I2372" i="39"/>
  <c r="I2371" i="39"/>
  <c r="I2370" i="39"/>
  <c r="I2369" i="39"/>
  <c r="I2368" i="39"/>
  <c r="I2367" i="39"/>
  <c r="I2366" i="39"/>
  <c r="I2365" i="39"/>
  <c r="I2364" i="39"/>
  <c r="I2363" i="39"/>
  <c r="I2362" i="39"/>
  <c r="I2361" i="39"/>
  <c r="I2360" i="39"/>
  <c r="I2359" i="39"/>
  <c r="I2358" i="39"/>
  <c r="I2357" i="39"/>
  <c r="I2356" i="39"/>
  <c r="I2355" i="39"/>
  <c r="I2354" i="39"/>
  <c r="I2353" i="39"/>
  <c r="I2352" i="39"/>
  <c r="I2351" i="39"/>
  <c r="I2350" i="39"/>
  <c r="I2349" i="39"/>
  <c r="I2348" i="39"/>
  <c r="I2347" i="39"/>
  <c r="I2346" i="39"/>
  <c r="I2345" i="39"/>
  <c r="I2344" i="39"/>
  <c r="I2343" i="39"/>
  <c r="I2342" i="39"/>
  <c r="I2341" i="39"/>
  <c r="I2340" i="39"/>
  <c r="I2339" i="39"/>
  <c r="I2338" i="39"/>
  <c r="I2337" i="39"/>
  <c r="I2336" i="39"/>
  <c r="I2335" i="39"/>
  <c r="I2334" i="39"/>
  <c r="I2333" i="39"/>
  <c r="I2332" i="39"/>
  <c r="I2331" i="39"/>
  <c r="I2330" i="39"/>
  <c r="I2329" i="39"/>
  <c r="I2328" i="39"/>
  <c r="I2327" i="39"/>
  <c r="I2326" i="39"/>
  <c r="I2325" i="39"/>
  <c r="I2324" i="39"/>
  <c r="I2323" i="39"/>
  <c r="I2322" i="39"/>
  <c r="I2321" i="39"/>
  <c r="I2320" i="39"/>
  <c r="I2319" i="39"/>
  <c r="I2318" i="39"/>
  <c r="I2317" i="39"/>
  <c r="I2316" i="39"/>
  <c r="I2315" i="39"/>
  <c r="I2314" i="39"/>
  <c r="I2313" i="39"/>
  <c r="I2312" i="39"/>
  <c r="I2311" i="39"/>
  <c r="I2310" i="39"/>
  <c r="I2309" i="39"/>
  <c r="I2308" i="39"/>
  <c r="I2307" i="39"/>
  <c r="I2306" i="39"/>
  <c r="I2305" i="39"/>
  <c r="I2304" i="39"/>
  <c r="I2303" i="39"/>
  <c r="I2302" i="39"/>
  <c r="I2301" i="39"/>
  <c r="I2300" i="39"/>
  <c r="I2299" i="39"/>
  <c r="I2298" i="39"/>
  <c r="I2297" i="39"/>
  <c r="I2296" i="39"/>
  <c r="I2295" i="39"/>
  <c r="I2294" i="39"/>
  <c r="I2293" i="39"/>
  <c r="I2292" i="39"/>
  <c r="I2291" i="39"/>
  <c r="I2290" i="39"/>
  <c r="I2289" i="39"/>
  <c r="I2288" i="39"/>
  <c r="I2287" i="39"/>
  <c r="I2286" i="39"/>
  <c r="I2285" i="39"/>
  <c r="I2284" i="39"/>
  <c r="I2283" i="39"/>
  <c r="I2282" i="39"/>
  <c r="I2281" i="39"/>
  <c r="I2280" i="39"/>
  <c r="I2279" i="39"/>
  <c r="I2278" i="39"/>
  <c r="I2277" i="39"/>
  <c r="I2276" i="39"/>
  <c r="I2275" i="39"/>
  <c r="I2274" i="39"/>
  <c r="I2273" i="39"/>
  <c r="I2272" i="39"/>
  <c r="I2271" i="39"/>
  <c r="I2270" i="39"/>
  <c r="I2269" i="39"/>
  <c r="I2268" i="39"/>
  <c r="I2267" i="39"/>
  <c r="I2266" i="39"/>
  <c r="I2265" i="39"/>
  <c r="I2264" i="39"/>
  <c r="I2263" i="39"/>
  <c r="I2262" i="39"/>
  <c r="I2261" i="39"/>
  <c r="I2260" i="39"/>
  <c r="I2259" i="39"/>
  <c r="I2258" i="39"/>
  <c r="I2257" i="39"/>
  <c r="I2256" i="39"/>
  <c r="I2255" i="39"/>
  <c r="I2254" i="39"/>
  <c r="I2253" i="39"/>
  <c r="I2252" i="39"/>
  <c r="I2251" i="39"/>
  <c r="I2250" i="39"/>
  <c r="I2249" i="39"/>
  <c r="I2248" i="39"/>
  <c r="I2247" i="39"/>
  <c r="I2246" i="39"/>
  <c r="I2245" i="39"/>
  <c r="I2244" i="39"/>
  <c r="I2243" i="39"/>
  <c r="I2242" i="39"/>
  <c r="I2241" i="39"/>
  <c r="I2240" i="39"/>
  <c r="I2239" i="39"/>
  <c r="I2238" i="39"/>
  <c r="I2237" i="39"/>
  <c r="I2236" i="39"/>
  <c r="I2235" i="39"/>
  <c r="I2234" i="39"/>
  <c r="I2233" i="39"/>
  <c r="I2232" i="39"/>
  <c r="I2231" i="39"/>
  <c r="I2230" i="39"/>
  <c r="I2229" i="39"/>
  <c r="I2228" i="39"/>
  <c r="I2227" i="39"/>
  <c r="I2226" i="39"/>
  <c r="I2225" i="39"/>
  <c r="I2224" i="39"/>
  <c r="I2223" i="39"/>
  <c r="I2222" i="39"/>
  <c r="I2221" i="39"/>
  <c r="I2220" i="39"/>
  <c r="I2219" i="39"/>
  <c r="I2218" i="39"/>
  <c r="I2217" i="39"/>
  <c r="I2216" i="39"/>
  <c r="I2215" i="39"/>
  <c r="I2214" i="39"/>
  <c r="I2213" i="39"/>
  <c r="I2212" i="39"/>
  <c r="I2211" i="39"/>
  <c r="I2210" i="39"/>
  <c r="I2209" i="39"/>
  <c r="I2208" i="39"/>
  <c r="I2207" i="39"/>
  <c r="I2206" i="39"/>
  <c r="I2205" i="39"/>
  <c r="I2204" i="39"/>
  <c r="I2203" i="39"/>
  <c r="I2202" i="39"/>
  <c r="I2201" i="39"/>
  <c r="I2200" i="39"/>
  <c r="I2199" i="39"/>
  <c r="I2198" i="39"/>
  <c r="I2197" i="39"/>
  <c r="I2196" i="39"/>
  <c r="I2195" i="39"/>
  <c r="I2194" i="39"/>
  <c r="I2193" i="39"/>
  <c r="I2192" i="39"/>
  <c r="I2191" i="39"/>
  <c r="I2190" i="39"/>
  <c r="I2189" i="39"/>
  <c r="I2188" i="39"/>
  <c r="I2187" i="39"/>
  <c r="I2186" i="39"/>
  <c r="I2185" i="39"/>
  <c r="I2184" i="39"/>
  <c r="I2183" i="39"/>
  <c r="I2182" i="39"/>
  <c r="I2181" i="39"/>
  <c r="I2180" i="39"/>
  <c r="I2179" i="39"/>
  <c r="I2178" i="39"/>
  <c r="I2177" i="39"/>
  <c r="I2176" i="39"/>
  <c r="I2175" i="39"/>
  <c r="I2174" i="39"/>
  <c r="I2173" i="39"/>
  <c r="I2172" i="39"/>
  <c r="I2171" i="39"/>
  <c r="I2170" i="39"/>
  <c r="I2169" i="39"/>
  <c r="I2168" i="39"/>
  <c r="I2167" i="39"/>
  <c r="I2166" i="39"/>
  <c r="I2165" i="39"/>
  <c r="I2164" i="39"/>
  <c r="I2163" i="39"/>
  <c r="I2162" i="39"/>
  <c r="I2161" i="39"/>
  <c r="I2160" i="39"/>
  <c r="I2159" i="39"/>
  <c r="I2158" i="39"/>
  <c r="I2157" i="39"/>
  <c r="I2156" i="39"/>
  <c r="I2155" i="39"/>
  <c r="I2154" i="39"/>
  <c r="I2153" i="39"/>
  <c r="I2152" i="39"/>
  <c r="I2151" i="39"/>
  <c r="I2150" i="39"/>
  <c r="I2149" i="39"/>
  <c r="I2148" i="39"/>
  <c r="I2147" i="39"/>
  <c r="I2146" i="39"/>
  <c r="I2145" i="39"/>
  <c r="I2144" i="39"/>
  <c r="I2143" i="39"/>
  <c r="I2142" i="39"/>
  <c r="I2141" i="39"/>
  <c r="I2140" i="39"/>
  <c r="I2139" i="39"/>
  <c r="I2138" i="39"/>
  <c r="I2137" i="39"/>
  <c r="I2136" i="39"/>
  <c r="I2135" i="39"/>
  <c r="I2134" i="39"/>
  <c r="I2133" i="39"/>
  <c r="I2132" i="39"/>
  <c r="I2131" i="39"/>
  <c r="I2130" i="39"/>
  <c r="I2129" i="39"/>
  <c r="I2128" i="39"/>
  <c r="I2127" i="39"/>
  <c r="I2126" i="39"/>
  <c r="I2125" i="39"/>
  <c r="I2124" i="39"/>
  <c r="I2123" i="39"/>
  <c r="I2122" i="39"/>
  <c r="I2121" i="39"/>
  <c r="I2120" i="39"/>
  <c r="I2119" i="39"/>
  <c r="I2118" i="39"/>
  <c r="I2117" i="39"/>
  <c r="I2116" i="39"/>
  <c r="I2115" i="39"/>
  <c r="I2114" i="39"/>
  <c r="I2113" i="39"/>
  <c r="I2112" i="39"/>
  <c r="I2111" i="39"/>
  <c r="I2110" i="39"/>
  <c r="I2109" i="39"/>
  <c r="I2108" i="39"/>
  <c r="I2107" i="39"/>
  <c r="I2106" i="39"/>
  <c r="I2105" i="39"/>
  <c r="I2104" i="39"/>
  <c r="I2103" i="39"/>
  <c r="I2102" i="39"/>
  <c r="I2101" i="39"/>
  <c r="I2100" i="39"/>
  <c r="I2099" i="39"/>
  <c r="I2098" i="39"/>
  <c r="I2097" i="39"/>
  <c r="I2096" i="39"/>
  <c r="I2095" i="39"/>
  <c r="I2094" i="39"/>
  <c r="I2093" i="39"/>
  <c r="I2092" i="39"/>
  <c r="I2091" i="39"/>
  <c r="I2090" i="39"/>
  <c r="I2089" i="39"/>
  <c r="I2088" i="39"/>
  <c r="I2087" i="39"/>
  <c r="I2086" i="39"/>
  <c r="I2085" i="39"/>
  <c r="I2084" i="39"/>
  <c r="I2083" i="39"/>
  <c r="I2082" i="39"/>
  <c r="I2081" i="39"/>
  <c r="I2080" i="39"/>
  <c r="I2079" i="39"/>
  <c r="I2078" i="39"/>
  <c r="I2077" i="39"/>
  <c r="I2076" i="39"/>
  <c r="I2075" i="39"/>
  <c r="I2074" i="39"/>
  <c r="I2073" i="39"/>
  <c r="I2072" i="39"/>
  <c r="I2071" i="39"/>
  <c r="I2070" i="39"/>
  <c r="I2069" i="39"/>
  <c r="I2068" i="39"/>
  <c r="I2067" i="39"/>
  <c r="I2066" i="39"/>
  <c r="I2065" i="39"/>
  <c r="I2064" i="39"/>
  <c r="I2063" i="39"/>
  <c r="I2062" i="39"/>
  <c r="I2061" i="39"/>
  <c r="I2060" i="39"/>
  <c r="I2059" i="39"/>
  <c r="I2058" i="39"/>
  <c r="I2057" i="39"/>
  <c r="I2056" i="39"/>
  <c r="I2055" i="39"/>
  <c r="I2054" i="39"/>
  <c r="I2053" i="39"/>
  <c r="I2052" i="39"/>
  <c r="I2051" i="39"/>
  <c r="I2050" i="39"/>
  <c r="I2049" i="39"/>
  <c r="I2048" i="39"/>
  <c r="I2047" i="39"/>
  <c r="I2046" i="39"/>
  <c r="I2045" i="39"/>
  <c r="I2044" i="39"/>
  <c r="I2043" i="39"/>
  <c r="I2042" i="39"/>
  <c r="I2041" i="39"/>
  <c r="I2040" i="39"/>
  <c r="I2039" i="39"/>
  <c r="I2038" i="39"/>
  <c r="I2037" i="39"/>
  <c r="I2036" i="39"/>
  <c r="I2035" i="39"/>
  <c r="I2034" i="39"/>
  <c r="I2033" i="39"/>
  <c r="I2032" i="39"/>
  <c r="I2031" i="39"/>
  <c r="I2030" i="39"/>
  <c r="I2029" i="39"/>
  <c r="I2028" i="39"/>
  <c r="I2027" i="39"/>
  <c r="I2026" i="39"/>
  <c r="I2025" i="39"/>
  <c r="I2024" i="39"/>
  <c r="I2023" i="39"/>
  <c r="I2022" i="39"/>
  <c r="I2021" i="39"/>
  <c r="I2020" i="39"/>
  <c r="I2019" i="39"/>
  <c r="I2018" i="39"/>
  <c r="I2017" i="39"/>
  <c r="I2016" i="39"/>
  <c r="I2015" i="39"/>
  <c r="I2014" i="39"/>
  <c r="I2013" i="39"/>
  <c r="I2012" i="39"/>
  <c r="I2011" i="39"/>
  <c r="I2010" i="39"/>
  <c r="I2009" i="39"/>
  <c r="I2008" i="39"/>
  <c r="I2007" i="39"/>
  <c r="I2006" i="39"/>
  <c r="I2005" i="39"/>
  <c r="I2004" i="39"/>
  <c r="I2003" i="39"/>
  <c r="I2002" i="39"/>
  <c r="I2001" i="39"/>
  <c r="I2000" i="39"/>
  <c r="I1999" i="39"/>
  <c r="I1998" i="39"/>
  <c r="I1997" i="39"/>
  <c r="I1996" i="39"/>
  <c r="I1995" i="39"/>
  <c r="I1994" i="39"/>
  <c r="I1993" i="39"/>
  <c r="I1992" i="39"/>
  <c r="I1991" i="39"/>
  <c r="I1990" i="39"/>
  <c r="I1989" i="39"/>
  <c r="I1988" i="39"/>
  <c r="I1987" i="39"/>
  <c r="I1986" i="39"/>
  <c r="I1985" i="39"/>
  <c r="I1984" i="39"/>
  <c r="I1983" i="39"/>
  <c r="I1982" i="39"/>
  <c r="I1981" i="39"/>
  <c r="I1980" i="39"/>
  <c r="I1979" i="39"/>
  <c r="I1978" i="39"/>
  <c r="I1977" i="39"/>
  <c r="I1976" i="39"/>
  <c r="I1975" i="39"/>
  <c r="I1974" i="39"/>
  <c r="I1973" i="39"/>
  <c r="I1972" i="39"/>
  <c r="I1971" i="39"/>
  <c r="I1970" i="39"/>
  <c r="I1969" i="39"/>
  <c r="I1968" i="39"/>
  <c r="I1967" i="39"/>
  <c r="I1966" i="39"/>
  <c r="I1965" i="39"/>
  <c r="I1964" i="39"/>
  <c r="I1963" i="39"/>
  <c r="I1962" i="39"/>
  <c r="I1961" i="39"/>
  <c r="I1960" i="39"/>
  <c r="I1959" i="39"/>
  <c r="I1958" i="39"/>
  <c r="I1957" i="39"/>
  <c r="I1956" i="39"/>
  <c r="I1955" i="39"/>
  <c r="I1954" i="39"/>
  <c r="I1953" i="39"/>
  <c r="I1952" i="39"/>
  <c r="I1951" i="39"/>
  <c r="I1950" i="39"/>
  <c r="I1949" i="39"/>
  <c r="I1948" i="39"/>
  <c r="I1947" i="39"/>
  <c r="I1946" i="39"/>
  <c r="I1945" i="39"/>
  <c r="I1944" i="39"/>
  <c r="I1943" i="39"/>
  <c r="I1942" i="39"/>
  <c r="I1941" i="39"/>
  <c r="I1940" i="39"/>
  <c r="I1939" i="39"/>
  <c r="I1938" i="39"/>
  <c r="I1937" i="39"/>
  <c r="I1936" i="39"/>
  <c r="I1935" i="39"/>
  <c r="I1934" i="39"/>
  <c r="I1933" i="39"/>
  <c r="I1932" i="39"/>
  <c r="I1931" i="39"/>
  <c r="I1930" i="39"/>
  <c r="I1929" i="39"/>
  <c r="I1928" i="39"/>
  <c r="I1927" i="39"/>
  <c r="I1926" i="39"/>
  <c r="I1925" i="39"/>
  <c r="I1924" i="39"/>
  <c r="I1923" i="39"/>
  <c r="I1922" i="39"/>
  <c r="I1921" i="39"/>
  <c r="I1920" i="39"/>
  <c r="I1919" i="39"/>
  <c r="I1918" i="39"/>
  <c r="I1917" i="39"/>
  <c r="I1916" i="39"/>
  <c r="I1915" i="39"/>
  <c r="I1914" i="39"/>
  <c r="I1913" i="39"/>
  <c r="I1912" i="39"/>
  <c r="I1911" i="39"/>
  <c r="I1910" i="39"/>
  <c r="I1909" i="39"/>
  <c r="I1908" i="39"/>
  <c r="I1907" i="39"/>
  <c r="I1906" i="39"/>
  <c r="I1905" i="39"/>
  <c r="I1904" i="39"/>
  <c r="I1903" i="39"/>
  <c r="I1902" i="39"/>
  <c r="I1901" i="39"/>
  <c r="I1900" i="39"/>
  <c r="I1899" i="39"/>
  <c r="I1898" i="39"/>
  <c r="I1897" i="39"/>
  <c r="I1896" i="39"/>
  <c r="I1895" i="39"/>
  <c r="I1894" i="39"/>
  <c r="I1893" i="39"/>
  <c r="I1892" i="39"/>
  <c r="I1891" i="39"/>
  <c r="I1890" i="39"/>
  <c r="I1889" i="39"/>
  <c r="I1888" i="39"/>
  <c r="I1887" i="39"/>
  <c r="I1886" i="39"/>
  <c r="I1885" i="39"/>
  <c r="I1884" i="39"/>
  <c r="I1883" i="39"/>
  <c r="I1882" i="39"/>
  <c r="I1881" i="39"/>
  <c r="I1880" i="39"/>
  <c r="I1879" i="39"/>
  <c r="I1878" i="39"/>
  <c r="I1877" i="39"/>
  <c r="I1876" i="39"/>
  <c r="I1875" i="39"/>
  <c r="I1874" i="39"/>
  <c r="I1873" i="39"/>
  <c r="I1872" i="39"/>
  <c r="I1871" i="39"/>
  <c r="I1870" i="39"/>
  <c r="I1869" i="39"/>
  <c r="I1868" i="39"/>
  <c r="I1867" i="39"/>
  <c r="I1866" i="39"/>
  <c r="I1865" i="39"/>
  <c r="I1864" i="39"/>
  <c r="I1863" i="39"/>
  <c r="I1862" i="39"/>
  <c r="I1861" i="39"/>
  <c r="I1860" i="39"/>
  <c r="I1859" i="39"/>
  <c r="I1858" i="39"/>
  <c r="I1857" i="39"/>
  <c r="I1856" i="39"/>
  <c r="I1855" i="39"/>
  <c r="I1854" i="39"/>
  <c r="I1853" i="39"/>
  <c r="I1852" i="39"/>
  <c r="I1851" i="39"/>
  <c r="I1850" i="39"/>
  <c r="I1849" i="39"/>
  <c r="I1848" i="39"/>
  <c r="I1847" i="39"/>
  <c r="I1846" i="39"/>
  <c r="I1845" i="39"/>
  <c r="I1844" i="39"/>
  <c r="I1843" i="39"/>
  <c r="I1842" i="39"/>
  <c r="I1841" i="39"/>
  <c r="I1840" i="39"/>
  <c r="I1839" i="39"/>
  <c r="I1838" i="39"/>
  <c r="I1837" i="39"/>
  <c r="I1836" i="39"/>
  <c r="I1835" i="39"/>
  <c r="I1834" i="39"/>
  <c r="I1833" i="39"/>
  <c r="I1832" i="39"/>
  <c r="I1831" i="39"/>
  <c r="I1830" i="39"/>
  <c r="I1829" i="39"/>
  <c r="I1828" i="39"/>
  <c r="I1827" i="39"/>
  <c r="I1826" i="39"/>
  <c r="I1825" i="39"/>
  <c r="I1824" i="39"/>
  <c r="I1823" i="39"/>
  <c r="I1822" i="39"/>
  <c r="I1821" i="39"/>
  <c r="I1820" i="39"/>
  <c r="I1819" i="39"/>
  <c r="I1818" i="39"/>
  <c r="I1817" i="39"/>
  <c r="I1816" i="39"/>
  <c r="I1815" i="39"/>
  <c r="I1814" i="39"/>
  <c r="I1813" i="39"/>
  <c r="I1812" i="39"/>
  <c r="I1811" i="39"/>
  <c r="I1810" i="39"/>
  <c r="I1809" i="39"/>
  <c r="I1808" i="39"/>
  <c r="I1807" i="39"/>
  <c r="I1806" i="39"/>
  <c r="I1805" i="39"/>
  <c r="I1804" i="39"/>
  <c r="I1803" i="39"/>
  <c r="I1802" i="39"/>
  <c r="I1801" i="39"/>
  <c r="I1800" i="39"/>
  <c r="I1799" i="39"/>
  <c r="I1798" i="39"/>
  <c r="I1797" i="39"/>
  <c r="I1796" i="39"/>
  <c r="I1795" i="39"/>
  <c r="I1794" i="39"/>
  <c r="I1793" i="39"/>
  <c r="I1792" i="39"/>
  <c r="I1791" i="39"/>
  <c r="I1790" i="39"/>
  <c r="I1789" i="39"/>
  <c r="I1788" i="39"/>
  <c r="I1787" i="39"/>
  <c r="I1786" i="39"/>
  <c r="I1785" i="39"/>
  <c r="I1784" i="39"/>
  <c r="I1783" i="39"/>
  <c r="I1782" i="39"/>
  <c r="I1781" i="39"/>
  <c r="I1780" i="39"/>
  <c r="I1779" i="39"/>
  <c r="I1778" i="39"/>
  <c r="I1777" i="39"/>
  <c r="I1776" i="39"/>
  <c r="I1775" i="39"/>
  <c r="I1774" i="39"/>
  <c r="I1773" i="39"/>
  <c r="I1772" i="39"/>
  <c r="I1771" i="39"/>
  <c r="I1770" i="39"/>
  <c r="I1769" i="39"/>
  <c r="I1768" i="39"/>
  <c r="I1767" i="39"/>
  <c r="I1766" i="39"/>
  <c r="I1765" i="39"/>
  <c r="I1764" i="39"/>
  <c r="I1763" i="39"/>
  <c r="I1762" i="39"/>
  <c r="I1761" i="39"/>
  <c r="I1760" i="39"/>
  <c r="I1759" i="39"/>
  <c r="I1758" i="39"/>
  <c r="I1757" i="39"/>
  <c r="I1756" i="39"/>
  <c r="I1755" i="39"/>
  <c r="I1754" i="39"/>
  <c r="I1753" i="39"/>
  <c r="I1752" i="39"/>
  <c r="I1751" i="39"/>
  <c r="I1750" i="39"/>
  <c r="I1749" i="39"/>
  <c r="I1748" i="39"/>
  <c r="I1747" i="39"/>
  <c r="I1746" i="39"/>
  <c r="I1745" i="39"/>
  <c r="I1744" i="39"/>
  <c r="I1743" i="39"/>
  <c r="I1742" i="39"/>
  <c r="I1741" i="39"/>
  <c r="I1740" i="39"/>
  <c r="I1739" i="39"/>
  <c r="I1738" i="39"/>
  <c r="I1737" i="39"/>
  <c r="I1736" i="39"/>
  <c r="I1735" i="39"/>
  <c r="I1734" i="39"/>
  <c r="I1733" i="39"/>
  <c r="I1732" i="39"/>
  <c r="I1731" i="39"/>
  <c r="I1730" i="39"/>
  <c r="I1729" i="39"/>
  <c r="I1728" i="39"/>
  <c r="I1727" i="39"/>
  <c r="I1726" i="39"/>
  <c r="I1725" i="39"/>
  <c r="I1724" i="39"/>
  <c r="I1723" i="39"/>
  <c r="I1722" i="39"/>
  <c r="I1721" i="39"/>
  <c r="I1720" i="39"/>
  <c r="I1719" i="39"/>
  <c r="I1718" i="39"/>
  <c r="I1717" i="39"/>
  <c r="I1716" i="39"/>
  <c r="I1715" i="39"/>
  <c r="I1714" i="39"/>
  <c r="I1713" i="39"/>
  <c r="I1712" i="39"/>
  <c r="I1711" i="39"/>
  <c r="I1710" i="39"/>
  <c r="I1709" i="39"/>
  <c r="I1708" i="39"/>
  <c r="I1707" i="39"/>
  <c r="I1706" i="39"/>
  <c r="I1705" i="39"/>
  <c r="I1704" i="39"/>
  <c r="I1703" i="39"/>
  <c r="I1702" i="39"/>
  <c r="I1701" i="39"/>
  <c r="I1700" i="39"/>
  <c r="I1699" i="39"/>
  <c r="I1698" i="39"/>
  <c r="I1697" i="39"/>
  <c r="I1696" i="39"/>
  <c r="I1695" i="39"/>
  <c r="I1694" i="39"/>
  <c r="I1693" i="39"/>
  <c r="I1692" i="39"/>
  <c r="I1691" i="39"/>
  <c r="I1690" i="39"/>
  <c r="I1689" i="39"/>
  <c r="I1688" i="39"/>
  <c r="I1687" i="39"/>
  <c r="I1686" i="39"/>
  <c r="I1685" i="39"/>
  <c r="I1684" i="39"/>
  <c r="I1683" i="39"/>
  <c r="I1682" i="39"/>
  <c r="I1681" i="39"/>
  <c r="I1680" i="39"/>
  <c r="I1679" i="39"/>
  <c r="I1678" i="39"/>
  <c r="I1677" i="39"/>
  <c r="I1676" i="39"/>
  <c r="I1675" i="39"/>
  <c r="I1674" i="39"/>
  <c r="I1673" i="39"/>
  <c r="I1672" i="39"/>
  <c r="I1671" i="39"/>
  <c r="I1670" i="39"/>
  <c r="I1669" i="39"/>
  <c r="I1668" i="39"/>
  <c r="I1667" i="39"/>
  <c r="I1666" i="39"/>
  <c r="I1665" i="39"/>
  <c r="I1664" i="39"/>
  <c r="I1663" i="39"/>
  <c r="I1662" i="39"/>
  <c r="I1661" i="39"/>
  <c r="I1660" i="39"/>
  <c r="I1659" i="39"/>
  <c r="I1658" i="39"/>
  <c r="I1657" i="39"/>
  <c r="I1656" i="39"/>
  <c r="I1655" i="39"/>
  <c r="I1654" i="39"/>
  <c r="I1653" i="39"/>
  <c r="I1652" i="39"/>
  <c r="I1651" i="39"/>
  <c r="I1650" i="39"/>
  <c r="I1649" i="39"/>
  <c r="I1648" i="39"/>
  <c r="I1647" i="39"/>
  <c r="I1646" i="39"/>
  <c r="I1645" i="39"/>
  <c r="I1644" i="39"/>
  <c r="I1643" i="39"/>
  <c r="I1642" i="39"/>
  <c r="I1641" i="39"/>
  <c r="I1640" i="39"/>
  <c r="I1639" i="39"/>
  <c r="I1638" i="39"/>
  <c r="I1637" i="39"/>
  <c r="I1636" i="39"/>
  <c r="I1635" i="39"/>
  <c r="I1634" i="39"/>
  <c r="I1633" i="39"/>
  <c r="I1632" i="39"/>
  <c r="I1631" i="39"/>
  <c r="I1630" i="39"/>
  <c r="I1629" i="39"/>
  <c r="I1628" i="39"/>
  <c r="I1627" i="39"/>
  <c r="I1626" i="39"/>
  <c r="I1625" i="39"/>
  <c r="I1624" i="39"/>
  <c r="I1623" i="39"/>
  <c r="I1622" i="39"/>
  <c r="I1621" i="39"/>
  <c r="I1620" i="39"/>
  <c r="I1619" i="39"/>
  <c r="I1618" i="39"/>
  <c r="I1617" i="39"/>
  <c r="I1616" i="39"/>
  <c r="I1615" i="39"/>
  <c r="I1614" i="39"/>
  <c r="I1613" i="39"/>
  <c r="I1612" i="39"/>
  <c r="I1611" i="39"/>
  <c r="I1610" i="39"/>
  <c r="I1609" i="39"/>
  <c r="I1608" i="39"/>
  <c r="I1607" i="39"/>
  <c r="I1606" i="39"/>
  <c r="I1605" i="39"/>
  <c r="I1604" i="39"/>
  <c r="I1603" i="39"/>
  <c r="I1602" i="39"/>
  <c r="I1601" i="39"/>
  <c r="I1600" i="39"/>
  <c r="I1599" i="39"/>
  <c r="I1598" i="39"/>
  <c r="I1597" i="39"/>
  <c r="I1596" i="39"/>
  <c r="I1595" i="39"/>
  <c r="I1594" i="39"/>
  <c r="I1593" i="39"/>
  <c r="I1592" i="39"/>
  <c r="I1591" i="39"/>
  <c r="I1590" i="39"/>
  <c r="I1589" i="39"/>
  <c r="I1588" i="39"/>
  <c r="I1587" i="39"/>
  <c r="I1586" i="39"/>
  <c r="I1585" i="39"/>
  <c r="I1584" i="39"/>
  <c r="I1583" i="39"/>
  <c r="I1582" i="39"/>
  <c r="I1581" i="39"/>
  <c r="I1580" i="39"/>
  <c r="I1579" i="39"/>
  <c r="I1578" i="39"/>
  <c r="I1577" i="39"/>
  <c r="I1576" i="39"/>
  <c r="I1575" i="39"/>
  <c r="I1574" i="39"/>
  <c r="I1573" i="39"/>
  <c r="I1572" i="39"/>
  <c r="I1571" i="39"/>
  <c r="I1570" i="39"/>
  <c r="I1569" i="39"/>
  <c r="I1568" i="39"/>
  <c r="I1567" i="39"/>
  <c r="I1566" i="39"/>
  <c r="I1565" i="39"/>
  <c r="I1564" i="39"/>
  <c r="I1563" i="39"/>
  <c r="I1562" i="39"/>
  <c r="I1561" i="39"/>
  <c r="I1560" i="39"/>
  <c r="I1559" i="39"/>
  <c r="I1558" i="39"/>
  <c r="I1557" i="39"/>
  <c r="I1556" i="39"/>
  <c r="I1555" i="39"/>
  <c r="I1554" i="39"/>
  <c r="I1553" i="39"/>
  <c r="I1552" i="39"/>
  <c r="I1551" i="39"/>
  <c r="I1550" i="39"/>
  <c r="I1549" i="39"/>
  <c r="I1548" i="39"/>
  <c r="I1547" i="39"/>
  <c r="I1546" i="39"/>
  <c r="I1545" i="39"/>
  <c r="I1544" i="39"/>
  <c r="I1543" i="39"/>
  <c r="I1542" i="39"/>
  <c r="I1541" i="39"/>
  <c r="I1540" i="39"/>
  <c r="I1539" i="39"/>
  <c r="I1538" i="39"/>
  <c r="I1537" i="39"/>
  <c r="I1536" i="39"/>
  <c r="I1535" i="39"/>
  <c r="I1534" i="39"/>
  <c r="I1533" i="39"/>
  <c r="I1532" i="39"/>
  <c r="I1531" i="39"/>
  <c r="I1530" i="39"/>
  <c r="I1529" i="39"/>
  <c r="I1528" i="39"/>
  <c r="I1527" i="39"/>
  <c r="I1526" i="39"/>
  <c r="I1525" i="39"/>
  <c r="I1524" i="39"/>
  <c r="I1523" i="39"/>
  <c r="I1522" i="39"/>
  <c r="I1521" i="39"/>
  <c r="I1520" i="39"/>
  <c r="I1519" i="39"/>
  <c r="I1518" i="39"/>
  <c r="I1517" i="39"/>
  <c r="I1516" i="39"/>
  <c r="I1515" i="39"/>
  <c r="I1514" i="39"/>
  <c r="I1513" i="39"/>
  <c r="I1512" i="39"/>
  <c r="I1511" i="39"/>
  <c r="I1510" i="39"/>
  <c r="I1509" i="39"/>
  <c r="I1508" i="39"/>
  <c r="I1507" i="39"/>
  <c r="I1506" i="39"/>
  <c r="I1505" i="39"/>
  <c r="I1504" i="39"/>
  <c r="I1503" i="39"/>
  <c r="I1502" i="39"/>
  <c r="I1501" i="39"/>
  <c r="I1500" i="39"/>
  <c r="I1499" i="39"/>
  <c r="I1498" i="39"/>
  <c r="I1497" i="39"/>
  <c r="I1496" i="39"/>
  <c r="I1495" i="39"/>
  <c r="I1494" i="39"/>
  <c r="I1493" i="39"/>
  <c r="I1492" i="39"/>
  <c r="I1491" i="39"/>
  <c r="I1490" i="39"/>
  <c r="I1489" i="39"/>
  <c r="I1488" i="39"/>
  <c r="I1487" i="39"/>
  <c r="I1486" i="39"/>
  <c r="I1485" i="39"/>
  <c r="I1484" i="39"/>
  <c r="I1483" i="39"/>
  <c r="I1482" i="39"/>
  <c r="I1481" i="39"/>
  <c r="I1480" i="39"/>
  <c r="I1479" i="39"/>
  <c r="I1478" i="39"/>
  <c r="I1477" i="39"/>
  <c r="I1476" i="39"/>
  <c r="I1475" i="39"/>
  <c r="I1474" i="39"/>
  <c r="I1473" i="39"/>
  <c r="I1472" i="39"/>
  <c r="I1471" i="39"/>
  <c r="I1470" i="39"/>
  <c r="I1469" i="39"/>
  <c r="I1468" i="39"/>
  <c r="I1467" i="39"/>
  <c r="I1466" i="39"/>
  <c r="I1465" i="39"/>
  <c r="I1464" i="39"/>
  <c r="I1463" i="39"/>
  <c r="I1462" i="39"/>
  <c r="I1461" i="39"/>
  <c r="I1460" i="39"/>
  <c r="I1459" i="39"/>
  <c r="I1458" i="39"/>
  <c r="I1457" i="39"/>
  <c r="I1456" i="39"/>
  <c r="I1455" i="39"/>
  <c r="I1454" i="39"/>
  <c r="I1453" i="39"/>
  <c r="I1452" i="39"/>
  <c r="I1451" i="39"/>
  <c r="I1450" i="39"/>
  <c r="I1449" i="39"/>
  <c r="I1448" i="39"/>
  <c r="I1447" i="39"/>
  <c r="I1446" i="39"/>
  <c r="I1445" i="39"/>
  <c r="I1444" i="39"/>
  <c r="I1443" i="39"/>
  <c r="I1442" i="39"/>
  <c r="I1441" i="39"/>
  <c r="I1440" i="39"/>
  <c r="I1439" i="39"/>
  <c r="I1438" i="39"/>
  <c r="I1437" i="39"/>
  <c r="I1436" i="39"/>
  <c r="I1435" i="39"/>
  <c r="I1434" i="39"/>
  <c r="I1433" i="39"/>
  <c r="I1432" i="39"/>
  <c r="I1431" i="39"/>
  <c r="I1430" i="39"/>
  <c r="I1429" i="39"/>
  <c r="I1428" i="39"/>
  <c r="I1427" i="39"/>
  <c r="I1426" i="39"/>
  <c r="I1425" i="39"/>
  <c r="I1424" i="39"/>
  <c r="I1423" i="39"/>
  <c r="I1422" i="39"/>
  <c r="I1421" i="39"/>
  <c r="I1420" i="39"/>
  <c r="I1419" i="39"/>
  <c r="I1418" i="39"/>
  <c r="I1417" i="39"/>
  <c r="I1416" i="39"/>
  <c r="I1415" i="39"/>
  <c r="I1414" i="39"/>
  <c r="I1413" i="39"/>
  <c r="I1412" i="39"/>
  <c r="I1411" i="39"/>
  <c r="I1410" i="39"/>
  <c r="I1409" i="39"/>
  <c r="I1408" i="39"/>
  <c r="I1407" i="39"/>
  <c r="I1406" i="39"/>
  <c r="I1405" i="39"/>
  <c r="I1404" i="39"/>
  <c r="I1403" i="39"/>
  <c r="I1402" i="39"/>
  <c r="I1401" i="39"/>
  <c r="I1400" i="39"/>
  <c r="I1399" i="39"/>
  <c r="I1398" i="39"/>
  <c r="I1397" i="39"/>
  <c r="I1396" i="39"/>
  <c r="I1395" i="39"/>
  <c r="I1394" i="39"/>
  <c r="I1393" i="39"/>
  <c r="I1392" i="39"/>
  <c r="I1391" i="39"/>
  <c r="I1390" i="39"/>
  <c r="I1389" i="39"/>
  <c r="I1388" i="39"/>
  <c r="I1387" i="39"/>
  <c r="I1386" i="39"/>
  <c r="I1385" i="39"/>
  <c r="I1384" i="39"/>
  <c r="I1383" i="39"/>
  <c r="I1382" i="39"/>
  <c r="I1381" i="39"/>
  <c r="I1380" i="39"/>
  <c r="I1379" i="39"/>
  <c r="I1378" i="39"/>
  <c r="I1377" i="39"/>
  <c r="I1376" i="39"/>
  <c r="I1375" i="39"/>
  <c r="I1374" i="39"/>
  <c r="I1373" i="39"/>
  <c r="I1372" i="39"/>
  <c r="I1371" i="39"/>
  <c r="I1370" i="39"/>
  <c r="I1369" i="39"/>
  <c r="I1368" i="39"/>
  <c r="I1367" i="39"/>
  <c r="I1366" i="39"/>
  <c r="I1365" i="39"/>
  <c r="I1364" i="39"/>
  <c r="I1363" i="39"/>
  <c r="I1362" i="39"/>
  <c r="I1361" i="39"/>
  <c r="I1360" i="39"/>
  <c r="I1359" i="39"/>
  <c r="I1358" i="39"/>
  <c r="I1357" i="39"/>
  <c r="I1356" i="39"/>
  <c r="I1355" i="39"/>
  <c r="I1354" i="39"/>
  <c r="I1353" i="39"/>
  <c r="I1352" i="39"/>
  <c r="I1351" i="39"/>
  <c r="I1350" i="39"/>
  <c r="I1349" i="39"/>
  <c r="I1348" i="39"/>
  <c r="I1347" i="39"/>
  <c r="I1346" i="39"/>
  <c r="I1345" i="39"/>
  <c r="I1344" i="39"/>
  <c r="I1343" i="39"/>
  <c r="I1342" i="39"/>
  <c r="I1341" i="39"/>
  <c r="I1340" i="39"/>
  <c r="I1339" i="39"/>
  <c r="I1338" i="39"/>
  <c r="I1337" i="39"/>
  <c r="I1336" i="39"/>
  <c r="I1335" i="39"/>
  <c r="I1334" i="39"/>
  <c r="I1333" i="39"/>
  <c r="I1332" i="39"/>
  <c r="I1331" i="39"/>
  <c r="I1330" i="39"/>
  <c r="I1329" i="39"/>
  <c r="I1328" i="39"/>
  <c r="I1327" i="39"/>
  <c r="I1326" i="39"/>
  <c r="I1325" i="39"/>
  <c r="I1324" i="39"/>
  <c r="I1323" i="39"/>
  <c r="I1322" i="39"/>
  <c r="I1321" i="39"/>
  <c r="I1320" i="39"/>
  <c r="I1319" i="39"/>
  <c r="I1318" i="39"/>
  <c r="I1317" i="39"/>
  <c r="I1316" i="39"/>
  <c r="I1315" i="39"/>
  <c r="I1314" i="39"/>
  <c r="I1313" i="39"/>
  <c r="I1312" i="39"/>
  <c r="I1311" i="39"/>
  <c r="I1310" i="39"/>
  <c r="I1309" i="39"/>
  <c r="I1308" i="39"/>
  <c r="I1307" i="39"/>
  <c r="I1306" i="39"/>
  <c r="I1305" i="39"/>
  <c r="I1304" i="39"/>
  <c r="I1303" i="39"/>
  <c r="I1302" i="39"/>
  <c r="I1301" i="39"/>
  <c r="I1300" i="39"/>
  <c r="I1299" i="39"/>
  <c r="I1298" i="39"/>
  <c r="I1297" i="39"/>
  <c r="I1296" i="39"/>
  <c r="I1295" i="39"/>
  <c r="I1294" i="39"/>
  <c r="I1293" i="39"/>
  <c r="I1292" i="39"/>
  <c r="I1291" i="39"/>
  <c r="I1290" i="39"/>
  <c r="I1289" i="39"/>
  <c r="I1288" i="39"/>
  <c r="I1287" i="39"/>
  <c r="I1286" i="39"/>
  <c r="I1285" i="39"/>
  <c r="I1284" i="39"/>
  <c r="I1283" i="39"/>
  <c r="I1282" i="39"/>
  <c r="I1281" i="39"/>
  <c r="I1280" i="39"/>
  <c r="I1279" i="39"/>
  <c r="I1278" i="39"/>
  <c r="I1277" i="39"/>
  <c r="I1276" i="39"/>
  <c r="I1275" i="39"/>
  <c r="I1274" i="39"/>
  <c r="I1273" i="39"/>
  <c r="I1272" i="39"/>
  <c r="I1271" i="39"/>
  <c r="I1270" i="39"/>
  <c r="I1269" i="39"/>
  <c r="I1268" i="39"/>
  <c r="I1267" i="39"/>
  <c r="I1266" i="39"/>
  <c r="I1265" i="39"/>
  <c r="I1264" i="39"/>
  <c r="I1263" i="39"/>
  <c r="I1262" i="39"/>
  <c r="I1261" i="39"/>
  <c r="I1260" i="39"/>
  <c r="I1259" i="39"/>
  <c r="I1258" i="39"/>
  <c r="I1257" i="39"/>
  <c r="I1256" i="39"/>
  <c r="I1255" i="39"/>
  <c r="I1254" i="39"/>
  <c r="I1253" i="39"/>
  <c r="I1252" i="39"/>
  <c r="I1251" i="39"/>
  <c r="I1250" i="39"/>
  <c r="I1249" i="39"/>
  <c r="I1248" i="39"/>
  <c r="I1247" i="39"/>
  <c r="I1246" i="39"/>
  <c r="I1245" i="39"/>
  <c r="I1244" i="39"/>
  <c r="I1243" i="39"/>
  <c r="I1242" i="39"/>
  <c r="I1241" i="39"/>
  <c r="I1240" i="39"/>
  <c r="I1239" i="39"/>
  <c r="I1238" i="39"/>
  <c r="I1237" i="39"/>
  <c r="I1236" i="39"/>
  <c r="I1235" i="39"/>
  <c r="I1234" i="39"/>
  <c r="I1233" i="39"/>
  <c r="I1232" i="39"/>
  <c r="I1231" i="39"/>
  <c r="I1230" i="39"/>
  <c r="I1229" i="39"/>
  <c r="I1228" i="39"/>
  <c r="I1227" i="39"/>
  <c r="I1226" i="39"/>
  <c r="I1225" i="39"/>
  <c r="I1224" i="39"/>
  <c r="I1223" i="39"/>
  <c r="I1222" i="39"/>
  <c r="I1221" i="39"/>
  <c r="I1220" i="39"/>
  <c r="I1219" i="39"/>
  <c r="I1218" i="39"/>
  <c r="I1217" i="39"/>
  <c r="I1216" i="39"/>
  <c r="I1215" i="39"/>
  <c r="I1214" i="39"/>
  <c r="I1213" i="39"/>
  <c r="I1212" i="39"/>
  <c r="I1211" i="39"/>
  <c r="I1210" i="39"/>
  <c r="I1209" i="39"/>
  <c r="I1208" i="39"/>
  <c r="I1207" i="39"/>
  <c r="I1206" i="39"/>
  <c r="I1205" i="39"/>
  <c r="I1204" i="39"/>
  <c r="I1203" i="39"/>
  <c r="I1202" i="39"/>
  <c r="I1201" i="39"/>
  <c r="I1200" i="39"/>
  <c r="I1199" i="39"/>
  <c r="I1198" i="39"/>
  <c r="I1197" i="39"/>
  <c r="I1196" i="39"/>
  <c r="I1195" i="39"/>
  <c r="I1194" i="39"/>
  <c r="I1193" i="39"/>
  <c r="I1192" i="39"/>
  <c r="I1191" i="39"/>
  <c r="I1190" i="39"/>
  <c r="I1189" i="39"/>
  <c r="I1188" i="39"/>
  <c r="I1187" i="39"/>
  <c r="I1186" i="39"/>
  <c r="I1185" i="39"/>
  <c r="I1184" i="39"/>
  <c r="I1183" i="39"/>
  <c r="I1182" i="39"/>
  <c r="I1181" i="39"/>
  <c r="I1180" i="39"/>
  <c r="I1179" i="39"/>
  <c r="I1178" i="39"/>
  <c r="I1177" i="39"/>
  <c r="I1176" i="39"/>
  <c r="I1175" i="39"/>
  <c r="I1174" i="39"/>
  <c r="I1173" i="39"/>
  <c r="I1172" i="39"/>
  <c r="I1171" i="39"/>
  <c r="I1170" i="39"/>
  <c r="I1169" i="39"/>
  <c r="I1168" i="39"/>
  <c r="I1167" i="39"/>
  <c r="I1166" i="39"/>
  <c r="I1165" i="39"/>
  <c r="I1164" i="39"/>
  <c r="I1163" i="39"/>
  <c r="I1162" i="39"/>
  <c r="I1161" i="39"/>
  <c r="I1160" i="39"/>
  <c r="I1159" i="39"/>
  <c r="I1158" i="39"/>
  <c r="I1157" i="39"/>
  <c r="I1156" i="39"/>
  <c r="I1155" i="39"/>
  <c r="I1154" i="39"/>
  <c r="I1153" i="39"/>
  <c r="I1152" i="39"/>
  <c r="I1151" i="39"/>
  <c r="I1150" i="39"/>
  <c r="I1149" i="39"/>
  <c r="I1148" i="39"/>
  <c r="I1147" i="39"/>
  <c r="I1146" i="39"/>
  <c r="I1145" i="39"/>
  <c r="I1144" i="39"/>
  <c r="I1143" i="39"/>
  <c r="I1142" i="39"/>
  <c r="I1141" i="39"/>
  <c r="I1140" i="39"/>
  <c r="I1139" i="39"/>
  <c r="I1138" i="39"/>
  <c r="I1137" i="39"/>
  <c r="I1136" i="39"/>
  <c r="I1135" i="39"/>
  <c r="I1134" i="39"/>
  <c r="I1133" i="39"/>
  <c r="I1132" i="39"/>
  <c r="I1131" i="39"/>
  <c r="I1130" i="39"/>
  <c r="I1129" i="39"/>
  <c r="I1128" i="39"/>
  <c r="I1127" i="39"/>
  <c r="I1126" i="39"/>
  <c r="I1125" i="39"/>
  <c r="I1124" i="39"/>
  <c r="I1123" i="39"/>
  <c r="I1122" i="39"/>
  <c r="I1121" i="39"/>
  <c r="I1120" i="39"/>
  <c r="I1119" i="39"/>
  <c r="I1118" i="39"/>
  <c r="I1117" i="39"/>
  <c r="I1116" i="39"/>
  <c r="I1115" i="39"/>
  <c r="I1114" i="39"/>
  <c r="I1113" i="39"/>
  <c r="I1112" i="39"/>
  <c r="I1111" i="39"/>
  <c r="I1110" i="39"/>
  <c r="I1109" i="39"/>
  <c r="I1108" i="39"/>
  <c r="I1107" i="39"/>
  <c r="I1106" i="39"/>
  <c r="I1105" i="39"/>
  <c r="I1104" i="39"/>
  <c r="I1103" i="39"/>
  <c r="I1102" i="39"/>
  <c r="I1101" i="39"/>
  <c r="I1100" i="39"/>
  <c r="I1099" i="39"/>
  <c r="I1098" i="39"/>
  <c r="I1097" i="39"/>
  <c r="I1096" i="39"/>
  <c r="I1095" i="39"/>
  <c r="I1094" i="39"/>
  <c r="I1093" i="39"/>
  <c r="I1092" i="39"/>
  <c r="I1091" i="39"/>
  <c r="I1090" i="39"/>
  <c r="I1089" i="39"/>
  <c r="I1088" i="39"/>
  <c r="I1087" i="39"/>
  <c r="I1086" i="39"/>
  <c r="I1085" i="39"/>
  <c r="I1084" i="39"/>
  <c r="I1083" i="39"/>
  <c r="I1082" i="39"/>
  <c r="I1081" i="39"/>
  <c r="I1080" i="39"/>
  <c r="I1079" i="39"/>
  <c r="I1078" i="39"/>
  <c r="I1077" i="39"/>
  <c r="I1076" i="39"/>
  <c r="I1075" i="39"/>
  <c r="I1074" i="39"/>
  <c r="I1073" i="39"/>
  <c r="I1072" i="39"/>
  <c r="I1071" i="39"/>
  <c r="I1070" i="39"/>
  <c r="I1069" i="39"/>
  <c r="I1068" i="39"/>
  <c r="I1067" i="39"/>
  <c r="I1066" i="39"/>
  <c r="I1065" i="39"/>
  <c r="I1064" i="39"/>
  <c r="I1063" i="39"/>
  <c r="I1062" i="39"/>
  <c r="I1061" i="39"/>
  <c r="I1060" i="39"/>
  <c r="I1059" i="39"/>
  <c r="I1058" i="39"/>
  <c r="I1057" i="39"/>
  <c r="I1056" i="39"/>
  <c r="I1055" i="39"/>
  <c r="I1054" i="39"/>
  <c r="I1053" i="39"/>
  <c r="I1052" i="39"/>
  <c r="I1051" i="39"/>
  <c r="I1050" i="39"/>
  <c r="I1049" i="39"/>
  <c r="I1048" i="39"/>
  <c r="I1047" i="39"/>
  <c r="I1046" i="39"/>
  <c r="I1045" i="39"/>
  <c r="I1044" i="39"/>
  <c r="I1043" i="39"/>
  <c r="I1042" i="39"/>
  <c r="I1041" i="39"/>
  <c r="I1040" i="39"/>
  <c r="I1039" i="39"/>
  <c r="I1038" i="39"/>
  <c r="I1037" i="39"/>
  <c r="I1036" i="39"/>
  <c r="I1035" i="39"/>
  <c r="I1034" i="39"/>
  <c r="I1033" i="39"/>
  <c r="I1032" i="39"/>
  <c r="I1031" i="39"/>
  <c r="I1030" i="39"/>
  <c r="I1029" i="39"/>
  <c r="I1028" i="39"/>
  <c r="I1027" i="39"/>
  <c r="I1026" i="39"/>
  <c r="I1025" i="39"/>
  <c r="I1024" i="39"/>
  <c r="I1023" i="39"/>
  <c r="I1022" i="39"/>
  <c r="I1021" i="39"/>
  <c r="I1020" i="39"/>
  <c r="I1019" i="39"/>
  <c r="I1018" i="39"/>
  <c r="I1017" i="39"/>
  <c r="I1016" i="39"/>
  <c r="I1015" i="39"/>
  <c r="I1014" i="39"/>
  <c r="I1013" i="39"/>
  <c r="I1012" i="39"/>
  <c r="I1011" i="39"/>
  <c r="I1010" i="39"/>
  <c r="I1009" i="39"/>
  <c r="I1008" i="39"/>
  <c r="I1007" i="39"/>
  <c r="I1006" i="39"/>
  <c r="I1005" i="39"/>
  <c r="I1004" i="39"/>
  <c r="I1003" i="39"/>
  <c r="I1002" i="39"/>
  <c r="I1001" i="39"/>
  <c r="I1000" i="39"/>
  <c r="I999" i="39"/>
  <c r="I998" i="39"/>
  <c r="I997" i="39"/>
  <c r="I996" i="39"/>
  <c r="I995" i="39"/>
  <c r="I994" i="39"/>
  <c r="I993" i="39"/>
  <c r="I992" i="39"/>
  <c r="I991" i="39"/>
  <c r="I990" i="39"/>
  <c r="I989" i="39"/>
  <c r="I988" i="39"/>
  <c r="I987" i="39"/>
  <c r="I986" i="39"/>
  <c r="I985" i="39"/>
  <c r="I984" i="39"/>
  <c r="I983" i="39"/>
  <c r="I982" i="39"/>
  <c r="I981" i="39"/>
  <c r="I980" i="39"/>
  <c r="I979" i="39"/>
  <c r="I978" i="39"/>
  <c r="I977" i="39"/>
  <c r="I976" i="39"/>
  <c r="I975" i="39"/>
  <c r="I974" i="39"/>
  <c r="I973" i="39"/>
  <c r="I972" i="39"/>
  <c r="I971" i="39"/>
  <c r="I970" i="39"/>
  <c r="I969" i="39"/>
  <c r="I968" i="39"/>
  <c r="I967" i="39"/>
  <c r="I966" i="39"/>
  <c r="I965" i="39"/>
  <c r="I964" i="39"/>
  <c r="I963" i="39"/>
  <c r="I962" i="39"/>
  <c r="I961" i="39"/>
  <c r="I960" i="39"/>
  <c r="I959" i="39"/>
  <c r="I958" i="39"/>
  <c r="I957" i="39"/>
  <c r="I956" i="39"/>
  <c r="I955" i="39"/>
  <c r="I954" i="39"/>
  <c r="I953" i="39"/>
  <c r="I952" i="39"/>
  <c r="I951" i="39"/>
  <c r="I950" i="39"/>
  <c r="I949" i="39"/>
  <c r="I948" i="39"/>
  <c r="I947" i="39"/>
  <c r="I946" i="39"/>
  <c r="I945" i="39"/>
  <c r="I944" i="39"/>
  <c r="I943" i="39"/>
  <c r="I942" i="39"/>
  <c r="I941" i="39"/>
  <c r="I940" i="39"/>
  <c r="I939" i="39"/>
  <c r="I938" i="39"/>
  <c r="I937" i="39"/>
  <c r="I936" i="39"/>
  <c r="I935" i="39"/>
  <c r="I934" i="39"/>
  <c r="I933" i="39"/>
  <c r="I932" i="39"/>
  <c r="I931" i="39"/>
  <c r="I930" i="39"/>
  <c r="I929" i="39"/>
  <c r="I928" i="39"/>
  <c r="I927" i="39"/>
  <c r="I926" i="39"/>
  <c r="I925" i="39"/>
  <c r="I924" i="39"/>
  <c r="I923" i="39"/>
  <c r="I922" i="39"/>
  <c r="I921" i="39"/>
  <c r="I920" i="39"/>
  <c r="I919" i="39"/>
  <c r="I918" i="39"/>
  <c r="I917" i="39"/>
  <c r="I916" i="39"/>
  <c r="I915" i="39"/>
  <c r="I914" i="39"/>
  <c r="I913" i="39"/>
  <c r="I912" i="39"/>
  <c r="I911" i="39"/>
  <c r="I910" i="39"/>
  <c r="I909" i="39"/>
  <c r="I908" i="39"/>
  <c r="I907" i="39"/>
  <c r="I906" i="39"/>
  <c r="I905" i="39"/>
  <c r="I904" i="39"/>
  <c r="I903" i="39"/>
  <c r="I902" i="39"/>
  <c r="I901" i="39"/>
  <c r="I900" i="39"/>
  <c r="I899" i="39"/>
  <c r="I898" i="39"/>
  <c r="I897" i="39"/>
  <c r="I896" i="39"/>
  <c r="I895" i="39"/>
  <c r="I894" i="39"/>
  <c r="I893" i="39"/>
  <c r="I892" i="39"/>
  <c r="I891" i="39"/>
  <c r="I890" i="39"/>
  <c r="I889" i="39"/>
  <c r="I888" i="39"/>
  <c r="I887" i="39"/>
  <c r="I886" i="39"/>
  <c r="I885" i="39"/>
  <c r="I884" i="39"/>
  <c r="I883" i="39"/>
  <c r="I882" i="39"/>
  <c r="I881" i="39"/>
  <c r="I880" i="39"/>
  <c r="I879" i="39"/>
  <c r="I878" i="39"/>
  <c r="I877" i="39"/>
  <c r="I876" i="39"/>
  <c r="I875" i="39"/>
  <c r="I874" i="39"/>
  <c r="I873" i="39"/>
  <c r="I872" i="39"/>
  <c r="I871" i="39"/>
  <c r="I870" i="39"/>
  <c r="I869" i="39"/>
  <c r="I868" i="39"/>
  <c r="I867" i="39"/>
  <c r="I866" i="39"/>
  <c r="I865" i="39"/>
  <c r="I864" i="39"/>
  <c r="I863" i="39"/>
  <c r="I862" i="39"/>
  <c r="I861" i="39"/>
  <c r="I860" i="39"/>
  <c r="I859" i="39"/>
  <c r="I858" i="39"/>
  <c r="I857" i="39"/>
  <c r="I856" i="39"/>
  <c r="I855" i="39"/>
  <c r="I854" i="39"/>
  <c r="I853" i="39"/>
  <c r="I852" i="39"/>
  <c r="I851" i="39"/>
  <c r="I850" i="39"/>
  <c r="I849" i="39"/>
  <c r="I848" i="39"/>
  <c r="I847" i="39"/>
  <c r="I846" i="39"/>
  <c r="I845" i="39"/>
  <c r="I844" i="39"/>
  <c r="I843" i="39"/>
  <c r="I842" i="39"/>
  <c r="I841" i="39"/>
  <c r="I840" i="39"/>
  <c r="I839" i="39"/>
  <c r="I838" i="39"/>
  <c r="I837" i="39"/>
  <c r="I836" i="39"/>
  <c r="I835" i="39"/>
  <c r="I834" i="39"/>
  <c r="I833" i="39"/>
  <c r="I832" i="39"/>
  <c r="I831" i="39"/>
  <c r="I830" i="39"/>
  <c r="I829" i="39"/>
  <c r="I828" i="39"/>
  <c r="I827" i="39"/>
  <c r="I826" i="39"/>
  <c r="I825" i="39"/>
  <c r="I824" i="39"/>
  <c r="I823" i="39"/>
  <c r="I822" i="39"/>
  <c r="I821" i="39"/>
  <c r="I820" i="39"/>
  <c r="I819" i="39"/>
  <c r="I818" i="39"/>
  <c r="I817" i="39"/>
  <c r="I816" i="39"/>
  <c r="I815" i="39"/>
  <c r="I814" i="39"/>
  <c r="I813" i="39"/>
  <c r="I812" i="39"/>
  <c r="I811" i="39"/>
  <c r="I810" i="39"/>
  <c r="I809" i="39"/>
  <c r="I808" i="39"/>
  <c r="I807" i="39"/>
  <c r="I806" i="39"/>
  <c r="I805" i="39"/>
  <c r="I804" i="39"/>
  <c r="I803" i="39"/>
  <c r="I802" i="39"/>
  <c r="I801" i="39"/>
  <c r="I800" i="39"/>
  <c r="I799" i="39"/>
  <c r="I798" i="39"/>
  <c r="I797" i="39"/>
  <c r="I796" i="39"/>
  <c r="I795" i="39"/>
  <c r="I794" i="39"/>
  <c r="I793" i="39"/>
  <c r="I792" i="39"/>
  <c r="I791" i="39"/>
  <c r="I790" i="39"/>
  <c r="I789" i="39"/>
  <c r="I788" i="39"/>
  <c r="I787" i="39"/>
  <c r="I786" i="39"/>
  <c r="I785" i="39"/>
  <c r="I784" i="39"/>
  <c r="I783" i="39"/>
  <c r="I782" i="39"/>
  <c r="I781" i="39"/>
  <c r="I780" i="39"/>
  <c r="I779" i="39"/>
  <c r="I778" i="39"/>
  <c r="I777" i="39"/>
  <c r="I776" i="39"/>
  <c r="I775" i="39"/>
  <c r="I774" i="39"/>
  <c r="I773" i="39"/>
  <c r="I772" i="39"/>
  <c r="I771" i="39"/>
  <c r="I770" i="39"/>
  <c r="I769" i="39"/>
  <c r="I768" i="39"/>
  <c r="I767" i="39"/>
  <c r="I766" i="39"/>
  <c r="I765" i="39"/>
  <c r="I764" i="39"/>
  <c r="I763" i="39"/>
  <c r="I762" i="39"/>
  <c r="I761" i="39"/>
  <c r="I760" i="39"/>
  <c r="I759" i="39"/>
  <c r="I758" i="39"/>
  <c r="I757" i="39"/>
  <c r="I756" i="39"/>
  <c r="I755" i="39"/>
  <c r="I754" i="39"/>
  <c r="I753" i="39"/>
  <c r="I752" i="39"/>
  <c r="I751" i="39"/>
  <c r="I750" i="39"/>
  <c r="I749" i="39"/>
  <c r="I748" i="39"/>
  <c r="I747" i="39"/>
  <c r="I746" i="39"/>
  <c r="I745" i="39"/>
  <c r="I744" i="39"/>
  <c r="I743" i="39"/>
  <c r="I742" i="39"/>
  <c r="I741" i="39"/>
  <c r="I740" i="39"/>
  <c r="I739" i="39"/>
  <c r="I738" i="39"/>
  <c r="I737" i="39"/>
  <c r="I736" i="39"/>
  <c r="I735" i="39"/>
  <c r="I734" i="39"/>
  <c r="I733" i="39"/>
  <c r="I732" i="39"/>
  <c r="I731" i="39"/>
  <c r="I730" i="39"/>
  <c r="I729" i="39"/>
  <c r="I728" i="39"/>
  <c r="I727" i="39"/>
  <c r="I726" i="39"/>
  <c r="I725" i="39"/>
  <c r="I724" i="39"/>
  <c r="I723" i="39"/>
  <c r="I722" i="39"/>
  <c r="I721" i="39"/>
  <c r="I720" i="39"/>
  <c r="I719" i="39"/>
  <c r="I718" i="39"/>
  <c r="I717" i="39"/>
  <c r="I716" i="39"/>
  <c r="I715" i="39"/>
  <c r="I714" i="39"/>
  <c r="I713" i="39"/>
  <c r="I712" i="39"/>
  <c r="I711" i="39"/>
  <c r="I710" i="39"/>
  <c r="I709" i="39"/>
  <c r="I708" i="39"/>
  <c r="I707" i="39"/>
  <c r="I706" i="39"/>
  <c r="I705" i="39"/>
  <c r="I704" i="39"/>
  <c r="I703" i="39"/>
  <c r="I702" i="39"/>
  <c r="I701" i="39"/>
  <c r="I700" i="39"/>
  <c r="I699" i="39"/>
  <c r="I698" i="39"/>
  <c r="I697" i="39"/>
  <c r="I696" i="39"/>
  <c r="I695" i="39"/>
  <c r="I694" i="39"/>
  <c r="I693" i="39"/>
  <c r="I692" i="39"/>
  <c r="I691" i="39"/>
  <c r="I690" i="39"/>
  <c r="I689" i="39"/>
  <c r="I688" i="39"/>
  <c r="I687" i="39"/>
  <c r="I686" i="39"/>
  <c r="I685" i="39"/>
  <c r="I684" i="39"/>
  <c r="I683" i="39"/>
  <c r="I682" i="39"/>
  <c r="I681" i="39"/>
  <c r="I680" i="39"/>
  <c r="I679" i="39"/>
  <c r="I678" i="39"/>
  <c r="I677" i="39"/>
  <c r="I676" i="39"/>
  <c r="I675" i="39"/>
  <c r="I674" i="39"/>
  <c r="I673" i="39"/>
  <c r="I672" i="39"/>
  <c r="I671" i="39"/>
  <c r="I670" i="39"/>
  <c r="I669" i="39"/>
  <c r="I668" i="39"/>
  <c r="I667" i="39"/>
  <c r="I666" i="39"/>
  <c r="I665" i="39"/>
  <c r="I664" i="39"/>
  <c r="I663" i="39"/>
  <c r="I662" i="39"/>
  <c r="I661" i="39"/>
  <c r="I660" i="39"/>
  <c r="I659" i="39"/>
  <c r="I658" i="39"/>
  <c r="I657" i="39"/>
  <c r="I656" i="39"/>
  <c r="I655" i="39"/>
  <c r="I654" i="39"/>
  <c r="I653" i="39"/>
  <c r="I652" i="39"/>
  <c r="I651" i="39"/>
  <c r="I650" i="39"/>
  <c r="I649" i="39"/>
  <c r="I648" i="39"/>
  <c r="I647" i="39"/>
  <c r="I646" i="39"/>
  <c r="I645" i="39"/>
  <c r="I644" i="39"/>
  <c r="I643" i="39"/>
  <c r="I642" i="39"/>
  <c r="I641" i="39"/>
  <c r="I640" i="39"/>
  <c r="I639" i="39"/>
  <c r="I638" i="39"/>
  <c r="I637" i="39"/>
  <c r="I636" i="39"/>
  <c r="I635" i="39"/>
  <c r="I634" i="39"/>
  <c r="I633" i="39"/>
  <c r="I632" i="39"/>
  <c r="I631" i="39"/>
  <c r="I630" i="39"/>
  <c r="I629" i="39"/>
  <c r="I628" i="39"/>
  <c r="I627" i="39"/>
  <c r="I626" i="39"/>
  <c r="I625" i="39"/>
  <c r="I624" i="39"/>
  <c r="I623" i="39"/>
  <c r="I622" i="39"/>
  <c r="I621" i="39"/>
  <c r="I620" i="39"/>
  <c r="I619" i="39"/>
  <c r="I618" i="39"/>
  <c r="I617" i="39"/>
  <c r="I616" i="39"/>
  <c r="I615" i="39"/>
  <c r="I614" i="39"/>
  <c r="I613" i="39"/>
  <c r="I612" i="39"/>
  <c r="I611" i="39"/>
  <c r="I610" i="39"/>
  <c r="I609" i="39"/>
  <c r="I608" i="39"/>
  <c r="I607" i="39"/>
  <c r="I606" i="39"/>
  <c r="I605" i="39"/>
  <c r="I604" i="39"/>
  <c r="I603" i="39"/>
  <c r="I602" i="39"/>
  <c r="I601" i="39"/>
  <c r="I600" i="39"/>
  <c r="I599" i="39"/>
  <c r="I598" i="39"/>
  <c r="I597" i="39"/>
  <c r="I596" i="39"/>
  <c r="I595" i="39"/>
  <c r="I594" i="39"/>
  <c r="I593" i="39"/>
  <c r="I592" i="39"/>
  <c r="I591" i="39"/>
  <c r="I590" i="39"/>
  <c r="I589" i="39"/>
  <c r="I588" i="39"/>
  <c r="I587" i="39"/>
  <c r="I586" i="39"/>
  <c r="I585" i="39"/>
  <c r="I584" i="39"/>
  <c r="I583" i="39"/>
  <c r="I582" i="39"/>
  <c r="I581" i="39"/>
  <c r="I580" i="39"/>
  <c r="I579" i="39"/>
  <c r="I578" i="39"/>
  <c r="I577" i="39"/>
  <c r="I576" i="39"/>
  <c r="I575" i="39"/>
  <c r="I574" i="39"/>
  <c r="I573" i="39"/>
  <c r="I572" i="39"/>
  <c r="I571" i="39"/>
  <c r="I570" i="39"/>
  <c r="I569" i="39"/>
  <c r="I568" i="39"/>
  <c r="I567" i="39"/>
  <c r="I566" i="39"/>
  <c r="I565" i="39"/>
  <c r="I564" i="39"/>
  <c r="I563" i="39"/>
  <c r="I562" i="39"/>
  <c r="I561" i="39"/>
  <c r="I560" i="39"/>
  <c r="I559" i="39"/>
  <c r="I558" i="39"/>
  <c r="I557" i="39"/>
  <c r="I556" i="39"/>
  <c r="I555" i="39"/>
  <c r="I554" i="39"/>
  <c r="I553" i="39"/>
  <c r="I552" i="39"/>
  <c r="I551" i="39"/>
  <c r="I550" i="39"/>
  <c r="I549" i="39"/>
  <c r="I548" i="39"/>
  <c r="I547" i="39"/>
  <c r="I546" i="39"/>
  <c r="I545" i="39"/>
  <c r="I544" i="39"/>
  <c r="I543" i="39"/>
  <c r="I542" i="39"/>
  <c r="I541" i="39"/>
  <c r="I540" i="39"/>
  <c r="I539" i="39"/>
  <c r="I538" i="39"/>
  <c r="I537" i="39"/>
  <c r="I536" i="39"/>
  <c r="I535" i="39"/>
  <c r="I534" i="39"/>
  <c r="I533" i="39"/>
  <c r="I532" i="39"/>
  <c r="I531" i="39"/>
  <c r="I530" i="39"/>
  <c r="I529" i="39"/>
  <c r="I528" i="39"/>
  <c r="I527" i="39"/>
  <c r="I526" i="39"/>
  <c r="I525" i="39"/>
  <c r="I524" i="39"/>
  <c r="I523" i="39"/>
  <c r="I522" i="39"/>
  <c r="I521" i="39"/>
  <c r="I520" i="39"/>
  <c r="I519" i="39"/>
  <c r="I518" i="39"/>
  <c r="I517" i="39"/>
  <c r="I516" i="39"/>
  <c r="I515" i="39"/>
  <c r="I514" i="39"/>
  <c r="I513" i="39"/>
  <c r="I512" i="39"/>
  <c r="I511" i="39"/>
  <c r="I510" i="39"/>
  <c r="I509" i="39"/>
  <c r="I508" i="39"/>
  <c r="I507" i="39"/>
  <c r="I506" i="39"/>
  <c r="I505" i="39"/>
  <c r="I504" i="39"/>
  <c r="I503" i="39"/>
  <c r="I502" i="39"/>
  <c r="I501" i="39"/>
  <c r="I500" i="39"/>
  <c r="I499" i="39"/>
  <c r="I498" i="39"/>
  <c r="I497" i="39"/>
  <c r="I496" i="39"/>
  <c r="I495" i="39"/>
  <c r="I494" i="39"/>
  <c r="I493" i="39"/>
  <c r="I492" i="39"/>
  <c r="I491" i="39"/>
  <c r="I490" i="39"/>
  <c r="I489" i="39"/>
  <c r="I488" i="39"/>
  <c r="I487" i="39"/>
  <c r="I486" i="39"/>
  <c r="I485" i="39"/>
  <c r="I484" i="39"/>
  <c r="I483" i="39"/>
  <c r="I482" i="39"/>
  <c r="I481" i="39"/>
  <c r="I480" i="39"/>
  <c r="I479" i="39"/>
  <c r="I478" i="39"/>
  <c r="I477" i="39"/>
  <c r="I476" i="39"/>
  <c r="I475" i="39"/>
  <c r="I474" i="39"/>
  <c r="I473" i="39"/>
  <c r="I472" i="39"/>
  <c r="I471" i="39"/>
  <c r="I470" i="39"/>
  <c r="I469" i="39"/>
  <c r="I468" i="39"/>
  <c r="I467" i="39"/>
  <c r="I466" i="39"/>
  <c r="I465" i="39"/>
  <c r="I464" i="39"/>
  <c r="I463" i="39"/>
  <c r="I462" i="39"/>
  <c r="I461" i="39"/>
  <c r="I460" i="39"/>
  <c r="I459" i="39"/>
  <c r="I458" i="39"/>
  <c r="I457" i="39"/>
  <c r="I456" i="39"/>
  <c r="I455" i="39"/>
  <c r="I454" i="39"/>
  <c r="I453" i="39"/>
  <c r="I452" i="39"/>
  <c r="I451" i="39"/>
  <c r="I450" i="39"/>
  <c r="I449" i="39"/>
  <c r="I448" i="39"/>
  <c r="I447" i="39"/>
  <c r="I446" i="39"/>
  <c r="I445" i="39"/>
  <c r="I444" i="39"/>
  <c r="I443" i="39"/>
  <c r="I442" i="39"/>
  <c r="I441" i="39"/>
  <c r="I440" i="39"/>
  <c r="I439" i="39"/>
  <c r="I438" i="39"/>
  <c r="I437" i="39"/>
  <c r="I436" i="39"/>
  <c r="I435" i="39"/>
  <c r="I434" i="39"/>
  <c r="I433" i="39"/>
  <c r="I432" i="39"/>
  <c r="I431" i="39"/>
  <c r="I430" i="39"/>
  <c r="I429" i="39"/>
  <c r="I428" i="39"/>
  <c r="I427" i="39"/>
  <c r="I426" i="39"/>
  <c r="I425" i="39"/>
  <c r="I424" i="39"/>
  <c r="I423" i="39"/>
  <c r="I422" i="39"/>
  <c r="I421" i="39"/>
  <c r="I420" i="39"/>
  <c r="I419" i="39"/>
  <c r="I418" i="39"/>
  <c r="I417" i="39"/>
  <c r="I416" i="39"/>
  <c r="I415" i="39"/>
  <c r="I414" i="39"/>
  <c r="I413" i="39"/>
  <c r="I412" i="39"/>
  <c r="I411" i="39"/>
  <c r="I410" i="39"/>
  <c r="I409" i="39"/>
  <c r="I408" i="39"/>
  <c r="I407" i="39"/>
  <c r="I406" i="39"/>
  <c r="I405" i="39"/>
  <c r="I404" i="39"/>
  <c r="I403" i="39"/>
  <c r="I402" i="39"/>
  <c r="I401" i="39"/>
  <c r="I400" i="39"/>
  <c r="I399" i="39"/>
  <c r="I398" i="39"/>
  <c r="I397" i="39"/>
  <c r="I396" i="39"/>
  <c r="I395" i="39"/>
  <c r="I394" i="39"/>
  <c r="I393" i="39"/>
  <c r="I392" i="39"/>
  <c r="I391" i="39"/>
  <c r="I390" i="39"/>
  <c r="I389" i="39"/>
  <c r="I388" i="39"/>
  <c r="I387" i="39"/>
  <c r="I386" i="39"/>
  <c r="I385" i="39"/>
  <c r="I384" i="39"/>
  <c r="I383" i="39"/>
  <c r="I382" i="39"/>
  <c r="I381" i="39"/>
  <c r="I380" i="39"/>
  <c r="I379" i="39"/>
  <c r="I378" i="39"/>
  <c r="I377" i="39"/>
  <c r="I376" i="39"/>
  <c r="I375" i="39"/>
  <c r="I374" i="39"/>
  <c r="I373" i="39"/>
  <c r="I372" i="39"/>
  <c r="I371" i="39"/>
  <c r="I370" i="39"/>
  <c r="I369" i="39"/>
  <c r="I368" i="39"/>
  <c r="I367" i="39"/>
  <c r="I366" i="39"/>
  <c r="I365" i="39"/>
  <c r="I364" i="39"/>
  <c r="I363" i="39"/>
  <c r="I362" i="39"/>
  <c r="I361" i="39"/>
  <c r="I360" i="39"/>
  <c r="I359" i="39"/>
  <c r="I358" i="39"/>
  <c r="I357" i="39"/>
  <c r="I356" i="39"/>
  <c r="I355" i="39"/>
  <c r="I354" i="39"/>
  <c r="I353" i="39"/>
  <c r="I352" i="39"/>
  <c r="I351" i="39"/>
  <c r="I350" i="39"/>
  <c r="I349" i="39"/>
  <c r="I348" i="39"/>
  <c r="I347" i="39"/>
  <c r="I346" i="39"/>
  <c r="I345" i="39"/>
  <c r="I344" i="39"/>
  <c r="I343" i="39"/>
  <c r="I342" i="39"/>
  <c r="I341" i="39"/>
  <c r="I340" i="39"/>
  <c r="I339" i="39"/>
  <c r="I338" i="39"/>
  <c r="I337" i="39"/>
  <c r="I336" i="39"/>
  <c r="I335" i="39"/>
  <c r="I334" i="39"/>
  <c r="I333" i="39"/>
  <c r="I332" i="39"/>
  <c r="I331" i="39"/>
  <c r="I330" i="39"/>
  <c r="I329" i="39"/>
  <c r="I328" i="39"/>
  <c r="I327" i="39"/>
  <c r="I326" i="39"/>
  <c r="I325" i="39"/>
  <c r="I324" i="39"/>
  <c r="I323" i="39"/>
  <c r="I322" i="39"/>
  <c r="I321" i="39"/>
  <c r="I320" i="39"/>
  <c r="I319" i="39"/>
  <c r="I318" i="39"/>
  <c r="I317" i="39"/>
  <c r="I316" i="39"/>
  <c r="I315" i="39"/>
  <c r="I314" i="39"/>
  <c r="I313" i="39"/>
  <c r="I312" i="39"/>
  <c r="I311" i="39"/>
  <c r="I310" i="39"/>
  <c r="I309" i="39"/>
  <c r="I308" i="39"/>
  <c r="I307" i="39"/>
  <c r="I306" i="39"/>
  <c r="I305" i="39"/>
  <c r="I304" i="39"/>
  <c r="I303" i="39"/>
  <c r="I302" i="39"/>
  <c r="I301" i="39"/>
  <c r="I300" i="39"/>
  <c r="I299" i="39"/>
  <c r="I298" i="39"/>
  <c r="I297" i="39"/>
  <c r="I296" i="39"/>
  <c r="I295" i="39"/>
  <c r="I294" i="39"/>
  <c r="I293" i="39"/>
  <c r="I292" i="39"/>
  <c r="I291" i="39"/>
  <c r="I290" i="39"/>
  <c r="I289" i="39"/>
  <c r="I288" i="39"/>
  <c r="I287" i="39"/>
  <c r="I286" i="39"/>
  <c r="I285" i="39"/>
  <c r="I284" i="39"/>
  <c r="I283" i="39"/>
  <c r="I282" i="39"/>
  <c r="I281" i="39"/>
  <c r="I280" i="39"/>
  <c r="I279" i="39"/>
  <c r="I278" i="39"/>
  <c r="I277" i="39"/>
  <c r="I276" i="39"/>
  <c r="I275" i="39"/>
  <c r="I274" i="39"/>
  <c r="I273" i="39"/>
  <c r="I272" i="39"/>
  <c r="I271" i="39"/>
  <c r="I270" i="39"/>
  <c r="I269" i="39"/>
  <c r="I268" i="39"/>
  <c r="I267" i="39"/>
  <c r="I266" i="39"/>
  <c r="I265" i="39"/>
  <c r="I264" i="39"/>
  <c r="I263" i="39"/>
  <c r="I262" i="39"/>
  <c r="I261" i="39"/>
  <c r="I260" i="39"/>
  <c r="I259" i="39"/>
  <c r="I258" i="39"/>
  <c r="I257" i="39"/>
  <c r="I256" i="39"/>
  <c r="I255" i="39"/>
  <c r="I254" i="39"/>
  <c r="I253" i="39"/>
  <c r="I252" i="39"/>
  <c r="I251" i="39"/>
  <c r="I250" i="39"/>
  <c r="I249" i="39"/>
  <c r="I248" i="39"/>
  <c r="I247" i="39"/>
  <c r="I246" i="39"/>
  <c r="I245" i="39"/>
  <c r="I244" i="39"/>
  <c r="I243" i="39"/>
  <c r="I242" i="39"/>
  <c r="I241" i="39"/>
  <c r="I240" i="39"/>
  <c r="I239" i="39"/>
  <c r="I238" i="39"/>
  <c r="I237" i="39"/>
  <c r="I236" i="39"/>
  <c r="I235" i="39"/>
  <c r="I234" i="39"/>
  <c r="I233" i="39"/>
  <c r="I232" i="39"/>
  <c r="I231" i="39"/>
  <c r="I230" i="39"/>
  <c r="I229" i="39"/>
  <c r="I228" i="39"/>
  <c r="I227" i="39"/>
  <c r="I226" i="39"/>
  <c r="I225" i="39"/>
  <c r="I224" i="39"/>
  <c r="I223" i="39"/>
  <c r="I222" i="39"/>
  <c r="I221" i="39"/>
  <c r="I220" i="39"/>
  <c r="I219" i="39"/>
  <c r="I218" i="39"/>
  <c r="I217" i="39"/>
  <c r="I216" i="39"/>
  <c r="I215" i="39"/>
  <c r="I214" i="39"/>
  <c r="I213" i="39"/>
  <c r="I212" i="39"/>
  <c r="I211" i="39"/>
  <c r="I210" i="39"/>
  <c r="I209" i="39"/>
  <c r="I208" i="39"/>
  <c r="I207" i="39"/>
  <c r="I206" i="39"/>
  <c r="I205" i="39"/>
  <c r="I204" i="39"/>
  <c r="I203" i="39"/>
  <c r="I202" i="39"/>
  <c r="I201" i="39"/>
  <c r="I200" i="39"/>
  <c r="I199" i="39"/>
  <c r="I198" i="39"/>
  <c r="I197" i="39"/>
  <c r="I196" i="39"/>
  <c r="I195" i="39"/>
  <c r="I194" i="39"/>
  <c r="I193" i="39"/>
  <c r="I192" i="39"/>
  <c r="I191" i="39"/>
  <c r="I190" i="39"/>
  <c r="I189" i="39"/>
  <c r="I188" i="39"/>
  <c r="I187" i="39"/>
  <c r="I186" i="39"/>
  <c r="I185" i="39"/>
  <c r="I184" i="39"/>
  <c r="I183" i="39"/>
  <c r="I182" i="39"/>
  <c r="I181" i="39"/>
  <c r="I180" i="39"/>
  <c r="I179" i="39"/>
  <c r="I178" i="39"/>
  <c r="I177" i="39"/>
  <c r="I176" i="39"/>
  <c r="I175" i="39"/>
  <c r="I174" i="39"/>
  <c r="I173" i="39"/>
  <c r="I172" i="39"/>
  <c r="I171" i="39"/>
  <c r="I170" i="39"/>
  <c r="I169" i="39"/>
  <c r="I168" i="39"/>
  <c r="I167" i="39"/>
  <c r="I166" i="39"/>
  <c r="I165" i="39"/>
  <c r="I164" i="39"/>
  <c r="I163" i="39"/>
  <c r="I162" i="39"/>
  <c r="I161" i="39"/>
  <c r="I160" i="39"/>
  <c r="I159" i="39"/>
  <c r="I158" i="39"/>
  <c r="I157" i="39"/>
  <c r="I156" i="39"/>
  <c r="I155" i="39"/>
  <c r="I154" i="39"/>
  <c r="I153" i="39"/>
  <c r="I152" i="39"/>
  <c r="I151" i="39"/>
  <c r="I150" i="39"/>
  <c r="I149" i="39"/>
  <c r="I148" i="39"/>
  <c r="I147" i="39"/>
  <c r="I146" i="39"/>
  <c r="I145" i="39"/>
  <c r="I144" i="39"/>
  <c r="I143" i="39"/>
  <c r="I142" i="39"/>
  <c r="I141" i="39"/>
  <c r="I140" i="39"/>
  <c r="I139" i="39"/>
  <c r="I138" i="39"/>
  <c r="I137" i="39"/>
  <c r="I136" i="39"/>
  <c r="I135" i="39"/>
  <c r="I134" i="39"/>
  <c r="I133" i="39"/>
  <c r="I132" i="39"/>
  <c r="I131" i="39"/>
  <c r="I130" i="39"/>
  <c r="I129" i="39"/>
  <c r="I128" i="39"/>
  <c r="I127" i="39"/>
  <c r="I126" i="39"/>
  <c r="I125" i="39"/>
  <c r="I124" i="39"/>
  <c r="I123" i="39"/>
  <c r="I122" i="39"/>
  <c r="I121" i="39"/>
  <c r="I120" i="39"/>
  <c r="I119" i="39"/>
  <c r="I118" i="39"/>
  <c r="I117" i="39"/>
  <c r="I116" i="39"/>
  <c r="I115" i="39"/>
  <c r="I114" i="39"/>
  <c r="I113" i="39"/>
  <c r="I112" i="39"/>
  <c r="I111" i="39"/>
  <c r="I110" i="39"/>
  <c r="I109" i="39"/>
  <c r="I108" i="39"/>
  <c r="I107" i="39"/>
  <c r="I106" i="39"/>
  <c r="I105" i="39"/>
  <c r="I104" i="39"/>
  <c r="I103" i="39"/>
  <c r="I102" i="39"/>
  <c r="I101" i="39"/>
  <c r="I100" i="39"/>
  <c r="I99" i="39"/>
  <c r="I98" i="39"/>
  <c r="I97" i="39"/>
  <c r="I96" i="39"/>
  <c r="I95" i="39"/>
  <c r="I94" i="39"/>
  <c r="I93" i="39"/>
  <c r="I92" i="39"/>
  <c r="I91" i="39"/>
  <c r="I90" i="39"/>
  <c r="I89" i="39"/>
  <c r="I88" i="39"/>
  <c r="I87" i="39"/>
  <c r="I86" i="39"/>
  <c r="I85" i="39"/>
  <c r="I84" i="39"/>
  <c r="I83" i="39"/>
  <c r="I82" i="39"/>
  <c r="I81" i="39"/>
  <c r="I80" i="39"/>
  <c r="I79" i="39"/>
  <c r="I78" i="39"/>
  <c r="I77" i="39"/>
  <c r="I76" i="39"/>
  <c r="I75" i="39"/>
  <c r="I74" i="39"/>
  <c r="I73" i="39"/>
  <c r="I72" i="39"/>
  <c r="I71" i="39"/>
  <c r="I70" i="39"/>
  <c r="I69" i="39"/>
  <c r="I68" i="39"/>
  <c r="I67" i="39"/>
  <c r="I66" i="39"/>
  <c r="I65" i="39"/>
  <c r="I64" i="39"/>
  <c r="I63" i="39"/>
  <c r="I62" i="39"/>
  <c r="I61" i="39"/>
  <c r="I60" i="39"/>
  <c r="I59" i="39"/>
  <c r="I58" i="39"/>
  <c r="I57" i="39"/>
  <c r="I56" i="39"/>
  <c r="I55" i="39"/>
  <c r="I54" i="39"/>
  <c r="I53" i="39"/>
  <c r="I52" i="39"/>
  <c r="I51" i="39"/>
  <c r="I50" i="39"/>
  <c r="I49" i="39"/>
  <c r="I48" i="39"/>
  <c r="I47" i="39"/>
  <c r="I46" i="39"/>
  <c r="I45" i="39"/>
  <c r="I44" i="39"/>
  <c r="I43" i="39"/>
  <c r="I42" i="39"/>
  <c r="I41" i="39"/>
  <c r="I40" i="39"/>
  <c r="I39" i="39"/>
  <c r="I38" i="39"/>
  <c r="I37" i="39"/>
  <c r="I36" i="39"/>
  <c r="I35" i="39"/>
  <c r="I34" i="39"/>
  <c r="I33" i="39"/>
  <c r="I32" i="39"/>
  <c r="I31" i="39"/>
  <c r="I30" i="39"/>
  <c r="I29" i="39"/>
  <c r="I28" i="39"/>
  <c r="I27" i="39"/>
  <c r="I26" i="39"/>
  <c r="I25" i="39"/>
  <c r="I24" i="39"/>
  <c r="I23" i="39"/>
  <c r="I22" i="39"/>
  <c r="I21" i="39"/>
  <c r="I20" i="39"/>
  <c r="I19" i="39"/>
  <c r="I18" i="39"/>
  <c r="I17" i="39"/>
  <c r="I16" i="39"/>
  <c r="I15" i="39"/>
  <c r="I14" i="39"/>
  <c r="I13" i="39"/>
  <c r="I12" i="39"/>
  <c r="I11" i="39"/>
  <c r="I10" i="39"/>
  <c r="I9" i="39"/>
  <c r="I8" i="39"/>
  <c r="I7" i="39"/>
  <c r="I6" i="39"/>
  <c r="H2" i="39"/>
  <c r="G2" i="39"/>
  <c r="D140" i="35"/>
  <c r="F140" i="35" s="1"/>
  <c r="B43" i="34"/>
  <c r="E114" i="16"/>
  <c r="D140" i="36"/>
  <c r="F140" i="36" s="1"/>
  <c r="F133" i="33" s="1"/>
  <c r="D145" i="35"/>
  <c r="F145" i="35" s="1"/>
  <c r="D139" i="36"/>
  <c r="D132" i="33" s="1"/>
  <c r="D144" i="35"/>
  <c r="F144" i="35" s="1"/>
  <c r="D138" i="36"/>
  <c r="F138" i="36" s="1"/>
  <c r="F131" i="33" s="1"/>
  <c r="D143" i="35"/>
  <c r="F143" i="35" s="1"/>
  <c r="E22" i="33"/>
  <c r="D135" i="36"/>
  <c r="D128" i="33" s="1"/>
  <c r="D138" i="16"/>
  <c r="F138" i="16" s="1"/>
  <c r="D136" i="36"/>
  <c r="D129" i="33" s="1"/>
  <c r="D141" i="35"/>
  <c r="F141" i="35" s="1"/>
  <c r="D139" i="35"/>
  <c r="F139" i="35" s="1"/>
  <c r="D134" i="36"/>
  <c r="D127" i="33" s="1"/>
  <c r="D133" i="36"/>
  <c r="F133" i="36" s="1"/>
  <c r="F126" i="33" s="1"/>
  <c r="D138" i="35"/>
  <c r="F138" i="35" s="1"/>
  <c r="D132" i="36"/>
  <c r="D125" i="33" s="1"/>
  <c r="D137" i="35"/>
  <c r="F137" i="35" s="1"/>
  <c r="D131" i="36"/>
  <c r="F131" i="36" s="1"/>
  <c r="F124" i="33" s="1"/>
  <c r="D136" i="35"/>
  <c r="F136" i="35" s="1"/>
  <c r="D130" i="36"/>
  <c r="D123" i="33" s="1"/>
  <c r="D135" i="35"/>
  <c r="F135" i="35" s="1"/>
  <c r="D129" i="36"/>
  <c r="D122" i="33" s="1"/>
  <c r="D134" i="35"/>
  <c r="F134" i="35" s="1"/>
  <c r="Z29" i="36"/>
  <c r="AA29" i="36" s="1"/>
  <c r="Z31" i="36"/>
  <c r="AA31" i="36" s="1"/>
  <c r="Z32" i="36"/>
  <c r="AA32" i="36" s="1"/>
  <c r="Z36" i="36"/>
  <c r="AA36" i="36" s="1"/>
  <c r="Z37" i="36"/>
  <c r="AA37" i="36" s="1"/>
  <c r="Z38" i="36"/>
  <c r="AA38" i="36" s="1"/>
  <c r="Z39" i="36"/>
  <c r="AA39" i="36" s="1"/>
  <c r="Z40" i="36"/>
  <c r="AA40" i="36" s="1"/>
  <c r="Z41" i="36"/>
  <c r="AA41" i="36" s="1"/>
  <c r="Z42" i="36"/>
  <c r="AA42" i="36" s="1"/>
  <c r="Z43" i="36"/>
  <c r="AA43" i="36" s="1"/>
  <c r="Z44" i="36"/>
  <c r="AA44" i="36" s="1"/>
  <c r="Z45" i="36"/>
  <c r="AA45" i="36" s="1"/>
  <c r="Z46" i="36"/>
  <c r="AA46" i="36" s="1"/>
  <c r="Z47" i="36"/>
  <c r="AA47" i="36" s="1"/>
  <c r="Z49" i="36"/>
  <c r="AA49" i="36" s="1"/>
  <c r="Z51" i="36"/>
  <c r="AA51" i="36" s="1"/>
  <c r="Z52" i="36"/>
  <c r="AA52" i="36" s="1"/>
  <c r="Z56" i="36"/>
  <c r="AA56" i="36" s="1"/>
  <c r="Z57" i="36"/>
  <c r="AA57" i="36" s="1"/>
  <c r="Z58" i="36"/>
  <c r="AA58" i="36" s="1"/>
  <c r="Z59" i="36"/>
  <c r="AA59" i="36" s="1"/>
  <c r="Z60" i="36"/>
  <c r="AA60" i="36" s="1"/>
  <c r="Z61" i="36"/>
  <c r="AA61" i="36" s="1"/>
  <c r="Z62" i="36"/>
  <c r="AA62" i="36" s="1"/>
  <c r="Z63" i="36"/>
  <c r="AA63" i="36" s="1"/>
  <c r="Z64" i="36"/>
  <c r="AA64" i="36" s="1"/>
  <c r="Z65" i="36"/>
  <c r="AA65" i="36" s="1"/>
  <c r="Z66" i="36"/>
  <c r="AA66" i="36" s="1"/>
  <c r="Z67" i="36"/>
  <c r="AA67" i="36" s="1"/>
  <c r="Z68" i="36"/>
  <c r="AA68" i="36" s="1"/>
  <c r="Z69" i="36"/>
  <c r="AA69" i="36" s="1"/>
  <c r="Z70" i="36"/>
  <c r="AA70" i="36" s="1"/>
  <c r="Z71" i="36"/>
  <c r="AA71" i="36" s="1"/>
  <c r="Z72" i="36"/>
  <c r="AA72" i="36" s="1"/>
  <c r="Z73" i="36"/>
  <c r="AA73" i="36" s="1"/>
  <c r="Z74" i="36"/>
  <c r="AA74" i="36" s="1"/>
  <c r="Z75" i="36"/>
  <c r="AA75" i="36" s="1"/>
  <c r="Z76" i="36"/>
  <c r="AA76" i="36" s="1"/>
  <c r="Z77" i="36"/>
  <c r="AA77" i="36" s="1"/>
  <c r="Z78" i="36"/>
  <c r="AA78" i="36" s="1"/>
  <c r="Z79" i="36"/>
  <c r="AA79" i="36" s="1"/>
  <c r="Z80" i="36"/>
  <c r="AA80" i="36" s="1"/>
  <c r="Z81" i="36"/>
  <c r="AA81" i="36" s="1"/>
  <c r="Z82" i="36"/>
  <c r="AA82" i="36" s="1"/>
  <c r="Z83" i="36"/>
  <c r="AA83" i="36" s="1"/>
  <c r="Z84" i="36"/>
  <c r="AA84" i="36" s="1"/>
  <c r="Z85" i="36"/>
  <c r="AA85" i="36" s="1"/>
  <c r="Z86" i="36"/>
  <c r="AA86" i="36" s="1"/>
  <c r="Z87" i="36"/>
  <c r="AA87" i="36" s="1"/>
  <c r="Z88" i="36"/>
  <c r="AA88" i="36" s="1"/>
  <c r="Z89" i="36"/>
  <c r="AA89" i="36" s="1"/>
  <c r="Z90" i="36"/>
  <c r="AA90" i="36" s="1"/>
  <c r="Z91" i="36"/>
  <c r="AA91" i="36" s="1"/>
  <c r="Z92" i="36"/>
  <c r="AA92" i="36" s="1"/>
  <c r="Z93" i="36"/>
  <c r="AA93" i="36" s="1"/>
  <c r="Z94" i="36"/>
  <c r="AA94" i="36" s="1"/>
  <c r="Z95" i="36"/>
  <c r="AA95" i="36" s="1"/>
  <c r="Z96" i="36"/>
  <c r="AA96" i="36" s="1"/>
  <c r="Z97" i="36"/>
  <c r="AA97" i="36" s="1"/>
  <c r="Z98" i="36"/>
  <c r="AA98" i="36" s="1"/>
  <c r="Z99" i="36"/>
  <c r="AA99" i="36" s="1"/>
  <c r="Z100" i="36"/>
  <c r="AA100" i="36" s="1"/>
  <c r="Z101" i="36"/>
  <c r="AA101" i="36" s="1"/>
  <c r="Z102" i="36"/>
  <c r="AA102" i="36" s="1"/>
  <c r="Z103" i="36"/>
  <c r="AA103" i="36" s="1"/>
  <c r="Z28" i="36"/>
  <c r="AA28" i="36" s="1"/>
  <c r="X31" i="35"/>
  <c r="Y31" i="35" s="1"/>
  <c r="X32" i="35"/>
  <c r="Y32" i="35" s="1"/>
  <c r="X36" i="35"/>
  <c r="Y36" i="35" s="1"/>
  <c r="X37" i="35"/>
  <c r="Y37" i="35" s="1"/>
  <c r="X38" i="35"/>
  <c r="Y38" i="35" s="1"/>
  <c r="X39" i="35"/>
  <c r="Y39" i="35" s="1"/>
  <c r="X40" i="35"/>
  <c r="Y40" i="35" s="1"/>
  <c r="X41" i="35"/>
  <c r="Y41" i="35" s="1"/>
  <c r="X42" i="35"/>
  <c r="Y42" i="35" s="1"/>
  <c r="X43" i="35"/>
  <c r="Y43" i="35" s="1"/>
  <c r="X44" i="35"/>
  <c r="Y44" i="35" s="1"/>
  <c r="X45" i="35"/>
  <c r="Y45" i="35" s="1"/>
  <c r="X46" i="35"/>
  <c r="Y46" i="35" s="1"/>
  <c r="X47" i="35"/>
  <c r="Y47" i="35" s="1"/>
  <c r="X49" i="35"/>
  <c r="Y49" i="35" s="1"/>
  <c r="X51" i="35"/>
  <c r="Y51" i="35" s="1"/>
  <c r="X52" i="35"/>
  <c r="Y52" i="35" s="1"/>
  <c r="X56" i="35"/>
  <c r="Y56" i="35" s="1"/>
  <c r="X57" i="35"/>
  <c r="Y57" i="35" s="1"/>
  <c r="X58" i="35"/>
  <c r="Y58" i="35" s="1"/>
  <c r="X59" i="35"/>
  <c r="Y59" i="35" s="1"/>
  <c r="X60" i="35"/>
  <c r="Y60" i="35" s="1"/>
  <c r="X61" i="35"/>
  <c r="Y61" i="35" s="1"/>
  <c r="X62" i="35"/>
  <c r="Y62" i="35" s="1"/>
  <c r="X63" i="35"/>
  <c r="Y63" i="35" s="1"/>
  <c r="X64" i="35"/>
  <c r="Y64" i="35" s="1"/>
  <c r="X65" i="35"/>
  <c r="Y65" i="35" s="1"/>
  <c r="X66" i="35"/>
  <c r="Y66" i="35" s="1"/>
  <c r="X67" i="35"/>
  <c r="Y67" i="35" s="1"/>
  <c r="X68" i="35"/>
  <c r="Y68" i="35" s="1"/>
  <c r="X69" i="35"/>
  <c r="Y69" i="35" s="1"/>
  <c r="X70" i="35"/>
  <c r="Y70" i="35" s="1"/>
  <c r="X71" i="35"/>
  <c r="Y71" i="35" s="1"/>
  <c r="X72" i="35"/>
  <c r="Y72" i="35" s="1"/>
  <c r="X73" i="35"/>
  <c r="Y73" i="35" s="1"/>
  <c r="X74" i="35"/>
  <c r="Y74" i="35" s="1"/>
  <c r="X75" i="35"/>
  <c r="Y75" i="35" s="1"/>
  <c r="X76" i="35"/>
  <c r="Y76" i="35" s="1"/>
  <c r="X77" i="35"/>
  <c r="Y77" i="35" s="1"/>
  <c r="X78" i="35"/>
  <c r="Y78" i="35" s="1"/>
  <c r="X79" i="35"/>
  <c r="Y79" i="35" s="1"/>
  <c r="X80" i="35"/>
  <c r="Y80" i="35" s="1"/>
  <c r="X81" i="35"/>
  <c r="Y81" i="35" s="1"/>
  <c r="X82" i="35"/>
  <c r="Y82" i="35" s="1"/>
  <c r="X83" i="35"/>
  <c r="Y83" i="35" s="1"/>
  <c r="X84" i="35"/>
  <c r="Y84" i="35" s="1"/>
  <c r="X85" i="35"/>
  <c r="Y85" i="35" s="1"/>
  <c r="X86" i="35"/>
  <c r="Y86" i="35" s="1"/>
  <c r="X87" i="35"/>
  <c r="Y87" i="35" s="1"/>
  <c r="X88" i="35"/>
  <c r="Y88" i="35" s="1"/>
  <c r="X89" i="35"/>
  <c r="Y89" i="35" s="1"/>
  <c r="X90" i="35"/>
  <c r="Y90" i="35" s="1"/>
  <c r="X91" i="35"/>
  <c r="Y91" i="35" s="1"/>
  <c r="X92" i="35"/>
  <c r="Y92" i="35" s="1"/>
  <c r="X93" i="35"/>
  <c r="Y93" i="35" s="1"/>
  <c r="X94" i="35"/>
  <c r="Y94" i="35" s="1"/>
  <c r="X95" i="35"/>
  <c r="Y95" i="35" s="1"/>
  <c r="X96" i="35"/>
  <c r="Y96" i="35" s="1"/>
  <c r="X97" i="35"/>
  <c r="Y97" i="35" s="1"/>
  <c r="X98" i="35"/>
  <c r="Y98" i="35" s="1"/>
  <c r="X99" i="35"/>
  <c r="Y99" i="35" s="1"/>
  <c r="X100" i="35"/>
  <c r="Y100" i="35" s="1"/>
  <c r="X101" i="35"/>
  <c r="Y101" i="35" s="1"/>
  <c r="X102" i="35"/>
  <c r="Y102" i="35" s="1"/>
  <c r="X103" i="35"/>
  <c r="Y103" i="35" s="1"/>
  <c r="X28" i="35"/>
  <c r="Y28" i="35" s="1"/>
  <c r="X29" i="35"/>
  <c r="Y29" i="35" s="1"/>
  <c r="N101" i="16"/>
  <c r="N100" i="16"/>
  <c r="N99" i="16"/>
  <c r="N98" i="16"/>
  <c r="N97" i="16"/>
  <c r="N96" i="16"/>
  <c r="N95" i="16"/>
  <c r="N94" i="16"/>
  <c r="N93" i="16"/>
  <c r="N92" i="16"/>
  <c r="N91" i="16"/>
  <c r="N90" i="16"/>
  <c r="N89" i="16"/>
  <c r="N88" i="16"/>
  <c r="N87" i="16"/>
  <c r="N86" i="16"/>
  <c r="N85" i="16"/>
  <c r="N84" i="16"/>
  <c r="N83" i="16"/>
  <c r="N82" i="16"/>
  <c r="N81" i="16"/>
  <c r="N80" i="16"/>
  <c r="N79" i="16"/>
  <c r="N78" i="16"/>
  <c r="N77" i="16"/>
  <c r="N76" i="16"/>
  <c r="N75" i="16"/>
  <c r="N74" i="16"/>
  <c r="N73" i="16"/>
  <c r="N72" i="16"/>
  <c r="N71" i="16"/>
  <c r="N70" i="16"/>
  <c r="N69" i="16"/>
  <c r="N68" i="16"/>
  <c r="N67" i="16"/>
  <c r="N66" i="16"/>
  <c r="N65" i="16"/>
  <c r="N64" i="16"/>
  <c r="N63" i="16"/>
  <c r="N62" i="16"/>
  <c r="N61" i="16"/>
  <c r="N60" i="16"/>
  <c r="N59" i="16"/>
  <c r="N58" i="16"/>
  <c r="N57" i="16"/>
  <c r="N56" i="16"/>
  <c r="N55" i="16"/>
  <c r="N54" i="16"/>
  <c r="N50" i="16"/>
  <c r="N49" i="16"/>
  <c r="N47" i="16"/>
  <c r="N45" i="16"/>
  <c r="N44" i="16"/>
  <c r="N43" i="16"/>
  <c r="N42" i="16"/>
  <c r="N41" i="16"/>
  <c r="N40" i="16"/>
  <c r="N39" i="16"/>
  <c r="N38" i="16"/>
  <c r="N37" i="16"/>
  <c r="N36" i="16"/>
  <c r="N35" i="16"/>
  <c r="N34" i="16"/>
  <c r="N30" i="16"/>
  <c r="N29" i="16"/>
  <c r="N27" i="16"/>
  <c r="O27" i="16" s="1"/>
  <c r="N26" i="16"/>
  <c r="O26" i="16" s="1"/>
  <c r="J28" i="34"/>
  <c r="Z53" i="36" s="1"/>
  <c r="AA53" i="36" s="1"/>
  <c r="E119" i="36"/>
  <c r="E118" i="36"/>
  <c r="E124" i="35"/>
  <c r="E123" i="35"/>
  <c r="E116" i="36"/>
  <c r="E121" i="35"/>
  <c r="E115" i="36"/>
  <c r="E120" i="35"/>
  <c r="E119" i="35"/>
  <c r="E114" i="36"/>
  <c r="E118" i="35"/>
  <c r="E113" i="36"/>
  <c r="E117" i="35"/>
  <c r="E116" i="35"/>
  <c r="E112" i="36"/>
  <c r="E111" i="36"/>
  <c r="AI88" i="34"/>
  <c r="AH88" i="34"/>
  <c r="AG88" i="34"/>
  <c r="AF88" i="34"/>
  <c r="AE88" i="34"/>
  <c r="AD88" i="34"/>
  <c r="AC88" i="34"/>
  <c r="AA88" i="34"/>
  <c r="Z88" i="34"/>
  <c r="Y88" i="34"/>
  <c r="X88" i="34"/>
  <c r="AI87" i="34"/>
  <c r="AH87" i="34"/>
  <c r="AG87" i="34"/>
  <c r="AF87" i="34"/>
  <c r="AE87" i="34"/>
  <c r="AD87" i="34"/>
  <c r="AC87" i="34"/>
  <c r="AA87" i="34"/>
  <c r="Z87" i="34"/>
  <c r="Y87" i="34"/>
  <c r="X87" i="34"/>
  <c r="AI86" i="34"/>
  <c r="AH86" i="34"/>
  <c r="AG86" i="34"/>
  <c r="AF86" i="34"/>
  <c r="AE86" i="34"/>
  <c r="AD86" i="34"/>
  <c r="AC86" i="34"/>
  <c r="AA86" i="34"/>
  <c r="Z86" i="34"/>
  <c r="Y86" i="34"/>
  <c r="X86" i="34"/>
  <c r="AI85" i="34"/>
  <c r="AH85" i="34"/>
  <c r="AG85" i="34"/>
  <c r="AF85" i="34"/>
  <c r="AE85" i="34"/>
  <c r="AD85" i="34"/>
  <c r="AC85" i="34"/>
  <c r="AA85" i="34"/>
  <c r="Z85" i="34"/>
  <c r="Y85" i="34"/>
  <c r="X85" i="34"/>
  <c r="AI84" i="34"/>
  <c r="AH84" i="34"/>
  <c r="AG84" i="34"/>
  <c r="AF84" i="34"/>
  <c r="AE84" i="34"/>
  <c r="AD84" i="34"/>
  <c r="AC84" i="34"/>
  <c r="AA84" i="34"/>
  <c r="Z84" i="34"/>
  <c r="Y84" i="34"/>
  <c r="X84" i="34"/>
  <c r="AI83" i="34"/>
  <c r="AH83" i="34"/>
  <c r="AG83" i="34"/>
  <c r="AF83" i="34"/>
  <c r="AE83" i="34"/>
  <c r="AD83" i="34"/>
  <c r="AC83" i="34"/>
  <c r="AA83" i="34"/>
  <c r="Z83" i="34"/>
  <c r="Y83" i="34"/>
  <c r="X83" i="34"/>
  <c r="AI82" i="34"/>
  <c r="AH82" i="34"/>
  <c r="AG82" i="34"/>
  <c r="AF82" i="34"/>
  <c r="AE82" i="34"/>
  <c r="AD82" i="34"/>
  <c r="AC82" i="34"/>
  <c r="AA82" i="34"/>
  <c r="Z82" i="34"/>
  <c r="Y82" i="34"/>
  <c r="X82" i="34"/>
  <c r="K82" i="34"/>
  <c r="J82" i="34"/>
  <c r="AI81" i="34"/>
  <c r="AH81" i="34"/>
  <c r="AG81" i="34"/>
  <c r="AF81" i="34"/>
  <c r="AE81" i="34"/>
  <c r="AD81" i="34"/>
  <c r="AC81" i="34"/>
  <c r="AA81" i="34"/>
  <c r="Z81" i="34"/>
  <c r="Y81" i="34"/>
  <c r="X81" i="34"/>
  <c r="AI80" i="34"/>
  <c r="AH80" i="34"/>
  <c r="AG80" i="34"/>
  <c r="AF80" i="34"/>
  <c r="AE80" i="34"/>
  <c r="AD80" i="34"/>
  <c r="AC80" i="34"/>
  <c r="AA80" i="34"/>
  <c r="Z80" i="34"/>
  <c r="Y80" i="34"/>
  <c r="X80" i="34"/>
  <c r="AI79" i="34"/>
  <c r="AH79" i="34"/>
  <c r="AG79" i="34"/>
  <c r="AF79" i="34"/>
  <c r="AE79" i="34"/>
  <c r="AD79" i="34"/>
  <c r="AC79" i="34"/>
  <c r="AA79" i="34"/>
  <c r="Z79" i="34"/>
  <c r="Y79" i="34"/>
  <c r="X79" i="34"/>
  <c r="K79" i="34"/>
  <c r="AG72" i="34"/>
  <c r="AI71" i="34"/>
  <c r="AH71" i="34"/>
  <c r="AG71" i="34"/>
  <c r="AF71" i="34"/>
  <c r="AE71" i="34"/>
  <c r="AD71" i="34"/>
  <c r="AC71" i="34"/>
  <c r="AA71" i="34"/>
  <c r="Z71" i="34"/>
  <c r="Y71" i="34"/>
  <c r="X71" i="34"/>
  <c r="AI70" i="34"/>
  <c r="AH70" i="34"/>
  <c r="AG70" i="34"/>
  <c r="AF70" i="34"/>
  <c r="AE70" i="34"/>
  <c r="AD70" i="34"/>
  <c r="AC70" i="34"/>
  <c r="AA70" i="34"/>
  <c r="Z70" i="34"/>
  <c r="Y70" i="34"/>
  <c r="X70" i="34"/>
  <c r="AI67" i="34"/>
  <c r="AH67" i="34"/>
  <c r="AG67" i="34"/>
  <c r="AF67" i="34"/>
  <c r="AE67" i="34"/>
  <c r="AD67" i="34"/>
  <c r="AC67" i="34"/>
  <c r="AA67" i="34"/>
  <c r="Z67" i="34"/>
  <c r="Y67" i="34"/>
  <c r="X67" i="34"/>
  <c r="AI66" i="34"/>
  <c r="AH66" i="34"/>
  <c r="AG66" i="34"/>
  <c r="AF66" i="34"/>
  <c r="AE66" i="34"/>
  <c r="AD66" i="34"/>
  <c r="AC66" i="34"/>
  <c r="AA66" i="34"/>
  <c r="Z66" i="34"/>
  <c r="Y66" i="34"/>
  <c r="X66" i="34"/>
  <c r="AI65" i="34"/>
  <c r="AH65" i="34"/>
  <c r="AG65" i="34"/>
  <c r="AF65" i="34"/>
  <c r="AE65" i="34"/>
  <c r="AD65" i="34"/>
  <c r="AC65" i="34"/>
  <c r="AA65" i="34"/>
  <c r="Z65" i="34"/>
  <c r="Y65" i="34"/>
  <c r="X65" i="34"/>
  <c r="AI61" i="34"/>
  <c r="AH61" i="34"/>
  <c r="AG61" i="34"/>
  <c r="AF61" i="34"/>
  <c r="AE61" i="34"/>
  <c r="AD61" i="34"/>
  <c r="AC61" i="34"/>
  <c r="AA61" i="34"/>
  <c r="Z61" i="34"/>
  <c r="Y61" i="34"/>
  <c r="X61" i="34"/>
  <c r="AI60" i="34"/>
  <c r="AH60" i="34"/>
  <c r="AG60" i="34"/>
  <c r="AF60" i="34"/>
  <c r="AE60" i="34"/>
  <c r="AD60" i="34"/>
  <c r="AC60" i="34"/>
  <c r="AA60" i="34"/>
  <c r="Z60" i="34"/>
  <c r="Y60" i="34"/>
  <c r="X60" i="34"/>
  <c r="AI59" i="34"/>
  <c r="AH59" i="34"/>
  <c r="AG59" i="34"/>
  <c r="AF59" i="34"/>
  <c r="AE59" i="34"/>
  <c r="AD59" i="34"/>
  <c r="AC59" i="34"/>
  <c r="AA59" i="34"/>
  <c r="Z59" i="34"/>
  <c r="Y59" i="34"/>
  <c r="X59" i="34"/>
  <c r="AI56" i="34"/>
  <c r="AH56" i="34"/>
  <c r="AG56" i="34"/>
  <c r="AF56" i="34"/>
  <c r="AE56" i="34"/>
  <c r="AD56" i="34"/>
  <c r="AC56" i="34"/>
  <c r="AA56" i="34"/>
  <c r="Z56" i="34"/>
  <c r="Y56" i="34"/>
  <c r="X56" i="34"/>
  <c r="AI55" i="34"/>
  <c r="AH55" i="34"/>
  <c r="AG55" i="34"/>
  <c r="AF55" i="34"/>
  <c r="AE55" i="34"/>
  <c r="AD55" i="34"/>
  <c r="AC55" i="34"/>
  <c r="AA55" i="34"/>
  <c r="Z55" i="34"/>
  <c r="Y55" i="34"/>
  <c r="X55" i="34"/>
  <c r="AI52" i="34"/>
  <c r="AH52" i="34"/>
  <c r="AG52" i="34"/>
  <c r="AF52" i="34"/>
  <c r="AE52" i="34"/>
  <c r="AD52" i="34"/>
  <c r="AC52" i="34"/>
  <c r="AA52" i="34"/>
  <c r="Z52" i="34"/>
  <c r="Y52" i="34"/>
  <c r="X52" i="34"/>
  <c r="AI51" i="34"/>
  <c r="AH51" i="34"/>
  <c r="AG51" i="34"/>
  <c r="AF51" i="34"/>
  <c r="AE51" i="34"/>
  <c r="AD51" i="34"/>
  <c r="AC51" i="34"/>
  <c r="AA51" i="34"/>
  <c r="Z51" i="34"/>
  <c r="Y51" i="34"/>
  <c r="X51" i="34"/>
  <c r="AI49" i="34"/>
  <c r="AH49" i="34"/>
  <c r="AG49" i="34"/>
  <c r="AF49" i="34"/>
  <c r="AE49" i="34"/>
  <c r="AD49" i="34"/>
  <c r="AC49" i="34"/>
  <c r="AA49" i="34"/>
  <c r="Z49" i="34"/>
  <c r="Y49" i="34"/>
  <c r="X49" i="34"/>
  <c r="AI47" i="34"/>
  <c r="AH47" i="34"/>
  <c r="AG47" i="34"/>
  <c r="AF47" i="34"/>
  <c r="AE47" i="34"/>
  <c r="AD47" i="34"/>
  <c r="AC47" i="34"/>
  <c r="AA47" i="34"/>
  <c r="Z47" i="34"/>
  <c r="Y47" i="34"/>
  <c r="X47" i="34"/>
  <c r="AI46" i="34"/>
  <c r="AH46" i="34"/>
  <c r="AG46" i="34"/>
  <c r="AF46" i="34"/>
  <c r="AE46" i="34"/>
  <c r="AD46" i="34"/>
  <c r="AC46" i="34"/>
  <c r="AA46" i="34"/>
  <c r="Z46" i="34"/>
  <c r="Y46" i="34"/>
  <c r="X46" i="34"/>
  <c r="AI45" i="34"/>
  <c r="AH45" i="34"/>
  <c r="AG45" i="34"/>
  <c r="AF45" i="34"/>
  <c r="AE45" i="34"/>
  <c r="AD45" i="34"/>
  <c r="AC45" i="34"/>
  <c r="AA45" i="34"/>
  <c r="Z45" i="34"/>
  <c r="Y45" i="34"/>
  <c r="X45" i="34"/>
  <c r="AI37" i="34"/>
  <c r="AH37" i="34"/>
  <c r="AG37" i="34"/>
  <c r="AF37" i="34"/>
  <c r="AE37" i="34"/>
  <c r="AD37" i="34"/>
  <c r="AC37" i="34"/>
  <c r="AA37" i="34"/>
  <c r="Z37" i="34"/>
  <c r="Y37" i="34"/>
  <c r="X37" i="34"/>
  <c r="AG36" i="34"/>
  <c r="AG27" i="34"/>
  <c r="AF27" i="34"/>
  <c r="AE27" i="34"/>
  <c r="AD27" i="34"/>
  <c r="AC27" i="34"/>
  <c r="AA27" i="34"/>
  <c r="Z27" i="34"/>
  <c r="Y27" i="34"/>
  <c r="AG26" i="34"/>
  <c r="AI25" i="34"/>
  <c r="AH25" i="34"/>
  <c r="AG25" i="34"/>
  <c r="AF25" i="34"/>
  <c r="AE25" i="34"/>
  <c r="AD25" i="34"/>
  <c r="AC25" i="34"/>
  <c r="AA25" i="34"/>
  <c r="Z25" i="34"/>
  <c r="Y25" i="34"/>
  <c r="X25" i="34"/>
  <c r="K25" i="34"/>
  <c r="J25" i="34"/>
  <c r="AI24" i="34"/>
  <c r="AH24" i="34"/>
  <c r="AG24" i="34"/>
  <c r="AF24" i="34"/>
  <c r="AE24" i="34"/>
  <c r="AD24" i="34"/>
  <c r="AC24" i="34"/>
  <c r="AA24" i="34"/>
  <c r="Z24" i="34"/>
  <c r="Y24" i="34"/>
  <c r="X24" i="34"/>
  <c r="K23" i="34"/>
  <c r="J23" i="34"/>
  <c r="Z48" i="36" s="1"/>
  <c r="AA48" i="36" s="1"/>
  <c r="AI20" i="34"/>
  <c r="AH20" i="34"/>
  <c r="AG20" i="34"/>
  <c r="AF20" i="34"/>
  <c r="AE20" i="34"/>
  <c r="AD20" i="34"/>
  <c r="AC20" i="34"/>
  <c r="AA20" i="34"/>
  <c r="Z20" i="34"/>
  <c r="Y20" i="34"/>
  <c r="X20" i="34"/>
  <c r="AI19" i="34"/>
  <c r="AH19" i="34"/>
  <c r="AG19" i="34"/>
  <c r="AF19" i="34"/>
  <c r="AE19" i="34"/>
  <c r="AD19" i="34"/>
  <c r="AC19" i="34"/>
  <c r="AA19" i="34"/>
  <c r="Z19" i="34"/>
  <c r="Y19" i="34"/>
  <c r="X19" i="34"/>
  <c r="K19" i="34"/>
  <c r="AI18" i="34"/>
  <c r="AH18" i="34"/>
  <c r="AG18" i="34"/>
  <c r="AF18" i="34"/>
  <c r="AE18" i="34"/>
  <c r="AD18" i="34"/>
  <c r="AC18" i="34"/>
  <c r="AA18" i="34"/>
  <c r="Z18" i="34"/>
  <c r="Y18" i="34"/>
  <c r="X18" i="34"/>
  <c r="AI17" i="34"/>
  <c r="AH17" i="34"/>
  <c r="AG17" i="34"/>
  <c r="AF17" i="34"/>
  <c r="AE17" i="34"/>
  <c r="AD17" i="34"/>
  <c r="AC17" i="34"/>
  <c r="AA17" i="34"/>
  <c r="Z17" i="34"/>
  <c r="Y17" i="34"/>
  <c r="X17" i="34"/>
  <c r="AI16" i="34"/>
  <c r="AH16" i="34"/>
  <c r="AG16" i="34"/>
  <c r="AF16" i="34"/>
  <c r="AE16" i="34"/>
  <c r="AD16" i="34"/>
  <c r="AC16" i="34"/>
  <c r="AA16" i="34"/>
  <c r="Z16" i="34"/>
  <c r="Y16" i="34"/>
  <c r="X16" i="34"/>
  <c r="AI15" i="34"/>
  <c r="AH15" i="34"/>
  <c r="AG15" i="34"/>
  <c r="AF15" i="34"/>
  <c r="AE15" i="34"/>
  <c r="AD15" i="34"/>
  <c r="AC15" i="34"/>
  <c r="AA15" i="34"/>
  <c r="Z15" i="34"/>
  <c r="Y15" i="34"/>
  <c r="X15" i="34"/>
  <c r="K15" i="34"/>
  <c r="AI14" i="34"/>
  <c r="AH14" i="34"/>
  <c r="AG14" i="34"/>
  <c r="AF14" i="34"/>
  <c r="AE14" i="34"/>
  <c r="AD14" i="34"/>
  <c r="AC14" i="34"/>
  <c r="AA14" i="34"/>
  <c r="Z14" i="34"/>
  <c r="Y14" i="34"/>
  <c r="X14" i="34"/>
  <c r="K13" i="34"/>
  <c r="AI12" i="34"/>
  <c r="AH12" i="34"/>
  <c r="AG12" i="34"/>
  <c r="AF12" i="34"/>
  <c r="AE12" i="34"/>
  <c r="AD12" i="34"/>
  <c r="AC12" i="34"/>
  <c r="AA12" i="34"/>
  <c r="Z12" i="34"/>
  <c r="Y12" i="34"/>
  <c r="X12" i="34"/>
  <c r="AI11" i="34"/>
  <c r="AH11" i="34"/>
  <c r="AG11" i="34"/>
  <c r="AF11" i="34"/>
  <c r="AE11" i="34"/>
  <c r="AD11" i="34"/>
  <c r="AC11" i="34"/>
  <c r="AA11" i="34"/>
  <c r="Z11" i="34"/>
  <c r="Y11" i="34"/>
  <c r="X11" i="34"/>
  <c r="K10" i="34"/>
  <c r="J10" i="34"/>
  <c r="Z35" i="36"/>
  <c r="AA35" i="36" s="1"/>
  <c r="AG9" i="34"/>
  <c r="K9" i="34"/>
  <c r="J9" i="34"/>
  <c r="W34" i="35"/>
  <c r="AG8" i="34"/>
  <c r="K8" i="34"/>
  <c r="J8" i="34"/>
  <c r="I9" i="40" s="1"/>
  <c r="J9" i="40" s="1"/>
  <c r="Z33" i="36"/>
  <c r="AA33" i="36" s="1"/>
  <c r="AI7" i="34"/>
  <c r="AH7" i="34"/>
  <c r="AG7" i="34"/>
  <c r="AF7" i="34"/>
  <c r="AE7" i="34"/>
  <c r="AD7" i="34"/>
  <c r="AC7" i="34"/>
  <c r="AA7" i="34"/>
  <c r="Z7" i="34"/>
  <c r="Y7" i="34"/>
  <c r="AI6" i="34"/>
  <c r="AH6" i="34"/>
  <c r="AG6" i="34"/>
  <c r="AF6" i="34"/>
  <c r="AE6" i="34"/>
  <c r="AD6" i="34"/>
  <c r="AC6" i="34"/>
  <c r="AA6" i="34"/>
  <c r="Z6" i="34"/>
  <c r="Y6" i="34"/>
  <c r="AI5" i="34"/>
  <c r="AG5" i="34"/>
  <c r="K5" i="34"/>
  <c r="J5" i="34"/>
  <c r="AG4" i="34"/>
  <c r="K4" i="34"/>
  <c r="F23" i="33"/>
  <c r="G23" i="33"/>
  <c r="H23" i="33"/>
  <c r="J23" i="33"/>
  <c r="K23" i="33"/>
  <c r="E24" i="33"/>
  <c r="G24" i="33"/>
  <c r="H24" i="33"/>
  <c r="J24" i="33"/>
  <c r="K24" i="33"/>
  <c r="F25" i="33"/>
  <c r="G25" i="33"/>
  <c r="H25" i="33"/>
  <c r="J25" i="33"/>
  <c r="K25" i="33"/>
  <c r="F26" i="33"/>
  <c r="G26" i="33"/>
  <c r="H26" i="33"/>
  <c r="J26" i="33"/>
  <c r="K26" i="33"/>
  <c r="G27" i="33"/>
  <c r="H27" i="33"/>
  <c r="J27" i="33"/>
  <c r="K27" i="33"/>
  <c r="F28" i="33"/>
  <c r="G28" i="33"/>
  <c r="H28" i="33"/>
  <c r="J28" i="33"/>
  <c r="K28" i="33"/>
  <c r="F29" i="33"/>
  <c r="G29" i="33"/>
  <c r="H29" i="33"/>
  <c r="J29" i="33"/>
  <c r="K29" i="33"/>
  <c r="F30" i="33"/>
  <c r="G30" i="33"/>
  <c r="H30" i="33"/>
  <c r="J30" i="33"/>
  <c r="K30" i="33"/>
  <c r="F31" i="33"/>
  <c r="G31" i="33"/>
  <c r="H31" i="33"/>
  <c r="J31" i="33"/>
  <c r="K31" i="33"/>
  <c r="F32" i="33"/>
  <c r="G32" i="33"/>
  <c r="H32" i="33"/>
  <c r="J32" i="33"/>
  <c r="K32" i="33"/>
  <c r="F33" i="33"/>
  <c r="G33" i="33"/>
  <c r="H33" i="33"/>
  <c r="J33" i="33"/>
  <c r="K33" i="33"/>
  <c r="F34" i="33"/>
  <c r="G34" i="33"/>
  <c r="H34" i="33"/>
  <c r="J34" i="33"/>
  <c r="K34" i="33"/>
  <c r="F35" i="33"/>
  <c r="G35" i="33"/>
  <c r="H35" i="33"/>
  <c r="J35" i="33"/>
  <c r="K35" i="33"/>
  <c r="F36" i="33"/>
  <c r="G36" i="33"/>
  <c r="H36" i="33"/>
  <c r="J36" i="33"/>
  <c r="K36" i="33"/>
  <c r="F37" i="33"/>
  <c r="G37" i="33"/>
  <c r="H37" i="33"/>
  <c r="J37" i="33"/>
  <c r="K37" i="33"/>
  <c r="F38" i="33"/>
  <c r="G38" i="33"/>
  <c r="H38" i="33"/>
  <c r="J38" i="33"/>
  <c r="K38" i="33"/>
  <c r="F39" i="33"/>
  <c r="G39" i="33"/>
  <c r="H39" i="33"/>
  <c r="J39" i="33"/>
  <c r="K39" i="33"/>
  <c r="F40" i="33"/>
  <c r="G40" i="33"/>
  <c r="H40" i="33"/>
  <c r="J40" i="33"/>
  <c r="K40" i="33"/>
  <c r="F41" i="33"/>
  <c r="G41" i="33"/>
  <c r="H41" i="33"/>
  <c r="J41" i="33"/>
  <c r="K41" i="33"/>
  <c r="F42" i="33"/>
  <c r="G42" i="33"/>
  <c r="H42" i="33"/>
  <c r="J42" i="33"/>
  <c r="K42" i="33"/>
  <c r="F43" i="33"/>
  <c r="G43" i="33"/>
  <c r="H43" i="33"/>
  <c r="J43" i="33"/>
  <c r="K43" i="33"/>
  <c r="F44" i="33"/>
  <c r="G44" i="33"/>
  <c r="H44" i="33"/>
  <c r="J44" i="33"/>
  <c r="K44" i="33"/>
  <c r="F45" i="33"/>
  <c r="G45" i="33"/>
  <c r="H45" i="33"/>
  <c r="J45" i="33"/>
  <c r="K45" i="33"/>
  <c r="F46" i="33"/>
  <c r="G46" i="33"/>
  <c r="H46" i="33"/>
  <c r="J46" i="33"/>
  <c r="K46" i="33"/>
  <c r="F47" i="33"/>
  <c r="G47" i="33"/>
  <c r="H47" i="33"/>
  <c r="J47" i="33"/>
  <c r="K47" i="33"/>
  <c r="F48" i="33"/>
  <c r="G48" i="33"/>
  <c r="H48" i="33"/>
  <c r="J48" i="33"/>
  <c r="K48" i="33"/>
  <c r="F49" i="33"/>
  <c r="G49" i="33"/>
  <c r="H49" i="33"/>
  <c r="J49" i="33"/>
  <c r="K49" i="33"/>
  <c r="F50" i="33"/>
  <c r="G50" i="33"/>
  <c r="H50" i="33"/>
  <c r="J50" i="33"/>
  <c r="K50" i="33"/>
  <c r="F51" i="33"/>
  <c r="G51" i="33"/>
  <c r="H51" i="33"/>
  <c r="J51" i="33"/>
  <c r="K51" i="33"/>
  <c r="F52" i="33"/>
  <c r="G52" i="33"/>
  <c r="H52" i="33"/>
  <c r="J52" i="33"/>
  <c r="K52" i="33"/>
  <c r="F53" i="33"/>
  <c r="G53" i="33"/>
  <c r="H53" i="33"/>
  <c r="J53" i="33"/>
  <c r="K53" i="33"/>
  <c r="F54" i="33"/>
  <c r="G54" i="33"/>
  <c r="H54" i="33"/>
  <c r="J54" i="33"/>
  <c r="K54" i="33"/>
  <c r="F55" i="33"/>
  <c r="G55" i="33"/>
  <c r="H55" i="33"/>
  <c r="J55" i="33"/>
  <c r="K55" i="33"/>
  <c r="F56" i="33"/>
  <c r="G56" i="33"/>
  <c r="H56" i="33"/>
  <c r="J56" i="33"/>
  <c r="K56" i="33"/>
  <c r="F57" i="33"/>
  <c r="G57" i="33"/>
  <c r="H57" i="33"/>
  <c r="J57" i="33"/>
  <c r="K57" i="33"/>
  <c r="F58" i="33"/>
  <c r="G58" i="33"/>
  <c r="H58" i="33"/>
  <c r="J58" i="33"/>
  <c r="K58" i="33"/>
  <c r="F59" i="33"/>
  <c r="G59" i="33"/>
  <c r="H59" i="33"/>
  <c r="J59" i="33"/>
  <c r="K59" i="33"/>
  <c r="F60" i="33"/>
  <c r="G60" i="33"/>
  <c r="H60" i="33"/>
  <c r="J60" i="33"/>
  <c r="K60" i="33"/>
  <c r="F61" i="33"/>
  <c r="G61" i="33"/>
  <c r="H61" i="33"/>
  <c r="J61" i="33"/>
  <c r="K61" i="33"/>
  <c r="F62" i="33"/>
  <c r="G62" i="33"/>
  <c r="H62" i="33"/>
  <c r="J62" i="33"/>
  <c r="K62" i="33"/>
  <c r="F63" i="33"/>
  <c r="G63" i="33"/>
  <c r="H63" i="33"/>
  <c r="J63" i="33"/>
  <c r="K63" i="33"/>
  <c r="F64" i="33"/>
  <c r="G64" i="33"/>
  <c r="H64" i="33"/>
  <c r="J64" i="33"/>
  <c r="K64" i="33"/>
  <c r="F65" i="33"/>
  <c r="G65" i="33"/>
  <c r="H65" i="33"/>
  <c r="J65" i="33"/>
  <c r="K65" i="33"/>
  <c r="F66" i="33"/>
  <c r="G66" i="33"/>
  <c r="H66" i="33"/>
  <c r="J66" i="33"/>
  <c r="K66" i="33"/>
  <c r="F67" i="33"/>
  <c r="G67" i="33"/>
  <c r="H67" i="33"/>
  <c r="J67" i="33"/>
  <c r="K67" i="33"/>
  <c r="F68" i="33"/>
  <c r="G68" i="33"/>
  <c r="H68" i="33"/>
  <c r="J68" i="33"/>
  <c r="K68" i="33"/>
  <c r="F69" i="33"/>
  <c r="G69" i="33"/>
  <c r="H69" i="33"/>
  <c r="J69" i="33"/>
  <c r="K69" i="33"/>
  <c r="F70" i="33"/>
  <c r="G70" i="33"/>
  <c r="H70" i="33"/>
  <c r="J70" i="33"/>
  <c r="K70" i="33"/>
  <c r="G71" i="33"/>
  <c r="H71" i="33"/>
  <c r="J71" i="33"/>
  <c r="K71" i="33"/>
  <c r="G72" i="33"/>
  <c r="H72" i="33"/>
  <c r="J72" i="33"/>
  <c r="K72" i="33"/>
  <c r="G73" i="33"/>
  <c r="H73" i="33"/>
  <c r="J73" i="33"/>
  <c r="K73" i="33"/>
  <c r="G74" i="33"/>
  <c r="H74" i="33"/>
  <c r="J74" i="33"/>
  <c r="K74" i="33"/>
  <c r="G75" i="33"/>
  <c r="H75" i="33"/>
  <c r="J75" i="33"/>
  <c r="K75" i="33"/>
  <c r="G76" i="33"/>
  <c r="H76" i="33"/>
  <c r="J76" i="33"/>
  <c r="K76" i="33"/>
  <c r="G77" i="33"/>
  <c r="H77" i="33"/>
  <c r="J77" i="33"/>
  <c r="K77" i="33"/>
  <c r="G78" i="33"/>
  <c r="H78" i="33"/>
  <c r="J78" i="33"/>
  <c r="K78" i="33"/>
  <c r="G79" i="33"/>
  <c r="H79" i="33"/>
  <c r="J79" i="33"/>
  <c r="K79" i="33"/>
  <c r="G80" i="33"/>
  <c r="H80" i="33"/>
  <c r="J80" i="33"/>
  <c r="K80" i="33"/>
  <c r="G81" i="33"/>
  <c r="H81" i="33"/>
  <c r="J81" i="33"/>
  <c r="K81" i="33"/>
  <c r="G82" i="33"/>
  <c r="H82" i="33"/>
  <c r="J82" i="33"/>
  <c r="K82" i="33"/>
  <c r="G83" i="33"/>
  <c r="H83" i="33"/>
  <c r="J83" i="33"/>
  <c r="K83" i="33"/>
  <c r="G84" i="33"/>
  <c r="H84" i="33"/>
  <c r="J84" i="33"/>
  <c r="K84" i="33"/>
  <c r="G85" i="33"/>
  <c r="H85" i="33"/>
  <c r="J85" i="33"/>
  <c r="K85" i="33"/>
  <c r="G86" i="33"/>
  <c r="H86" i="33"/>
  <c r="J86" i="33"/>
  <c r="K86" i="33"/>
  <c r="G87" i="33"/>
  <c r="H87" i="33"/>
  <c r="J87" i="33"/>
  <c r="K87" i="33"/>
  <c r="G88" i="33"/>
  <c r="H88" i="33"/>
  <c r="J88" i="33"/>
  <c r="K88" i="33"/>
  <c r="G89" i="33"/>
  <c r="H89" i="33"/>
  <c r="J89" i="33"/>
  <c r="K89" i="33"/>
  <c r="G90" i="33"/>
  <c r="H90" i="33"/>
  <c r="J90" i="33"/>
  <c r="K90" i="33"/>
  <c r="G91" i="33"/>
  <c r="H91" i="33"/>
  <c r="J91" i="33"/>
  <c r="K91" i="33"/>
  <c r="G92" i="33"/>
  <c r="H92" i="33"/>
  <c r="J92" i="33"/>
  <c r="K92" i="33"/>
  <c r="G93" i="33"/>
  <c r="H93" i="33"/>
  <c r="J93" i="33"/>
  <c r="K93" i="33"/>
  <c r="G94" i="33"/>
  <c r="H94" i="33"/>
  <c r="J94" i="33"/>
  <c r="K94" i="33"/>
  <c r="G95" i="33"/>
  <c r="H95" i="33"/>
  <c r="J95" i="33"/>
  <c r="K95" i="33"/>
  <c r="G96" i="33"/>
  <c r="H96" i="33"/>
  <c r="J96" i="33"/>
  <c r="K96" i="33"/>
  <c r="G97" i="33"/>
  <c r="H97" i="33"/>
  <c r="J97" i="33"/>
  <c r="K97" i="33"/>
  <c r="S74" i="36"/>
  <c r="S75" i="36"/>
  <c r="S76" i="36"/>
  <c r="S77" i="36"/>
  <c r="S78" i="36"/>
  <c r="S79" i="36"/>
  <c r="S80" i="36"/>
  <c r="S81" i="36"/>
  <c r="S82" i="36"/>
  <c r="S83" i="36"/>
  <c r="S84" i="36"/>
  <c r="S85" i="36"/>
  <c r="S86" i="36"/>
  <c r="S87" i="36"/>
  <c r="S88" i="36"/>
  <c r="S89" i="36"/>
  <c r="S90" i="36"/>
  <c r="S91" i="36"/>
  <c r="S92" i="36"/>
  <c r="S93" i="36"/>
  <c r="S94" i="36"/>
  <c r="S95" i="36"/>
  <c r="S96" i="36"/>
  <c r="S97" i="36"/>
  <c r="S98" i="36"/>
  <c r="S99" i="36"/>
  <c r="S101" i="36"/>
  <c r="S102" i="36"/>
  <c r="S103" i="36"/>
  <c r="H76" i="36"/>
  <c r="L70" i="33" s="1"/>
  <c r="R74" i="35"/>
  <c r="R75" i="35"/>
  <c r="R76" i="35"/>
  <c r="R77" i="35"/>
  <c r="R78" i="35"/>
  <c r="R79" i="35"/>
  <c r="R80" i="35"/>
  <c r="R81" i="35"/>
  <c r="R82" i="35"/>
  <c r="R83" i="35"/>
  <c r="R84" i="35"/>
  <c r="R85" i="35"/>
  <c r="R86" i="35"/>
  <c r="R87" i="35"/>
  <c r="R88" i="35"/>
  <c r="R89" i="35"/>
  <c r="R90" i="35"/>
  <c r="R91" i="35"/>
  <c r="R92" i="35"/>
  <c r="R93" i="35"/>
  <c r="R94" i="35"/>
  <c r="R95" i="35"/>
  <c r="R96" i="35"/>
  <c r="R97" i="35"/>
  <c r="R98" i="35"/>
  <c r="R99" i="35"/>
  <c r="R100" i="35"/>
  <c r="R101" i="35"/>
  <c r="R102" i="35"/>
  <c r="R103" i="35"/>
  <c r="R54" i="35"/>
  <c r="R49" i="35"/>
  <c r="R34" i="35"/>
  <c r="G156" i="16"/>
  <c r="G16" i="33" s="1"/>
  <c r="G153" i="16"/>
  <c r="G13" i="33" s="1"/>
  <c r="G152" i="16"/>
  <c r="G12" i="33" s="1"/>
  <c r="G151" i="16"/>
  <c r="G11" i="33" s="1"/>
  <c r="G150" i="16"/>
  <c r="G10" i="33" s="1"/>
  <c r="D137" i="36"/>
  <c r="F137" i="36" s="1"/>
  <c r="F130" i="33" s="1"/>
  <c r="D142" i="35"/>
  <c r="F142" i="35" s="1"/>
  <c r="D18" i="34"/>
  <c r="D17" i="34"/>
  <c r="D16" i="34"/>
  <c r="D15" i="34"/>
  <c r="D14" i="34"/>
  <c r="D13" i="34"/>
  <c r="D12" i="34"/>
  <c r="D11" i="34"/>
  <c r="D10" i="34"/>
  <c r="D9" i="34"/>
  <c r="D8" i="34"/>
  <c r="D7" i="34"/>
  <c r="D5" i="34"/>
  <c r="D6" i="34"/>
  <c r="K4" i="39"/>
  <c r="E122" i="35"/>
  <c r="E117" i="36"/>
  <c r="K98" i="33"/>
  <c r="R29" i="35"/>
  <c r="R30" i="35"/>
  <c r="R31" i="35"/>
  <c r="R32" i="35"/>
  <c r="R33" i="35"/>
  <c r="R36" i="35"/>
  <c r="R37" i="35"/>
  <c r="R38" i="35"/>
  <c r="R39" i="35"/>
  <c r="R40" i="35"/>
  <c r="R41" i="35"/>
  <c r="R43" i="35"/>
  <c r="R44" i="35"/>
  <c r="R45" i="35"/>
  <c r="R46" i="35"/>
  <c r="R47" i="35"/>
  <c r="R48" i="35"/>
  <c r="R50" i="35"/>
  <c r="R51" i="35"/>
  <c r="R52" i="35"/>
  <c r="R53" i="35"/>
  <c r="R55" i="35"/>
  <c r="R56" i="35"/>
  <c r="R57" i="35"/>
  <c r="R58" i="35"/>
  <c r="R59" i="35"/>
  <c r="R60" i="35"/>
  <c r="R61" i="35"/>
  <c r="R62" i="35"/>
  <c r="R63" i="35"/>
  <c r="R64" i="35"/>
  <c r="R65" i="35"/>
  <c r="R66" i="35"/>
  <c r="R67" i="35"/>
  <c r="R68" i="35"/>
  <c r="R69" i="35"/>
  <c r="R70" i="35"/>
  <c r="R71" i="35"/>
  <c r="R72" i="35"/>
  <c r="R73" i="35"/>
  <c r="R28" i="35"/>
  <c r="H29" i="36"/>
  <c r="L23" i="33" s="1"/>
  <c r="H30" i="36"/>
  <c r="L24" i="33" s="1"/>
  <c r="H31" i="36"/>
  <c r="L25" i="33" s="1"/>
  <c r="H32" i="36"/>
  <c r="L26" i="33" s="1"/>
  <c r="H35" i="36"/>
  <c r="L29" i="33" s="1"/>
  <c r="H36" i="36"/>
  <c r="L30" i="33" s="1"/>
  <c r="H37" i="36"/>
  <c r="L31" i="33" s="1"/>
  <c r="H39" i="36"/>
  <c r="L33" i="33" s="1"/>
  <c r="H40" i="36"/>
  <c r="L34" i="33" s="1"/>
  <c r="H41" i="36"/>
  <c r="L35" i="33" s="1"/>
  <c r="H42" i="36"/>
  <c r="L36" i="33" s="1"/>
  <c r="H43" i="36"/>
  <c r="L37" i="33" s="1"/>
  <c r="H44" i="36"/>
  <c r="L38" i="33" s="1"/>
  <c r="H45" i="36"/>
  <c r="L39" i="33" s="1"/>
  <c r="H46" i="36"/>
  <c r="L40" i="33" s="1"/>
  <c r="H47" i="36"/>
  <c r="L41" i="33" s="1"/>
  <c r="H48" i="36"/>
  <c r="L42" i="33" s="1"/>
  <c r="H49" i="36"/>
  <c r="L43" i="33" s="1"/>
  <c r="H51" i="36"/>
  <c r="L45" i="33" s="1"/>
  <c r="H52" i="36"/>
  <c r="L46" i="33" s="1"/>
  <c r="H53" i="36"/>
  <c r="L47" i="33" s="1"/>
  <c r="H55" i="36"/>
  <c r="L49" i="33" s="1"/>
  <c r="H56" i="36"/>
  <c r="L50" i="33" s="1"/>
  <c r="H57" i="36"/>
  <c r="L51" i="33" s="1"/>
  <c r="H59" i="36"/>
  <c r="L53" i="33" s="1"/>
  <c r="H60" i="36"/>
  <c r="L54" i="33" s="1"/>
  <c r="H61" i="36"/>
  <c r="L55" i="33" s="1"/>
  <c r="H63" i="36"/>
  <c r="L57" i="33" s="1"/>
  <c r="H64" i="36"/>
  <c r="L58" i="33" s="1"/>
  <c r="H65" i="36"/>
  <c r="L59" i="33" s="1"/>
  <c r="H67" i="36"/>
  <c r="L61" i="33" s="1"/>
  <c r="H68" i="36"/>
  <c r="L62" i="33" s="1"/>
  <c r="H69" i="36"/>
  <c r="L63" i="33" s="1"/>
  <c r="H71" i="36"/>
  <c r="L65" i="33" s="1"/>
  <c r="H72" i="36"/>
  <c r="L66" i="33" s="1"/>
  <c r="H73" i="36"/>
  <c r="L67" i="33" s="1"/>
  <c r="H75" i="36"/>
  <c r="L69" i="33" s="1"/>
  <c r="M79" i="35"/>
  <c r="M78" i="35"/>
  <c r="M77" i="35"/>
  <c r="M76" i="35"/>
  <c r="M75" i="35"/>
  <c r="M74" i="35"/>
  <c r="M73" i="35"/>
  <c r="M72" i="35"/>
  <c r="M71" i="35"/>
  <c r="M70" i="35"/>
  <c r="M69" i="35"/>
  <c r="M68" i="35"/>
  <c r="M67" i="35"/>
  <c r="M66" i="35"/>
  <c r="M65" i="35"/>
  <c r="M64" i="35"/>
  <c r="M63" i="35"/>
  <c r="M62" i="35"/>
  <c r="M61" i="35"/>
  <c r="M60" i="35"/>
  <c r="M59" i="35"/>
  <c r="M58" i="35"/>
  <c r="M57" i="35"/>
  <c r="M56" i="35"/>
  <c r="M55" i="35"/>
  <c r="M54" i="35"/>
  <c r="M53" i="35"/>
  <c r="K53" i="35"/>
  <c r="K54" i="35"/>
  <c r="K55" i="35"/>
  <c r="K56" i="35"/>
  <c r="K57" i="35"/>
  <c r="K58" i="35"/>
  <c r="K59" i="35"/>
  <c r="K60" i="35"/>
  <c r="K61" i="35"/>
  <c r="K62" i="35"/>
  <c r="K63" i="35"/>
  <c r="K64" i="35"/>
  <c r="K65" i="35"/>
  <c r="K66" i="35"/>
  <c r="K67" i="35"/>
  <c r="K68" i="35"/>
  <c r="K69" i="35"/>
  <c r="K70" i="35"/>
  <c r="K71" i="35"/>
  <c r="K72" i="35"/>
  <c r="K73" i="35"/>
  <c r="K74" i="35"/>
  <c r="K75" i="35"/>
  <c r="K76" i="35"/>
  <c r="K77" i="35"/>
  <c r="K78" i="35"/>
  <c r="K79" i="35"/>
  <c r="I53" i="35"/>
  <c r="I54" i="35"/>
  <c r="I55" i="35"/>
  <c r="I56" i="35"/>
  <c r="I57" i="35"/>
  <c r="I58" i="35"/>
  <c r="I59" i="35"/>
  <c r="I60" i="35"/>
  <c r="I61" i="35"/>
  <c r="I62" i="35"/>
  <c r="I63" i="35"/>
  <c r="I64" i="35"/>
  <c r="I65" i="35"/>
  <c r="I66" i="35"/>
  <c r="I67" i="35"/>
  <c r="I68" i="35"/>
  <c r="I69" i="35"/>
  <c r="I70" i="35"/>
  <c r="I71" i="35"/>
  <c r="I72" i="35"/>
  <c r="I73" i="35"/>
  <c r="I74" i="35"/>
  <c r="I75" i="35"/>
  <c r="I76" i="35"/>
  <c r="I77" i="35"/>
  <c r="I78" i="35"/>
  <c r="I79" i="35"/>
  <c r="I103" i="35"/>
  <c r="G29" i="35"/>
  <c r="I23" i="33" s="1"/>
  <c r="G31" i="35"/>
  <c r="I25" i="33" s="1"/>
  <c r="G32" i="35"/>
  <c r="I26" i="33" s="1"/>
  <c r="G35" i="35"/>
  <c r="I29" i="33" s="1"/>
  <c r="G36" i="35"/>
  <c r="I30" i="33" s="1"/>
  <c r="G37" i="35"/>
  <c r="I31" i="33" s="1"/>
  <c r="G39" i="35"/>
  <c r="I33" i="33" s="1"/>
  <c r="G40" i="35"/>
  <c r="I34" i="33" s="1"/>
  <c r="G41" i="35"/>
  <c r="I35" i="33" s="1"/>
  <c r="G43" i="35"/>
  <c r="I37" i="33" s="1"/>
  <c r="G44" i="35"/>
  <c r="I38" i="33" s="1"/>
  <c r="G45" i="35"/>
  <c r="I39" i="33" s="1"/>
  <c r="G46" i="35"/>
  <c r="I40" i="33" s="1"/>
  <c r="G47" i="35"/>
  <c r="I41" i="33" s="1"/>
  <c r="G48" i="35"/>
  <c r="I42" i="33" s="1"/>
  <c r="G49" i="35"/>
  <c r="I43" i="33" s="1"/>
  <c r="G51" i="35"/>
  <c r="I45" i="33" s="1"/>
  <c r="G52" i="35"/>
  <c r="I46" i="33" s="1"/>
  <c r="G53" i="35"/>
  <c r="I47" i="33" s="1"/>
  <c r="G55" i="35"/>
  <c r="I49" i="33" s="1"/>
  <c r="G56" i="35"/>
  <c r="I50" i="33" s="1"/>
  <c r="G57" i="35"/>
  <c r="I51" i="33" s="1"/>
  <c r="G59" i="35"/>
  <c r="I53" i="33" s="1"/>
  <c r="G60" i="35"/>
  <c r="I54" i="33" s="1"/>
  <c r="G61" i="35"/>
  <c r="I55" i="33" s="1"/>
  <c r="G62" i="35"/>
  <c r="I56" i="33" s="1"/>
  <c r="G63" i="35"/>
  <c r="I57" i="33" s="1"/>
  <c r="G64" i="35"/>
  <c r="I58" i="33" s="1"/>
  <c r="G65" i="35"/>
  <c r="I59" i="33" s="1"/>
  <c r="G67" i="35"/>
  <c r="I61" i="33" s="1"/>
  <c r="G68" i="35"/>
  <c r="I62" i="33" s="1"/>
  <c r="G69" i="35"/>
  <c r="I63" i="33" s="1"/>
  <c r="G71" i="35"/>
  <c r="I65" i="33" s="1"/>
  <c r="G72" i="35"/>
  <c r="I66" i="33" s="1"/>
  <c r="G73" i="35"/>
  <c r="I67" i="33" s="1"/>
  <c r="G75" i="35"/>
  <c r="I69" i="33" s="1"/>
  <c r="G76" i="35"/>
  <c r="I70" i="33" s="1"/>
  <c r="D106" i="36"/>
  <c r="W29" i="35"/>
  <c r="W35" i="35"/>
  <c r="W36" i="35"/>
  <c r="W37" i="35"/>
  <c r="W38" i="35"/>
  <c r="W39" i="35"/>
  <c r="W40" i="35"/>
  <c r="W41" i="35"/>
  <c r="W42" i="35"/>
  <c r="W45" i="35"/>
  <c r="W47" i="35"/>
  <c r="W49" i="35"/>
  <c r="W50" i="35"/>
  <c r="W52" i="35"/>
  <c r="W56" i="35"/>
  <c r="W57" i="35"/>
  <c r="W58" i="35"/>
  <c r="W59" i="35"/>
  <c r="W60" i="35"/>
  <c r="W61" i="35"/>
  <c r="W62" i="35"/>
  <c r="W63" i="35"/>
  <c r="W64" i="35"/>
  <c r="W65" i="35"/>
  <c r="W66" i="35"/>
  <c r="W67" i="35"/>
  <c r="W68" i="35"/>
  <c r="W69" i="35"/>
  <c r="W70" i="35"/>
  <c r="W71" i="35"/>
  <c r="W72" i="35"/>
  <c r="W73" i="35"/>
  <c r="W74" i="35"/>
  <c r="W75" i="35"/>
  <c r="W76" i="35"/>
  <c r="W77" i="35"/>
  <c r="W78" i="35"/>
  <c r="W79" i="35"/>
  <c r="W103" i="35"/>
  <c r="W43" i="35"/>
  <c r="W44" i="35"/>
  <c r="F138" i="33"/>
  <c r="G98" i="33"/>
  <c r="C123" i="36"/>
  <c r="E57" i="36"/>
  <c r="E59" i="36"/>
  <c r="E60" i="36"/>
  <c r="E61" i="36"/>
  <c r="E63" i="36"/>
  <c r="E64" i="36"/>
  <c r="E65" i="36"/>
  <c r="E67" i="36"/>
  <c r="E68" i="36"/>
  <c r="E69" i="36"/>
  <c r="E71" i="36"/>
  <c r="E72" i="36"/>
  <c r="C128" i="35"/>
  <c r="D111" i="35"/>
  <c r="W31" i="35"/>
  <c r="W104" i="35"/>
  <c r="W28" i="35"/>
  <c r="D11" i="36"/>
  <c r="D10" i="36"/>
  <c r="D9" i="36"/>
  <c r="D11" i="35"/>
  <c r="D10" i="35"/>
  <c r="D9" i="35"/>
  <c r="D9" i="16"/>
  <c r="D10" i="16"/>
  <c r="D8" i="16"/>
  <c r="C126" i="16"/>
  <c r="F148" i="16"/>
  <c r="G154" i="16" s="1"/>
  <c r="G14" i="33" s="1"/>
  <c r="F8" i="33"/>
  <c r="F11" i="33"/>
  <c r="F12" i="33"/>
  <c r="F13" i="33"/>
  <c r="F14" i="33"/>
  <c r="F15" i="33"/>
  <c r="F16" i="33"/>
  <c r="F10" i="33"/>
  <c r="F139" i="33"/>
  <c r="F137" i="33"/>
  <c r="C116" i="33"/>
  <c r="G22" i="33"/>
  <c r="F105" i="33"/>
  <c r="F106" i="33"/>
  <c r="F107" i="33"/>
  <c r="F108" i="33"/>
  <c r="F109" i="33"/>
  <c r="F110" i="33"/>
  <c r="F111" i="33"/>
  <c r="F112" i="33"/>
  <c r="F104" i="33"/>
  <c r="E105" i="33"/>
  <c r="E106" i="33"/>
  <c r="E107" i="33"/>
  <c r="E108" i="33"/>
  <c r="E109" i="33"/>
  <c r="E110" i="33"/>
  <c r="E111" i="33"/>
  <c r="E112" i="33"/>
  <c r="E104" i="33"/>
  <c r="D105" i="33"/>
  <c r="D106" i="33"/>
  <c r="D107" i="33"/>
  <c r="D108" i="33"/>
  <c r="D109" i="33"/>
  <c r="D110" i="33"/>
  <c r="D111" i="33"/>
  <c r="D112" i="33"/>
  <c r="D104" i="33"/>
  <c r="K22" i="33"/>
  <c r="J22" i="33"/>
  <c r="H22" i="33"/>
  <c r="E29" i="36"/>
  <c r="E30" i="36"/>
  <c r="E31" i="36"/>
  <c r="E32" i="36"/>
  <c r="E35" i="36"/>
  <c r="E36" i="36"/>
  <c r="E37" i="36"/>
  <c r="E39" i="36"/>
  <c r="E40" i="36"/>
  <c r="E41" i="36"/>
  <c r="E43" i="36"/>
  <c r="E44" i="36"/>
  <c r="E45" i="36"/>
  <c r="E47" i="36"/>
  <c r="E48" i="36"/>
  <c r="E49" i="36"/>
  <c r="E51" i="36"/>
  <c r="E52" i="36"/>
  <c r="E53" i="36"/>
  <c r="E55" i="36"/>
  <c r="E56" i="36"/>
  <c r="W46" i="35"/>
  <c r="W32" i="35"/>
  <c r="W51" i="35"/>
  <c r="W33" i="35"/>
  <c r="J98" i="33"/>
  <c r="S43" i="36"/>
  <c r="S72" i="36"/>
  <c r="S40" i="36"/>
  <c r="S68" i="36"/>
  <c r="S48" i="36"/>
  <c r="S70" i="36"/>
  <c r="S60" i="36"/>
  <c r="S36" i="36"/>
  <c r="S67" i="36"/>
  <c r="S35" i="36"/>
  <c r="S64" i="36"/>
  <c r="S31" i="36"/>
  <c r="S62" i="36"/>
  <c r="S66" i="36"/>
  <c r="S63" i="36"/>
  <c r="S57" i="36"/>
  <c r="S30" i="36"/>
  <c r="S50" i="36"/>
  <c r="S58" i="36"/>
  <c r="S52" i="36"/>
  <c r="S46" i="36"/>
  <c r="S38" i="36"/>
  <c r="S32" i="36"/>
  <c r="S28" i="36"/>
  <c r="S65" i="36"/>
  <c r="S37" i="36"/>
  <c r="S71" i="36"/>
  <c r="S69" i="36"/>
  <c r="S39" i="36"/>
  <c r="S33" i="36"/>
  <c r="S34" i="36"/>
  <c r="S41" i="36"/>
  <c r="S42" i="36"/>
  <c r="S56" i="36"/>
  <c r="S49" i="36"/>
  <c r="S59" i="36"/>
  <c r="S61" i="36"/>
  <c r="S45" i="36"/>
  <c r="S47" i="36"/>
  <c r="S55" i="36"/>
  <c r="S53" i="36"/>
  <c r="S51" i="36"/>
  <c r="S73" i="36"/>
  <c r="S44" i="36"/>
  <c r="S54" i="36"/>
  <c r="S29" i="36"/>
  <c r="R35" i="35"/>
  <c r="R42" i="35"/>
  <c r="D130" i="33"/>
  <c r="E121" i="16"/>
  <c r="F136" i="36"/>
  <c r="F129" i="33" s="1"/>
  <c r="F135" i="36"/>
  <c r="F128" i="33" s="1"/>
  <c r="D126" i="33"/>
  <c r="D146" i="35"/>
  <c r="F146" i="35" s="1"/>
  <c r="D141" i="36"/>
  <c r="D134" i="33" s="1"/>
  <c r="E33" i="36"/>
  <c r="G33" i="35"/>
  <c r="I27" i="33" s="1"/>
  <c r="F27" i="33"/>
  <c r="H33" i="36"/>
  <c r="L27" i="33" s="1"/>
  <c r="F134" i="36"/>
  <c r="F127" i="33" s="1"/>
  <c r="F130" i="36"/>
  <c r="F123" i="33" s="1"/>
  <c r="N32" i="16"/>
  <c r="N46" i="16"/>
  <c r="X48" i="35"/>
  <c r="Y48" i="35" s="1"/>
  <c r="X34" i="35"/>
  <c r="Y34" i="35" s="1"/>
  <c r="J29" i="34"/>
  <c r="I30" i="40" s="1"/>
  <c r="J30" i="40" s="1"/>
  <c r="K30" i="40" s="1"/>
  <c r="X33" i="35"/>
  <c r="Y33" i="35" s="1"/>
  <c r="J30" i="34"/>
  <c r="I31" i="40" s="1"/>
  <c r="N31" i="16"/>
  <c r="N33" i="16"/>
  <c r="Z55" i="36"/>
  <c r="AA55" i="36" s="1"/>
  <c r="X54" i="35"/>
  <c r="Y54" i="35" s="1"/>
  <c r="P3" i="34"/>
  <c r="AB5" i="34"/>
  <c r="AE8" i="34"/>
  <c r="AC3" i="34"/>
  <c r="X36" i="34"/>
  <c r="X9" i="34"/>
  <c r="AB4" i="34"/>
  <c r="AF4" i="34"/>
  <c r="AB21" i="34"/>
  <c r="AB13" i="34"/>
  <c r="AF13" i="34"/>
  <c r="Z21" i="34"/>
  <c r="AA26" i="34"/>
  <c r="AA4" i="34"/>
  <c r="AB36" i="34"/>
  <c r="AB10" i="34"/>
  <c r="Z9" i="34"/>
  <c r="AC10" i="34"/>
  <c r="AH21" i="34"/>
  <c r="X72" i="34"/>
  <c r="Z10" i="34"/>
  <c r="AH3" i="34"/>
  <c r="Z4" i="34"/>
  <c r="AA8" i="34"/>
  <c r="X13" i="34"/>
  <c r="AG23" i="34"/>
  <c r="X27" i="34"/>
  <c r="AF72" i="34"/>
  <c r="AB23" i="34"/>
  <c r="AC5" i="34"/>
  <c r="AH9" i="34"/>
  <c r="AD21" i="34"/>
  <c r="AF26" i="34"/>
  <c r="AF36" i="34"/>
  <c r="X5" i="34"/>
  <c r="Y5" i="34"/>
  <c r="AG3" i="34"/>
  <c r="AB72" i="34"/>
  <c r="AB26" i="34"/>
  <c r="AB8" i="34"/>
  <c r="F126" i="16"/>
  <c r="AE4" i="34"/>
  <c r="AI4" i="34"/>
  <c r="Z5" i="34"/>
  <c r="AF5" i="34"/>
  <c r="AD8" i="34"/>
  <c r="AH8" i="34"/>
  <c r="AF10" i="34"/>
  <c r="AA13" i="34"/>
  <c r="AE13" i="34"/>
  <c r="Y21" i="34"/>
  <c r="AC21" i="34"/>
  <c r="AG21" i="34"/>
  <c r="AA23" i="34"/>
  <c r="Z26" i="34"/>
  <c r="AE26" i="34"/>
  <c r="AI26" i="34"/>
  <c r="AA36" i="34"/>
  <c r="AE36" i="34"/>
  <c r="AA72" i="34"/>
  <c r="AI72" i="34"/>
  <c r="X4" i="34"/>
  <c r="AK4" i="34" s="1"/>
  <c r="Y4" i="34"/>
  <c r="Y10" i="34"/>
  <c r="AA3" i="34"/>
  <c r="F123" i="36"/>
  <c r="AD4" i="34"/>
  <c r="AH4" i="34"/>
  <c r="AE5" i="34"/>
  <c r="AC8" i="34"/>
  <c r="AA10" i="34"/>
  <c r="AE10" i="34"/>
  <c r="AI10" i="34"/>
  <c r="Z13" i="34"/>
  <c r="AD13" i="34"/>
  <c r="AH13" i="34"/>
  <c r="X21" i="34"/>
  <c r="AF21" i="34"/>
  <c r="Z23" i="34"/>
  <c r="AI23" i="34"/>
  <c r="Y26" i="34"/>
  <c r="AD26" i="34"/>
  <c r="AH26" i="34"/>
  <c r="AH27" i="34"/>
  <c r="Z36" i="34"/>
  <c r="AD36" i="34"/>
  <c r="AH36" i="34"/>
  <c r="Z72" i="34"/>
  <c r="AD72" i="34"/>
  <c r="AH72" i="34"/>
  <c r="X3" i="34"/>
  <c r="AK3" i="34" s="1"/>
  <c r="Y3" i="34"/>
  <c r="Z3" i="34"/>
  <c r="AI3" i="34"/>
  <c r="AB3" i="34"/>
  <c r="F128" i="35"/>
  <c r="AC4" i="34"/>
  <c r="AD5" i="34"/>
  <c r="AH5" i="34"/>
  <c r="AF8" i="34"/>
  <c r="AE9" i="34"/>
  <c r="AI9" i="34"/>
  <c r="AD10" i="34"/>
  <c r="AH10" i="34"/>
  <c r="Y13" i="34"/>
  <c r="AC13" i="34"/>
  <c r="AG13" i="34"/>
  <c r="AA21" i="34"/>
  <c r="AE21" i="34"/>
  <c r="Y23" i="34"/>
  <c r="AH23" i="34"/>
  <c r="X26" i="34"/>
  <c r="AC26" i="34"/>
  <c r="Y36" i="34"/>
  <c r="AC36" i="34"/>
  <c r="Y72" i="34"/>
  <c r="AC72" i="34"/>
  <c r="X10" i="34"/>
  <c r="Y8" i="34"/>
  <c r="Z8" i="34"/>
  <c r="AA5" i="34"/>
  <c r="O27" i="40" l="1"/>
  <c r="N27" i="40"/>
  <c r="P51" i="40"/>
  <c r="S43" i="40"/>
  <c r="G78" i="40"/>
  <c r="Z54" i="36"/>
  <c r="AA54" i="36" s="1"/>
  <c r="AD3" i="34"/>
  <c r="AE3" i="34"/>
  <c r="AE89" i="34" s="1"/>
  <c r="AF3" i="34"/>
  <c r="N52" i="16"/>
  <c r="W55" i="35"/>
  <c r="M44" i="40"/>
  <c r="P90" i="34"/>
  <c r="W54" i="35"/>
  <c r="D131" i="33"/>
  <c r="F139" i="36"/>
  <c r="F132" i="33" s="1"/>
  <c r="V90" i="34"/>
  <c r="P44" i="40"/>
  <c r="L41" i="40"/>
  <c r="M45" i="40"/>
  <c r="L44" i="40"/>
  <c r="R45" i="40"/>
  <c r="S45" i="40"/>
  <c r="K46" i="40"/>
  <c r="L45" i="40"/>
  <c r="R34" i="40"/>
  <c r="R44" i="40"/>
  <c r="P45" i="40"/>
  <c r="E76" i="36"/>
  <c r="K74" i="16"/>
  <c r="I52" i="40"/>
  <c r="M34" i="40"/>
  <c r="O45" i="40"/>
  <c r="L9" i="40"/>
  <c r="N9" i="40"/>
  <c r="U90" i="34"/>
  <c r="E73" i="40"/>
  <c r="J31" i="40"/>
  <c r="P31" i="40" s="1"/>
  <c r="Z34" i="36"/>
  <c r="AA34" i="36" s="1"/>
  <c r="I10" i="40"/>
  <c r="J10" i="40" s="1"/>
  <c r="M10" i="40" s="1"/>
  <c r="X35" i="35"/>
  <c r="Y35" i="35" s="1"/>
  <c r="I11" i="40"/>
  <c r="J11" i="40" s="1"/>
  <c r="W48" i="35"/>
  <c r="X23" i="34"/>
  <c r="X89" i="34" s="1"/>
  <c r="E71" i="40"/>
  <c r="L34" i="40"/>
  <c r="O46" i="40"/>
  <c r="Z30" i="36"/>
  <c r="AA30" i="36" s="1"/>
  <c r="I6" i="40"/>
  <c r="J6" i="40" s="1"/>
  <c r="X53" i="35"/>
  <c r="Y53" i="35" s="1"/>
  <c r="I29" i="40"/>
  <c r="X30" i="35"/>
  <c r="Y30" i="35" s="1"/>
  <c r="N51" i="16"/>
  <c r="F129" i="36"/>
  <c r="F122" i="33" s="1"/>
  <c r="D124" i="33"/>
  <c r="F132" i="36"/>
  <c r="F125" i="33" s="1"/>
  <c r="E79" i="40"/>
  <c r="N14" i="40"/>
  <c r="O34" i="40"/>
  <c r="K34" i="40"/>
  <c r="M27" i="40"/>
  <c r="N46" i="40"/>
  <c r="O44" i="40"/>
  <c r="K44" i="40"/>
  <c r="R46" i="40"/>
  <c r="T46" i="40" s="1"/>
  <c r="N53" i="16"/>
  <c r="AK5" i="34"/>
  <c r="X55" i="35"/>
  <c r="Y55" i="35" s="1"/>
  <c r="W53" i="35"/>
  <c r="X50" i="35"/>
  <c r="Y50" i="35" s="1"/>
  <c r="I26" i="40"/>
  <c r="E76" i="40"/>
  <c r="N34" i="40"/>
  <c r="K27" i="40"/>
  <c r="L46" i="40"/>
  <c r="N44" i="40"/>
  <c r="I24" i="40"/>
  <c r="J24" i="40" s="1"/>
  <c r="P24" i="40" s="1"/>
  <c r="O9" i="40"/>
  <c r="K9" i="40"/>
  <c r="R9" i="40"/>
  <c r="M9" i="40"/>
  <c r="M46" i="40"/>
  <c r="S9" i="40"/>
  <c r="T9" i="40" s="1"/>
  <c r="S34" i="40"/>
  <c r="P46" i="40"/>
  <c r="P9" i="40"/>
  <c r="O14" i="40"/>
  <c r="K14" i="40"/>
  <c r="L14" i="40"/>
  <c r="R14" i="40"/>
  <c r="P14" i="40"/>
  <c r="M14" i="40"/>
  <c r="L27" i="40"/>
  <c r="Q27" i="40" s="1"/>
  <c r="S27" i="40"/>
  <c r="O25" i="40"/>
  <c r="P30" i="40"/>
  <c r="L13" i="40"/>
  <c r="M5" i="40"/>
  <c r="N21" i="40"/>
  <c r="K49" i="40"/>
  <c r="R41" i="40"/>
  <c r="T41" i="40" s="1"/>
  <c r="N15" i="40"/>
  <c r="N33" i="40"/>
  <c r="L23" i="40"/>
  <c r="O49" i="40"/>
  <c r="N38" i="40"/>
  <c r="R23" i="40"/>
  <c r="P5" i="40"/>
  <c r="P15" i="40"/>
  <c r="O32" i="40"/>
  <c r="R30" i="40"/>
  <c r="R7" i="40"/>
  <c r="S23" i="40"/>
  <c r="M7" i="40"/>
  <c r="L30" i="40"/>
  <c r="K25" i="40"/>
  <c r="N50" i="40"/>
  <c r="M39" i="40"/>
  <c r="S39" i="40"/>
  <c r="S50" i="40"/>
  <c r="P33" i="40"/>
  <c r="K7" i="40"/>
  <c r="N5" i="40"/>
  <c r="N7" i="40"/>
  <c r="O15" i="40"/>
  <c r="K15" i="40"/>
  <c r="M13" i="40"/>
  <c r="O33" i="40"/>
  <c r="K33" i="40"/>
  <c r="L32" i="40"/>
  <c r="M30" i="40"/>
  <c r="L25" i="40"/>
  <c r="M23" i="40"/>
  <c r="O21" i="40"/>
  <c r="K21" i="40"/>
  <c r="O50" i="40"/>
  <c r="K50" i="40"/>
  <c r="L49" i="40"/>
  <c r="M41" i="40"/>
  <c r="N39" i="40"/>
  <c r="O38" i="40"/>
  <c r="K38" i="40"/>
  <c r="R38" i="40"/>
  <c r="T38" i="40" s="1"/>
  <c r="R32" i="40"/>
  <c r="T32" i="40" s="1"/>
  <c r="R25" i="40"/>
  <c r="T25" i="40" s="1"/>
  <c r="R49" i="40"/>
  <c r="S5" i="40"/>
  <c r="P7" i="40"/>
  <c r="P23" i="40"/>
  <c r="S30" i="40"/>
  <c r="S33" i="40"/>
  <c r="P39" i="40"/>
  <c r="P49" i="40"/>
  <c r="S7" i="40"/>
  <c r="O5" i="40"/>
  <c r="O7" i="40"/>
  <c r="K18" i="40"/>
  <c r="L15" i="40"/>
  <c r="N13" i="40"/>
  <c r="L10" i="40"/>
  <c r="L33" i="40"/>
  <c r="M32" i="40"/>
  <c r="N30" i="40"/>
  <c r="M25" i="40"/>
  <c r="N23" i="40"/>
  <c r="N22" i="40"/>
  <c r="L21" i="40"/>
  <c r="L50" i="40"/>
  <c r="M49" i="40"/>
  <c r="N41" i="40"/>
  <c r="O39" i="40"/>
  <c r="K39" i="40"/>
  <c r="L38" i="40"/>
  <c r="R39" i="40"/>
  <c r="R33" i="40"/>
  <c r="R15" i="40"/>
  <c r="R5" i="40"/>
  <c r="R50" i="40"/>
  <c r="T50" i="40" s="1"/>
  <c r="P13" i="40"/>
  <c r="P21" i="40"/>
  <c r="P25" i="40"/>
  <c r="P32" i="40"/>
  <c r="P38" i="40"/>
  <c r="P41" i="40"/>
  <c r="S49" i="40"/>
  <c r="S15" i="40"/>
  <c r="K5" i="40"/>
  <c r="O13" i="40"/>
  <c r="K13" i="40"/>
  <c r="N32" i="40"/>
  <c r="O30" i="40"/>
  <c r="N25" i="40"/>
  <c r="O23" i="40"/>
  <c r="M21" i="40"/>
  <c r="M50" i="40"/>
  <c r="O41" i="40"/>
  <c r="K41" i="40"/>
  <c r="M38" i="40"/>
  <c r="R21" i="40"/>
  <c r="T21" i="40" s="1"/>
  <c r="O22" i="40"/>
  <c r="K22" i="40"/>
  <c r="L22" i="40"/>
  <c r="R22" i="40"/>
  <c r="T22" i="40" s="1"/>
  <c r="P22" i="40"/>
  <c r="M22" i="40"/>
  <c r="W90" i="34"/>
  <c r="O42" i="40"/>
  <c r="S42" i="40"/>
  <c r="K42" i="40"/>
  <c r="M42" i="40"/>
  <c r="N42" i="40"/>
  <c r="R42" i="40"/>
  <c r="P42" i="40"/>
  <c r="R19" i="40"/>
  <c r="K19" i="40"/>
  <c r="L19" i="40"/>
  <c r="M40" i="40"/>
  <c r="O18" i="40"/>
  <c r="S18" i="40"/>
  <c r="O19" i="40"/>
  <c r="M19" i="40"/>
  <c r="P19" i="40"/>
  <c r="S19" i="40"/>
  <c r="R17" i="40"/>
  <c r="L17" i="40"/>
  <c r="L18" i="40"/>
  <c r="P17" i="40"/>
  <c r="M18" i="40"/>
  <c r="N17" i="40"/>
  <c r="S17" i="40"/>
  <c r="S20" i="40"/>
  <c r="M17" i="40"/>
  <c r="R18" i="40"/>
  <c r="N18" i="40"/>
  <c r="O17" i="40"/>
  <c r="S16" i="40"/>
  <c r="N48" i="40"/>
  <c r="O225" i="39"/>
  <c r="A1156" i="39"/>
  <c r="K48" i="40"/>
  <c r="M48" i="40"/>
  <c r="H21" i="40"/>
  <c r="H17" i="40"/>
  <c r="O48" i="40"/>
  <c r="R48" i="40"/>
  <c r="T48" i="40" s="1"/>
  <c r="N28" i="40"/>
  <c r="L36" i="40"/>
  <c r="A2824" i="39"/>
  <c r="R40" i="40"/>
  <c r="A256" i="39"/>
  <c r="K31" i="40"/>
  <c r="A1660" i="39"/>
  <c r="A1148" i="39"/>
  <c r="AY221" i="39"/>
  <c r="AE233" i="39"/>
  <c r="A22" i="39"/>
  <c r="L48" i="40"/>
  <c r="P48" i="40"/>
  <c r="K47" i="40"/>
  <c r="N47" i="40"/>
  <c r="N16" i="40"/>
  <c r="M12" i="40"/>
  <c r="D133" i="33"/>
  <c r="O28" i="40"/>
  <c r="R36" i="40"/>
  <c r="A2187" i="39"/>
  <c r="A1691" i="39"/>
  <c r="GI14" i="39"/>
  <c r="A11" i="39"/>
  <c r="L28" i="40"/>
  <c r="O40" i="40"/>
  <c r="K40" i="40"/>
  <c r="N36" i="40"/>
  <c r="S28" i="40"/>
  <c r="S40" i="40"/>
  <c r="K28" i="40"/>
  <c r="N40" i="40"/>
  <c r="M36" i="40"/>
  <c r="S222" i="39"/>
  <c r="BC247" i="39"/>
  <c r="A3896" i="39"/>
  <c r="A3191" i="39"/>
  <c r="M28" i="40"/>
  <c r="L40" i="40"/>
  <c r="O36" i="40"/>
  <c r="K36" i="40"/>
  <c r="R28" i="40"/>
  <c r="S36" i="40"/>
  <c r="N37" i="40"/>
  <c r="N8" i="40"/>
  <c r="U8" i="40"/>
  <c r="V8" i="40" s="1"/>
  <c r="W8" i="40" s="1"/>
  <c r="O37" i="40"/>
  <c r="S8" i="40"/>
  <c r="T8" i="40" s="1"/>
  <c r="L8" i="40"/>
  <c r="L37" i="40"/>
  <c r="R37" i="40"/>
  <c r="T37" i="40" s="1"/>
  <c r="P8" i="40"/>
  <c r="P37" i="40"/>
  <c r="K8" i="40"/>
  <c r="O8" i="40"/>
  <c r="K37" i="40"/>
  <c r="M8" i="40"/>
  <c r="M37" i="40"/>
  <c r="A861" i="39"/>
  <c r="A3805" i="39"/>
  <c r="A154" i="39"/>
  <c r="BC259" i="39"/>
  <c r="A368" i="39"/>
  <c r="A837" i="39"/>
  <c r="A971" i="39"/>
  <c r="H32" i="40"/>
  <c r="H19" i="40"/>
  <c r="O12" i="40"/>
  <c r="K12" i="40"/>
  <c r="O47" i="40"/>
  <c r="S12" i="40"/>
  <c r="N12" i="40"/>
  <c r="U12" i="40"/>
  <c r="V12" i="40" s="1"/>
  <c r="W12" i="40" s="1"/>
  <c r="L12" i="40"/>
  <c r="R12" i="40"/>
  <c r="T12" i="40" s="1"/>
  <c r="S47" i="40"/>
  <c r="N4" i="40"/>
  <c r="P4" i="40"/>
  <c r="O4" i="40"/>
  <c r="S4" i="40"/>
  <c r="FK23" i="39"/>
  <c r="K13" i="39"/>
  <c r="A3473" i="39"/>
  <c r="AA19" i="39"/>
  <c r="A3526" i="39"/>
  <c r="A91" i="39"/>
  <c r="A2078" i="39"/>
  <c r="A2303" i="39"/>
  <c r="A2113" i="39"/>
  <c r="A2232" i="39"/>
  <c r="A1756" i="39"/>
  <c r="CQ35" i="39"/>
  <c r="AM220" i="39"/>
  <c r="A3337" i="39"/>
  <c r="A1162" i="39"/>
  <c r="CA228" i="39"/>
  <c r="A1567" i="39"/>
  <c r="GQ11" i="39"/>
  <c r="A3068" i="39"/>
  <c r="A3959" i="39"/>
  <c r="A1172" i="39"/>
  <c r="BW10" i="39"/>
  <c r="A1265" i="39"/>
  <c r="H44" i="40"/>
  <c r="H20" i="40"/>
  <c r="H16" i="40"/>
  <c r="A521" i="39"/>
  <c r="A3752" i="39"/>
  <c r="A2250" i="39"/>
  <c r="A222" i="39"/>
  <c r="A2663" i="39"/>
  <c r="A1240" i="39"/>
  <c r="CQ229" i="39"/>
  <c r="GE26" i="39"/>
  <c r="A3099" i="39"/>
  <c r="A1623" i="39"/>
  <c r="BC251" i="39"/>
  <c r="AI255" i="39"/>
  <c r="A3691" i="39"/>
  <c r="A1289" i="39"/>
  <c r="A3795" i="39"/>
  <c r="A3594" i="39"/>
  <c r="A2084" i="39"/>
  <c r="A3883" i="39"/>
  <c r="A3555" i="39"/>
  <c r="BG29" i="39"/>
  <c r="A3715" i="39"/>
  <c r="DC221" i="39"/>
  <c r="A2810" i="39"/>
  <c r="H48" i="40"/>
  <c r="U47" i="40"/>
  <c r="V47" i="40" s="1"/>
  <c r="W47" i="40" s="1"/>
  <c r="L47" i="40"/>
  <c r="R47" i="40"/>
  <c r="P47" i="40"/>
  <c r="A3561" i="39"/>
  <c r="A1151" i="39"/>
  <c r="W219" i="39"/>
  <c r="A84" i="39"/>
  <c r="A2426" i="39"/>
  <c r="A658" i="39"/>
  <c r="DW16" i="39"/>
  <c r="A3333" i="39"/>
  <c r="A2048" i="39"/>
  <c r="A1900" i="39"/>
  <c r="AE222" i="39"/>
  <c r="AU46" i="39"/>
  <c r="A2825" i="39"/>
  <c r="A1680" i="39"/>
  <c r="GA26" i="39"/>
  <c r="A3830" i="39"/>
  <c r="AU210" i="39"/>
  <c r="A3319" i="39"/>
  <c r="A773" i="39"/>
  <c r="BC80" i="39"/>
  <c r="A1204" i="39"/>
  <c r="A1134" i="39"/>
  <c r="H5" i="40"/>
  <c r="H6" i="40"/>
  <c r="H22" i="40"/>
  <c r="W22" i="40" s="1"/>
  <c r="H18" i="40"/>
  <c r="O31" i="40"/>
  <c r="L31" i="40"/>
  <c r="M31" i="40"/>
  <c r="R31" i="40"/>
  <c r="S31" i="40"/>
  <c r="N31" i="40"/>
  <c r="DW28" i="39"/>
  <c r="BC37" i="39"/>
  <c r="A2320" i="39"/>
  <c r="EM14" i="39"/>
  <c r="A2175" i="39"/>
  <c r="AU231" i="39"/>
  <c r="DS233" i="39"/>
  <c r="A630" i="39"/>
  <c r="A3488" i="39"/>
  <c r="A2278" i="39"/>
  <c r="A1287" i="39"/>
  <c r="A1175" i="39"/>
  <c r="A1364" i="39"/>
  <c r="A2356" i="39"/>
  <c r="GA21" i="39"/>
  <c r="A3014" i="39"/>
  <c r="BG42" i="39"/>
  <c r="EI29" i="39"/>
  <c r="A3706" i="39"/>
  <c r="A3846" i="39"/>
  <c r="A1021" i="39"/>
  <c r="CI13" i="39"/>
  <c r="AI228" i="39"/>
  <c r="AU215" i="39"/>
  <c r="A215" i="39"/>
  <c r="A2127" i="39"/>
  <c r="A1104" i="39"/>
  <c r="A88" i="39"/>
  <c r="A868" i="39"/>
  <c r="GA20" i="39"/>
  <c r="BG52" i="39"/>
  <c r="A543" i="39"/>
  <c r="A1795" i="39"/>
  <c r="AI229" i="39"/>
  <c r="BO40" i="39"/>
  <c r="A3069" i="39"/>
  <c r="A1840" i="39"/>
  <c r="A1667" i="39"/>
  <c r="A3487" i="39"/>
  <c r="A2269" i="39"/>
  <c r="A2549" i="39"/>
  <c r="A958" i="39"/>
  <c r="A2498" i="39"/>
  <c r="A252" i="39"/>
  <c r="A401" i="39"/>
  <c r="GQ20" i="39"/>
  <c r="A3133" i="39"/>
  <c r="A1028" i="39"/>
  <c r="A1152" i="39"/>
  <c r="A119" i="39"/>
  <c r="GI27" i="39"/>
  <c r="A2369" i="39"/>
  <c r="A308" i="39"/>
  <c r="A1848" i="39"/>
  <c r="A1163" i="39"/>
  <c r="A2309" i="39"/>
  <c r="A1941" i="39"/>
  <c r="A1280" i="39"/>
  <c r="AI244" i="39"/>
  <c r="A314" i="39"/>
  <c r="A2617" i="39"/>
  <c r="A2855" i="39"/>
  <c r="A2763" i="39"/>
  <c r="A2457" i="39"/>
  <c r="A2529" i="39"/>
  <c r="FK14" i="39"/>
  <c r="BO12" i="39"/>
  <c r="AE13" i="39"/>
  <c r="AA11" i="39"/>
  <c r="A2154" i="39"/>
  <c r="A1103" i="39"/>
  <c r="A86" i="39"/>
  <c r="A3313" i="39"/>
  <c r="A112" i="39"/>
  <c r="FS16" i="39"/>
  <c r="A1570" i="39"/>
  <c r="A2628" i="39"/>
  <c r="AQ218" i="39"/>
  <c r="AI257" i="39"/>
  <c r="A3529" i="39"/>
  <c r="A562" i="39"/>
  <c r="A221" i="39"/>
  <c r="A2653" i="39"/>
  <c r="A1683" i="39"/>
  <c r="A3455" i="39"/>
  <c r="FK27" i="39"/>
  <c r="A2227" i="39"/>
  <c r="EU33" i="39"/>
  <c r="H4" i="40"/>
  <c r="G1" i="40" s="1"/>
  <c r="H25" i="40"/>
  <c r="H47" i="40"/>
  <c r="H68" i="40"/>
  <c r="H24" i="40"/>
  <c r="H10" i="40"/>
  <c r="H36" i="40"/>
  <c r="H98" i="33"/>
  <c r="S107" i="35"/>
  <c r="S108" i="35" s="1"/>
  <c r="G158" i="16"/>
  <c r="G155" i="16"/>
  <c r="G15" i="33" s="1"/>
  <c r="A416" i="39"/>
  <c r="A3658" i="39"/>
  <c r="FW18" i="39"/>
  <c r="FW12" i="39"/>
  <c r="EE34" i="39"/>
  <c r="FO28" i="39"/>
  <c r="A781" i="39"/>
  <c r="A2497" i="39"/>
  <c r="A810" i="39"/>
  <c r="A1820" i="39"/>
  <c r="A1064" i="39"/>
  <c r="A423" i="39"/>
  <c r="A1655" i="39"/>
  <c r="A1914" i="39"/>
  <c r="A52" i="39"/>
  <c r="FG12" i="39"/>
  <c r="AQ62" i="39"/>
  <c r="A3540" i="39"/>
  <c r="A3418" i="39"/>
  <c r="A3291" i="39"/>
  <c r="A2394" i="39"/>
  <c r="A1482" i="39"/>
  <c r="A2951" i="39"/>
  <c r="A2247" i="39"/>
  <c r="A1479" i="39"/>
  <c r="A2424" i="39"/>
  <c r="BW223" i="39"/>
  <c r="AU14" i="39"/>
  <c r="A200" i="39"/>
  <c r="A1346" i="39"/>
  <c r="A3879" i="39"/>
  <c r="A3111" i="39"/>
  <c r="A2726" i="39"/>
  <c r="A1902" i="39"/>
  <c r="A1454" i="39"/>
  <c r="A3393" i="39"/>
  <c r="A2859" i="39"/>
  <c r="A2475" i="39"/>
  <c r="A2155" i="39"/>
  <c r="A1835" i="39"/>
  <c r="A1451" i="39"/>
  <c r="A2880" i="39"/>
  <c r="A2240" i="39"/>
  <c r="A1472" i="39"/>
  <c r="A1131" i="39"/>
  <c r="BK41" i="39"/>
  <c r="DW210" i="39"/>
  <c r="A327" i="39"/>
  <c r="A3322" i="39"/>
  <c r="A3680" i="39"/>
  <c r="A2074" i="39"/>
  <c r="A1434" i="39"/>
  <c r="A2711" i="39"/>
  <c r="A2071" i="39"/>
  <c r="A1431" i="39"/>
  <c r="A1944" i="39"/>
  <c r="A1159" i="39"/>
  <c r="A823" i="39"/>
  <c r="A439" i="39"/>
  <c r="A2905" i="39"/>
  <c r="A2265" i="39"/>
  <c r="A1497" i="39"/>
  <c r="A1144" i="39"/>
  <c r="A824" i="39"/>
  <c r="A440" i="39"/>
  <c r="A2652" i="39"/>
  <c r="A1401" i="39"/>
  <c r="A3445" i="39"/>
  <c r="BO76" i="39"/>
  <c r="BK85" i="39"/>
  <c r="BS232" i="39"/>
  <c r="A187" i="39"/>
  <c r="A3462" i="39"/>
  <c r="A3960" i="39"/>
  <c r="A2182" i="39"/>
  <c r="A1502" i="39"/>
  <c r="A2779" i="39"/>
  <c r="A2139" i="39"/>
  <c r="A1499" i="39"/>
  <c r="A2080" i="39"/>
  <c r="A1211" i="39"/>
  <c r="A859" i="39"/>
  <c r="A475" i="39"/>
  <c r="A2989" i="39"/>
  <c r="A2337" i="39"/>
  <c r="A1569" i="39"/>
  <c r="A1180" i="39"/>
  <c r="A860" i="39"/>
  <c r="A476" i="39"/>
  <c r="A2796" i="39"/>
  <c r="A1516" i="39"/>
  <c r="A3733" i="39"/>
  <c r="A2069" i="39"/>
  <c r="A1110" i="39"/>
  <c r="A42" i="39"/>
  <c r="A374" i="39"/>
  <c r="A1405" i="39"/>
  <c r="A129" i="39"/>
  <c r="A573" i="39"/>
  <c r="A2077" i="39"/>
  <c r="AY48" i="39"/>
  <c r="A2125" i="39"/>
  <c r="A3296" i="39"/>
  <c r="A3289" i="39"/>
  <c r="A1847" i="39"/>
  <c r="A1752" i="39"/>
  <c r="A647" i="39"/>
  <c r="A2681" i="39"/>
  <c r="A1416" i="39"/>
  <c r="A648" i="39"/>
  <c r="A2204" i="39"/>
  <c r="A3061" i="39"/>
  <c r="A1014" i="39"/>
  <c r="A126" i="39"/>
  <c r="A909" i="39"/>
  <c r="A133" i="39"/>
  <c r="A922" i="39"/>
  <c r="DO232" i="39"/>
  <c r="A1397" i="39"/>
  <c r="A3655" i="39"/>
  <c r="A1854" i="39"/>
  <c r="A2363" i="39"/>
  <c r="A2784" i="39"/>
  <c r="A1035" i="39"/>
  <c r="A3437" i="39"/>
  <c r="A1921" i="39"/>
  <c r="A1036" i="39"/>
  <c r="A3524" i="39"/>
  <c r="A1057" i="39"/>
  <c r="A1669" i="39"/>
  <c r="A526" i="39"/>
  <c r="A395" i="39"/>
  <c r="A2308" i="39"/>
  <c r="A389" i="39"/>
  <c r="A2365" i="39"/>
  <c r="BC85" i="39"/>
  <c r="A3898" i="39"/>
  <c r="A2874" i="39"/>
  <c r="A3545" i="39"/>
  <c r="A1719" i="39"/>
  <c r="A1496" i="39"/>
  <c r="A711" i="39"/>
  <c r="A2553" i="39"/>
  <c r="A1352" i="39"/>
  <c r="A712" i="39"/>
  <c r="A1948" i="39"/>
  <c r="A2757" i="39"/>
  <c r="A1102" i="39"/>
  <c r="A174" i="39"/>
  <c r="A1085" i="39"/>
  <c r="A85" i="39"/>
  <c r="A1066" i="39"/>
  <c r="BK42" i="39"/>
  <c r="GA18" i="39"/>
  <c r="CE216" i="39"/>
  <c r="EM27" i="39"/>
  <c r="BC38" i="39"/>
  <c r="EI23" i="39"/>
  <c r="BG40" i="39"/>
  <c r="FG20" i="39"/>
  <c r="BO47" i="39"/>
  <c r="BC44" i="39"/>
  <c r="AQ32" i="39"/>
  <c r="BK86" i="39"/>
  <c r="AE15" i="39"/>
  <c r="AU69" i="39"/>
  <c r="AY213" i="39"/>
  <c r="BO224" i="39"/>
  <c r="CE220" i="39"/>
  <c r="O227" i="39"/>
  <c r="BO45" i="39"/>
  <c r="CU229" i="39"/>
  <c r="EU15" i="39"/>
  <c r="BK60" i="39"/>
  <c r="BC270" i="39"/>
  <c r="EM21" i="39"/>
  <c r="A3910" i="39"/>
  <c r="A1723" i="39"/>
  <c r="A2561" i="39"/>
  <c r="A1964" i="39"/>
  <c r="A158" i="39"/>
  <c r="A1050" i="39"/>
  <c r="CE226" i="39"/>
  <c r="AY214" i="39"/>
  <c r="W226" i="39"/>
  <c r="CA14" i="39"/>
  <c r="BO234" i="39"/>
  <c r="EA17" i="39"/>
  <c r="BC19" i="39"/>
  <c r="EM37" i="39"/>
  <c r="BK77" i="39"/>
  <c r="AU62" i="39"/>
  <c r="BG50" i="39"/>
  <c r="AU38" i="39"/>
  <c r="BO219" i="39"/>
  <c r="AQ217" i="39"/>
  <c r="GQ28" i="39"/>
  <c r="BK59" i="39"/>
  <c r="FS33" i="39"/>
  <c r="CA19" i="39"/>
  <c r="BS228" i="39"/>
  <c r="EA10" i="39"/>
  <c r="BK81" i="39"/>
  <c r="AY79" i="39"/>
  <c r="AQ76" i="39"/>
  <c r="CY18" i="39"/>
  <c r="AQ39" i="39"/>
  <c r="DC230" i="39"/>
  <c r="EA233" i="39"/>
  <c r="CQ14" i="39"/>
  <c r="FK11" i="39"/>
  <c r="BC55" i="39"/>
  <c r="CQ44" i="39"/>
  <c r="AU74" i="39"/>
  <c r="FS25" i="39"/>
  <c r="BK66" i="39"/>
  <c r="AI18" i="39"/>
  <c r="BG10" i="39"/>
  <c r="A32" i="39"/>
  <c r="A288" i="39"/>
  <c r="A853" i="39"/>
  <c r="A2324" i="39"/>
  <c r="A115" i="39"/>
  <c r="A386" i="39"/>
  <c r="A1186" i="39"/>
  <c r="A3013" i="39"/>
  <c r="A3790" i="39"/>
  <c r="A3534" i="39"/>
  <c r="A3278" i="39"/>
  <c r="A3022" i="39"/>
  <c r="A3791" i="39"/>
  <c r="A3535" i="39"/>
  <c r="A3279" i="39"/>
  <c r="A3023" i="39"/>
  <c r="A3592" i="39"/>
  <c r="A3080" i="39"/>
  <c r="A2766" i="39"/>
  <c r="A2510" i="39"/>
  <c r="A3911" i="39"/>
  <c r="A3116" i="39"/>
  <c r="A2049" i="39"/>
  <c r="A1185" i="39"/>
  <c r="A337" i="39"/>
  <c r="A1981" i="39"/>
  <c r="BK211" i="39"/>
  <c r="AA221" i="39"/>
  <c r="GE32" i="39"/>
  <c r="BO61" i="39"/>
  <c r="AI226" i="39"/>
  <c r="CQ43" i="39"/>
  <c r="DG225" i="39"/>
  <c r="EE38" i="39"/>
  <c r="BK29" i="39"/>
  <c r="W11" i="39"/>
  <c r="BO72" i="39"/>
  <c r="AQ75" i="39"/>
  <c r="A2244" i="39"/>
  <c r="A3049" i="39"/>
  <c r="CU216" i="39"/>
  <c r="BG92" i="39"/>
  <c r="A1473" i="39"/>
  <c r="A3782" i="39"/>
  <c r="A3317" i="39"/>
  <c r="A936" i="39"/>
  <c r="A2745" i="39"/>
  <c r="A1880" i="39"/>
  <c r="A1658" i="39"/>
  <c r="A1266" i="39"/>
  <c r="EQ40" i="39"/>
  <c r="AI26" i="39"/>
  <c r="A805" i="39"/>
  <c r="A3930" i="39"/>
  <c r="A3419" i="39"/>
  <c r="A2778" i="39"/>
  <c r="A1738" i="39"/>
  <c r="A3065" i="39"/>
  <c r="A2439" i="39"/>
  <c r="A1735" i="39"/>
  <c r="A2552" i="39"/>
  <c r="A1415" i="39"/>
  <c r="BK21" i="39"/>
  <c r="A72" i="39"/>
  <c r="A283" i="39"/>
  <c r="A3238" i="39"/>
  <c r="A3239" i="39"/>
  <c r="A2854" i="39"/>
  <c r="A2094" i="39"/>
  <c r="A1582" i="39"/>
  <c r="A3521" i="39"/>
  <c r="A2923" i="39"/>
  <c r="A2603" i="39"/>
  <c r="A2219" i="39"/>
  <c r="A1899" i="39"/>
  <c r="A1579" i="39"/>
  <c r="A3052" i="39"/>
  <c r="A2368" i="39"/>
  <c r="A1728" i="39"/>
  <c r="A1195" i="39"/>
  <c r="BG36" i="39"/>
  <c r="AQ94" i="39"/>
  <c r="A71" i="39"/>
  <c r="A3578" i="39"/>
  <c r="A3323" i="39"/>
  <c r="A2298" i="39"/>
  <c r="A1562" i="39"/>
  <c r="A2969" i="39"/>
  <c r="A2199" i="39"/>
  <c r="A1559" i="39"/>
  <c r="A2456" i="39"/>
  <c r="A1243" i="39"/>
  <c r="A887" i="39"/>
  <c r="A567" i="39"/>
  <c r="A3101" i="39"/>
  <c r="A2393" i="39"/>
  <c r="A1753" i="39"/>
  <c r="A1208" i="39"/>
  <c r="A888" i="39"/>
  <c r="A568" i="39"/>
  <c r="A2908" i="39"/>
  <c r="A1628" i="39"/>
  <c r="A889" i="39"/>
  <c r="A2181" i="39"/>
  <c r="AA231" i="39"/>
  <c r="S10" i="39"/>
  <c r="A2900" i="39"/>
  <c r="A3718" i="39"/>
  <c r="A3463" i="39"/>
  <c r="A2438" i="39"/>
  <c r="A1630" i="39"/>
  <c r="A3105" i="39"/>
  <c r="A2267" i="39"/>
  <c r="A1627" i="39"/>
  <c r="A2592" i="39"/>
  <c r="A1303" i="39"/>
  <c r="A923" i="39"/>
  <c r="A603" i="39"/>
  <c r="A3245" i="39"/>
  <c r="A2465" i="39"/>
  <c r="A1825" i="39"/>
  <c r="A1244" i="39"/>
  <c r="A924" i="39"/>
  <c r="A604" i="39"/>
  <c r="A3140" i="39"/>
  <c r="A1772" i="39"/>
  <c r="A961" i="39"/>
  <c r="A2325" i="39"/>
  <c r="A1238" i="39"/>
  <c r="A598" i="39"/>
  <c r="A298" i="39"/>
  <c r="A1149" i="39"/>
  <c r="A3892" i="39"/>
  <c r="A405" i="39"/>
  <c r="A1565" i="39"/>
  <c r="BO38" i="39"/>
  <c r="A263" i="39"/>
  <c r="A3131" i="39"/>
  <c r="A1594" i="39"/>
  <c r="A2103" i="39"/>
  <c r="A2264" i="39"/>
  <c r="A903" i="39"/>
  <c r="A2937" i="39"/>
  <c r="A1657" i="39"/>
  <c r="A904" i="39"/>
  <c r="A2716" i="39"/>
  <c r="A793" i="39"/>
  <c r="A1358" i="39"/>
  <c r="A46" i="39"/>
  <c r="A641" i="39"/>
  <c r="A3188" i="39"/>
  <c r="A626" i="39"/>
  <c r="A3301" i="39"/>
  <c r="AU55" i="39"/>
  <c r="A3142" i="39"/>
  <c r="A2118" i="39"/>
  <c r="A2875" i="39"/>
  <c r="A3628" i="39"/>
  <c r="A1191" i="39"/>
  <c r="A523" i="39"/>
  <c r="A2177" i="39"/>
  <c r="A1164" i="39"/>
  <c r="A524" i="39"/>
  <c r="A1313" i="39"/>
  <c r="A2005" i="39"/>
  <c r="A878" i="39"/>
  <c r="A286" i="39"/>
  <c r="A1668" i="39"/>
  <c r="A209" i="39"/>
  <c r="A1693" i="39"/>
  <c r="EQ42" i="39"/>
  <c r="A7" i="39"/>
  <c r="A3808" i="39"/>
  <c r="A1466" i="39"/>
  <c r="A2231" i="39"/>
  <c r="A2008" i="39"/>
  <c r="A839" i="39"/>
  <c r="A3165" i="39"/>
  <c r="A1529" i="39"/>
  <c r="A840" i="39"/>
  <c r="A2980" i="39"/>
  <c r="A3573" i="39"/>
  <c r="A1270" i="39"/>
  <c r="A430" i="39"/>
  <c r="A737" i="39"/>
  <c r="A3956" i="39"/>
  <c r="A530" i="39"/>
  <c r="AQ49" i="39"/>
  <c r="AA212" i="39"/>
  <c r="GM15" i="39"/>
  <c r="GI13" i="39"/>
  <c r="BG39" i="39"/>
  <c r="FG19" i="39"/>
  <c r="BK36" i="39"/>
  <c r="GE29" i="39"/>
  <c r="CA20" i="39"/>
  <c r="BG25" i="39"/>
  <c r="AA22" i="39"/>
  <c r="AY86" i="39"/>
  <c r="CI241" i="39"/>
  <c r="AY16" i="39"/>
  <c r="CI218" i="39"/>
  <c r="DC219" i="39"/>
  <c r="DO215" i="39"/>
  <c r="FO33" i="39"/>
  <c r="CI17" i="39"/>
  <c r="BC42" i="39"/>
  <c r="FG23" i="39"/>
  <c r="BO70" i="39"/>
  <c r="DK217" i="39"/>
  <c r="EY12" i="39"/>
  <c r="EY33" i="39"/>
  <c r="A2747" i="39"/>
  <c r="A459" i="39"/>
  <c r="A460" i="39"/>
  <c r="A782" i="39"/>
  <c r="A245" i="39"/>
  <c r="BC274" i="39"/>
  <c r="CQ211" i="39"/>
  <c r="BC277" i="39"/>
  <c r="DW20" i="39"/>
  <c r="BC18" i="39"/>
  <c r="EM36" i="39"/>
  <c r="BG64" i="39"/>
  <c r="FC20" i="39"/>
  <c r="BO79" i="39"/>
  <c r="AY75" i="39"/>
  <c r="AY22" i="39"/>
  <c r="AQ27" i="39"/>
  <c r="CY222" i="39"/>
  <c r="CI227" i="39"/>
  <c r="BC241" i="39"/>
  <c r="BO89" i="39"/>
  <c r="BC266" i="39"/>
  <c r="DW25" i="39"/>
  <c r="BC23" i="39"/>
  <c r="EQ10" i="39"/>
  <c r="BO67" i="39"/>
  <c r="BC64" i="39"/>
  <c r="AQ12" i="39"/>
  <c r="BG98" i="39"/>
  <c r="AE11" i="39"/>
  <c r="AY24" i="39"/>
  <c r="AU227" i="39"/>
  <c r="EY30" i="39"/>
  <c r="BC218" i="39"/>
  <c r="BK52" i="39"/>
  <c r="EI40" i="39"/>
  <c r="BC40" i="39"/>
  <c r="BO24" i="39"/>
  <c r="AY80" i="39"/>
  <c r="DO212" i="39"/>
  <c r="AY30" i="39"/>
  <c r="AE211" i="39"/>
  <c r="A224" i="39"/>
  <c r="A657" i="39"/>
  <c r="A1812" i="39"/>
  <c r="A51" i="39"/>
  <c r="A307" i="39"/>
  <c r="A930" i="39"/>
  <c r="A2477" i="39"/>
  <c r="A3854" i="39"/>
  <c r="A3598" i="39"/>
  <c r="A3342" i="39"/>
  <c r="A3086" i="39"/>
  <c r="A3855" i="39"/>
  <c r="A3599" i="39"/>
  <c r="A3343" i="39"/>
  <c r="A3087" i="39"/>
  <c r="A3720" i="39"/>
  <c r="A3208" i="39"/>
  <c r="A2830" i="39"/>
  <c r="A2574" i="39"/>
  <c r="A3860" i="39"/>
  <c r="A2235" i="39"/>
  <c r="A3181" i="39"/>
  <c r="A3012" i="39"/>
  <c r="A438" i="39"/>
  <c r="A498" i="39"/>
  <c r="DG210" i="39"/>
  <c r="BW222" i="39"/>
  <c r="AI265" i="39"/>
  <c r="CQ22" i="39"/>
  <c r="DG221" i="39"/>
  <c r="EE37" i="39"/>
  <c r="BC83" i="39"/>
  <c r="EU32" i="39"/>
  <c r="BO31" i="39"/>
  <c r="AY27" i="39"/>
  <c r="AY65" i="39"/>
  <c r="AI23" i="39"/>
  <c r="EA215" i="39"/>
  <c r="A2536" i="39"/>
  <c r="AI272" i="39"/>
  <c r="AY225" i="39"/>
  <c r="A1888" i="39"/>
  <c r="A2332" i="39"/>
  <c r="A935" i="39"/>
  <c r="A3552" i="39"/>
  <c r="CQ28" i="39"/>
  <c r="A674" i="39"/>
  <c r="A3872" i="39"/>
  <c r="A3961" i="39"/>
  <c r="A1991" i="39"/>
  <c r="A2040" i="39"/>
  <c r="BK18" i="39"/>
  <c r="A3750" i="39"/>
  <c r="A3768" i="39"/>
  <c r="A1838" i="39"/>
  <c r="A3265" i="39"/>
  <c r="A2411" i="39"/>
  <c r="A1707" i="39"/>
  <c r="A2752" i="39"/>
  <c r="A1387" i="39"/>
  <c r="EM38" i="39"/>
  <c r="A1010" i="39"/>
  <c r="A3168" i="39"/>
  <c r="A3481" i="39"/>
  <c r="A1943" i="39"/>
  <c r="A1688" i="39"/>
  <c r="A695" i="39"/>
  <c r="A2777" i="39"/>
  <c r="A1400" i="39"/>
  <c r="A696" i="39"/>
  <c r="A2396" i="39"/>
  <c r="A2949" i="39"/>
  <c r="AQ35" i="39"/>
  <c r="A557" i="39"/>
  <c r="A3448" i="39"/>
  <c r="A3617" i="39"/>
  <c r="A2011" i="39"/>
  <c r="A1824" i="39"/>
  <c r="A731" i="39"/>
  <c r="A2849" i="39"/>
  <c r="A1441" i="39"/>
  <c r="A732" i="39"/>
  <c r="A2540" i="39"/>
  <c r="A3221" i="39"/>
  <c r="A854" i="39"/>
  <c r="A513" i="39"/>
  <c r="A193" i="39"/>
  <c r="A3237" i="39"/>
  <c r="A3642" i="39"/>
  <c r="A2871" i="39"/>
  <c r="A1179" i="39"/>
  <c r="A2425" i="39"/>
  <c r="A520" i="39"/>
  <c r="A1989" i="39"/>
  <c r="A218" i="39"/>
  <c r="A213" i="39"/>
  <c r="BG49" i="39"/>
  <c r="A3143" i="39"/>
  <c r="A2107" i="39"/>
  <c r="A779" i="39"/>
  <c r="A1665" i="39"/>
  <c r="A2732" i="39"/>
  <c r="A1206" i="39"/>
  <c r="A609" i="39"/>
  <c r="A617" i="39"/>
  <c r="FO11" i="39"/>
  <c r="A2362" i="39"/>
  <c r="A1463" i="39"/>
  <c r="A455" i="39"/>
  <c r="A1224" i="39"/>
  <c r="A1436" i="39"/>
  <c r="A758" i="39"/>
  <c r="A1421" i="39"/>
  <c r="A1437" i="39"/>
  <c r="BO212" i="39"/>
  <c r="DG11" i="39"/>
  <c r="DW21" i="39"/>
  <c r="EI24" i="39"/>
  <c r="AY59" i="39"/>
  <c r="DO12" i="39"/>
  <c r="EQ11" i="39"/>
  <c r="AI248" i="39"/>
  <c r="EM39" i="39"/>
  <c r="AU233" i="39"/>
  <c r="BG68" i="39"/>
  <c r="EA26" i="39"/>
  <c r="A2016" i="39"/>
  <c r="A3605" i="39"/>
  <c r="A3813" i="39"/>
  <c r="K229" i="39"/>
  <c r="BK75" i="39"/>
  <c r="CA15" i="39"/>
  <c r="EA22" i="39"/>
  <c r="AI28" i="39"/>
  <c r="AQ37" i="39"/>
  <c r="GE15" i="39"/>
  <c r="BG23" i="39"/>
  <c r="BK84" i="39"/>
  <c r="CY13" i="39"/>
  <c r="AY15" i="39"/>
  <c r="FC13" i="39"/>
  <c r="AI259" i="39"/>
  <c r="BK51" i="39"/>
  <c r="BC222" i="39"/>
  <c r="AQ36" i="39"/>
  <c r="EA27" i="39"/>
  <c r="BS11" i="39"/>
  <c r="A361" i="39"/>
  <c r="A2836" i="39"/>
  <c r="A537" i="39"/>
  <c r="A3982" i="39"/>
  <c r="A3470" i="39"/>
  <c r="A3983" i="39"/>
  <c r="A3471" i="39"/>
  <c r="A3976" i="39"/>
  <c r="A2958" i="39"/>
  <c r="A2446" i="39"/>
  <c r="A1275" i="39"/>
  <c r="A2261" i="39"/>
  <c r="AI17" i="39"/>
  <c r="FS23" i="39"/>
  <c r="BK11" i="39"/>
  <c r="BO62" i="39"/>
  <c r="DG13" i="39"/>
  <c r="AQ48" i="39"/>
  <c r="AU77" i="39"/>
  <c r="DK219" i="39"/>
  <c r="BS231" i="39"/>
  <c r="EA32" i="39"/>
  <c r="BC66" i="39"/>
  <c r="EQ29" i="39"/>
  <c r="BK20" i="39"/>
  <c r="FO20" i="39"/>
  <c r="CQ20" i="39"/>
  <c r="BG13" i="39"/>
  <c r="AE16" i="39"/>
  <c r="BC53" i="39"/>
  <c r="O12" i="39"/>
  <c r="W12" i="39"/>
  <c r="CE219" i="39"/>
  <c r="BC262" i="39"/>
  <c r="DC229" i="39"/>
  <c r="BO58" i="39"/>
  <c r="EU24" i="39"/>
  <c r="BG21" i="39"/>
  <c r="BC21" i="39"/>
  <c r="AY37" i="39"/>
  <c r="AI266" i="39"/>
  <c r="AU71" i="39"/>
  <c r="FG29" i="39"/>
  <c r="A192" i="39"/>
  <c r="A570" i="39"/>
  <c r="A1556" i="39"/>
  <c r="A19" i="39"/>
  <c r="A275" i="39"/>
  <c r="A802" i="39"/>
  <c r="A2221" i="39"/>
  <c r="A3886" i="39"/>
  <c r="A3630" i="39"/>
  <c r="A3374" i="39"/>
  <c r="A3118" i="39"/>
  <c r="A3887" i="39"/>
  <c r="A3631" i="39"/>
  <c r="A3375" i="39"/>
  <c r="A3119" i="39"/>
  <c r="A3784" i="39"/>
  <c r="A3272" i="39"/>
  <c r="A2862" i="39"/>
  <c r="A2606" i="39"/>
  <c r="A2350" i="39"/>
  <c r="AQ21" i="39"/>
  <c r="BS218" i="39"/>
  <c r="S219" i="39"/>
  <c r="CM213" i="39"/>
  <c r="BO30" i="39"/>
  <c r="EQ38" i="39"/>
  <c r="BC84" i="39"/>
  <c r="BG18" i="39"/>
  <c r="AY26" i="39"/>
  <c r="AE227" i="39"/>
  <c r="AU65" i="39"/>
  <c r="FG13" i="39"/>
  <c r="A188" i="39"/>
  <c r="A561" i="39"/>
  <c r="A1524" i="39"/>
  <c r="A15" i="39"/>
  <c r="A271" i="39"/>
  <c r="A786" i="39"/>
  <c r="A2189" i="39"/>
  <c r="A3890" i="39"/>
  <c r="A3634" i="39"/>
  <c r="A3378" i="39"/>
  <c r="A3122" i="39"/>
  <c r="A3891" i="39"/>
  <c r="A3635" i="39"/>
  <c r="A3379" i="39"/>
  <c r="A3123" i="39"/>
  <c r="A3792" i="39"/>
  <c r="A3280" i="39"/>
  <c r="A2866" i="39"/>
  <c r="A2610" i="39"/>
  <c r="A2354" i="39"/>
  <c r="A3877" i="39"/>
  <c r="A1402" i="39"/>
  <c r="A509" i="39"/>
  <c r="A169" i="39"/>
  <c r="A2724" i="39"/>
  <c r="A1053" i="39"/>
  <c r="A342" i="39"/>
  <c r="A82" i="39"/>
  <c r="A774" i="39"/>
  <c r="A1286" i="39"/>
  <c r="A2165" i="39"/>
  <c r="A3413" i="39"/>
  <c r="A1137" i="39"/>
  <c r="A3398" i="39"/>
  <c r="A2305" i="39"/>
  <c r="A250" i="39"/>
  <c r="AU234" i="39"/>
  <c r="FW20" i="39"/>
  <c r="W231" i="39"/>
  <c r="CE229" i="39"/>
  <c r="BK13" i="39"/>
  <c r="CM10" i="39"/>
  <c r="CM8" i="39" s="1"/>
  <c r="BW217" i="39"/>
  <c r="FG10" i="39"/>
  <c r="FC27" i="39"/>
  <c r="A506" i="39"/>
  <c r="A3693" i="39"/>
  <c r="A622" i="39"/>
  <c r="CU230" i="39"/>
  <c r="AE230" i="39"/>
  <c r="CE225" i="39"/>
  <c r="BC59" i="39"/>
  <c r="BO15" i="39"/>
  <c r="BC69" i="39"/>
  <c r="DS212" i="39"/>
  <c r="BC289" i="39"/>
  <c r="BC22" i="39"/>
  <c r="BG88" i="39"/>
  <c r="CI15" i="39"/>
  <c r="AU50" i="39"/>
  <c r="AM213" i="39"/>
  <c r="FW26" i="39"/>
  <c r="BG15" i="39"/>
  <c r="FO31" i="39"/>
  <c r="AU47" i="39"/>
  <c r="EY37" i="39"/>
  <c r="EI13" i="39"/>
  <c r="A442" i="39"/>
  <c r="A3476" i="39"/>
  <c r="A665" i="39"/>
  <c r="A3934" i="39"/>
  <c r="A3422" i="39"/>
  <c r="A1343" i="39"/>
  <c r="CI14" i="39"/>
  <c r="FW30" i="39"/>
  <c r="A3349" i="39"/>
  <c r="A886" i="39"/>
  <c r="A2489" i="39"/>
  <c r="A2679" i="39"/>
  <c r="CU218" i="39"/>
  <c r="A453" i="39"/>
  <c r="A3931" i="39"/>
  <c r="A1930" i="39"/>
  <c r="A2503" i="39"/>
  <c r="A3164" i="39"/>
  <c r="CA221" i="39"/>
  <c r="A155" i="39"/>
  <c r="A3623" i="39"/>
  <c r="A2214" i="39"/>
  <c r="A3777" i="39"/>
  <c r="A2667" i="39"/>
  <c r="A1963" i="39"/>
  <c r="A3564" i="39"/>
  <c r="A1856" i="39"/>
  <c r="DW12" i="39"/>
  <c r="A709" i="39"/>
  <c r="A3579" i="39"/>
  <c r="A1690" i="39"/>
  <c r="A2455" i="39"/>
  <c r="A2712" i="39"/>
  <c r="A951" i="39"/>
  <c r="A3613" i="39"/>
  <c r="A1881" i="39"/>
  <c r="A952" i="39"/>
  <c r="A3876" i="39"/>
  <c r="A1017" i="39"/>
  <c r="EE25" i="39"/>
  <c r="A371" i="39"/>
  <c r="A3719" i="39"/>
  <c r="A1758" i="39"/>
  <c r="A2523" i="39"/>
  <c r="A2848" i="39"/>
  <c r="A987" i="39"/>
  <c r="A3757" i="39"/>
  <c r="A1953" i="39"/>
  <c r="A988" i="39"/>
  <c r="A348" i="39"/>
  <c r="A1089" i="39"/>
  <c r="A1366" i="39"/>
  <c r="A170" i="39"/>
  <c r="A2916" i="39"/>
  <c r="A1242" i="39"/>
  <c r="A180" i="39"/>
  <c r="A1850" i="39"/>
  <c r="A2776" i="39"/>
  <c r="A3933" i="39"/>
  <c r="A1032" i="39"/>
  <c r="A1049" i="39"/>
  <c r="A686" i="39"/>
  <c r="A2436" i="39"/>
  <c r="A2461" i="39"/>
  <c r="A2029" i="39"/>
  <c r="A3297" i="39"/>
  <c r="A1367" i="39"/>
  <c r="A2689" i="39"/>
  <c r="A652" i="39"/>
  <c r="A2517" i="39"/>
  <c r="A122" i="39"/>
  <c r="A117" i="39"/>
  <c r="CM229" i="39"/>
  <c r="A3899" i="39"/>
  <c r="A2487" i="39"/>
  <c r="A967" i="39"/>
  <c r="A2041" i="39"/>
  <c r="A328" i="39"/>
  <c r="A1477" i="39"/>
  <c r="A353" i="39"/>
  <c r="A346" i="39"/>
  <c r="BC235" i="39"/>
  <c r="O222" i="39"/>
  <c r="GE25" i="39"/>
  <c r="AQ227" i="39"/>
  <c r="BG89" i="39"/>
  <c r="AU84" i="39"/>
  <c r="AU22" i="39"/>
  <c r="GE10" i="39"/>
  <c r="S214" i="39"/>
  <c r="BG47" i="39"/>
  <c r="CQ27" i="39"/>
  <c r="FK20" i="39"/>
  <c r="A1726" i="39"/>
  <c r="A972" i="39"/>
  <c r="A2692" i="39"/>
  <c r="GI22" i="39"/>
  <c r="FC30" i="39"/>
  <c r="FC19" i="39"/>
  <c r="K211" i="39"/>
  <c r="BC76" i="39"/>
  <c r="S11" i="39"/>
  <c r="FS22" i="39"/>
  <c r="EY10" i="39"/>
  <c r="EM20" i="39"/>
  <c r="FC28" i="39"/>
  <c r="BG45" i="39"/>
  <c r="AY60" i="39"/>
  <c r="AY10" i="39"/>
  <c r="GE16" i="39"/>
  <c r="CQ15" i="39"/>
  <c r="BG85" i="39"/>
  <c r="AU42" i="39"/>
  <c r="AU33" i="39"/>
  <c r="A160" i="39"/>
  <c r="A1365" i="39"/>
  <c r="A243" i="39"/>
  <c r="A1965" i="39"/>
  <c r="A3662" i="39"/>
  <c r="A3150" i="39"/>
  <c r="A3663" i="39"/>
  <c r="A3151" i="39"/>
  <c r="A3336" i="39"/>
  <c r="A2638" i="39"/>
  <c r="A3553" i="39"/>
  <c r="A716" i="39"/>
  <c r="A81" i="39"/>
  <c r="DS217" i="39"/>
  <c r="EE40" i="39"/>
  <c r="EU31" i="39"/>
  <c r="FO10" i="39"/>
  <c r="BC28" i="39"/>
  <c r="AY216" i="39"/>
  <c r="GM10" i="39"/>
  <c r="DW229" i="39"/>
  <c r="FO23" i="39"/>
  <c r="BG87" i="39"/>
  <c r="FK19" i="39"/>
  <c r="BO46" i="39"/>
  <c r="AI246" i="39"/>
  <c r="DW18" i="39"/>
  <c r="BG77" i="39"/>
  <c r="AU66" i="39"/>
  <c r="AY17" i="39"/>
  <c r="GM33" i="39"/>
  <c r="AU51" i="39"/>
  <c r="GQ18" i="39"/>
  <c r="AE210" i="39"/>
  <c r="BG55" i="39"/>
  <c r="EA13" i="39"/>
  <c r="GQ21" i="39"/>
  <c r="BK57" i="39"/>
  <c r="AU15" i="39"/>
  <c r="AQ63" i="39"/>
  <c r="EQ35" i="39"/>
  <c r="AQ86" i="39"/>
  <c r="DW31" i="39"/>
  <c r="A128" i="39"/>
  <c r="A403" i="39"/>
  <c r="A1237" i="39"/>
  <c r="A3220" i="39"/>
  <c r="A211" i="39"/>
  <c r="A621" i="39"/>
  <c r="A1709" i="39"/>
  <c r="A3950" i="39"/>
  <c r="A3694" i="39"/>
  <c r="A3438" i="39"/>
  <c r="A3182" i="39"/>
  <c r="A3951" i="39"/>
  <c r="A3695" i="39"/>
  <c r="A3439" i="39"/>
  <c r="A3183" i="39"/>
  <c r="A3912" i="39"/>
  <c r="A3400" i="39"/>
  <c r="A2926" i="39"/>
  <c r="A2670" i="39"/>
  <c r="A2414" i="39"/>
  <c r="A2158" i="39"/>
  <c r="GE14" i="39"/>
  <c r="S230" i="39"/>
  <c r="BG31" i="39"/>
  <c r="DS11" i="39"/>
  <c r="FW29" i="39"/>
  <c r="BK37" i="39"/>
  <c r="AU35" i="39"/>
  <c r="AQ51" i="39"/>
  <c r="EQ19" i="39"/>
  <c r="AQ82" i="39"/>
  <c r="DW15" i="39"/>
  <c r="A124" i="39"/>
  <c r="A398" i="39"/>
  <c r="A1221" i="39"/>
  <c r="A3156" i="39"/>
  <c r="A207" i="39"/>
  <c r="A610" i="39"/>
  <c r="A1677" i="39"/>
  <c r="A3954" i="39"/>
  <c r="A3698" i="39"/>
  <c r="A3442" i="39"/>
  <c r="A3186" i="39"/>
  <c r="A3955" i="39"/>
  <c r="A3699" i="39"/>
  <c r="A3443" i="39"/>
  <c r="A3187" i="39"/>
  <c r="A3920" i="39"/>
  <c r="A3408" i="39"/>
  <c r="A2930" i="39"/>
  <c r="A2674" i="39"/>
  <c r="A2418" i="39"/>
  <c r="A2162" i="39"/>
  <c r="A1885" i="39"/>
  <c r="A681" i="39"/>
  <c r="A233" i="39"/>
  <c r="A3508" i="39"/>
  <c r="A1309" i="39"/>
  <c r="A449" i="39"/>
  <c r="A146" i="39"/>
  <c r="A646" i="39"/>
  <c r="A1158" i="39"/>
  <c r="A1909" i="39"/>
  <c r="A2933" i="39"/>
  <c r="A1009" i="39"/>
  <c r="FC12" i="39"/>
  <c r="A843" i="39"/>
  <c r="A1294" i="39"/>
  <c r="EY13" i="39"/>
  <c r="BS215" i="39"/>
  <c r="BC58" i="39"/>
  <c r="BG84" i="39"/>
  <c r="BS10" i="39"/>
  <c r="AU63" i="39"/>
  <c r="BG70" i="39"/>
  <c r="AA218" i="39"/>
  <c r="BS224" i="39"/>
  <c r="BC43" i="39"/>
  <c r="A1504" i="39"/>
  <c r="A2773" i="39"/>
  <c r="AU28" i="39"/>
  <c r="DS234" i="39"/>
  <c r="BG83" i="39"/>
  <c r="BO22" i="39"/>
  <c r="CU10" i="39"/>
  <c r="CU9" i="39" s="1"/>
  <c r="CW9" i="39" s="1"/>
  <c r="AQ64" i="39"/>
  <c r="AI13" i="39"/>
  <c r="K233" i="39"/>
  <c r="BK83" i="39"/>
  <c r="CI18" i="39"/>
  <c r="EE22" i="39"/>
  <c r="BC16" i="39"/>
  <c r="CA29" i="39"/>
  <c r="DW219" i="39"/>
  <c r="CY19" i="39"/>
  <c r="BG16" i="39"/>
  <c r="AY23" i="39"/>
  <c r="BG94" i="39"/>
  <c r="BC29" i="39"/>
  <c r="A272" i="39"/>
  <c r="A2196" i="39"/>
  <c r="A365" i="39"/>
  <c r="A2861" i="39"/>
  <c r="A3550" i="39"/>
  <c r="AY50" i="39"/>
  <c r="A186" i="39"/>
  <c r="A1465" i="39"/>
  <c r="BO37" i="39"/>
  <c r="A3290" i="39"/>
  <c r="A2759" i="39"/>
  <c r="BO10" i="39"/>
  <c r="A3751" i="39"/>
  <c r="A3905" i="39"/>
  <c r="A2091" i="39"/>
  <c r="A1984" i="39"/>
  <c r="A244" i="39"/>
  <c r="A1946" i="39"/>
  <c r="A2972" i="39"/>
  <c r="A3869" i="39"/>
  <c r="A1080" i="39"/>
  <c r="A1145" i="39"/>
  <c r="A104" i="39"/>
  <c r="A2014" i="39"/>
  <c r="A3244" i="39"/>
  <c r="A411" i="39"/>
  <c r="A1116" i="39"/>
  <c r="A1217" i="39"/>
  <c r="A106" i="39"/>
  <c r="A745" i="39"/>
  <c r="A2106" i="39"/>
  <c r="A519" i="39"/>
  <c r="A1692" i="39"/>
  <c r="A1764" i="39"/>
  <c r="A251" i="39"/>
  <c r="A2272" i="39"/>
  <c r="A780" i="39"/>
  <c r="A30" i="39"/>
  <c r="A3045" i="39"/>
  <c r="A2743" i="39"/>
  <c r="A2297" i="39"/>
  <c r="A2245" i="39"/>
  <c r="A261" i="39"/>
  <c r="AQ230" i="39"/>
  <c r="BC39" i="39"/>
  <c r="AU11" i="39"/>
  <c r="S228" i="39"/>
  <c r="BK39" i="39"/>
  <c r="O219" i="39"/>
  <c r="A1537" i="39"/>
  <c r="AM210" i="39"/>
  <c r="GQ33" i="39"/>
  <c r="BG73" i="39"/>
  <c r="AA228" i="39"/>
  <c r="EY31" i="39"/>
  <c r="BK17" i="39"/>
  <c r="AU18" i="39"/>
  <c r="EI39" i="39"/>
  <c r="AI27" i="39"/>
  <c r="A96" i="39"/>
  <c r="A179" i="39"/>
  <c r="A3726" i="39"/>
  <c r="A3727" i="39"/>
  <c r="A3464" i="39"/>
  <c r="A2374" i="39"/>
  <c r="A1357" i="39"/>
  <c r="AI238" i="39"/>
  <c r="AI230" i="39"/>
  <c r="EM22" i="39"/>
  <c r="W221" i="39"/>
  <c r="BO25" i="39"/>
  <c r="CQ47" i="39"/>
  <c r="EE42" i="39"/>
  <c r="AY47" i="39"/>
  <c r="EI37" i="39"/>
  <c r="BS225" i="39"/>
  <c r="BO57" i="39"/>
  <c r="DC233" i="39"/>
  <c r="AA26" i="39"/>
  <c r="CA25" i="39"/>
  <c r="BK46" i="39"/>
  <c r="A320" i="39"/>
  <c r="A2580" i="39"/>
  <c r="A450" i="39"/>
  <c r="A3525" i="39"/>
  <c r="A3502" i="39"/>
  <c r="A2990" i="39"/>
  <c r="A3503" i="39"/>
  <c r="A2991" i="39"/>
  <c r="A3016" i="39"/>
  <c r="A2478" i="39"/>
  <c r="BC267" i="39"/>
  <c r="BO29" i="39"/>
  <c r="CM217" i="39"/>
  <c r="AI20" i="39"/>
  <c r="BW11" i="39"/>
  <c r="BK30" i="39"/>
  <c r="A316" i="39"/>
  <c r="A2548" i="39"/>
  <c r="A441" i="39"/>
  <c r="A3461" i="39"/>
  <c r="A3506" i="39"/>
  <c r="A2994" i="39"/>
  <c r="A3507" i="39"/>
  <c r="A2995" i="39"/>
  <c r="A3024" i="39"/>
  <c r="A2482" i="39"/>
  <c r="A2397" i="39"/>
  <c r="A297" i="39"/>
  <c r="A1700" i="39"/>
  <c r="A210" i="39"/>
  <c r="A1030" i="39"/>
  <c r="A2677" i="39"/>
  <c r="A1393" i="39"/>
  <c r="A1452" i="39"/>
  <c r="S229" i="39"/>
  <c r="CQ23" i="39"/>
  <c r="AI12" i="39"/>
  <c r="DG212" i="39"/>
  <c r="BO26" i="39"/>
  <c r="A332" i="39"/>
  <c r="BC256" i="39"/>
  <c r="EE13" i="39"/>
  <c r="AY11" i="39"/>
  <c r="CQ227" i="39"/>
  <c r="EM40" i="39"/>
  <c r="BG61" i="39"/>
  <c r="AU72" i="39"/>
  <c r="CY20" i="39"/>
  <c r="AU10" i="39"/>
  <c r="A144" i="39"/>
  <c r="A227" i="39"/>
  <c r="A3678" i="39"/>
  <c r="A3935" i="39"/>
  <c r="A3423" i="39"/>
  <c r="A3880" i="39"/>
  <c r="A2910" i="39"/>
  <c r="A2398" i="39"/>
  <c r="BC89" i="39"/>
  <c r="CY216" i="39"/>
  <c r="BC70" i="39"/>
  <c r="BK24" i="39"/>
  <c r="CA28" i="39"/>
  <c r="AU73" i="39"/>
  <c r="AY74" i="39"/>
  <c r="AI30" i="39"/>
  <c r="EE31" i="39"/>
  <c r="A220" i="39"/>
  <c r="A901" i="39"/>
  <c r="A3412" i="39"/>
  <c r="A303" i="39"/>
  <c r="A1234" i="39"/>
  <c r="A3938" i="39"/>
  <c r="A3602" i="39"/>
  <c r="A3266" i="39"/>
  <c r="A3939" i="39"/>
  <c r="A3603" i="39"/>
  <c r="A3267" i="39"/>
  <c r="A3888" i="39"/>
  <c r="A3216" i="39"/>
  <c r="A2754" i="39"/>
  <c r="A2402" i="39"/>
  <c r="A3365" i="39"/>
  <c r="A954" i="39"/>
  <c r="A217" i="39"/>
  <c r="A2468" i="39"/>
  <c r="A661" i="39"/>
  <c r="A130" i="39"/>
  <c r="A838" i="39"/>
  <c r="A1589" i="39"/>
  <c r="A3029" i="39"/>
  <c r="A1201" i="39"/>
  <c r="A2124" i="39"/>
  <c r="A3332" i="39"/>
  <c r="A500" i="39"/>
  <c r="A756" i="39"/>
  <c r="A1012" i="39"/>
  <c r="A1268" i="39"/>
  <c r="A1617" i="39"/>
  <c r="A2129" i="39"/>
  <c r="A2641" i="39"/>
  <c r="A3341" i="39"/>
  <c r="A499" i="39"/>
  <c r="A755" i="39"/>
  <c r="A1011" i="39"/>
  <c r="A1267" i="39"/>
  <c r="A1616" i="39"/>
  <c r="A2128" i="39"/>
  <c r="A2640" i="39"/>
  <c r="A3340" i="39"/>
  <c r="A1523" i="39"/>
  <c r="A1779" i="39"/>
  <c r="A2035" i="39"/>
  <c r="A2291" i="39"/>
  <c r="A2547" i="39"/>
  <c r="A2803" i="39"/>
  <c r="A3153" i="39"/>
  <c r="A3665" i="39"/>
  <c r="A1526" i="39"/>
  <c r="A1782" i="39"/>
  <c r="A2038" i="39"/>
  <c r="A2486" i="39"/>
  <c r="A3032" i="39"/>
  <c r="A2999" i="39"/>
  <c r="A3511" i="39"/>
  <c r="A2998" i="39"/>
  <c r="A3510" i="39"/>
  <c r="A3397" i="39"/>
  <c r="A429" i="39"/>
  <c r="A2516" i="39"/>
  <c r="A312" i="39"/>
  <c r="BK14" i="39"/>
  <c r="BO84" i="39"/>
  <c r="AA10" i="39"/>
  <c r="DS215" i="39"/>
  <c r="BO77" i="39"/>
  <c r="CE210" i="39"/>
  <c r="A2173" i="39"/>
  <c r="A778" i="39"/>
  <c r="A269" i="39"/>
  <c r="A13" i="39"/>
  <c r="A1476" i="39"/>
  <c r="A545" i="39"/>
  <c r="A182" i="39"/>
  <c r="A574" i="39"/>
  <c r="A1086" i="39"/>
  <c r="A1765" i="39"/>
  <c r="A2789" i="39"/>
  <c r="A937" i="39"/>
  <c r="A1468" i="39"/>
  <c r="A2492" i="39"/>
  <c r="A336" i="39"/>
  <c r="A592" i="39"/>
  <c r="A848" i="39"/>
  <c r="K231" i="39"/>
  <c r="A950" i="39"/>
  <c r="BC225" i="39"/>
  <c r="BG20" i="39"/>
  <c r="AY44" i="39"/>
  <c r="CM220" i="39"/>
  <c r="BK40" i="39"/>
  <c r="BK33" i="39"/>
  <c r="BK70" i="39"/>
  <c r="CY211" i="39"/>
  <c r="EQ21" i="39"/>
  <c r="AY87" i="39"/>
  <c r="GM17" i="39"/>
  <c r="A80" i="39"/>
  <c r="A1940" i="39"/>
  <c r="A749" i="39"/>
  <c r="A3742" i="39"/>
  <c r="A3070" i="39"/>
  <c r="A3391" i="39"/>
  <c r="A3496" i="39"/>
  <c r="A2558" i="39"/>
  <c r="EM26" i="39"/>
  <c r="CI245" i="39"/>
  <c r="EA29" i="39"/>
  <c r="BO55" i="39"/>
  <c r="FK13" i="39"/>
  <c r="BO210" i="39"/>
  <c r="EM30" i="39"/>
  <c r="A355" i="39"/>
  <c r="A2292" i="39"/>
  <c r="A319" i="39"/>
  <c r="A2061" i="39"/>
  <c r="A3714" i="39"/>
  <c r="A3234" i="39"/>
  <c r="A3811" i="39"/>
  <c r="A3363" i="39"/>
  <c r="A3856" i="39"/>
  <c r="A2962" i="39"/>
  <c r="A2514" i="39"/>
  <c r="A3109" i="39"/>
  <c r="A553" i="39"/>
  <c r="A3764" i="39"/>
  <c r="A577" i="39"/>
  <c r="A422" i="39"/>
  <c r="A1318" i="39"/>
  <c r="A3157" i="39"/>
  <c r="A1484" i="39"/>
  <c r="A2828" i="39"/>
  <c r="A516" i="39"/>
  <c r="A1100" i="39"/>
  <c r="EA216" i="39"/>
  <c r="EY27" i="39"/>
  <c r="BC60" i="39"/>
  <c r="K224" i="39"/>
  <c r="FO19" i="39"/>
  <c r="CQ36" i="39"/>
  <c r="AQ92" i="39"/>
  <c r="AQ69" i="39"/>
  <c r="BG99" i="39"/>
  <c r="CQ12" i="39"/>
  <c r="AY58" i="39"/>
  <c r="CQ33" i="39"/>
  <c r="A917" i="39"/>
  <c r="A291" i="39"/>
  <c r="A3966" i="39"/>
  <c r="A3262" i="39"/>
  <c r="A3615" i="39"/>
  <c r="A3944" i="39"/>
  <c r="A2750" i="39"/>
  <c r="A2190" i="39"/>
  <c r="DS218" i="39"/>
  <c r="O231" i="39"/>
  <c r="EY16" i="39"/>
  <c r="AQ88" i="39"/>
  <c r="CQ37" i="39"/>
  <c r="BC13" i="39"/>
  <c r="A204" i="39"/>
  <c r="A1349" i="39"/>
  <c r="A175" i="39"/>
  <c r="A1170" i="39"/>
  <c r="A3842" i="39"/>
  <c r="A3394" i="39"/>
  <c r="A3971" i="39"/>
  <c r="A3491" i="39"/>
  <c r="A3043" i="39"/>
  <c r="A3248" i="39"/>
  <c r="A2642" i="39"/>
  <c r="A2194" i="39"/>
  <c r="A1018" i="39"/>
  <c r="A121" i="39"/>
  <c r="A1117" i="39"/>
  <c r="A162" i="39"/>
  <c r="A1062" i="39"/>
  <c r="A2485" i="39"/>
  <c r="A1169" i="39"/>
  <c r="A2444" i="39"/>
  <c r="A404" i="39"/>
  <c r="A740" i="39"/>
  <c r="A1092" i="39"/>
  <c r="A1428" i="39"/>
  <c r="A2097" i="39"/>
  <c r="A2801" i="39"/>
  <c r="A3981" i="39"/>
  <c r="A739" i="39"/>
  <c r="A1091" i="39"/>
  <c r="A1427" i="39"/>
  <c r="A2096" i="39"/>
  <c r="A2800" i="39"/>
  <c r="A3980" i="39"/>
  <c r="A1763" i="39"/>
  <c r="A2115" i="39"/>
  <c r="A2451" i="39"/>
  <c r="A2787" i="39"/>
  <c r="A929" i="39"/>
  <c r="AI215" i="39"/>
  <c r="FS18" i="39"/>
  <c r="BG57" i="39"/>
  <c r="BC255" i="39"/>
  <c r="AI242" i="39"/>
  <c r="DG17" i="39"/>
  <c r="AQ28" i="39"/>
  <c r="AY32" i="39"/>
  <c r="BO13" i="39"/>
  <c r="EE30" i="39"/>
  <c r="AU83" i="39"/>
  <c r="BO32" i="39"/>
  <c r="A698" i="39"/>
  <c r="A259" i="39"/>
  <c r="A3781" i="39"/>
  <c r="A3326" i="39"/>
  <c r="A3647" i="39"/>
  <c r="A2975" i="39"/>
  <c r="A2814" i="39"/>
  <c r="A2206" i="39"/>
  <c r="FW19" i="39"/>
  <c r="BC282" i="39"/>
  <c r="FC32" i="39"/>
  <c r="AQ56" i="39"/>
  <c r="BK50" i="39"/>
  <c r="AY46" i="39"/>
  <c r="A172" i="39"/>
  <c r="A1157" i="39"/>
  <c r="A159" i="39"/>
  <c r="A1106" i="39"/>
  <c r="A3874" i="39"/>
  <c r="A3410" i="39"/>
  <c r="A3987" i="39"/>
  <c r="A3539" i="39"/>
  <c r="A3075" i="39"/>
  <c r="A3312" i="39"/>
  <c r="A2690" i="39"/>
  <c r="A2210" i="39"/>
  <c r="A1082" i="39"/>
  <c r="A153" i="39"/>
  <c r="A1181" i="39"/>
  <c r="A178" i="39"/>
  <c r="A966" i="39"/>
  <c r="A2357" i="39"/>
  <c r="A1105" i="39"/>
  <c r="A2316" i="39"/>
  <c r="A388" i="39"/>
  <c r="A724" i="39"/>
  <c r="A1060" i="39"/>
  <c r="A1412" i="39"/>
  <c r="A2065" i="39"/>
  <c r="A2737" i="39"/>
  <c r="A3917" i="39"/>
  <c r="A723" i="39"/>
  <c r="A1059" i="39"/>
  <c r="A1411" i="39"/>
  <c r="A2064" i="39"/>
  <c r="A2736" i="39"/>
  <c r="A3916" i="39"/>
  <c r="A1747" i="39"/>
  <c r="A2083" i="39"/>
  <c r="A2435" i="39"/>
  <c r="A2771" i="39"/>
  <c r="A3249" i="39"/>
  <c r="A3953" i="39"/>
  <c r="A1750" i="39"/>
  <c r="A2086" i="39"/>
  <c r="A2774" i="39"/>
  <c r="A3928" i="39"/>
  <c r="A3607" i="39"/>
  <c r="A3286" i="39"/>
  <c r="A3958" i="39"/>
  <c r="A299" i="39"/>
  <c r="A821" i="39"/>
  <c r="DG14" i="39"/>
  <c r="AY69" i="39"/>
  <c r="CY21" i="39"/>
  <c r="BG79" i="39"/>
  <c r="DW27" i="39"/>
  <c r="A1226" i="39"/>
  <c r="A301" i="39"/>
  <c r="BS229" i="39"/>
  <c r="DK213" i="39"/>
  <c r="EQ22" i="39"/>
  <c r="A1381" i="39"/>
  <c r="A1649" i="39"/>
  <c r="AQ25" i="39"/>
  <c r="A110" i="39"/>
  <c r="A1911" i="39"/>
  <c r="EQ47" i="39"/>
  <c r="A1994" i="39"/>
  <c r="A3932" i="39"/>
  <c r="A1013" i="39"/>
  <c r="A2342" i="39"/>
  <c r="A2731" i="39"/>
  <c r="A3820" i="39"/>
  <c r="CM221" i="39"/>
  <c r="A3835" i="39"/>
  <c r="A2583" i="39"/>
  <c r="A1079" i="39"/>
  <c r="A2009" i="39"/>
  <c r="A376" i="39"/>
  <c r="EI26" i="39"/>
  <c r="A3975" i="39"/>
  <c r="A2651" i="39"/>
  <c r="A1127" i="39"/>
  <c r="A2081" i="39"/>
  <c r="A412" i="39"/>
  <c r="A1813" i="39"/>
  <c r="A2404" i="39"/>
  <c r="AU81" i="39"/>
  <c r="A1591" i="39"/>
  <c r="A1160" i="39"/>
  <c r="A846" i="39"/>
  <c r="A1258" i="39"/>
  <c r="A3809" i="39"/>
  <c r="A2945" i="39"/>
  <c r="A801" i="39"/>
  <c r="A37" i="39"/>
  <c r="A3386" i="39"/>
  <c r="A1271" i="39"/>
  <c r="A456" i="39"/>
  <c r="A254" i="39"/>
  <c r="EA211" i="39"/>
  <c r="AQ223" i="39"/>
  <c r="BK61" i="39"/>
  <c r="AQ43" i="39"/>
  <c r="AU228" i="39"/>
  <c r="EI27" i="39"/>
  <c r="A3832" i="39"/>
  <c r="A725" i="39"/>
  <c r="CU225" i="39"/>
  <c r="BS212" i="39"/>
  <c r="FO22" i="39"/>
  <c r="BS220" i="39"/>
  <c r="GI21" i="39"/>
  <c r="AU57" i="39"/>
  <c r="BC273" i="39"/>
  <c r="BO43" i="39"/>
  <c r="AQ54" i="39"/>
  <c r="A1109" i="39"/>
  <c r="A1453" i="39"/>
  <c r="A3214" i="39"/>
  <c r="A3215" i="39"/>
  <c r="A2702" i="39"/>
  <c r="A1228" i="39"/>
  <c r="S224" i="39"/>
  <c r="FK36" i="39"/>
  <c r="BG41" i="39"/>
  <c r="AM222" i="39"/>
  <c r="FW32" i="39"/>
  <c r="AA211" i="39"/>
  <c r="CU233" i="39"/>
  <c r="BK49" i="39"/>
  <c r="AU23" i="39"/>
  <c r="AQ71" i="39"/>
  <c r="CQ228" i="39"/>
  <c r="EU23" i="39"/>
  <c r="CA16" i="39"/>
  <c r="K12" i="39"/>
  <c r="AQ22" i="39"/>
  <c r="A64" i="39"/>
  <c r="A981" i="39"/>
  <c r="A147" i="39"/>
  <c r="A1314" i="39"/>
  <c r="A3758" i="39"/>
  <c r="A3246" i="39"/>
  <c r="A3759" i="39"/>
  <c r="A3247" i="39"/>
  <c r="A3528" i="39"/>
  <c r="A2734" i="39"/>
  <c r="A2222" i="39"/>
  <c r="CE232" i="39"/>
  <c r="EQ37" i="39"/>
  <c r="BO87" i="39"/>
  <c r="DG213" i="39"/>
  <c r="AQ18" i="39"/>
  <c r="A60" i="39"/>
  <c r="A965" i="39"/>
  <c r="A143" i="39"/>
  <c r="A1298" i="39"/>
  <c r="A3762" i="39"/>
  <c r="A3250" i="39"/>
  <c r="A3763" i="39"/>
  <c r="A3251" i="39"/>
  <c r="A3536" i="39"/>
  <c r="A2738" i="39"/>
  <c r="A2226" i="39"/>
  <c r="A890" i="39"/>
  <c r="A41" i="39"/>
  <c r="A618" i="39"/>
  <c r="A518" i="39"/>
  <c r="A1653" i="39"/>
  <c r="A881" i="39"/>
  <c r="A1467" i="39"/>
  <c r="A1386" i="39"/>
  <c r="BO21" i="39"/>
  <c r="EE14" i="39"/>
  <c r="AQ91" i="39"/>
  <c r="BG67" i="39"/>
  <c r="A2491" i="39"/>
  <c r="A341" i="39"/>
  <c r="CE10" i="39"/>
  <c r="CE7" i="39" s="1"/>
  <c r="CH7" i="39" s="1"/>
  <c r="EQ26" i="39"/>
  <c r="AQ11" i="39"/>
  <c r="DW24" i="39"/>
  <c r="FG24" i="39"/>
  <c r="AY38" i="39"/>
  <c r="O210" i="39"/>
  <c r="BK25" i="39"/>
  <c r="AU17" i="39"/>
  <c r="A1301" i="39"/>
  <c r="A1837" i="39"/>
  <c r="A3166" i="39"/>
  <c r="A3679" i="39"/>
  <c r="A3167" i="39"/>
  <c r="A3368" i="39"/>
  <c r="A2654" i="39"/>
  <c r="A2238" i="39"/>
  <c r="DW224" i="39"/>
  <c r="EQ28" i="39"/>
  <c r="EY15" i="39"/>
  <c r="FK28" i="39"/>
  <c r="BC20" i="39"/>
  <c r="AI218" i="39"/>
  <c r="EY21" i="39"/>
  <c r="AY25" i="39"/>
  <c r="A44" i="39"/>
  <c r="A433" i="39"/>
  <c r="A1780" i="39"/>
  <c r="A127" i="39"/>
  <c r="A653" i="39"/>
  <c r="A2445" i="39"/>
  <c r="A3778" i="39"/>
  <c r="A3426" i="39"/>
  <c r="A3090" i="39"/>
  <c r="A3779" i="39"/>
  <c r="A3427" i="39"/>
  <c r="A3091" i="39"/>
  <c r="A3568" i="39"/>
  <c r="A2914" i="39"/>
  <c r="A2578" i="39"/>
  <c r="A2242" i="39"/>
  <c r="A1757" i="39"/>
  <c r="A425" i="39"/>
  <c r="A57" i="39"/>
  <c r="A1245" i="39"/>
  <c r="A306" i="39"/>
  <c r="A486" i="39"/>
  <c r="A1190" i="39"/>
  <c r="A2293" i="39"/>
  <c r="A849" i="39"/>
  <c r="A1612" i="39"/>
  <c r="A2636" i="39"/>
  <c r="A372" i="39"/>
  <c r="A628" i="39"/>
  <c r="A884" i="39"/>
  <c r="A1140" i="39"/>
  <c r="A1396" i="39"/>
  <c r="A1873" i="39"/>
  <c r="A2385" i="39"/>
  <c r="A2897" i="39"/>
  <c r="A3853" i="39"/>
  <c r="A627" i="39"/>
  <c r="A883" i="39"/>
  <c r="A1139" i="39"/>
  <c r="A1395" i="39"/>
  <c r="A1872" i="39"/>
  <c r="A2384" i="39"/>
  <c r="A2896" i="39"/>
  <c r="A3852" i="39"/>
  <c r="A1651" i="39"/>
  <c r="A1907" i="39"/>
  <c r="A2163" i="39"/>
  <c r="A2419" i="39"/>
  <c r="A2675" i="39"/>
  <c r="A2931" i="39"/>
  <c r="A3409" i="39"/>
  <c r="A3921" i="39"/>
  <c r="A1654" i="39"/>
  <c r="A1910" i="39"/>
  <c r="A2230" i="39"/>
  <c r="A2742" i="39"/>
  <c r="A3544" i="39"/>
  <c r="A3255" i="39"/>
  <c r="A3767" i="39"/>
  <c r="A3254" i="39"/>
  <c r="A3766" i="39"/>
  <c r="A1282" i="39"/>
  <c r="A139" i="39"/>
  <c r="A949" i="39"/>
  <c r="A56" i="39"/>
  <c r="AQ14" i="39"/>
  <c r="CU221" i="39"/>
  <c r="CA32" i="39"/>
  <c r="EY23" i="39"/>
  <c r="CY228" i="39"/>
  <c r="A3429" i="39"/>
  <c r="A1290" i="39"/>
  <c r="A434" i="39"/>
  <c r="A141" i="39"/>
  <c r="A2500" i="39"/>
  <c r="A941" i="39"/>
  <c r="A310" i="39"/>
  <c r="A54" i="39"/>
  <c r="A830" i="39"/>
  <c r="A1342" i="39"/>
  <c r="A2277" i="39"/>
  <c r="A3637" i="39"/>
  <c r="A1193" i="39"/>
  <c r="A1980" i="39"/>
  <c r="A3044" i="39"/>
  <c r="A464" i="39"/>
  <c r="A720" i="39"/>
  <c r="A976" i="39"/>
  <c r="A587" i="39"/>
  <c r="DO225" i="39"/>
  <c r="DS227" i="39"/>
  <c r="BO63" i="39"/>
  <c r="S215" i="39"/>
  <c r="BC86" i="39"/>
  <c r="EI28" i="39"/>
  <c r="AA18" i="39"/>
  <c r="AQ87" i="39"/>
  <c r="EM23" i="39"/>
  <c r="FC16" i="39"/>
  <c r="AA21" i="39"/>
  <c r="AY52" i="39"/>
  <c r="A529" i="39"/>
  <c r="A163" i="39"/>
  <c r="A2605" i="39"/>
  <c r="A3390" i="39"/>
  <c r="A3743" i="39"/>
  <c r="A3071" i="39"/>
  <c r="A2878" i="39"/>
  <c r="A2270" i="39"/>
  <c r="BC224" i="39"/>
  <c r="BC26" i="39"/>
  <c r="AI278" i="39"/>
  <c r="AU54" i="39"/>
  <c r="A3576" i="39"/>
  <c r="AY28" i="39"/>
  <c r="A1927" i="39"/>
  <c r="A3256" i="39"/>
  <c r="A1643" i="39"/>
  <c r="A3834" i="39"/>
  <c r="A1432" i="39"/>
  <c r="A632" i="39"/>
  <c r="A3974" i="39"/>
  <c r="A1568" i="39"/>
  <c r="A668" i="39"/>
  <c r="A893" i="39"/>
  <c r="A2615" i="39"/>
  <c r="A1621" i="39"/>
  <c r="A2630" i="39"/>
  <c r="A2220" i="39"/>
  <c r="A538" i="39"/>
  <c r="A968" i="39"/>
  <c r="A2109" i="39"/>
  <c r="DW30" i="39"/>
  <c r="GM31" i="39"/>
  <c r="EA226" i="39"/>
  <c r="DC224" i="39"/>
  <c r="AQ80" i="39"/>
  <c r="BG48" i="39"/>
  <c r="DO226" i="39"/>
  <c r="FK25" i="39"/>
  <c r="A706" i="39"/>
  <c r="A3407" i="39"/>
  <c r="A715" i="39"/>
  <c r="BC82" i="39"/>
  <c r="AY66" i="39"/>
  <c r="CI233" i="39"/>
  <c r="BO35" i="39"/>
  <c r="AM10" i="39"/>
  <c r="GQ17" i="39"/>
  <c r="EE39" i="39"/>
  <c r="CY229" i="39"/>
  <c r="A83" i="39"/>
  <c r="A3822" i="39"/>
  <c r="A3823" i="39"/>
  <c r="A3656" i="39"/>
  <c r="A2286" i="39"/>
  <c r="FW25" i="39"/>
  <c r="EQ23" i="39"/>
  <c r="CQ213" i="39"/>
  <c r="A79" i="39"/>
  <c r="A3826" i="39"/>
  <c r="A3827" i="39"/>
  <c r="A3664" i="39"/>
  <c r="A2290" i="39"/>
  <c r="A105" i="39"/>
  <c r="A18" i="39"/>
  <c r="A3925" i="39"/>
  <c r="A3700" i="39"/>
  <c r="FK16" i="39"/>
  <c r="CA18" i="39"/>
  <c r="A1037" i="39"/>
  <c r="W235" i="39"/>
  <c r="DG233" i="39"/>
  <c r="AQ60" i="39"/>
  <c r="DW10" i="39"/>
  <c r="A789" i="39"/>
  <c r="A3294" i="39"/>
  <c r="A3295" i="39"/>
  <c r="A2782" i="39"/>
  <c r="CA222" i="39"/>
  <c r="AI274" i="39"/>
  <c r="BG97" i="39"/>
  <c r="BO36" i="39"/>
  <c r="S231" i="39"/>
  <c r="A1285" i="39"/>
  <c r="A402" i="39"/>
  <c r="A3858" i="39"/>
  <c r="A3170" i="39"/>
  <c r="A3523" i="39"/>
  <c r="A3728" i="39"/>
  <c r="A2658" i="39"/>
  <c r="A2525" i="39"/>
  <c r="A137" i="39"/>
  <c r="A406" i="39"/>
  <c r="A998" i="39"/>
  <c r="A3669" i="39"/>
  <c r="A2380" i="39"/>
  <c r="A564" i="39"/>
  <c r="A1076" i="39"/>
  <c r="A1745" i="39"/>
  <c r="A2769" i="39"/>
  <c r="A563" i="39"/>
  <c r="A1075" i="39"/>
  <c r="A1744" i="39"/>
  <c r="A2768" i="39"/>
  <c r="A1587" i="39"/>
  <c r="A2099" i="39"/>
  <c r="A2611" i="39"/>
  <c r="A3281" i="39"/>
  <c r="A1590" i="39"/>
  <c r="A2102" i="39"/>
  <c r="A3288" i="39"/>
  <c r="A3639" i="39"/>
  <c r="A3638" i="39"/>
  <c r="A267" i="39"/>
  <c r="A184" i="39"/>
  <c r="AY21" i="39"/>
  <c r="BO78" i="39"/>
  <c r="AU32" i="39"/>
  <c r="A605" i="39"/>
  <c r="A3060" i="39"/>
  <c r="A390" i="39"/>
  <c r="A702" i="39"/>
  <c r="A2021" i="39"/>
  <c r="A1065" i="39"/>
  <c r="A2748" i="39"/>
  <c r="A656" i="39"/>
  <c r="A3041" i="39"/>
  <c r="CQ42" i="39"/>
  <c r="AA17" i="39"/>
  <c r="AA215" i="39"/>
  <c r="DO228" i="39"/>
  <c r="BG100" i="39"/>
  <c r="AQ38" i="39"/>
  <c r="A3988" i="39"/>
  <c r="A3582" i="39"/>
  <c r="A3231" i="39"/>
  <c r="A2382" i="39"/>
  <c r="CA26" i="39"/>
  <c r="BG33" i="39"/>
  <c r="EA11" i="39"/>
  <c r="A12" i="39"/>
  <c r="A1029" i="39"/>
  <c r="A191" i="39"/>
  <c r="A2957" i="39"/>
  <c r="A3474" i="39"/>
  <c r="A3923" i="39"/>
  <c r="A3235" i="39"/>
  <c r="A3440" i="39"/>
  <c r="A2626" i="39"/>
  <c r="A2141" i="39"/>
  <c r="A201" i="39"/>
  <c r="A989" i="39"/>
  <c r="A614" i="39"/>
  <c r="A2101" i="39"/>
  <c r="A1233" i="39"/>
  <c r="A3460" i="39"/>
  <c r="A1982" i="39"/>
  <c r="AY72" i="39"/>
  <c r="BK56" i="39"/>
  <c r="O223" i="39"/>
  <c r="BK19" i="39"/>
  <c r="BK65" i="39"/>
  <c r="FK29" i="39"/>
  <c r="GE21" i="39"/>
  <c r="BC72" i="39"/>
  <c r="AI34" i="39"/>
  <c r="A382" i="39"/>
  <c r="A578" i="39"/>
  <c r="A3614" i="39"/>
  <c r="A3775" i="39"/>
  <c r="A3560" i="39"/>
  <c r="A2430" i="39"/>
  <c r="CI239" i="39"/>
  <c r="EI11" i="39"/>
  <c r="BG65" i="39"/>
  <c r="AY53" i="39"/>
  <c r="CQ17" i="39"/>
  <c r="A517" i="39"/>
  <c r="A63" i="39"/>
  <c r="A1933" i="39"/>
  <c r="A3618" i="39"/>
  <c r="A3042" i="39"/>
  <c r="A3395" i="39"/>
  <c r="A3696" i="39"/>
  <c r="A2770" i="39"/>
  <c r="A3621" i="39"/>
  <c r="A351" i="39"/>
  <c r="A1572" i="39"/>
  <c r="A34" i="39"/>
  <c r="A1525" i="39"/>
  <c r="A945" i="39"/>
  <c r="A2764" i="39"/>
  <c r="A580" i="39"/>
  <c r="A996" i="39"/>
  <c r="A1585" i="39"/>
  <c r="A2449" i="39"/>
  <c r="A3661" i="39"/>
  <c r="A835" i="39"/>
  <c r="A1251" i="39"/>
  <c r="A1936" i="39"/>
  <c r="A2960" i="39"/>
  <c r="A1603" i="39"/>
  <c r="A2019" i="39"/>
  <c r="A2531" i="39"/>
  <c r="A2528" i="39"/>
  <c r="AA27" i="39"/>
  <c r="BO86" i="39"/>
  <c r="EE23" i="39"/>
  <c r="BO69" i="39"/>
  <c r="BO51" i="39"/>
  <c r="EQ39" i="39"/>
  <c r="EA222" i="39"/>
  <c r="BG53" i="39"/>
  <c r="O11" i="39"/>
  <c r="A339" i="39"/>
  <c r="A493" i="39"/>
  <c r="A3646" i="39"/>
  <c r="A3839" i="39"/>
  <c r="A3688" i="39"/>
  <c r="A2462" i="39"/>
  <c r="DC223" i="39"/>
  <c r="EM24" i="39"/>
  <c r="BK69" i="39"/>
  <c r="AU67" i="39"/>
  <c r="BO80" i="39"/>
  <c r="A474" i="39"/>
  <c r="A31" i="39"/>
  <c r="A1549" i="39"/>
  <c r="A3650" i="39"/>
  <c r="A3074" i="39"/>
  <c r="A3411" i="39"/>
  <c r="A3760" i="39"/>
  <c r="A2786" i="39"/>
  <c r="A2114" i="39"/>
  <c r="A394" i="39"/>
  <c r="A1956" i="39"/>
  <c r="A66" i="39"/>
  <c r="A1461" i="39"/>
  <c r="A913" i="39"/>
  <c r="A2700" i="39"/>
  <c r="A548" i="39"/>
  <c r="A980" i="39"/>
  <c r="A1553" i="39"/>
  <c r="A2417" i="39"/>
  <c r="A3533" i="39"/>
  <c r="A803" i="39"/>
  <c r="A1235" i="39"/>
  <c r="A1904" i="39"/>
  <c r="A2928" i="39"/>
  <c r="A1571" i="39"/>
  <c r="A2003" i="39"/>
  <c r="A2515" i="39"/>
  <c r="A2947" i="39"/>
  <c r="A3761" i="39"/>
  <c r="A1830" i="39"/>
  <c r="A2422" i="39"/>
  <c r="A3608" i="39"/>
  <c r="A3799" i="39"/>
  <c r="A3606" i="39"/>
  <c r="A601" i="39"/>
  <c r="A393" i="39"/>
  <c r="AI10" i="39"/>
  <c r="BC56" i="39"/>
  <c r="FK18" i="39"/>
  <c r="A2429" i="39"/>
  <c r="A399" i="39"/>
  <c r="BC250" i="39"/>
  <c r="AU34" i="39"/>
  <c r="A613" i="39"/>
  <c r="A3711" i="39"/>
  <c r="W237" i="39"/>
  <c r="BG78" i="39"/>
  <c r="A111" i="39"/>
  <c r="A2978" i="39"/>
  <c r="A2706" i="39"/>
  <c r="A1373" i="39"/>
  <c r="A1073" i="39"/>
  <c r="A788" i="39"/>
  <c r="A1521" i="39"/>
  <c r="A2865" i="39"/>
  <c r="A787" i="39"/>
  <c r="A1520" i="39"/>
  <c r="A2864" i="39"/>
  <c r="A1811" i="39"/>
  <c r="A2499" i="39"/>
  <c r="A3185" i="39"/>
  <c r="A1478" i="39"/>
  <c r="A1942" i="39"/>
  <c r="A2678" i="39"/>
  <c r="A3063" i="39"/>
  <c r="A2966" i="39"/>
  <c r="A3862" i="39"/>
  <c r="A171" i="39"/>
  <c r="A152" i="39"/>
  <c r="BK34" i="39"/>
  <c r="FK32" i="39"/>
  <c r="AA217" i="39"/>
  <c r="A970" i="39"/>
  <c r="A125" i="39"/>
  <c r="A1732" i="39"/>
  <c r="A417" i="39"/>
  <c r="A38" i="39"/>
  <c r="A1022" i="39"/>
  <c r="A1957" i="39"/>
  <c r="A3765" i="39"/>
  <c r="A1385" i="39"/>
  <c r="A2684" i="39"/>
  <c r="A480" i="39"/>
  <c r="A816" i="39"/>
  <c r="A1136" i="39"/>
  <c r="A1392" i="39"/>
  <c r="A1865" i="39"/>
  <c r="A2377" i="39"/>
  <c r="A2889" i="39"/>
  <c r="A3837" i="39"/>
  <c r="A623" i="39"/>
  <c r="A879" i="39"/>
  <c r="A1135" i="39"/>
  <c r="A1391" i="39"/>
  <c r="A1864" i="39"/>
  <c r="A2376" i="39"/>
  <c r="A2888" i="39"/>
  <c r="A3836" i="39"/>
  <c r="A1647" i="39"/>
  <c r="A1903" i="39"/>
  <c r="A2159" i="39"/>
  <c r="A2415" i="39"/>
  <c r="A2671" i="39"/>
  <c r="A2927" i="39"/>
  <c r="A3401" i="39"/>
  <c r="A3913" i="39"/>
  <c r="A1650" i="39"/>
  <c r="A1906" i="39"/>
  <c r="A2218" i="39"/>
  <c r="A2730" i="39"/>
  <c r="A3520" i="39"/>
  <c r="A3243" i="39"/>
  <c r="A3755" i="39"/>
  <c r="A3242" i="39"/>
  <c r="A3754" i="39"/>
  <c r="A1330" i="39"/>
  <c r="A151" i="39"/>
  <c r="A997" i="39"/>
  <c r="A68" i="39"/>
  <c r="AQ58" i="39"/>
  <c r="AI31" i="39"/>
  <c r="BO39" i="39"/>
  <c r="EI35" i="39"/>
  <c r="BC245" i="39"/>
  <c r="S13" i="39"/>
  <c r="AY61" i="39"/>
  <c r="CE217" i="39"/>
  <c r="CQ214" i="39"/>
  <c r="BC227" i="39"/>
  <c r="S232" i="39"/>
  <c r="DW232" i="39"/>
  <c r="CM211" i="39"/>
  <c r="AY222" i="39"/>
  <c r="O229" i="39"/>
  <c r="DW217" i="39"/>
  <c r="CI216" i="39"/>
  <c r="AU216" i="39"/>
  <c r="K222" i="39"/>
  <c r="CY233" i="39"/>
  <c r="FK22" i="39"/>
  <c r="O14" i="39"/>
  <c r="AY56" i="39"/>
  <c r="BS216" i="39"/>
  <c r="CU226" i="39"/>
  <c r="BC263" i="39"/>
  <c r="W244" i="39"/>
  <c r="FS30" i="39"/>
  <c r="CM231" i="39"/>
  <c r="AU219" i="39"/>
  <c r="K225" i="39"/>
  <c r="DS214" i="39"/>
  <c r="CE212" i="39"/>
  <c r="AQ210" i="39"/>
  <c r="K210" i="39"/>
  <c r="CQ233" i="39"/>
  <c r="FK10" i="39"/>
  <c r="AA23" i="39"/>
  <c r="EA231" i="39"/>
  <c r="AA216" i="39"/>
  <c r="CQ215" i="39"/>
  <c r="W241" i="39"/>
  <c r="CQ216" i="39"/>
  <c r="W242" i="39"/>
  <c r="GQ29" i="39"/>
  <c r="CQ34" i="39"/>
  <c r="BG91" i="39"/>
  <c r="A729" i="39"/>
  <c r="AQ59" i="39"/>
  <c r="AA13" i="39"/>
  <c r="AQ70" i="39"/>
  <c r="A3518" i="39"/>
  <c r="A2366" i="39"/>
  <c r="BC52" i="39"/>
  <c r="A689" i="39"/>
  <c r="A3554" i="39"/>
  <c r="A3600" i="39"/>
  <c r="A281" i="39"/>
  <c r="A1781" i="39"/>
  <c r="A596" i="39"/>
  <c r="A1284" i="39"/>
  <c r="A2481" i="39"/>
  <c r="A595" i="39"/>
  <c r="A1283" i="39"/>
  <c r="A2480" i="39"/>
  <c r="A1619" i="39"/>
  <c r="A2307" i="39"/>
  <c r="A2915" i="39"/>
  <c r="A3825" i="39"/>
  <c r="A1798" i="39"/>
  <c r="A2390" i="39"/>
  <c r="A3672" i="39"/>
  <c r="A3703" i="39"/>
  <c r="A3574" i="39"/>
  <c r="A514" i="39"/>
  <c r="A634" i="39"/>
  <c r="AQ46" i="39"/>
  <c r="BG101" i="39"/>
  <c r="CQ38" i="39"/>
  <c r="A2557" i="39"/>
  <c r="A378" i="39"/>
  <c r="A3572" i="39"/>
  <c r="A1005" i="39"/>
  <c r="A230" i="39"/>
  <c r="A638" i="39"/>
  <c r="A1310" i="39"/>
  <c r="A2597" i="39"/>
  <c r="A1001" i="39"/>
  <c r="A1916" i="39"/>
  <c r="A3684" i="39"/>
  <c r="A624" i="39"/>
  <c r="A960" i="39"/>
  <c r="A1248" i="39"/>
  <c r="A1577" i="39"/>
  <c r="A2089" i="39"/>
  <c r="A2601" i="39"/>
  <c r="A3261" i="39"/>
  <c r="A479" i="39"/>
  <c r="A735" i="39"/>
  <c r="A991" i="39"/>
  <c r="A1247" i="39"/>
  <c r="A1576" i="39"/>
  <c r="A2088" i="39"/>
  <c r="A2600" i="39"/>
  <c r="A3260" i="39"/>
  <c r="A1503" i="39"/>
  <c r="A1759" i="39"/>
  <c r="A2015" i="39"/>
  <c r="A2271" i="39"/>
  <c r="A2527" i="39"/>
  <c r="A2783" i="39"/>
  <c r="A3113" i="39"/>
  <c r="A3625" i="39"/>
  <c r="A1506" i="39"/>
  <c r="A1762" i="39"/>
  <c r="A2018" i="39"/>
  <c r="A2442" i="39"/>
  <c r="A2954" i="39"/>
  <c r="A3968" i="39"/>
  <c r="A3467" i="39"/>
  <c r="A3979" i="39"/>
  <c r="A3466" i="39"/>
  <c r="A3978" i="39"/>
  <c r="A546" i="39"/>
  <c r="A2868" i="39"/>
  <c r="A366" i="39"/>
  <c r="EA23" i="39"/>
  <c r="EU13" i="39"/>
  <c r="AU19" i="39"/>
  <c r="GM29" i="39"/>
  <c r="BG51" i="39"/>
  <c r="DC214" i="39"/>
  <c r="AQ61" i="39"/>
  <c r="CA33" i="39"/>
  <c r="DO213" i="39"/>
  <c r="CA210" i="39"/>
  <c r="AI267" i="39"/>
  <c r="GM18" i="39"/>
  <c r="DG219" i="39"/>
  <c r="BS222" i="39"/>
  <c r="AI240" i="39"/>
  <c r="GI15" i="39"/>
  <c r="DC228" i="39"/>
  <c r="BO217" i="39"/>
  <c r="AE234" i="39"/>
  <c r="GA32" i="39"/>
  <c r="AU213" i="39"/>
  <c r="EU10" i="39"/>
  <c r="AQ57" i="39"/>
  <c r="CA17" i="39"/>
  <c r="DO217" i="39"/>
  <c r="CE222" i="39"/>
  <c r="AQ220" i="39"/>
  <c r="GQ30" i="39"/>
  <c r="DK231" i="39"/>
  <c r="BW218" i="39"/>
  <c r="AI276" i="39"/>
  <c r="GM27" i="39"/>
  <c r="DK216" i="39"/>
  <c r="BS227" i="39"/>
  <c r="AI245" i="39"/>
  <c r="GM12" i="39"/>
  <c r="BO214" i="39"/>
  <c r="FC10" i="39"/>
  <c r="AQ65" i="39"/>
  <c r="DK234" i="39"/>
  <c r="AU222" i="39"/>
  <c r="DO230" i="39"/>
  <c r="AE213" i="39"/>
  <c r="CU224" i="39"/>
  <c r="K218" i="39"/>
  <c r="FG26" i="39"/>
  <c r="CA22" i="39"/>
  <c r="BG43" i="39"/>
  <c r="AU217" i="39"/>
  <c r="BK22" i="39"/>
  <c r="EA31" i="39"/>
  <c r="BW224" i="39"/>
  <c r="A3710" i="39"/>
  <c r="A2494" i="39"/>
  <c r="CI244" i="39"/>
  <c r="A3770" i="39"/>
  <c r="A3577" i="39"/>
  <c r="A3622" i="39"/>
  <c r="A2347" i="39"/>
  <c r="BG62" i="39"/>
  <c r="A1687" i="39"/>
  <c r="A1336" i="39"/>
  <c r="EM18" i="39"/>
  <c r="A1755" i="39"/>
  <c r="A1372" i="39"/>
  <c r="A726" i="39"/>
  <c r="A3643" i="39"/>
  <c r="A392" i="39"/>
  <c r="AU88" i="39"/>
  <c r="A1292" i="39"/>
  <c r="A874" i="39"/>
  <c r="A3677" i="39"/>
  <c r="A2788" i="39"/>
  <c r="CI10" i="39"/>
  <c r="DK214" i="39"/>
  <c r="BC67" i="39"/>
  <c r="AU91" i="39"/>
  <c r="CQ32" i="39"/>
  <c r="EA210" i="39"/>
  <c r="CA225" i="39"/>
  <c r="AU89" i="39"/>
  <c r="A3732" i="39"/>
  <c r="A3919" i="39"/>
  <c r="AY54" i="39"/>
  <c r="CI240" i="39"/>
  <c r="AU43" i="39"/>
  <c r="CQ26" i="39"/>
  <c r="EU16" i="39"/>
  <c r="BO56" i="39"/>
  <c r="EA16" i="39"/>
  <c r="AY55" i="39"/>
  <c r="AY73" i="39"/>
  <c r="A2068" i="39"/>
  <c r="A2733" i="39"/>
  <c r="A3054" i="39"/>
  <c r="A3055" i="39"/>
  <c r="A2542" i="39"/>
  <c r="DS10" i="39"/>
  <c r="AY35" i="39"/>
  <c r="AY68" i="39"/>
  <c r="A2036" i="39"/>
  <c r="A2701" i="39"/>
  <c r="A3058" i="39"/>
  <c r="A3059" i="39"/>
  <c r="A2546" i="39"/>
  <c r="A373" i="39"/>
  <c r="A274" i="39"/>
  <c r="A2421" i="39"/>
  <c r="A844" i="39"/>
  <c r="EQ25" i="39"/>
  <c r="BC212" i="39"/>
  <c r="A1356" i="39"/>
  <c r="FK15" i="39"/>
  <c r="AI243" i="39"/>
  <c r="BO19" i="39"/>
  <c r="FO30" i="39"/>
  <c r="A16" i="39"/>
  <c r="A3806" i="39"/>
  <c r="A3551" i="39"/>
  <c r="A3112" i="39"/>
  <c r="A2142" i="39"/>
  <c r="BO73" i="39"/>
  <c r="EI12" i="39"/>
  <c r="AQ83" i="39"/>
  <c r="BG58" i="39"/>
  <c r="A645" i="39"/>
  <c r="A223" i="39"/>
  <c r="A3205" i="39"/>
  <c r="A3346" i="39"/>
  <c r="A3683" i="39"/>
  <c r="A3011" i="39"/>
  <c r="A2834" i="39"/>
  <c r="A2146" i="39"/>
  <c r="A313" i="39"/>
  <c r="A925" i="39"/>
  <c r="A678" i="39"/>
  <c r="A2613" i="39"/>
  <c r="A1868" i="39"/>
  <c r="A436" i="39"/>
  <c r="A948" i="39"/>
  <c r="A1489" i="39"/>
  <c r="A2513" i="39"/>
  <c r="A435" i="39"/>
  <c r="A947" i="39"/>
  <c r="A1488" i="39"/>
  <c r="A2512" i="39"/>
  <c r="A1459" i="39"/>
  <c r="A1971" i="39"/>
  <c r="A2483" i="39"/>
  <c r="A3025" i="39"/>
  <c r="A1462" i="39"/>
  <c r="A1974" i="39"/>
  <c r="A2870" i="39"/>
  <c r="A3383" i="39"/>
  <c r="A3382" i="39"/>
  <c r="A770" i="39"/>
  <c r="A549" i="39"/>
  <c r="W223" i="39"/>
  <c r="EY24" i="39"/>
  <c r="CM223" i="39"/>
  <c r="A1034" i="39"/>
  <c r="A77" i="39"/>
  <c r="A714" i="39"/>
  <c r="A446" i="39"/>
  <c r="A1509" i="39"/>
  <c r="A809" i="39"/>
  <c r="A2236" i="39"/>
  <c r="A528" i="39"/>
  <c r="A1040" i="39"/>
  <c r="CI223" i="39"/>
  <c r="AY43" i="39"/>
  <c r="EY11" i="39"/>
  <c r="AU39" i="39"/>
  <c r="BC10" i="39"/>
  <c r="BC49" i="39"/>
  <c r="A1045" i="39"/>
  <c r="A3902" i="39"/>
  <c r="A3583" i="39"/>
  <c r="A2718" i="39"/>
  <c r="BO213" i="39"/>
  <c r="EM25" i="39"/>
  <c r="BC33" i="39"/>
  <c r="BC77" i="39"/>
  <c r="A602" i="39"/>
  <c r="A95" i="39"/>
  <c r="A1362" i="39"/>
  <c r="A3586" i="39"/>
  <c r="A3026" i="39"/>
  <c r="A3475" i="39"/>
  <c r="A3632" i="39"/>
  <c r="A2722" i="39"/>
  <c r="A2178" i="39"/>
  <c r="A330" i="39"/>
  <c r="A1444" i="39"/>
  <c r="A114" i="39"/>
  <c r="A1717" i="39"/>
  <c r="A977" i="39"/>
  <c r="A2508" i="39"/>
  <c r="CU219" i="39"/>
  <c r="A2020" i="39"/>
  <c r="BG19" i="39"/>
  <c r="AU27" i="39"/>
  <c r="AM217" i="39"/>
  <c r="EQ30" i="39"/>
  <c r="BG34" i="39"/>
  <c r="DK220" i="39"/>
  <c r="AI214" i="39"/>
  <c r="EI33" i="39"/>
  <c r="A208" i="39"/>
  <c r="A131" i="39"/>
  <c r="A3774" i="39"/>
  <c r="A3967" i="39"/>
  <c r="A3103" i="39"/>
  <c r="A2590" i="39"/>
  <c r="AQ224" i="39"/>
  <c r="BG71" i="39"/>
  <c r="CQ24" i="39"/>
  <c r="AI15" i="39"/>
  <c r="AU29" i="39"/>
  <c r="A334" i="39"/>
  <c r="A2932" i="39"/>
  <c r="A738" i="39"/>
  <c r="A3730" i="39"/>
  <c r="A3154" i="39"/>
  <c r="A3619" i="39"/>
  <c r="A3952" i="39"/>
  <c r="A2882" i="39"/>
  <c r="A2306" i="39"/>
  <c r="A594" i="39"/>
  <c r="A2596" i="39"/>
  <c r="A258" i="39"/>
  <c r="A1254" i="39"/>
  <c r="A3797" i="39"/>
  <c r="A2060" i="39"/>
  <c r="A484" i="39"/>
  <c r="A916" i="39"/>
  <c r="A1348" i="39"/>
  <c r="A2289" i="39"/>
  <c r="A3277" i="39"/>
  <c r="A659" i="39"/>
  <c r="A1171" i="39"/>
  <c r="A1776" i="39"/>
  <c r="A2608" i="39"/>
  <c r="A1507" i="39"/>
  <c r="A1939" i="39"/>
  <c r="A2371" i="39"/>
  <c r="A3399" i="39"/>
  <c r="A2717" i="39"/>
  <c r="BK55" i="39"/>
  <c r="AQ16" i="39"/>
  <c r="GI24" i="39"/>
  <c r="EY32" i="39"/>
  <c r="AY81" i="39"/>
  <c r="AI216" i="39"/>
  <c r="CE213" i="39"/>
  <c r="CY14" i="39"/>
  <c r="A176" i="39"/>
  <c r="A67" i="39"/>
  <c r="A3838" i="39"/>
  <c r="A2974" i="39"/>
  <c r="A3135" i="39"/>
  <c r="A2622" i="39"/>
  <c r="CQ222" i="39"/>
  <c r="BK23" i="39"/>
  <c r="CY17" i="39"/>
  <c r="W14" i="39"/>
  <c r="AQ66" i="39"/>
  <c r="A284" i="39"/>
  <c r="A2804" i="39"/>
  <c r="A697" i="39"/>
  <c r="A3746" i="39"/>
  <c r="A3202" i="39"/>
  <c r="A3651" i="39"/>
  <c r="A3984" i="39"/>
  <c r="A2898" i="39"/>
  <c r="A2338" i="39"/>
  <c r="A722" i="39"/>
  <c r="A2852" i="39"/>
  <c r="A290" i="39"/>
  <c r="A1222" i="39"/>
  <c r="A3541" i="39"/>
  <c r="A1996" i="39"/>
  <c r="A468" i="39"/>
  <c r="A900" i="39"/>
  <c r="A1316" i="39"/>
  <c r="A2225" i="39"/>
  <c r="A3213" i="39"/>
  <c r="A643" i="39"/>
  <c r="A1155" i="39"/>
  <c r="A1712" i="39"/>
  <c r="A2576" i="39"/>
  <c r="A1491" i="39"/>
  <c r="A1923" i="39"/>
  <c r="A2339" i="39"/>
  <c r="A2851" i="39"/>
  <c r="A3601" i="39"/>
  <c r="A1670" i="39"/>
  <c r="A2262" i="39"/>
  <c r="A3224" i="39"/>
  <c r="A3447" i="39"/>
  <c r="A3446" i="39"/>
  <c r="A1154" i="39"/>
  <c r="A1748" i="39"/>
  <c r="AY20" i="39"/>
  <c r="AQ84" i="39"/>
  <c r="FK31" i="39"/>
  <c r="A3173" i="39"/>
  <c r="A649" i="39"/>
  <c r="A713" i="39"/>
  <c r="AI24" i="39"/>
  <c r="BG74" i="39"/>
  <c r="A3358" i="39"/>
  <c r="A2254" i="39"/>
  <c r="AQ24" i="39"/>
  <c r="A1093" i="39"/>
  <c r="A3458" i="39"/>
  <c r="A3344" i="39"/>
  <c r="A185" i="39"/>
  <c r="A2229" i="39"/>
  <c r="A612" i="39"/>
  <c r="A1300" i="39"/>
  <c r="A2545" i="39"/>
  <c r="A611" i="39"/>
  <c r="A1299" i="39"/>
  <c r="A2544" i="39"/>
  <c r="A1635" i="39"/>
  <c r="A2323" i="39"/>
  <c r="A2963" i="39"/>
  <c r="A3857" i="39"/>
  <c r="A1814" i="39"/>
  <c r="A2454" i="39"/>
  <c r="A3736" i="39"/>
  <c r="A3735" i="39"/>
  <c r="A3670" i="39"/>
  <c r="A375" i="39"/>
  <c r="A465" i="39"/>
  <c r="S14" i="39"/>
  <c r="BK73" i="39"/>
  <c r="EE24" i="39"/>
  <c r="A1418" i="39"/>
  <c r="A237" i="39"/>
  <c r="A2372" i="39"/>
  <c r="A629" i="39"/>
  <c r="A134" i="39"/>
  <c r="A862" i="39"/>
  <c r="A1637" i="39"/>
  <c r="A2997" i="39"/>
  <c r="A1225" i="39"/>
  <c r="A2364" i="39"/>
  <c r="A384" i="39"/>
  <c r="A736" i="39"/>
  <c r="A1072" i="39"/>
  <c r="A1328" i="39"/>
  <c r="A1737" i="39"/>
  <c r="A2249" i="39"/>
  <c r="A2761" i="39"/>
  <c r="A3581" i="39"/>
  <c r="A559" i="39"/>
  <c r="A815" i="39"/>
  <c r="A1071" i="39"/>
  <c r="A1327" i="39"/>
  <c r="A1736" i="39"/>
  <c r="A2248" i="39"/>
  <c r="A2760" i="39"/>
  <c r="A3580" i="39"/>
  <c r="A1583" i="39"/>
  <c r="A1839" i="39"/>
  <c r="A2095" i="39"/>
  <c r="A2351" i="39"/>
  <c r="A2607" i="39"/>
  <c r="A2863" i="39"/>
  <c r="A3273" i="39"/>
  <c r="A3785" i="39"/>
  <c r="A1586" i="39"/>
  <c r="A1842" i="39"/>
  <c r="A2098" i="39"/>
  <c r="A2602" i="39"/>
  <c r="A3264" i="39"/>
  <c r="A3115" i="39"/>
  <c r="A3627" i="39"/>
  <c r="A3114" i="39"/>
  <c r="A3626" i="39"/>
  <c r="A2253" i="39"/>
  <c r="A279" i="39"/>
  <c r="A1588" i="39"/>
  <c r="A196" i="39"/>
  <c r="AY36" i="39"/>
  <c r="AY85" i="39"/>
  <c r="BC36" i="39"/>
  <c r="BK44" i="39"/>
  <c r="EY26" i="39"/>
  <c r="FW17" i="39"/>
  <c r="AU59" i="39"/>
  <c r="FC17" i="39"/>
  <c r="CY230" i="39"/>
  <c r="BC291" i="39"/>
  <c r="AE212" i="39"/>
  <c r="GA10" i="39"/>
  <c r="CU227" i="39"/>
  <c r="BC264" i="39"/>
  <c r="W245" i="39"/>
  <c r="FS31" i="39"/>
  <c r="CQ220" i="39"/>
  <c r="BC233" i="39"/>
  <c r="W214" i="39"/>
  <c r="FO25" i="39"/>
  <c r="GI29" i="39"/>
  <c r="EI30" i="39"/>
  <c r="AU53" i="39"/>
  <c r="EY29" i="39"/>
  <c r="DC226" i="39"/>
  <c r="BO231" i="39"/>
  <c r="AI223" i="39"/>
  <c r="GE22" i="39"/>
  <c r="CY223" i="39"/>
  <c r="BC236" i="39"/>
  <c r="W217" i="39"/>
  <c r="EA229" i="39"/>
  <c r="CM216" i="39"/>
  <c r="AY227" i="39"/>
  <c r="S210" i="39"/>
  <c r="FO13" i="39"/>
  <c r="GA29" i="39"/>
  <c r="EI18" i="39"/>
  <c r="EE27" i="39"/>
  <c r="AQ212" i="39"/>
  <c r="DK223" i="39"/>
  <c r="AM215" i="39"/>
  <c r="DK224" i="39"/>
  <c r="AM216" i="39"/>
  <c r="CE221" i="39"/>
  <c r="DW32" i="39"/>
  <c r="BK63" i="39"/>
  <c r="DK229" i="39"/>
  <c r="EM13" i="39"/>
  <c r="AY63" i="39"/>
  <c r="BG66" i="39"/>
  <c r="A1581" i="39"/>
  <c r="A3048" i="39"/>
  <c r="BC71" i="39"/>
  <c r="A28" i="39"/>
  <c r="A3717" i="39"/>
  <c r="A3219" i="39"/>
  <c r="A2013" i="39"/>
  <c r="A710" i="39"/>
  <c r="A3588" i="39"/>
  <c r="A1108" i="39"/>
  <c r="A2161" i="39"/>
  <c r="A419" i="39"/>
  <c r="A1107" i="39"/>
  <c r="A2160" i="39"/>
  <c r="A1443" i="39"/>
  <c r="A2131" i="39"/>
  <c r="A2819" i="39"/>
  <c r="A3569" i="39"/>
  <c r="A1686" i="39"/>
  <c r="A2166" i="39"/>
  <c r="A3160" i="39"/>
  <c r="A3479" i="39"/>
  <c r="A3350" i="39"/>
  <c r="A1410" i="39"/>
  <c r="A1333" i="39"/>
  <c r="BC61" i="39"/>
  <c r="AU68" i="39"/>
  <c r="S223" i="39"/>
  <c r="A3941" i="39"/>
  <c r="A690" i="39"/>
  <c r="A61" i="39"/>
  <c r="A1325" i="39"/>
  <c r="A326" i="39"/>
  <c r="A478" i="39"/>
  <c r="A1150" i="39"/>
  <c r="A2213" i="39"/>
  <c r="A841" i="39"/>
  <c r="A1596" i="39"/>
  <c r="A2940" i="39"/>
  <c r="A544" i="39"/>
  <c r="A880" i="39"/>
  <c r="A1184" i="39"/>
  <c r="A1449" i="39"/>
  <c r="A1961" i="39"/>
  <c r="A2473" i="39"/>
  <c r="A3005" i="39"/>
  <c r="A415" i="39"/>
  <c r="A671" i="39"/>
  <c r="A927" i="39"/>
  <c r="A1183" i="39"/>
  <c r="A1448" i="39"/>
  <c r="A1960" i="39"/>
  <c r="A2472" i="39"/>
  <c r="A3004" i="39"/>
  <c r="A1439" i="39"/>
  <c r="A1695" i="39"/>
  <c r="A1951" i="39"/>
  <c r="A2207" i="39"/>
  <c r="A2463" i="39"/>
  <c r="A2719" i="39"/>
  <c r="A2985" i="39"/>
  <c r="A3497" i="39"/>
  <c r="A1442" i="39"/>
  <c r="A1698" i="39"/>
  <c r="A1954" i="39"/>
  <c r="A2314" i="39"/>
  <c r="A2826" i="39"/>
  <c r="A3712" i="39"/>
  <c r="A3339" i="39"/>
  <c r="A3851" i="39"/>
  <c r="A3338" i="39"/>
  <c r="A3850" i="39"/>
  <c r="A946" i="39"/>
  <c r="A55" i="39"/>
  <c r="A666" i="39"/>
  <c r="DK221" i="39"/>
  <c r="AA16" i="39"/>
  <c r="EI21" i="39"/>
  <c r="EA14" i="39"/>
  <c r="GM25" i="39"/>
  <c r="O221" i="39"/>
  <c r="AI25" i="39"/>
  <c r="BG38" i="39"/>
  <c r="DW227" i="39"/>
  <c r="CI226" i="39"/>
  <c r="AU226" i="39"/>
  <c r="K232" i="39"/>
  <c r="DO234" i="39"/>
  <c r="CE223" i="39"/>
  <c r="AQ221" i="39"/>
  <c r="GQ31" i="39"/>
  <c r="DO219" i="39"/>
  <c r="CA216" i="39"/>
  <c r="AI273" i="39"/>
  <c r="GM24" i="39"/>
  <c r="BW212" i="39"/>
  <c r="FC22" i="39"/>
  <c r="AI21" i="39"/>
  <c r="BG22" i="39"/>
  <c r="DW231" i="39"/>
  <c r="CM226" i="39"/>
  <c r="BC215" i="39"/>
  <c r="S220" i="39"/>
  <c r="DW220" i="39"/>
  <c r="CI219" i="39"/>
  <c r="AY210" i="39"/>
  <c r="O217" i="39"/>
  <c r="DS230" i="39"/>
  <c r="CE228" i="39"/>
  <c r="AQ226" i="39"/>
  <c r="K226" i="39"/>
  <c r="DC225" i="39"/>
  <c r="FK26" i="39"/>
  <c r="K14" i="39"/>
  <c r="BC210" i="39"/>
  <c r="BK215" i="39"/>
  <c r="GA22" i="39"/>
  <c r="BC260" i="39"/>
  <c r="DO231" i="39"/>
  <c r="AE214" i="39"/>
  <c r="AA223" i="39"/>
  <c r="CY11" i="39"/>
  <c r="BK15" i="39"/>
  <c r="CI217" i="39"/>
  <c r="DS231" i="39"/>
  <c r="BG93" i="39"/>
  <c r="K17" i="39"/>
  <c r="A866" i="39"/>
  <c r="A3432" i="39"/>
  <c r="A1063" i="39"/>
  <c r="AQ42" i="39"/>
  <c r="A1323" i="39"/>
  <c r="A2521" i="39"/>
  <c r="A3361" i="39"/>
  <c r="A2837" i="39"/>
  <c r="A1913" i="39"/>
  <c r="A651" i="39"/>
  <c r="A3100" i="39"/>
  <c r="BK35" i="39"/>
  <c r="GI17" i="39"/>
  <c r="BK76" i="39"/>
  <c r="S12" i="39"/>
  <c r="A485" i="39"/>
  <c r="A2894" i="39"/>
  <c r="CI11" i="39"/>
  <c r="BC87" i="39"/>
  <c r="S217" i="39"/>
  <c r="AA12" i="39"/>
  <c r="A1058" i="39"/>
  <c r="A3311" i="39"/>
  <c r="GQ23" i="39"/>
  <c r="W13" i="39"/>
  <c r="A1042" i="39"/>
  <c r="A3315" i="39"/>
  <c r="A1146" i="39"/>
  <c r="A1414" i="39"/>
  <c r="EA20" i="39"/>
  <c r="A2886" i="39"/>
  <c r="EU17" i="39"/>
  <c r="GI23" i="39"/>
  <c r="A1122" i="39"/>
  <c r="A3624" i="39"/>
  <c r="GM16" i="39"/>
  <c r="CA13" i="39"/>
  <c r="A300" i="39"/>
  <c r="A1805" i="39"/>
  <c r="A3859" i="39"/>
  <c r="A3056" i="39"/>
  <c r="A637" i="39"/>
  <c r="A50" i="39"/>
  <c r="A1361" i="39"/>
  <c r="A820" i="39"/>
  <c r="A2257" i="39"/>
  <c r="A819" i="39"/>
  <c r="A2256" i="39"/>
  <c r="A1843" i="39"/>
  <c r="A2867" i="39"/>
  <c r="A1846" i="39"/>
  <c r="A3127" i="39"/>
  <c r="A2157" i="39"/>
  <c r="AU60" i="39"/>
  <c r="CM225" i="39"/>
  <c r="A205" i="39"/>
  <c r="A118" i="39"/>
  <c r="A3125" i="39"/>
  <c r="A400" i="39"/>
  <c r="A165" i="39"/>
  <c r="EI22" i="39"/>
  <c r="CA212" i="39"/>
  <c r="A240" i="39"/>
  <c r="A3903" i="39"/>
  <c r="AE220" i="39"/>
  <c r="AQ19" i="39"/>
  <c r="A236" i="39"/>
  <c r="A850" i="39"/>
  <c r="A3138" i="39"/>
  <c r="A3027" i="39"/>
  <c r="A2274" i="39"/>
  <c r="A2340" i="39"/>
  <c r="A1094" i="39"/>
  <c r="A2188" i="39"/>
  <c r="A1861" i="39"/>
  <c r="CQ16" i="39"/>
  <c r="AY212" i="39"/>
  <c r="W236" i="39"/>
  <c r="BC258" i="39"/>
  <c r="A2964" i="39"/>
  <c r="A3102" i="39"/>
  <c r="A2942" i="39"/>
  <c r="CQ30" i="39"/>
  <c r="EA15" i="39"/>
  <c r="A92" i="39"/>
  <c r="A482" i="39"/>
  <c r="A3282" i="39"/>
  <c r="A3155" i="39"/>
  <c r="A2434" i="39"/>
  <c r="A9" i="39"/>
  <c r="A806" i="39"/>
  <c r="A1740" i="39"/>
  <c r="A836" i="39"/>
  <c r="A1937" i="39"/>
  <c r="A579" i="39"/>
  <c r="A1584" i="39"/>
  <c r="A3660" i="39"/>
  <c r="A2275" i="39"/>
  <c r="A481" i="39"/>
  <c r="DW14" i="39"/>
  <c r="EA214" i="39"/>
  <c r="BC223" i="39"/>
  <c r="CQ25" i="39"/>
  <c r="A2708" i="39"/>
  <c r="A3134" i="39"/>
  <c r="A2984" i="39"/>
  <c r="EE12" i="39"/>
  <c r="BK54" i="39"/>
  <c r="A76" i="39"/>
  <c r="A381" i="39"/>
  <c r="A3298" i="39"/>
  <c r="A3203" i="39"/>
  <c r="A2450" i="39"/>
  <c r="A25" i="39"/>
  <c r="A742" i="39"/>
  <c r="A1676" i="39"/>
  <c r="A804" i="39"/>
  <c r="A1905" i="39"/>
  <c r="A547" i="39"/>
  <c r="A1552" i="39"/>
  <c r="A3532" i="39"/>
  <c r="A2259" i="39"/>
  <c r="A3441" i="39"/>
  <c r="A2006" i="39"/>
  <c r="A3287" i="39"/>
  <c r="A2413" i="39"/>
  <c r="A24" i="39"/>
  <c r="BK72" i="39"/>
  <c r="A906" i="39"/>
  <c r="CQ210" i="39"/>
  <c r="A3269" i="39"/>
  <c r="S211" i="39"/>
  <c r="A3906" i="39"/>
  <c r="A1210" i="39"/>
  <c r="A356" i="39"/>
  <c r="A2193" i="39"/>
  <c r="A1123" i="39"/>
  <c r="A1475" i="39"/>
  <c r="A2835" i="39"/>
  <c r="A1702" i="39"/>
  <c r="A3352" i="39"/>
  <c r="A3414" i="39"/>
  <c r="A1205" i="39"/>
  <c r="AQ20" i="39"/>
  <c r="A2301" i="39"/>
  <c r="A3316" i="39"/>
  <c r="A214" i="39"/>
  <c r="A1374" i="39"/>
  <c r="A1033" i="39"/>
  <c r="A3812" i="39"/>
  <c r="A992" i="39"/>
  <c r="A1609" i="39"/>
  <c r="A2633" i="39"/>
  <c r="A495" i="39"/>
  <c r="A1007" i="39"/>
  <c r="A1608" i="39"/>
  <c r="A2632" i="39"/>
  <c r="A1519" i="39"/>
  <c r="A2031" i="39"/>
  <c r="A2543" i="39"/>
  <c r="A3145" i="39"/>
  <c r="A1522" i="39"/>
  <c r="A2034" i="39"/>
  <c r="A3008" i="39"/>
  <c r="A3499" i="39"/>
  <c r="A3498" i="39"/>
  <c r="A461" i="39"/>
  <c r="A324" i="39"/>
  <c r="EE19" i="39"/>
  <c r="AY228" i="39"/>
  <c r="GM30" i="39"/>
  <c r="DG10" i="39"/>
  <c r="BS233" i="39"/>
  <c r="GI26" i="39"/>
  <c r="BO232" i="39"/>
  <c r="GE23" i="39"/>
  <c r="BG213" i="39"/>
  <c r="GA16" i="39"/>
  <c r="EQ32" i="39"/>
  <c r="CQ45" i="39"/>
  <c r="CA230" i="39"/>
  <c r="GQ14" i="39"/>
  <c r="BS226" i="39"/>
  <c r="GA19" i="39"/>
  <c r="BC269" i="39"/>
  <c r="FW28" i="39"/>
  <c r="EQ20" i="39"/>
  <c r="BC271" i="39"/>
  <c r="BC228" i="39"/>
  <c r="BC229" i="39"/>
  <c r="EM11" i="39"/>
  <c r="BC46" i="39"/>
  <c r="FW13" i="39"/>
  <c r="A35" i="39"/>
  <c r="BK67" i="39"/>
  <c r="A569" i="39"/>
  <c r="A2370" i="39"/>
  <c r="A1932" i="39"/>
  <c r="A1809" i="39"/>
  <c r="A931" i="39"/>
  <c r="A3404" i="39"/>
  <c r="A2643" i="39"/>
  <c r="A1558" i="39"/>
  <c r="A2838" i="39"/>
  <c r="A3158" i="39"/>
  <c r="A3604" i="39"/>
  <c r="AQ47" i="39"/>
  <c r="AU218" i="39"/>
  <c r="A157" i="39"/>
  <c r="A458" i="39"/>
  <c r="A990" i="39"/>
  <c r="A3509" i="39"/>
  <c r="A2620" i="39"/>
  <c r="A800" i="39"/>
  <c r="A1376" i="39"/>
  <c r="A2345" i="39"/>
  <c r="A3773" i="39"/>
  <c r="A863" i="39"/>
  <c r="A1375" i="39"/>
  <c r="A2344" i="39"/>
  <c r="A3772" i="39"/>
  <c r="A1887" i="39"/>
  <c r="A2399" i="39"/>
  <c r="A2911" i="39"/>
  <c r="A3881" i="39"/>
  <c r="A1890" i="39"/>
  <c r="A2698" i="39"/>
  <c r="A3211" i="39"/>
  <c r="A3210" i="39"/>
  <c r="A1485" i="39"/>
  <c r="A1125" i="39"/>
  <c r="AQ90" i="39"/>
  <c r="BK53" i="39"/>
  <c r="AA222" i="39"/>
  <c r="AY40" i="39"/>
  <c r="CQ230" i="39"/>
  <c r="W224" i="39"/>
  <c r="CM227" i="39"/>
  <c r="S221" i="39"/>
  <c r="CI232" i="39"/>
  <c r="O214" i="39"/>
  <c r="FO12" i="39"/>
  <c r="AY34" i="39"/>
  <c r="CY218" i="39"/>
  <c r="AA224" i="39"/>
  <c r="CQ223" i="39"/>
  <c r="W233" i="39"/>
  <c r="CM232" i="39"/>
  <c r="S226" i="39"/>
  <c r="GM21" i="39"/>
  <c r="CQ13" i="39"/>
  <c r="K228" i="39"/>
  <c r="GA11" i="39"/>
  <c r="CY217" i="39"/>
  <c r="BK79" i="39"/>
  <c r="GQ24" i="39"/>
  <c r="EE29" i="39"/>
  <c r="A3359" i="39"/>
  <c r="BO23" i="39"/>
  <c r="A2676" i="39"/>
  <c r="A3218" i="39"/>
  <c r="A2946" i="39"/>
  <c r="A2996" i="39"/>
  <c r="A3285" i="39"/>
  <c r="A708" i="39"/>
  <c r="A1380" i="39"/>
  <c r="A2705" i="39"/>
  <c r="A707" i="39"/>
  <c r="A1379" i="39"/>
  <c r="A2704" i="39"/>
  <c r="A1731" i="39"/>
  <c r="A2403" i="39"/>
  <c r="A3057" i="39"/>
  <c r="A3985" i="39"/>
  <c r="A1878" i="39"/>
  <c r="A2550" i="39"/>
  <c r="A2967" i="39"/>
  <c r="A3863" i="39"/>
  <c r="A3734" i="39"/>
  <c r="A235" i="39"/>
  <c r="A280" i="39"/>
  <c r="FG17" i="39"/>
  <c r="EE10" i="39"/>
  <c r="AI249" i="39"/>
  <c r="A1917" i="39"/>
  <c r="A285" i="39"/>
  <c r="A2756" i="39"/>
  <c r="A757" i="39"/>
  <c r="A166" i="39"/>
  <c r="A766" i="39"/>
  <c r="A1445" i="39"/>
  <c r="A2853" i="39"/>
  <c r="A1129" i="39"/>
  <c r="A2172" i="39"/>
  <c r="A352" i="39"/>
  <c r="A688" i="39"/>
  <c r="A1024" i="39"/>
  <c r="A1296" i="39"/>
  <c r="A1673" i="39"/>
  <c r="A2185" i="39"/>
  <c r="A2697" i="39"/>
  <c r="A3453" i="39"/>
  <c r="A527" i="39"/>
  <c r="A783" i="39"/>
  <c r="A1039" i="39"/>
  <c r="A1295" i="39"/>
  <c r="A1672" i="39"/>
  <c r="A2184" i="39"/>
  <c r="A2696" i="39"/>
  <c r="A3452" i="39"/>
  <c r="A1551" i="39"/>
  <c r="A1807" i="39"/>
  <c r="A2063" i="39"/>
  <c r="A2319" i="39"/>
  <c r="A2575" i="39"/>
  <c r="A2831" i="39"/>
  <c r="A3209" i="39"/>
  <c r="A3721" i="39"/>
  <c r="A1554" i="39"/>
  <c r="A1810" i="39"/>
  <c r="A2066" i="39"/>
  <c r="A2538" i="39"/>
  <c r="A3136" i="39"/>
  <c r="A3051" i="39"/>
  <c r="A3563" i="39"/>
  <c r="A3050" i="39"/>
  <c r="A3562" i="39"/>
  <c r="A2765" i="39"/>
  <c r="A349" i="39"/>
  <c r="A2100" i="39"/>
  <c r="A260" i="39"/>
  <c r="BG26" i="39"/>
  <c r="BK82" i="39"/>
  <c r="AU70" i="39"/>
  <c r="BC51" i="39"/>
  <c r="CQ10" i="39"/>
  <c r="BO223" i="39"/>
  <c r="AU24" i="39"/>
  <c r="EM10" i="39"/>
  <c r="DG214" i="39"/>
  <c r="BO227" i="39"/>
  <c r="AI219" i="39"/>
  <c r="GE18" i="39"/>
  <c r="CQ219" i="39"/>
  <c r="BC232" i="39"/>
  <c r="W213" i="39"/>
  <c r="EA225" i="39"/>
  <c r="CM212" i="39"/>
  <c r="AY223" i="39"/>
  <c r="O230" i="39"/>
  <c r="DW214" i="39"/>
  <c r="FO34" i="39"/>
  <c r="EE32" i="39"/>
  <c r="AY13" i="39"/>
  <c r="GE33" i="39"/>
  <c r="CI214" i="39"/>
  <c r="AU214" i="39"/>
  <c r="K220" i="39"/>
  <c r="DO222" i="39"/>
  <c r="CA219" i="39"/>
  <c r="AM223" i="39"/>
  <c r="GQ19" i="39"/>
  <c r="DK232" i="39"/>
  <c r="BW219" i="39"/>
  <c r="AI261" i="39"/>
  <c r="GM28" i="39"/>
  <c r="CA213" i="39"/>
  <c r="EU14" i="39"/>
  <c r="AU85" i="39"/>
  <c r="DC218" i="39"/>
  <c r="AI231" i="39"/>
  <c r="CY231" i="39"/>
  <c r="AI220" i="39"/>
  <c r="CY232" i="39"/>
  <c r="AI221" i="39"/>
  <c r="AQ219" i="39"/>
  <c r="DG15" i="39"/>
  <c r="BK31" i="39"/>
  <c r="CQ221" i="39"/>
  <c r="FG31" i="39"/>
  <c r="DW33" i="39"/>
  <c r="BK48" i="39"/>
  <c r="DC217" i="39"/>
  <c r="FK24" i="39"/>
  <c r="EI38" i="39"/>
  <c r="K230" i="39"/>
  <c r="DC220" i="39"/>
  <c r="BC244" i="39"/>
  <c r="AI227" i="39"/>
  <c r="AA219" i="39"/>
  <c r="A2333" i="39"/>
  <c r="A289" i="39"/>
  <c r="A1636" i="39"/>
  <c r="A202" i="39"/>
  <c r="A1046" i="39"/>
  <c r="A2709" i="39"/>
  <c r="A1409" i="39"/>
  <c r="A3908" i="39"/>
  <c r="A828" i="39"/>
  <c r="A1340" i="39"/>
  <c r="A2273" i="39"/>
  <c r="A3629" i="39"/>
  <c r="A827" i="39"/>
  <c r="A1440" i="39"/>
  <c r="A1435" i="39"/>
  <c r="A2459" i="39"/>
  <c r="A1438" i="39"/>
  <c r="A2822" i="39"/>
  <c r="A3334" i="39"/>
  <c r="A677" i="39"/>
  <c r="BG96" i="39"/>
  <c r="A2565" i="39"/>
  <c r="A1337" i="39"/>
  <c r="A3620" i="39"/>
  <c r="A792" i="39"/>
  <c r="A1304" i="39"/>
  <c r="A2201" i="39"/>
  <c r="A3485" i="39"/>
  <c r="A791" i="39"/>
  <c r="A1371" i="39"/>
  <c r="A3740" i="39"/>
  <c r="A2391" i="39"/>
  <c r="A3865" i="39"/>
  <c r="A2682" i="39"/>
  <c r="A3194" i="39"/>
  <c r="A1189" i="39"/>
  <c r="DW26" i="39"/>
  <c r="A1099" i="39"/>
  <c r="A1792" i="39"/>
  <c r="A2816" i="39"/>
  <c r="A1611" i="39"/>
  <c r="A2123" i="39"/>
  <c r="A2635" i="39"/>
  <c r="A3329" i="39"/>
  <c r="A1614" i="39"/>
  <c r="A2150" i="39"/>
  <c r="A3384" i="39"/>
  <c r="A3687" i="39"/>
  <c r="A3686" i="39"/>
  <c r="A219" i="39"/>
  <c r="A136" i="39"/>
  <c r="AA25" i="39"/>
  <c r="BC91" i="39"/>
  <c r="GI11" i="39"/>
  <c r="A1976" i="39"/>
  <c r="A3036" i="39"/>
  <c r="A1703" i="39"/>
  <c r="A2215" i="39"/>
  <c r="A2727" i="39"/>
  <c r="A3513" i="39"/>
  <c r="A1706" i="39"/>
  <c r="A2330" i="39"/>
  <c r="A3744" i="39"/>
  <c r="A3867" i="39"/>
  <c r="A3866" i="39"/>
  <c r="A39" i="39"/>
  <c r="AQ231" i="39"/>
  <c r="BO88" i="39"/>
  <c r="EI19" i="39"/>
  <c r="BC73" i="39"/>
  <c r="A2484" i="39"/>
  <c r="A2490" i="39"/>
  <c r="A2295" i="39"/>
  <c r="A1307" i="39"/>
  <c r="A3293" i="39"/>
  <c r="A1256" i="39"/>
  <c r="A3236" i="39"/>
  <c r="A2373" i="39"/>
  <c r="A462" i="39"/>
  <c r="A1341" i="39"/>
  <c r="A457" i="39"/>
  <c r="DG228" i="39"/>
  <c r="A3141" i="39"/>
  <c r="A1790" i="39"/>
  <c r="A1787" i="39"/>
  <c r="A1003" i="39"/>
  <c r="A2625" i="39"/>
  <c r="A1004" i="39"/>
  <c r="A2092" i="39"/>
  <c r="A1605" i="39"/>
  <c r="A142" i="39"/>
  <c r="A2532" i="39"/>
  <c r="A938" i="39"/>
  <c r="BC25" i="39"/>
  <c r="AA232" i="39"/>
  <c r="AQ229" i="39"/>
  <c r="BC257" i="39"/>
  <c r="FC14" i="39"/>
  <c r="FG16" i="39"/>
  <c r="BC15" i="39"/>
  <c r="CA23" i="39"/>
  <c r="FC23" i="39"/>
  <c r="BK47" i="39"/>
  <c r="DG216" i="39"/>
  <c r="DG226" i="39"/>
  <c r="GE28" i="39"/>
  <c r="GI19" i="39"/>
  <c r="GM22" i="39"/>
  <c r="EA19" i="39"/>
  <c r="FW24" i="39"/>
  <c r="GA31" i="39"/>
  <c r="GI10" i="39"/>
  <c r="EE11" i="39"/>
  <c r="CY225" i="39"/>
  <c r="A292" i="39"/>
  <c r="A3530" i="39"/>
  <c r="A3072" i="39"/>
  <c r="A1538" i="39"/>
  <c r="A2559" i="39"/>
  <c r="A1535" i="39"/>
  <c r="A1640" i="39"/>
  <c r="A511" i="39"/>
  <c r="A1641" i="39"/>
  <c r="A3940" i="39"/>
  <c r="A1406" i="39"/>
  <c r="A2884" i="39"/>
  <c r="BO59" i="39"/>
  <c r="A3702" i="39"/>
  <c r="A1862" i="39"/>
  <c r="A1699" i="39"/>
  <c r="A2673" i="39"/>
  <c r="A73" i="39"/>
  <c r="AY76" i="39"/>
  <c r="CI238" i="39"/>
  <c r="A1114" i="39"/>
  <c r="A97" i="39"/>
  <c r="A769" i="39"/>
  <c r="A10" i="39"/>
  <c r="A1430" i="39"/>
  <c r="A3989" i="39"/>
  <c r="A2156" i="39"/>
  <c r="A508" i="39"/>
  <c r="A1020" i="39"/>
  <c r="A1633" i="39"/>
  <c r="A2657" i="39"/>
  <c r="A507" i="39"/>
  <c r="A1019" i="39"/>
  <c r="A2208" i="39"/>
  <c r="A1819" i="39"/>
  <c r="A2843" i="39"/>
  <c r="A1822" i="39"/>
  <c r="A3079" i="39"/>
  <c r="A2541" i="39"/>
  <c r="CY10" i="39"/>
  <c r="W216" i="39"/>
  <c r="A953" i="39"/>
  <c r="A2524" i="39"/>
  <c r="A600" i="39"/>
  <c r="A1112" i="39"/>
  <c r="A1817" i="39"/>
  <c r="A2841" i="39"/>
  <c r="A599" i="39"/>
  <c r="A1115" i="39"/>
  <c r="A2584" i="39"/>
  <c r="A2007" i="39"/>
  <c r="A3097" i="39"/>
  <c r="A2010" i="39"/>
  <c r="A3451" i="39"/>
  <c r="A589" i="39"/>
  <c r="AQ79" i="39"/>
  <c r="W222" i="39"/>
  <c r="A1664" i="39"/>
  <c r="A2688" i="39"/>
  <c r="A1547" i="39"/>
  <c r="A2059" i="39"/>
  <c r="A2571" i="39"/>
  <c r="A3201" i="39"/>
  <c r="A1550" i="39"/>
  <c r="A2062" i="39"/>
  <c r="A3128" i="39"/>
  <c r="A3559" i="39"/>
  <c r="A3558" i="39"/>
  <c r="A354" i="39"/>
  <c r="A264" i="39"/>
  <c r="AY64" i="39"/>
  <c r="FO24" i="39"/>
  <c r="A1592" i="39"/>
  <c r="A2616" i="39"/>
  <c r="A1511" i="39"/>
  <c r="A2023" i="39"/>
  <c r="A2535" i="39"/>
  <c r="A3129" i="39"/>
  <c r="A1514" i="39"/>
  <c r="A2026" i="39"/>
  <c r="A2976" i="39"/>
  <c r="A3483" i="39"/>
  <c r="A3482" i="39"/>
  <c r="A505" i="39"/>
  <c r="A345" i="39"/>
  <c r="BO20" i="39"/>
  <c r="AQ211" i="39"/>
  <c r="AY231" i="39"/>
  <c r="CQ21" i="39"/>
  <c r="A3515" i="39"/>
  <c r="A3161" i="39"/>
  <c r="A2648" i="39"/>
  <c r="A615" i="39"/>
  <c r="A1849" i="39"/>
  <c r="A616" i="39"/>
  <c r="A985" i="39"/>
  <c r="A974" i="39"/>
  <c r="A469" i="39"/>
  <c r="A149" i="39"/>
  <c r="A2621" i="39"/>
  <c r="A397" i="39"/>
  <c r="A2046" i="39"/>
  <c r="A2043" i="39"/>
  <c r="A1147" i="39"/>
  <c r="A2881" i="39"/>
  <c r="A1132" i="39"/>
  <c r="A2604" i="39"/>
  <c r="A1925" i="39"/>
  <c r="A58" i="39"/>
  <c r="A1796" i="39"/>
  <c r="A669" i="39"/>
  <c r="EE43" i="39"/>
  <c r="O232" i="39"/>
  <c r="AA233" i="39"/>
  <c r="AM212" i="39"/>
  <c r="EQ24" i="39"/>
  <c r="FO15" i="39"/>
  <c r="BG60" i="39"/>
  <c r="EA25" i="39"/>
  <c r="BK210" i="39"/>
  <c r="BO229" i="39"/>
  <c r="BW221" i="39"/>
  <c r="DW230" i="39"/>
  <c r="S225" i="39"/>
  <c r="W228" i="39"/>
  <c r="AY77" i="39"/>
  <c r="GQ32" i="39"/>
  <c r="O213" i="39"/>
  <c r="S216" i="39"/>
  <c r="AY82" i="39"/>
  <c r="CA12" i="39"/>
  <c r="A869" i="39"/>
  <c r="A3274" i="39"/>
  <c r="A2762" i="39"/>
  <c r="A3945" i="39"/>
  <c r="A2431" i="39"/>
  <c r="A3900" i="39"/>
  <c r="A1407" i="39"/>
  <c r="A3901" i="39"/>
  <c r="A1408" i="39"/>
  <c r="A2812" i="39"/>
  <c r="A1054" i="39"/>
  <c r="A109" i="39"/>
  <c r="DW23" i="39"/>
  <c r="A3222" i="39"/>
  <c r="A1622" i="39"/>
  <c r="A3724" i="39"/>
  <c r="A1969" i="39"/>
  <c r="A2130" i="39"/>
  <c r="FC31" i="39"/>
  <c r="BO83" i="39"/>
  <c r="A2686" i="39"/>
  <c r="A1188" i="39"/>
  <c r="A3697" i="39"/>
  <c r="AU25" i="39"/>
  <c r="A542" i="39"/>
  <c r="A1216" i="39"/>
  <c r="A1215" i="39"/>
  <c r="A2239" i="39"/>
  <c r="A2378" i="39"/>
  <c r="A3796" i="39"/>
  <c r="AU80" i="39"/>
  <c r="W229" i="39"/>
  <c r="BK58" i="39"/>
  <c r="GQ35" i="39"/>
  <c r="DW223" i="39"/>
  <c r="CQ18" i="39"/>
  <c r="CY12" i="39"/>
  <c r="FS13" i="39"/>
  <c r="AI237" i="39"/>
  <c r="A2817" i="39"/>
  <c r="FK30" i="39"/>
  <c r="BG72" i="39"/>
  <c r="A242" i="39"/>
  <c r="EU18" i="39"/>
  <c r="AU82" i="39"/>
  <c r="A48" i="39"/>
  <c r="A3263" i="39"/>
  <c r="BC286" i="39"/>
  <c r="A2164" i="39"/>
  <c r="A3731" i="39"/>
  <c r="A1501" i="39"/>
  <c r="A2869" i="39"/>
  <c r="A2961" i="39"/>
  <c r="A2448" i="39"/>
  <c r="A2707" i="39"/>
  <c r="AE225" i="39"/>
  <c r="AY31" i="39"/>
  <c r="BC290" i="39"/>
  <c r="A3327" i="39"/>
  <c r="BC27" i="39"/>
  <c r="A1908" i="39"/>
  <c r="A3747" i="39"/>
  <c r="A1629" i="39"/>
  <c r="A2805" i="39"/>
  <c r="A1236" i="39"/>
  <c r="A979" i="39"/>
  <c r="A1827" i="39"/>
  <c r="A1574" i="39"/>
  <c r="A3094" i="39"/>
  <c r="FG21" i="39"/>
  <c r="AQ31" i="39"/>
  <c r="A156" i="39"/>
  <c r="A934" i="39"/>
  <c r="A451" i="39"/>
  <c r="A2147" i="39"/>
  <c r="A2198" i="39"/>
  <c r="A1026" i="39"/>
  <c r="BO218" i="39"/>
  <c r="A877" i="39"/>
  <c r="A2661" i="39"/>
  <c r="A640" i="39"/>
  <c r="A2121" i="39"/>
  <c r="A751" i="39"/>
  <c r="A1263" i="39"/>
  <c r="A3324" i="39"/>
  <c r="A2287" i="39"/>
  <c r="A3657" i="39"/>
  <c r="A2474" i="39"/>
  <c r="A2986" i="39"/>
  <c r="A2612" i="39"/>
  <c r="AQ40" i="39"/>
  <c r="DK222" i="39"/>
  <c r="DC227" i="39"/>
  <c r="DC212" i="39"/>
  <c r="AI254" i="39"/>
  <c r="DK226" i="39"/>
  <c r="DK215" i="39"/>
  <c r="CU232" i="39"/>
  <c r="W227" i="39"/>
  <c r="FW14" i="39"/>
  <c r="FS28" i="39"/>
  <c r="BO85" i="39"/>
  <c r="A3199" i="39"/>
  <c r="A3667" i="39"/>
  <c r="A932" i="39"/>
  <c r="A1808" i="39"/>
  <c r="A3345" i="39"/>
  <c r="A3223" i="39"/>
  <c r="CE233" i="39"/>
  <c r="A1098" i="39"/>
  <c r="A70" i="39"/>
  <c r="A1353" i="39"/>
  <c r="A1120" i="39"/>
  <c r="A1833" i="39"/>
  <c r="A1119" i="39"/>
  <c r="A1832" i="39"/>
  <c r="A1631" i="39"/>
  <c r="A2655" i="39"/>
  <c r="A1634" i="39"/>
  <c r="A3456" i="39"/>
  <c r="A183" i="39"/>
  <c r="AQ67" i="39"/>
  <c r="K10" i="39"/>
  <c r="BC243" i="39"/>
  <c r="EA224" i="39"/>
  <c r="DW233" i="39"/>
  <c r="DK225" i="39"/>
  <c r="AI234" i="39"/>
  <c r="FW22" i="39"/>
  <c r="FS19" i="39"/>
  <c r="FO29" i="39"/>
  <c r="CI222" i="39"/>
  <c r="BC261" i="39"/>
  <c r="DW218" i="39"/>
  <c r="A2452" i="39"/>
  <c r="EU25" i="39"/>
  <c r="A3331" i="39"/>
  <c r="A454" i="39"/>
  <c r="A1044" i="39"/>
  <c r="A1043" i="39"/>
  <c r="A3788" i="39"/>
  <c r="A2755" i="39"/>
  <c r="A2134" i="39"/>
  <c r="A3415" i="39"/>
  <c r="A1645" i="39"/>
  <c r="BO64" i="39"/>
  <c r="EM28" i="39"/>
  <c r="A733" i="39"/>
  <c r="A1389" i="39"/>
  <c r="A414" i="39"/>
  <c r="A2149" i="39"/>
  <c r="A1532" i="39"/>
  <c r="A512" i="39"/>
  <c r="A1168" i="39"/>
  <c r="A1424" i="39"/>
  <c r="A2441" i="39"/>
  <c r="A655" i="39"/>
  <c r="A1167" i="39"/>
  <c r="A1928" i="39"/>
  <c r="A2952" i="39"/>
  <c r="A1679" i="39"/>
  <c r="A2191" i="39"/>
  <c r="A2703" i="39"/>
  <c r="A3465" i="39"/>
  <c r="A1682" i="39"/>
  <c r="A2282" i="39"/>
  <c r="A3648" i="39"/>
  <c r="A3819" i="39"/>
  <c r="A3818" i="39"/>
  <c r="A87" i="39"/>
  <c r="A3973" i="39"/>
  <c r="GE17" i="39"/>
  <c r="FG27" i="39"/>
  <c r="AE17" i="39"/>
  <c r="EA219" i="39"/>
  <c r="AY217" i="39"/>
  <c r="DS225" i="39"/>
  <c r="AI256" i="39"/>
  <c r="DG220" i="39"/>
  <c r="AI225" i="39"/>
  <c r="BC230" i="39"/>
  <c r="AQ41" i="39"/>
  <c r="DO233" i="39"/>
  <c r="AE216" i="39"/>
  <c r="CU215" i="39"/>
  <c r="AA213" i="39"/>
  <c r="CQ224" i="39"/>
  <c r="FS20" i="39"/>
  <c r="FO18" i="39"/>
  <c r="FO27" i="39"/>
  <c r="GE30" i="39"/>
  <c r="BC292" i="39"/>
  <c r="BC293" i="39"/>
  <c r="EQ44" i="39"/>
  <c r="BC78" i="39"/>
  <c r="EQ17" i="39"/>
  <c r="BG12" i="39"/>
  <c r="EQ34" i="39"/>
  <c r="BC213" i="39"/>
  <c r="EA232" i="39"/>
  <c r="AU16" i="39"/>
  <c r="A33" i="39"/>
  <c r="A534" i="39"/>
  <c r="A897" i="39"/>
  <c r="A572" i="39"/>
  <c r="A1761" i="39"/>
  <c r="A571" i="39"/>
  <c r="A2464" i="39"/>
  <c r="A2977" i="39"/>
  <c r="A3335" i="39"/>
  <c r="BC65" i="39"/>
  <c r="AE229" i="39"/>
  <c r="A2268" i="39"/>
  <c r="A1048" i="39"/>
  <c r="A2713" i="39"/>
  <c r="A1047" i="39"/>
  <c r="A1879" i="39"/>
  <c r="A1882" i="39"/>
  <c r="A1613" i="39"/>
  <c r="BG35" i="39"/>
  <c r="A2304" i="39"/>
  <c r="A1867" i="39"/>
  <c r="A2891" i="39"/>
  <c r="A1870" i="39"/>
  <c r="A3175" i="39"/>
  <c r="A1773" i="39"/>
  <c r="AU21" i="39"/>
  <c r="CA217" i="39"/>
  <c r="A2488" i="39"/>
  <c r="A1959" i="39"/>
  <c r="A3001" i="39"/>
  <c r="A1962" i="39"/>
  <c r="A3355" i="39"/>
  <c r="A625" i="39"/>
  <c r="EI20" i="39"/>
  <c r="AI16" i="39"/>
  <c r="A3673" i="39"/>
  <c r="A743" i="39"/>
  <c r="A744" i="39"/>
  <c r="A1142" i="39"/>
  <c r="A69" i="39"/>
  <c r="BG90" i="39"/>
  <c r="A2811" i="39"/>
  <c r="A491" i="39"/>
  <c r="A492" i="39"/>
  <c r="A822" i="39"/>
  <c r="A229" i="39"/>
  <c r="CU214" i="39"/>
  <c r="DW225" i="39"/>
  <c r="EI16" i="39"/>
  <c r="BK16" i="39"/>
  <c r="AE219" i="39"/>
  <c r="DG215" i="39"/>
  <c r="BO221" i="39"/>
  <c r="EQ16" i="39"/>
  <c r="BO216" i="39"/>
  <c r="AI247" i="39"/>
  <c r="A391" i="39"/>
  <c r="A2050" i="39"/>
  <c r="A2047" i="39"/>
  <c r="A2665" i="39"/>
  <c r="A1097" i="39"/>
  <c r="A2045" i="39"/>
  <c r="A3864" i="39"/>
  <c r="A2993" i="39"/>
  <c r="A676" i="39"/>
  <c r="A3198" i="39"/>
  <c r="A362" i="39"/>
  <c r="A918" i="39"/>
  <c r="A1281" i="39"/>
  <c r="A764" i="39"/>
  <c r="A2145" i="39"/>
  <c r="A763" i="39"/>
  <c r="A3500" i="39"/>
  <c r="A3745" i="39"/>
  <c r="A3078" i="39"/>
  <c r="EE26" i="39"/>
  <c r="A1500" i="39"/>
  <c r="A856" i="39"/>
  <c r="A2329" i="39"/>
  <c r="A855" i="39"/>
  <c r="A1495" i="39"/>
  <c r="A1498" i="39"/>
  <c r="A3450" i="39"/>
  <c r="GE13" i="39"/>
  <c r="A3436" i="39"/>
  <c r="A2315" i="39"/>
  <c r="A3713" i="39"/>
  <c r="A2534" i="39"/>
  <c r="A2797" i="39"/>
  <c r="BC45" i="39"/>
  <c r="FW10" i="39"/>
  <c r="A3292" i="39"/>
  <c r="A2279" i="39"/>
  <c r="A3641" i="39"/>
  <c r="A2458" i="39"/>
  <c r="A2970" i="39"/>
  <c r="A2740" i="39"/>
  <c r="AQ52" i="39"/>
  <c r="CI228" i="39"/>
  <c r="A2042" i="39"/>
  <c r="A1143" i="39"/>
  <c r="A1128" i="39"/>
  <c r="A1877" i="39"/>
  <c r="A1924" i="39"/>
  <c r="BO68" i="39"/>
  <c r="A3169" i="39"/>
  <c r="A619" i="39"/>
  <c r="A620" i="39"/>
  <c r="A1006" i="39"/>
  <c r="A145" i="39"/>
  <c r="CA218" i="39"/>
  <c r="DG232" i="39"/>
  <c r="EM33" i="39"/>
  <c r="BO66" i="39"/>
  <c r="EY14" i="39"/>
  <c r="EE36" i="39"/>
  <c r="CM215" i="39"/>
  <c r="FG30" i="39"/>
  <c r="A424" i="39"/>
  <c r="A1528" i="39"/>
  <c r="A2496" i="39"/>
  <c r="A631" i="39"/>
  <c r="A2950" i="39"/>
  <c r="A2028" i="39"/>
  <c r="A1031" i="39"/>
  <c r="A1851" i="39"/>
  <c r="A1722" i="39"/>
  <c r="AI236" i="39"/>
  <c r="DK10" i="39"/>
  <c r="BG63" i="39"/>
  <c r="CA24" i="39"/>
  <c r="EQ15" i="39"/>
  <c r="A3848" i="39"/>
  <c r="BK12" i="39"/>
  <c r="EE21" i="39"/>
  <c r="FG25" i="39"/>
  <c r="BG30" i="39"/>
  <c r="A343" i="39"/>
  <c r="A3567" i="39"/>
  <c r="CY213" i="39"/>
  <c r="BG14" i="39"/>
  <c r="A338" i="39"/>
  <c r="A3571" i="39"/>
  <c r="A2909" i="39"/>
  <c r="A902" i="39"/>
  <c r="DG231" i="39"/>
  <c r="EA21" i="39"/>
  <c r="BC92" i="39"/>
  <c r="AQ23" i="39"/>
  <c r="A99" i="39"/>
  <c r="A3039" i="39"/>
  <c r="AI264" i="39"/>
  <c r="AA14" i="39"/>
  <c r="A140" i="39"/>
  <c r="A914" i="39"/>
  <c r="A3010" i="39"/>
  <c r="A3376" i="39"/>
  <c r="A1274" i="39"/>
  <c r="A226" i="39"/>
  <c r="A1041" i="39"/>
  <c r="A692" i="39"/>
  <c r="A2001" i="39"/>
  <c r="A691" i="39"/>
  <c r="A2000" i="39"/>
  <c r="A1715" i="39"/>
  <c r="A2739" i="39"/>
  <c r="A1718" i="39"/>
  <c r="A3800" i="39"/>
  <c r="A3894" i="39"/>
  <c r="FC21" i="39"/>
  <c r="DS211" i="39"/>
  <c r="A335" i="39"/>
  <c r="A246" i="39"/>
  <c r="A2533" i="39"/>
  <c r="A3556" i="39"/>
  <c r="A588" i="39"/>
  <c r="DS221" i="39"/>
  <c r="BO28" i="39"/>
  <c r="EY17" i="39"/>
  <c r="A3230" i="39"/>
  <c r="A2174" i="39"/>
  <c r="AY33" i="39"/>
  <c r="A108" i="39"/>
  <c r="A525" i="39"/>
  <c r="A3362" i="39"/>
  <c r="A3139" i="39"/>
  <c r="A2386" i="39"/>
  <c r="A89" i="39"/>
  <c r="A870" i="39"/>
  <c r="A1804" i="39"/>
  <c r="A1111" i="39"/>
  <c r="FS21" i="39"/>
  <c r="BO90" i="39"/>
  <c r="AQ55" i="39"/>
  <c r="AQ68" i="39"/>
  <c r="A1684" i="39"/>
  <c r="A3454" i="39"/>
  <c r="A3240" i="39"/>
  <c r="FS12" i="39"/>
  <c r="AU86" i="39"/>
  <c r="BC226" i="39"/>
  <c r="A287" i="39"/>
  <c r="A3490" i="39"/>
  <c r="A3283" i="39"/>
  <c r="A2530" i="39"/>
  <c r="A249" i="39"/>
  <c r="A582" i="39"/>
  <c r="A1425" i="39"/>
  <c r="A660" i="39"/>
  <c r="A1777" i="39"/>
  <c r="A483" i="39"/>
  <c r="A1347" i="39"/>
  <c r="A3276" i="39"/>
  <c r="A2195" i="39"/>
  <c r="A1793" i="39"/>
  <c r="BC254" i="39"/>
  <c r="DO10" i="39"/>
  <c r="AI19" i="39"/>
  <c r="AI32" i="39"/>
  <c r="A1429" i="39"/>
  <c r="A3486" i="39"/>
  <c r="A3304" i="39"/>
  <c r="AI233" i="39"/>
  <c r="AY67" i="39"/>
  <c r="FO32" i="39"/>
  <c r="A255" i="39"/>
  <c r="A3538" i="39"/>
  <c r="A3299" i="39"/>
  <c r="A2562" i="39"/>
  <c r="A265" i="39"/>
  <c r="A550" i="39"/>
  <c r="A1329" i="39"/>
  <c r="A644" i="39"/>
  <c r="A1713" i="39"/>
  <c r="A467" i="39"/>
  <c r="A1315" i="39"/>
  <c r="A3212" i="39"/>
  <c r="A2179" i="39"/>
  <c r="A3089" i="39"/>
  <c r="A1926" i="39"/>
  <c r="A3095" i="39"/>
  <c r="A3798" i="39"/>
  <c r="A216" i="39"/>
  <c r="S227" i="39"/>
  <c r="A1789" i="39"/>
  <c r="BK45" i="39"/>
  <c r="A195" i="39"/>
  <c r="DO220" i="39"/>
  <c r="A978" i="39"/>
  <c r="A2258" i="39"/>
  <c r="A2252" i="39"/>
  <c r="A1841" i="39"/>
  <c r="A963" i="39"/>
  <c r="A3468" i="39"/>
  <c r="A2659" i="39"/>
  <c r="A1606" i="39"/>
  <c r="A2902" i="39"/>
  <c r="A3190" i="39"/>
  <c r="A2772" i="39"/>
  <c r="AI11" i="39"/>
  <c r="A3685" i="39"/>
  <c r="A45" i="39"/>
  <c r="A294" i="39"/>
  <c r="A1182" i="39"/>
  <c r="A873" i="39"/>
  <c r="A3172" i="39"/>
  <c r="A896" i="39"/>
  <c r="A1481" i="39"/>
  <c r="A2505" i="39"/>
  <c r="A431" i="39"/>
  <c r="A943" i="39"/>
  <c r="A1480" i="39"/>
  <c r="A2504" i="39"/>
  <c r="A1455" i="39"/>
  <c r="A1967" i="39"/>
  <c r="A2479" i="39"/>
  <c r="A3017" i="39"/>
  <c r="A1458" i="39"/>
  <c r="A1970" i="39"/>
  <c r="A2858" i="39"/>
  <c r="A3371" i="39"/>
  <c r="A3370" i="39"/>
  <c r="A818" i="39"/>
  <c r="A581" i="39"/>
  <c r="DW226" i="39"/>
  <c r="EI36" i="39"/>
  <c r="AU223" i="39"/>
  <c r="BK10" i="39"/>
  <c r="CI210" i="39"/>
  <c r="K216" i="39"/>
  <c r="CA231" i="39"/>
  <c r="GQ15" i="39"/>
  <c r="BW215" i="39"/>
  <c r="GI32" i="39"/>
  <c r="EY34" i="39"/>
  <c r="BG86" i="39"/>
  <c r="CM210" i="39"/>
  <c r="O228" i="39"/>
  <c r="CE227" i="39"/>
  <c r="GM11" i="39"/>
  <c r="BS211" i="39"/>
  <c r="GI20" i="39"/>
  <c r="EY22" i="39"/>
  <c r="CE214" i="39"/>
  <c r="BW210" i="39"/>
  <c r="BW211" i="39"/>
  <c r="FC18" i="39"/>
  <c r="BG27" i="39"/>
  <c r="CQ46" i="39"/>
  <c r="A304" i="39"/>
  <c r="O216" i="39"/>
  <c r="A3924" i="39"/>
  <c r="A2818" i="39"/>
  <c r="A817" i="39"/>
  <c r="A1457" i="39"/>
  <c r="A771" i="39"/>
  <c r="A2832" i="39"/>
  <c r="A2467" i="39"/>
  <c r="A1446" i="39"/>
  <c r="A2646" i="39"/>
  <c r="A3927" i="39"/>
  <c r="A203" i="39"/>
  <c r="DW19" i="39"/>
  <c r="BO225" i="39"/>
  <c r="A253" i="39"/>
  <c r="A673" i="39"/>
  <c r="A798" i="39"/>
  <c r="A2917" i="39"/>
  <c r="A2300" i="39"/>
  <c r="A704" i="39"/>
  <c r="A1312" i="39"/>
  <c r="A2217" i="39"/>
  <c r="A3517" i="39"/>
  <c r="A799" i="39"/>
  <c r="A1311" i="39"/>
  <c r="A2216" i="39"/>
  <c r="A3516" i="39"/>
  <c r="A1823" i="39"/>
  <c r="A2335" i="39"/>
  <c r="A2847" i="39"/>
  <c r="A3753" i="39"/>
  <c r="A1826" i="39"/>
  <c r="A2570" i="39"/>
  <c r="A3083" i="39"/>
  <c r="A3082" i="39"/>
  <c r="A2509" i="39"/>
  <c r="A1844" i="39"/>
  <c r="AY78" i="39"/>
  <c r="AY51" i="39"/>
  <c r="EA12" i="39"/>
  <c r="AU40" i="39"/>
  <c r="DC222" i="39"/>
  <c r="AE228" i="39"/>
  <c r="CY219" i="39"/>
  <c r="AA225" i="39"/>
  <c r="CU212" i="39"/>
  <c r="W230" i="39"/>
  <c r="K219" i="39"/>
  <c r="AU36" i="39"/>
  <c r="DG218" i="39"/>
  <c r="AI239" i="39"/>
  <c r="DC215" i="39"/>
  <c r="AI212" i="39"/>
  <c r="CY224" i="39"/>
  <c r="AA230" i="39"/>
  <c r="AE231" i="39"/>
  <c r="AY45" i="39"/>
  <c r="AE224" i="39"/>
  <c r="K217" i="39"/>
  <c r="GA12" i="39"/>
  <c r="BO65" i="39"/>
  <c r="A2476" i="39"/>
  <c r="BK216" i="39"/>
  <c r="A3006" i="39"/>
  <c r="CA27" i="39"/>
  <c r="A377" i="39"/>
  <c r="A3666" i="39"/>
  <c r="A3824" i="39"/>
  <c r="A466" i="39"/>
  <c r="A1382" i="39"/>
  <c r="A532" i="39"/>
  <c r="A1220" i="39"/>
  <c r="A2353" i="39"/>
  <c r="A531" i="39"/>
  <c r="A1219" i="39"/>
  <c r="A2352" i="39"/>
  <c r="A1555" i="39"/>
  <c r="A2243" i="39"/>
  <c r="A2899" i="39"/>
  <c r="A3729" i="39"/>
  <c r="A1766" i="39"/>
  <c r="A2326" i="39"/>
  <c r="A3480" i="39"/>
  <c r="A3671" i="39"/>
  <c r="A3542" i="39"/>
  <c r="A685" i="39"/>
  <c r="A721" i="39"/>
  <c r="AQ78" i="39"/>
  <c r="AY71" i="39"/>
  <c r="BK71" i="39"/>
  <c r="A2813" i="39"/>
  <c r="A477" i="39"/>
  <c r="A3828" i="39"/>
  <c r="A1069" i="39"/>
  <c r="A262" i="39"/>
  <c r="A606" i="39"/>
  <c r="A1278" i="39"/>
  <c r="A2469" i="39"/>
  <c r="A969" i="39"/>
  <c r="A1852" i="39"/>
  <c r="A3428" i="39"/>
  <c r="A608" i="39"/>
  <c r="A944" i="39"/>
  <c r="A1232" i="39"/>
  <c r="A1545" i="39"/>
  <c r="A2057" i="39"/>
  <c r="A2569" i="39"/>
  <c r="A3197" i="39"/>
  <c r="A463" i="39"/>
  <c r="A719" i="39"/>
  <c r="A975" i="39"/>
  <c r="A1231" i="39"/>
  <c r="A1544" i="39"/>
  <c r="A2056" i="39"/>
  <c r="A2568" i="39"/>
  <c r="A3196" i="39"/>
  <c r="A1487" i="39"/>
  <c r="A1743" i="39"/>
  <c r="A1999" i="39"/>
  <c r="A2255" i="39"/>
  <c r="A2511" i="39"/>
  <c r="A2767" i="39"/>
  <c r="A3081" i="39"/>
  <c r="A3593" i="39"/>
  <c r="A1490" i="39"/>
  <c r="A1746" i="39"/>
  <c r="A2002" i="39"/>
  <c r="A2410" i="39"/>
  <c r="A2922" i="39"/>
  <c r="A3904" i="39"/>
  <c r="A3435" i="39"/>
  <c r="A3947" i="39"/>
  <c r="A3434" i="39"/>
  <c r="A3946" i="39"/>
  <c r="A633" i="39"/>
  <c r="A3284" i="39"/>
  <c r="A410" i="39"/>
  <c r="EQ31" i="39"/>
  <c r="FO16" i="39"/>
  <c r="AY12" i="39"/>
  <c r="FG28" i="39"/>
  <c r="BC50" i="39"/>
  <c r="DO210" i="39"/>
  <c r="AQ45" i="39"/>
  <c r="BO60" i="39"/>
  <c r="DO229" i="39"/>
  <c r="CA226" i="39"/>
  <c r="AM214" i="39"/>
  <c r="GQ10" i="39"/>
  <c r="DK211" i="39"/>
  <c r="BG212" i="39"/>
  <c r="AE217" i="39"/>
  <c r="GA15" i="39"/>
  <c r="CU228" i="39"/>
  <c r="BC265" i="39"/>
  <c r="AA210" i="39"/>
  <c r="FS32" i="39"/>
  <c r="W211" i="39"/>
  <c r="EM31" i="39"/>
  <c r="AU20" i="39"/>
  <c r="EI25" i="39"/>
  <c r="CQ218" i="39"/>
  <c r="BC231" i="39"/>
  <c r="W212" i="39"/>
  <c r="EA212" i="39"/>
  <c r="CI235" i="39"/>
  <c r="AY226" i="39"/>
  <c r="O233" i="39"/>
  <c r="DW221" i="39"/>
  <c r="CI220" i="39"/>
  <c r="AU220" i="39"/>
  <c r="O218" i="39"/>
  <c r="DO216" i="39"/>
  <c r="FC26" i="39"/>
  <c r="AQ33" i="39"/>
  <c r="DS216" i="39"/>
  <c r="AY229" i="39"/>
  <c r="DW212" i="39"/>
  <c r="AU211" i="39"/>
  <c r="DW213" i="39"/>
  <c r="AU212" i="39"/>
  <c r="DS223" i="39"/>
  <c r="EE16" i="39"/>
  <c r="BO17" i="39"/>
  <c r="BC14" i="39"/>
  <c r="FS10" i="39"/>
  <c r="EI15" i="39"/>
  <c r="BO34" i="39"/>
  <c r="BC31" i="39"/>
  <c r="GM13" i="39"/>
  <c r="EI32" i="39"/>
  <c r="FS24" i="39"/>
  <c r="CA224" i="39"/>
  <c r="AI232" i="39"/>
  <c r="K212" i="39"/>
  <c r="DG222" i="39"/>
  <c r="A3749" i="39"/>
  <c r="A489" i="39"/>
  <c r="A2660" i="39"/>
  <c r="A331" i="39"/>
  <c r="A790" i="39"/>
  <c r="A2197" i="39"/>
  <c r="A1153" i="39"/>
  <c r="A2924" i="39"/>
  <c r="A700" i="39"/>
  <c r="A1212" i="39"/>
  <c r="A2017" i="39"/>
  <c r="A3117" i="39"/>
  <c r="A699" i="39"/>
  <c r="A1255" i="39"/>
  <c r="A2988" i="39"/>
  <c r="A2203" i="39"/>
  <c r="A3489" i="39"/>
  <c r="A2310" i="39"/>
  <c r="A3847" i="39"/>
  <c r="A59" i="39"/>
  <c r="AY83" i="39"/>
  <c r="A2053" i="39"/>
  <c r="A1081" i="39"/>
  <c r="A2780" i="39"/>
  <c r="A664" i="39"/>
  <c r="A1176" i="39"/>
  <c r="A1945" i="39"/>
  <c r="A2973" i="39"/>
  <c r="A663" i="39"/>
  <c r="A1207" i="39"/>
  <c r="A2840" i="39"/>
  <c r="A2135" i="39"/>
  <c r="A3353" i="39"/>
  <c r="A2170" i="39"/>
  <c r="A3707" i="39"/>
  <c r="A199" i="39"/>
  <c r="EU29" i="39"/>
  <c r="GQ27" i="39"/>
  <c r="A1536" i="39"/>
  <c r="A2560" i="39"/>
  <c r="A1483" i="39"/>
  <c r="A1995" i="39"/>
  <c r="A2507" i="39"/>
  <c r="A3073" i="39"/>
  <c r="A1486" i="39"/>
  <c r="A1998" i="39"/>
  <c r="A2918" i="39"/>
  <c r="A3431" i="39"/>
  <c r="A3430" i="39"/>
  <c r="A642" i="39"/>
  <c r="A421" i="39"/>
  <c r="CI225" i="39"/>
  <c r="EQ14" i="39"/>
  <c r="FS29" i="39"/>
  <c r="A1720" i="39"/>
  <c r="A2744" i="39"/>
  <c r="A1575" i="39"/>
  <c r="A2087" i="39"/>
  <c r="A2599" i="39"/>
  <c r="A3257" i="39"/>
  <c r="A1578" i="39"/>
  <c r="A2090" i="39"/>
  <c r="A3232" i="39"/>
  <c r="A3611" i="39"/>
  <c r="A3610" i="39"/>
  <c r="A295" i="39"/>
  <c r="A212" i="39"/>
  <c r="BC17" i="39"/>
  <c r="BK28" i="39"/>
  <c r="AM211" i="39"/>
  <c r="BK78" i="39"/>
  <c r="A3003" i="39"/>
  <c r="A2807" i="39"/>
  <c r="A2136" i="39"/>
  <c r="A487" i="39"/>
  <c r="A1593" i="39"/>
  <c r="A488" i="39"/>
  <c r="A3829" i="39"/>
  <c r="A814" i="39"/>
  <c r="A693" i="39"/>
  <c r="A241" i="39"/>
  <c r="A3557" i="39"/>
  <c r="A2388" i="39"/>
  <c r="A2502" i="39"/>
  <c r="A2299" i="39"/>
  <c r="A1319" i="39"/>
  <c r="A3309" i="39"/>
  <c r="A1260" i="39"/>
  <c r="A3268" i="39"/>
  <c r="A2389" i="39"/>
  <c r="A494" i="39"/>
  <c r="A1293" i="39"/>
  <c r="A445" i="39"/>
  <c r="AQ17" i="39"/>
  <c r="BC287" i="39"/>
  <c r="CA211" i="39"/>
  <c r="CM224" i="39"/>
  <c r="CA229" i="39"/>
  <c r="EU12" i="39"/>
  <c r="CI221" i="39"/>
  <c r="BO18" i="39"/>
  <c r="EQ33" i="39"/>
  <c r="DC213" i="39"/>
  <c r="AI253" i="39"/>
  <c r="AI263" i="39"/>
  <c r="AU229" i="39"/>
  <c r="DC232" i="39"/>
  <c r="DG223" i="39"/>
  <c r="DK210" i="39"/>
  <c r="AE215" i="39"/>
  <c r="CY220" i="39"/>
  <c r="DC211" i="39"/>
  <c r="DG230" i="39"/>
  <c r="BO53" i="39"/>
  <c r="BK62" i="39"/>
  <c r="A3077" i="39"/>
  <c r="A3019" i="39"/>
  <c r="A1794" i="39"/>
  <c r="A2815" i="39"/>
  <c r="A1791" i="39"/>
  <c r="A2152" i="39"/>
  <c r="A767" i="39"/>
  <c r="A2153" i="39"/>
  <c r="A672" i="39"/>
  <c r="A2725" i="39"/>
  <c r="A813" i="39"/>
  <c r="GM20" i="39"/>
  <c r="A333" i="39"/>
  <c r="A2518" i="39"/>
  <c r="A2387" i="39"/>
  <c r="A675" i="39"/>
  <c r="A2741" i="39"/>
  <c r="A1652" i="39"/>
  <c r="FW33" i="39"/>
  <c r="A1821" i="39"/>
  <c r="A225" i="39"/>
  <c r="A1277" i="39"/>
  <c r="A138" i="39"/>
  <c r="A1174" i="39"/>
  <c r="A2965" i="39"/>
  <c r="A1644" i="39"/>
  <c r="A380" i="39"/>
  <c r="A892" i="39"/>
  <c r="A1404" i="39"/>
  <c r="A2401" i="39"/>
  <c r="A3885" i="39"/>
  <c r="A891" i="39"/>
  <c r="A1696" i="39"/>
  <c r="A1563" i="39"/>
  <c r="A2587" i="39"/>
  <c r="A1566" i="39"/>
  <c r="A3192" i="39"/>
  <c r="A3590" i="39"/>
  <c r="A232" i="39"/>
  <c r="AQ214" i="39"/>
  <c r="A3701" i="39"/>
  <c r="A2012" i="39"/>
  <c r="A472" i="39"/>
  <c r="A984" i="39"/>
  <c r="A1561" i="39"/>
  <c r="A2585" i="39"/>
  <c r="A471" i="39"/>
  <c r="A983" i="39"/>
  <c r="A2072" i="39"/>
  <c r="A1751" i="39"/>
  <c r="A2775" i="39"/>
  <c r="A1754" i="39"/>
  <c r="A3936" i="39"/>
  <c r="A3962" i="39"/>
  <c r="AA20" i="39"/>
  <c r="GA33" i="39"/>
  <c r="A1419" i="39"/>
  <c r="A2432" i="39"/>
  <c r="A3948" i="39"/>
  <c r="A1931" i="39"/>
  <c r="A2443" i="39"/>
  <c r="A2955" i="39"/>
  <c r="A3969" i="39"/>
  <c r="A1934" i="39"/>
  <c r="A2790" i="39"/>
  <c r="A3303" i="39"/>
  <c r="A3302" i="39"/>
  <c r="A1090" i="39"/>
  <c r="A762" i="39"/>
  <c r="AE14" i="39"/>
  <c r="CY16" i="39"/>
  <c r="AI33" i="39"/>
  <c r="A2360" i="39"/>
  <c r="A3804" i="39"/>
  <c r="A1895" i="39"/>
  <c r="A2407" i="39"/>
  <c r="A2919" i="39"/>
  <c r="A3897" i="39"/>
  <c r="A1898" i="39"/>
  <c r="A2714" i="39"/>
  <c r="A3227" i="39"/>
  <c r="A3226" i="39"/>
  <c r="A1394" i="39"/>
  <c r="A1061" i="39"/>
  <c r="K11" i="39"/>
  <c r="BO27" i="39"/>
  <c r="CA30" i="39"/>
  <c r="BO91" i="39"/>
  <c r="A3514" i="39"/>
  <c r="A1530" i="39"/>
  <c r="A1527" i="39"/>
  <c r="A871" i="39"/>
  <c r="A2361" i="39"/>
  <c r="A872" i="39"/>
  <c r="A1564" i="39"/>
  <c r="A1326" i="39"/>
  <c r="A238" i="39"/>
  <c r="A3636" i="39"/>
  <c r="A1322" i="39"/>
  <c r="A296" i="39"/>
  <c r="A3064" i="39"/>
  <c r="A2555" i="39"/>
  <c r="A1632" i="39"/>
  <c r="A3821" i="39"/>
  <c r="A1388" i="39"/>
  <c r="A364" i="39"/>
  <c r="A2901" i="39"/>
  <c r="A654" i="39"/>
  <c r="A957" i="39"/>
  <c r="A309" i="39"/>
  <c r="AU64" i="39"/>
  <c r="AQ228" i="39"/>
  <c r="BC288" i="39"/>
  <c r="BS219" i="39"/>
  <c r="GQ13" i="39"/>
  <c r="EY20" i="39"/>
  <c r="BC63" i="39"/>
  <c r="CQ19" i="39"/>
  <c r="GI33" i="39"/>
  <c r="GI28" i="39"/>
  <c r="GM14" i="39"/>
  <c r="FS17" i="39"/>
  <c r="EA213" i="39"/>
  <c r="EA228" i="39"/>
  <c r="DG229" i="39"/>
  <c r="CQ217" i="39"/>
  <c r="DS226" i="39"/>
  <c r="DW216" i="39"/>
  <c r="DS219" i="39"/>
  <c r="EU19" i="39"/>
  <c r="A36" i="39"/>
  <c r="A3786" i="39"/>
  <c r="A3584" i="39"/>
  <c r="A1666" i="39"/>
  <c r="A2687" i="39"/>
  <c r="A1663" i="39"/>
  <c r="A1896" i="39"/>
  <c r="A639" i="39"/>
  <c r="A1897" i="39"/>
  <c r="A496" i="39"/>
  <c r="A2085" i="39"/>
  <c r="A1604" i="39"/>
  <c r="EA33" i="39"/>
  <c r="A1901" i="39"/>
  <c r="A2070" i="39"/>
  <c r="A2051" i="39"/>
  <c r="A3725" i="39"/>
  <c r="A98" i="39"/>
  <c r="BO16" i="39"/>
  <c r="BO11" i="39"/>
  <c r="BC283" i="39"/>
  <c r="BO52" i="39"/>
  <c r="A1126" i="39"/>
  <c r="A2211" i="39"/>
  <c r="A898" i="39"/>
  <c r="A1133" i="39"/>
  <c r="A576" i="39"/>
  <c r="A703" i="39"/>
  <c r="A1727" i="39"/>
  <c r="A1730" i="39"/>
  <c r="A3914" i="39"/>
  <c r="CY221" i="39"/>
  <c r="CU211" i="39"/>
  <c r="EY18" i="39"/>
  <c r="CE211" i="39"/>
  <c r="FG18" i="39"/>
  <c r="FO21" i="39"/>
  <c r="EM32" i="39"/>
  <c r="BW220" i="39"/>
  <c r="AI222" i="39"/>
  <c r="A2906" i="39"/>
  <c r="A3009" i="39"/>
  <c r="A3225" i="39"/>
  <c r="A2693" i="39"/>
  <c r="A2593" i="39"/>
  <c r="W243" i="39"/>
  <c r="A305" i="39"/>
  <c r="A1213" i="39"/>
  <c r="A590" i="39"/>
  <c r="FC29" i="39"/>
  <c r="A1493" i="39"/>
  <c r="CY212" i="39"/>
  <c r="FK12" i="39"/>
  <c r="A3406" i="39"/>
  <c r="DW11" i="39"/>
  <c r="AI217" i="39"/>
  <c r="AQ44" i="39"/>
  <c r="EA18" i="39"/>
  <c r="A741" i="39"/>
  <c r="A3310" i="39"/>
  <c r="A2798" i="39"/>
  <c r="DW22" i="39"/>
  <c r="A730" i="39"/>
  <c r="A3314" i="39"/>
  <c r="A2802" i="39"/>
  <c r="A797" i="39"/>
  <c r="A1470" i="39"/>
  <c r="EA218" i="39"/>
  <c r="CI237" i="39"/>
  <c r="AE10" i="39"/>
  <c r="A3807" i="39"/>
  <c r="A2318" i="39"/>
  <c r="DO224" i="39"/>
  <c r="AU13" i="39"/>
  <c r="A47" i="39"/>
  <c r="A3522" i="39"/>
  <c r="A3171" i="39"/>
  <c r="A2322" i="39"/>
  <c r="A1828" i="39"/>
  <c r="A1973" i="39"/>
  <c r="A3844" i="39"/>
  <c r="A1332" i="39"/>
  <c r="A3597" i="39"/>
  <c r="A1331" i="39"/>
  <c r="A3596" i="39"/>
  <c r="A2355" i="39"/>
  <c r="A3793" i="39"/>
  <c r="A2614" i="39"/>
  <c r="A3126" i="39"/>
  <c r="A1492" i="39"/>
  <c r="BG37" i="39"/>
  <c r="A1661" i="39"/>
  <c r="A1197" i="39"/>
  <c r="A1214" i="39"/>
  <c r="A1724" i="39"/>
  <c r="A912" i="39"/>
  <c r="EY28" i="39"/>
  <c r="BC48" i="39"/>
  <c r="AY49" i="39"/>
  <c r="A1378" i="39"/>
  <c r="A3176" i="39"/>
  <c r="AU45" i="39"/>
  <c r="A3668" i="39"/>
  <c r="A3810" i="39"/>
  <c r="A3587" i="39"/>
  <c r="A2850" i="39"/>
  <c r="A826" i="39"/>
  <c r="A785" i="39"/>
  <c r="A420" i="39"/>
  <c r="FW15" i="39"/>
  <c r="BO14" i="39"/>
  <c r="A2349" i="39"/>
  <c r="AU48" i="39"/>
  <c r="AI14" i="39"/>
  <c r="A3970" i="39"/>
  <c r="A2992" i="39"/>
  <c r="A385" i="39"/>
  <c r="A3972" i="39"/>
  <c r="A1252" i="39"/>
  <c r="A995" i="39"/>
  <c r="A1859" i="39"/>
  <c r="BO230" i="39"/>
  <c r="CA11" i="39"/>
  <c r="A2093" i="39"/>
  <c r="A2110" i="39"/>
  <c r="AA24" i="39"/>
  <c r="A3986" i="39"/>
  <c r="A3088" i="39"/>
  <c r="A490" i="39"/>
  <c r="A3716" i="39"/>
  <c r="A2929" i="39"/>
  <c r="A2416" i="39"/>
  <c r="A2691" i="39"/>
  <c r="A2934" i="39"/>
  <c r="A3092" i="39"/>
  <c r="O220" i="39"/>
  <c r="A1979" i="39"/>
  <c r="A2846" i="39"/>
  <c r="A3107" i="39"/>
  <c r="A1124" i="39"/>
  <c r="A2192" i="39"/>
  <c r="A3633" i="39"/>
  <c r="A3543" i="39"/>
  <c r="AY62" i="39"/>
  <c r="A357" i="39"/>
  <c r="A670" i="39"/>
  <c r="A2044" i="39"/>
  <c r="A1264" i="39"/>
  <c r="A3325" i="39"/>
  <c r="A2120" i="39"/>
  <c r="A1775" i="39"/>
  <c r="A2799" i="39"/>
  <c r="A1778" i="39"/>
  <c r="A2987" i="39"/>
  <c r="A3589" i="39"/>
  <c r="CA21" i="39"/>
  <c r="BK43" i="39"/>
  <c r="AQ77" i="39"/>
  <c r="AI251" i="39"/>
  <c r="AI224" i="39"/>
  <c r="AE218" i="39"/>
  <c r="AQ73" i="39"/>
  <c r="AM218" i="39"/>
  <c r="AE221" i="39"/>
  <c r="AA214" i="39"/>
  <c r="AY88" i="39"/>
  <c r="FS27" i="39"/>
  <c r="BO49" i="39"/>
  <c r="BC11" i="39"/>
  <c r="AQ50" i="39"/>
  <c r="A322" i="39"/>
  <c r="A3405" i="39"/>
  <c r="A1955" i="39"/>
  <c r="A2022" i="39"/>
  <c r="A2925" i="39"/>
  <c r="BG80" i="39"/>
  <c r="A1860" i="39"/>
  <c r="A1893" i="39"/>
  <c r="A448" i="39"/>
  <c r="A2857" i="39"/>
  <c r="A607" i="39"/>
  <c r="A2856" i="39"/>
  <c r="A2143" i="39"/>
  <c r="A3369" i="39"/>
  <c r="A2186" i="39"/>
  <c r="A3723" i="39"/>
  <c r="A3722" i="39"/>
  <c r="A100" i="39"/>
  <c r="DW29" i="39"/>
  <c r="AQ215" i="39"/>
  <c r="BC216" i="39"/>
  <c r="AU232" i="39"/>
  <c r="EA234" i="39"/>
  <c r="BC279" i="39"/>
  <c r="BC252" i="39"/>
  <c r="BC221" i="39"/>
  <c r="EI34" i="39"/>
  <c r="CA227" i="39"/>
  <c r="EA24" i="39"/>
  <c r="BG24" i="39"/>
  <c r="FG22" i="39"/>
  <c r="A2317" i="39"/>
  <c r="A2781" i="39"/>
  <c r="A2956" i="39"/>
  <c r="A2033" i="39"/>
  <c r="A3789" i="39"/>
  <c r="A2032" i="39"/>
  <c r="A2067" i="39"/>
  <c r="A3505" i="39"/>
  <c r="A1638" i="39"/>
  <c r="A3096" i="39"/>
  <c r="A3318" i="39"/>
  <c r="A2004" i="39"/>
  <c r="BK38" i="39"/>
  <c r="A6" i="39"/>
  <c r="A93" i="39"/>
  <c r="A347" i="39"/>
  <c r="A1118" i="39"/>
  <c r="A777" i="39"/>
  <c r="A2876" i="39"/>
  <c r="A864" i="39"/>
  <c r="A1929" i="39"/>
  <c r="A2953" i="39"/>
  <c r="A3965" i="39"/>
  <c r="A911" i="39"/>
  <c r="A1423" i="39"/>
  <c r="A2440" i="39"/>
  <c r="A3964" i="39"/>
  <c r="A1935" i="39"/>
  <c r="A2447" i="39"/>
  <c r="A2959" i="39"/>
  <c r="A3977" i="39"/>
  <c r="A1938" i="39"/>
  <c r="A2794" i="39"/>
  <c r="A3307" i="39"/>
  <c r="A3306" i="39"/>
  <c r="A1074" i="39"/>
  <c r="A753" i="39"/>
  <c r="AI22" i="39"/>
  <c r="CQ40" i="39"/>
  <c r="EA217" i="39"/>
  <c r="BC57" i="39"/>
  <c r="CI242" i="39"/>
  <c r="O224" i="39"/>
  <c r="BW214" i="39"/>
  <c r="GI31" i="39"/>
  <c r="BO233" i="39"/>
  <c r="GE24" i="39"/>
  <c r="EU26" i="39"/>
  <c r="BO44" i="39"/>
  <c r="BG211" i="39"/>
  <c r="GA14" i="39"/>
  <c r="BC268" i="39"/>
  <c r="FW11" i="39"/>
  <c r="BC237" i="39"/>
  <c r="W218" i="39"/>
  <c r="EE20" i="39"/>
  <c r="BS213" i="39"/>
  <c r="GE19" i="39"/>
  <c r="GE20" i="39"/>
  <c r="BO81" i="39"/>
  <c r="W215" i="39"/>
  <c r="BS13" i="39"/>
  <c r="AI262" i="39"/>
  <c r="BC214" i="39"/>
  <c r="K213" i="39"/>
  <c r="CE230" i="39"/>
  <c r="A858" i="39"/>
  <c r="A597" i="39"/>
  <c r="A1685" i="39"/>
  <c r="A2412" i="39"/>
  <c r="A1084" i="39"/>
  <c r="A2785" i="39"/>
  <c r="A1083" i="39"/>
  <c r="A1947" i="39"/>
  <c r="A1950" i="39"/>
  <c r="A962" i="39"/>
  <c r="A825" i="39"/>
  <c r="A536" i="39"/>
  <c r="A1689" i="39"/>
  <c r="A535" i="39"/>
  <c r="A2328" i="39"/>
  <c r="A2903" i="39"/>
  <c r="A3195" i="39"/>
  <c r="AY84" i="39"/>
  <c r="A1355" i="39"/>
  <c r="A3692" i="39"/>
  <c r="A2379" i="39"/>
  <c r="A3841" i="39"/>
  <c r="A2662" i="39"/>
  <c r="A3174" i="39"/>
  <c r="A1269" i="39"/>
  <c r="BC68" i="39"/>
  <c r="A1464" i="39"/>
  <c r="A1447" i="39"/>
  <c r="A2471" i="39"/>
  <c r="A1450" i="39"/>
  <c r="A2842" i="39"/>
  <c r="A3354" i="39"/>
  <c r="A882" i="39"/>
  <c r="FS14" i="39"/>
  <c r="FW16" i="39"/>
  <c r="A3002" i="39"/>
  <c r="A3356" i="39"/>
  <c r="A2105" i="39"/>
  <c r="A1241" i="39"/>
  <c r="A318" i="39"/>
  <c r="A1949" i="39"/>
  <c r="A3015" i="39"/>
  <c r="A2144" i="39"/>
  <c r="A1601" i="39"/>
  <c r="A3861" i="39"/>
  <c r="A650" i="39"/>
  <c r="A3493" i="39"/>
  <c r="DG227" i="39"/>
  <c r="GI12" i="39"/>
  <c r="AU221" i="39"/>
  <c r="EE33" i="39"/>
  <c r="BC278" i="39"/>
  <c r="EU30" i="39"/>
  <c r="BS210" i="39"/>
  <c r="CA214" i="39"/>
  <c r="BC281" i="39"/>
  <c r="BS217" i="39"/>
  <c r="CI16" i="39"/>
  <c r="A3531" i="39"/>
  <c r="A3177" i="39"/>
  <c r="A2664" i="39"/>
  <c r="A1023" i="39"/>
  <c r="A1008" i="39"/>
  <c r="A198" i="39"/>
  <c r="A350" i="39"/>
  <c r="A1363" i="39"/>
  <c r="A3330" i="39"/>
  <c r="A2845" i="39"/>
  <c r="A2148" i="39"/>
  <c r="A266" i="39"/>
  <c r="A2453" i="39"/>
  <c r="A3396" i="39"/>
  <c r="A1276" i="39"/>
  <c r="A3373" i="39"/>
  <c r="A1339" i="39"/>
  <c r="A2331" i="39"/>
  <c r="A2566" i="39"/>
  <c r="A1876" i="39"/>
  <c r="A2821" i="39"/>
  <c r="A344" i="39"/>
  <c r="A1368" i="39"/>
  <c r="A3741" i="39"/>
  <c r="A1560" i="39"/>
  <c r="A2519" i="39"/>
  <c r="A2938" i="39"/>
  <c r="A387" i="39"/>
  <c r="A1291" i="39"/>
  <c r="A2176" i="39"/>
  <c r="A1803" i="39"/>
  <c r="A2827" i="39"/>
  <c r="A1806" i="39"/>
  <c r="A3047" i="39"/>
  <c r="A3046" i="39"/>
  <c r="A2132" i="39"/>
  <c r="BO71" i="39"/>
  <c r="A2104" i="39"/>
  <c r="A1767" i="39"/>
  <c r="A2791" i="39"/>
  <c r="A1770" i="39"/>
  <c r="A2971" i="39"/>
  <c r="A3845" i="39"/>
  <c r="AU41" i="39"/>
  <c r="AM221" i="39"/>
  <c r="A418" i="39"/>
  <c r="A2039" i="39"/>
  <c r="A2873" i="39"/>
  <c r="A2588" i="39"/>
  <c r="A62" i="39"/>
  <c r="A701" i="39"/>
  <c r="A3527" i="39"/>
  <c r="A2656" i="39"/>
  <c r="A1857" i="39"/>
  <c r="A993" i="39"/>
  <c r="A437" i="39"/>
  <c r="A2493" i="39"/>
  <c r="CQ231" i="39"/>
  <c r="FK33" i="39"/>
  <c r="DK233" i="39"/>
  <c r="EU27" i="39"/>
  <c r="BO228" i="39"/>
  <c r="CI236" i="39"/>
  <c r="CU210" i="39"/>
  <c r="CU220" i="39"/>
  <c r="EA220" i="39"/>
  <c r="CI230" i="39"/>
  <c r="A3840" i="39"/>
  <c r="A2405" i="39"/>
  <c r="A268" i="39"/>
  <c r="A2572" i="39"/>
  <c r="A369" i="39"/>
  <c r="A895" i="39"/>
  <c r="A1922" i="39"/>
  <c r="CQ212" i="39"/>
  <c r="AA15" i="39"/>
  <c r="BK64" i="39"/>
  <c r="A3444" i="39"/>
  <c r="A1534" i="39"/>
  <c r="A1384" i="39"/>
  <c r="AQ15" i="39"/>
  <c r="A3385" i="39"/>
  <c r="A8" i="39"/>
  <c r="A2699" i="39"/>
  <c r="A3963" i="39"/>
  <c r="A2073" i="39"/>
  <c r="A3591" i="39"/>
  <c r="A1889" i="39"/>
  <c r="A1025" i="39"/>
  <c r="A3120" i="39"/>
  <c r="A2108" i="39"/>
  <c r="A3018" i="39"/>
  <c r="AI271" i="39"/>
  <c r="BG28" i="39"/>
  <c r="A53" i="39"/>
  <c r="A3681" i="39"/>
  <c r="A1000" i="39"/>
  <c r="BC24" i="39"/>
  <c r="A3769" i="39"/>
  <c r="A3548" i="39"/>
  <c r="A3943" i="39"/>
  <c r="A3180" i="39"/>
  <c r="A2647" i="39"/>
  <c r="A408" i="39"/>
  <c r="A2715" i="39"/>
  <c r="A444" i="39"/>
  <c r="AE226" i="39"/>
  <c r="BG59" i="39"/>
  <c r="CM218" i="39"/>
  <c r="GE27" i="39"/>
  <c r="BC41" i="39"/>
  <c r="K221" i="39"/>
  <c r="W240" i="39"/>
  <c r="BG81" i="39"/>
  <c r="A3178" i="39"/>
  <c r="A3849" i="39"/>
  <c r="A3708" i="39"/>
  <c r="A3709" i="39"/>
  <c r="A2556" i="39"/>
  <c r="A173" i="39"/>
  <c r="AU26" i="39"/>
  <c r="A1542" i="39"/>
  <c r="A1681" i="39"/>
  <c r="DK218" i="39"/>
  <c r="BK212" i="39"/>
  <c r="BC280" i="39"/>
  <c r="A311" i="39"/>
  <c r="A2079" i="39"/>
  <c r="A1056" i="39"/>
  <c r="A248" i="39"/>
  <c r="A772" i="39"/>
  <c r="GQ12" i="39"/>
  <c r="DS229" i="39"/>
  <c r="DO218" i="39"/>
  <c r="A3882" i="39"/>
  <c r="A1711" i="39"/>
  <c r="A560" i="39"/>
  <c r="A2669" i="39"/>
  <c r="A194" i="39"/>
  <c r="A107" i="39"/>
  <c r="A2577" i="39"/>
  <c r="A2334" i="39"/>
  <c r="A2627" i="39"/>
  <c r="A705" i="39"/>
  <c r="A2302" i="39"/>
  <c r="A340" i="39"/>
  <c r="AQ34" i="39"/>
  <c r="A1321" i="39"/>
  <c r="A3537" i="39"/>
  <c r="A3252" i="39"/>
  <c r="A3038" i="39"/>
  <c r="A3570" i="39"/>
  <c r="BC272" i="39"/>
  <c r="A1884" i="39"/>
  <c r="EA221" i="39"/>
  <c r="A3575" i="39"/>
  <c r="A3459" i="39"/>
  <c r="A3351" i="39"/>
  <c r="A2921" i="39"/>
  <c r="A3433" i="39"/>
  <c r="A3787" i="39"/>
  <c r="BC211" i="39"/>
  <c r="AQ222" i="39"/>
  <c r="AY211" i="39"/>
  <c r="EM16" i="39"/>
  <c r="S218" i="39"/>
  <c r="A1306" i="39"/>
  <c r="A1580" i="39"/>
  <c r="A1531" i="39"/>
  <c r="A325" i="39"/>
  <c r="A360" i="39"/>
  <c r="A2551" i="39"/>
  <c r="CA31" i="39"/>
  <c r="A3738" i="39"/>
  <c r="A1642" i="39"/>
  <c r="A1639" i="39"/>
  <c r="EY25" i="39"/>
  <c r="A3815" i="39"/>
  <c r="A3457" i="39"/>
  <c r="A2944" i="39"/>
  <c r="A3028" i="39"/>
  <c r="A2263" i="39"/>
  <c r="A3229" i="39"/>
  <c r="A3108" i="39"/>
  <c r="A315" i="39"/>
  <c r="A2075" i="39"/>
  <c r="A2913" i="39"/>
  <c r="A2668" i="39"/>
  <c r="A426" i="39"/>
  <c r="A2126" i="39"/>
  <c r="A3889" i="39"/>
  <c r="A734" i="39"/>
  <c r="A1279" i="39"/>
  <c r="A2506" i="39"/>
  <c r="AQ93" i="39"/>
  <c r="AQ89" i="39"/>
  <c r="AU44" i="39"/>
  <c r="DG16" i="39"/>
  <c r="W238" i="39"/>
  <c r="A1853" i="39"/>
  <c r="A1249" i="39"/>
  <c r="A3372" i="39"/>
  <c r="A1002" i="39"/>
  <c r="A2076" i="39"/>
  <c r="A1783" i="39"/>
  <c r="BC34" i="39"/>
  <c r="A2381" i="39"/>
  <c r="A1834" i="39"/>
  <c r="A1831" i="39"/>
  <c r="EQ13" i="39"/>
  <c r="A3942" i="39"/>
  <c r="A1742" i="39"/>
  <c r="A1739" i="39"/>
  <c r="DW13" i="39"/>
  <c r="A1626" i="39"/>
  <c r="A919" i="39"/>
  <c r="A920" i="39"/>
  <c r="BG95" i="39"/>
  <c r="A1694" i="39"/>
  <c r="A955" i="39"/>
  <c r="A956" i="39"/>
  <c r="A1302" i="39"/>
  <c r="A1370" i="39"/>
  <c r="FS11" i="39"/>
  <c r="BK214" i="39"/>
  <c r="BC234" i="39"/>
  <c r="O226" i="39"/>
  <c r="S212" i="39"/>
  <c r="AI270" i="39"/>
  <c r="DC216" i="39"/>
  <c r="DC231" i="39"/>
  <c r="EA223" i="39"/>
  <c r="CI213" i="39"/>
  <c r="DS210" i="39"/>
  <c r="FS26" i="39"/>
  <c r="GQ25" i="39"/>
  <c r="CQ11" i="39"/>
  <c r="A132" i="39"/>
  <c r="A3690" i="39"/>
  <c r="A3392" i="39"/>
  <c r="A1618" i="39"/>
  <c r="A2639" i="39"/>
  <c r="A1615" i="39"/>
  <c r="A1800" i="39"/>
  <c r="A591" i="39"/>
  <c r="A1801" i="39"/>
  <c r="A432" i="39"/>
  <c r="A1829" i="39"/>
  <c r="A2116" i="39"/>
  <c r="BC75" i="39"/>
  <c r="A3909" i="39"/>
  <c r="A1990" i="39"/>
  <c r="A1891" i="39"/>
  <c r="A3149" i="39"/>
  <c r="A533" i="39"/>
  <c r="K15" i="39"/>
  <c r="BC62" i="39"/>
  <c r="CY210" i="39"/>
  <c r="GE11" i="39"/>
  <c r="EQ27" i="39"/>
  <c r="FW23" i="39"/>
  <c r="EQ43" i="39"/>
  <c r="A228" i="39"/>
  <c r="A3200" i="39"/>
  <c r="A2591" i="39"/>
  <c r="A1704" i="39"/>
  <c r="A1705" i="39"/>
  <c r="A1573" i="39"/>
  <c r="EM29" i="39"/>
  <c r="A1894" i="39"/>
  <c r="A2833" i="39"/>
  <c r="AU30" i="39"/>
  <c r="BS12" i="39"/>
  <c r="AU12" i="39"/>
  <c r="AI260" i="39"/>
  <c r="AM12" i="39"/>
  <c r="AM219" i="39"/>
  <c r="AQ13" i="39"/>
  <c r="A23" i="39"/>
  <c r="A2346" i="39"/>
  <c r="A2223" i="39"/>
  <c r="A1199" i="39"/>
  <c r="A1200" i="39"/>
  <c r="A510" i="39"/>
  <c r="K215" i="39"/>
  <c r="A3377" i="39"/>
  <c r="A964" i="39"/>
  <c r="A3007" i="39"/>
  <c r="EM34" i="39"/>
  <c r="A1494" i="39"/>
  <c r="A899" i="39"/>
  <c r="A1845" i="39"/>
  <c r="A3875" i="39"/>
  <c r="BO74" i="39"/>
  <c r="AU49" i="39"/>
  <c r="GA27" i="39"/>
  <c r="A915" i="39"/>
  <c r="A2037" i="39"/>
  <c r="A3843" i="39"/>
  <c r="BK68" i="39"/>
  <c r="AU92" i="39"/>
  <c r="CQ232" i="39"/>
  <c r="A1338" i="39"/>
  <c r="A1413" i="39"/>
  <c r="A323" i="39"/>
  <c r="A784" i="39"/>
  <c r="A2685" i="39"/>
  <c r="A2358" i="39"/>
  <c r="A1203" i="39"/>
  <c r="A1350" i="39"/>
  <c r="A3682" i="39"/>
  <c r="A2526" i="39"/>
  <c r="GQ34" i="39"/>
  <c r="A3152" i="39"/>
  <c r="A3144" i="39"/>
  <c r="BC32" i="39"/>
  <c r="BC54" i="39"/>
  <c r="A1177" i="39"/>
  <c r="A667" i="39"/>
  <c r="A1138" i="39"/>
  <c r="BK80" i="39"/>
  <c r="CY214" i="39"/>
  <c r="A2024" i="39"/>
  <c r="A2294" i="39"/>
  <c r="A409" i="39"/>
  <c r="A2723" i="39"/>
  <c r="A2260" i="39"/>
  <c r="A832" i="39"/>
  <c r="A1919" i="39"/>
  <c r="A1202" i="39"/>
  <c r="CI231" i="39"/>
  <c r="EU21" i="39"/>
  <c r="GE31" i="39"/>
  <c r="A876" i="39"/>
  <c r="A973" i="39"/>
  <c r="A3040" i="39"/>
  <c r="A3739" i="39"/>
  <c r="A2872" i="39"/>
  <c r="A3640" i="39"/>
  <c r="A1920" i="39"/>
  <c r="A3228" i="39"/>
  <c r="A1209" i="39"/>
  <c r="A2720" i="39"/>
  <c r="A3380" i="39"/>
  <c r="A3831" i="39"/>
  <c r="A3388" i="39"/>
  <c r="AI235" i="39"/>
  <c r="AI252" i="39"/>
  <c r="S213" i="39"/>
  <c r="A748" i="39"/>
  <c r="A2564" i="39"/>
  <c r="A1786" i="39"/>
  <c r="A3098" i="39"/>
  <c r="AU52" i="39"/>
  <c r="A3585" i="39"/>
  <c r="A116" i="39"/>
  <c r="A407" i="39"/>
  <c r="AQ74" i="39"/>
  <c r="A443" i="39"/>
  <c r="A74" i="39"/>
  <c r="BK26" i="39"/>
  <c r="BG76" i="39"/>
  <c r="CI212" i="39"/>
  <c r="GE12" i="39"/>
  <c r="GI30" i="39"/>
  <c r="GQ16" i="39"/>
  <c r="AY18" i="39"/>
  <c r="A1253" i="39"/>
  <c r="A2666" i="39"/>
  <c r="A2383" i="39"/>
  <c r="A1359" i="39"/>
  <c r="A1360" i="39"/>
  <c r="A926" i="39"/>
  <c r="A3062" i="39"/>
  <c r="A3148" i="39"/>
  <c r="A2466" i="39"/>
  <c r="EQ12" i="39"/>
  <c r="EQ36" i="39"/>
  <c r="EM15" i="39"/>
  <c r="O10" i="39"/>
  <c r="A2082" i="39"/>
  <c r="A1055" i="39"/>
  <c r="A150" i="39"/>
  <c r="A3121" i="39"/>
  <c r="A3871" i="39"/>
  <c r="BC246" i="39"/>
  <c r="BG210" i="39"/>
  <c r="AY224" i="39"/>
  <c r="A1714" i="39"/>
  <c r="A687" i="39"/>
  <c r="A1261" i="39"/>
  <c r="A1987" i="39"/>
  <c r="CA10" i="39"/>
  <c r="A2595" i="39"/>
  <c r="A746" i="39"/>
  <c r="A2573" i="39"/>
  <c r="AI210" i="39"/>
  <c r="A2609" i="39"/>
  <c r="A2829" i="39"/>
  <c r="FC15" i="39"/>
  <c r="A3184" i="39"/>
  <c r="BO75" i="39"/>
  <c r="AY70" i="39"/>
  <c r="A3085" i="39"/>
  <c r="A2420" i="39"/>
  <c r="BC12" i="39"/>
  <c r="A3566" i="39"/>
  <c r="CQ29" i="39"/>
  <c r="A1038" i="39"/>
  <c r="W225" i="39"/>
  <c r="BC79" i="39"/>
  <c r="O212" i="39"/>
  <c r="AA220" i="39"/>
  <c r="A3915" i="39"/>
  <c r="A3132" i="39"/>
  <c r="A1788" i="39"/>
  <c r="A2979" i="39"/>
  <c r="DG12" i="39"/>
  <c r="A1968" i="39"/>
  <c r="A842" i="39"/>
  <c r="A1417" i="39"/>
  <c r="A2920" i="39"/>
  <c r="K16" i="39"/>
  <c r="EQ18" i="39"/>
  <c r="BW216" i="39"/>
  <c r="CA220" i="39"/>
  <c r="CM228" i="39"/>
  <c r="FK21" i="39"/>
  <c r="A2751" i="39"/>
  <c r="A2025" i="39"/>
  <c r="BC74" i="39"/>
  <c r="A515" i="39"/>
  <c r="AQ81" i="39"/>
  <c r="A1426" i="39"/>
  <c r="A1027" i="39"/>
  <c r="A2968" i="39"/>
  <c r="DK230" i="39"/>
  <c r="A3893" i="39"/>
  <c r="A2409" i="39"/>
  <c r="A2408" i="39"/>
  <c r="A2943" i="39"/>
  <c r="A3275" i="39"/>
  <c r="AQ26" i="39"/>
  <c r="CM222" i="39"/>
  <c r="CE224" i="39"/>
  <c r="BC220" i="39"/>
  <c r="BG11" i="39"/>
  <c r="EE18" i="39"/>
  <c r="DO221" i="39"/>
  <c r="A1334" i="39"/>
  <c r="A875" i="39"/>
  <c r="FC11" i="39"/>
  <c r="A2885" i="39"/>
  <c r="A1624" i="39"/>
  <c r="AI211" i="39"/>
  <c r="A167" i="39"/>
  <c r="A2202" i="39"/>
  <c r="A2151" i="39"/>
  <c r="BK87" i="39"/>
  <c r="A3814" i="39"/>
  <c r="A1678" i="39"/>
  <c r="A1675" i="39"/>
  <c r="AY39" i="39"/>
  <c r="A3609" i="39"/>
  <c r="A727" i="39"/>
  <c r="A728" i="39"/>
  <c r="CQ41" i="39"/>
  <c r="A3233" i="39"/>
  <c r="A635" i="39"/>
  <c r="A636" i="39"/>
  <c r="A662" i="39"/>
  <c r="CA223" i="39"/>
  <c r="A2672" i="39"/>
  <c r="A317" i="39"/>
  <c r="A3389" i="39"/>
  <c r="A3689" i="39"/>
  <c r="AE12" i="39"/>
  <c r="AA226" i="39"/>
  <c r="AI213" i="39"/>
  <c r="FO14" i="39"/>
  <c r="EA28" i="39"/>
  <c r="EA227" i="39"/>
  <c r="A1166" i="39"/>
  <c r="A747" i="39"/>
  <c r="EA230" i="39"/>
  <c r="A1541" i="39"/>
  <c r="A999" i="39"/>
  <c r="EQ41" i="39"/>
  <c r="A1716" i="39"/>
  <c r="A2586" i="39"/>
  <c r="A2343" i="39"/>
  <c r="BC219" i="39"/>
  <c r="A3348" i="39"/>
  <c r="A2406" i="39"/>
  <c r="A2251" i="39"/>
  <c r="A1227" i="39"/>
  <c r="A3424" i="39"/>
  <c r="A1816" i="39"/>
  <c r="A1433" i="39"/>
  <c r="A3189" i="39"/>
  <c r="A3704" i="39"/>
  <c r="A1952" i="39"/>
  <c r="A1505" i="39"/>
  <c r="A3477" i="39"/>
  <c r="A161" i="39"/>
  <c r="CE231" i="39"/>
  <c r="EY36" i="39"/>
  <c r="EY19" i="39"/>
  <c r="FK35" i="39"/>
  <c r="CI211" i="39"/>
  <c r="EM19" i="39"/>
  <c r="BK213" i="39"/>
  <c r="BO220" i="39"/>
  <c r="BW213" i="39"/>
  <c r="FG14" i="39"/>
  <c r="CA232" i="39"/>
  <c r="CI215" i="39"/>
  <c r="CU222" i="39"/>
  <c r="GA28" i="39"/>
  <c r="AU37" i="39"/>
  <c r="A1741" i="39"/>
  <c r="A3179" i="39"/>
  <c r="A1874" i="39"/>
  <c r="A2895" i="39"/>
  <c r="A1871" i="39"/>
  <c r="A2312" i="39"/>
  <c r="A847" i="39"/>
  <c r="A2313" i="39"/>
  <c r="A768" i="39"/>
  <c r="A3381" i="39"/>
  <c r="A501" i="39"/>
  <c r="DW228" i="39"/>
  <c r="A43" i="39"/>
  <c r="A2806" i="39"/>
  <c r="A2579" i="39"/>
  <c r="A867" i="39"/>
  <c r="A1548" i="39"/>
  <c r="A359" i="39"/>
  <c r="AI269" i="39"/>
  <c r="CU223" i="39"/>
  <c r="BC285" i="39"/>
  <c r="BS221" i="39"/>
  <c r="BC249" i="39"/>
  <c r="BO211" i="39"/>
  <c r="BG46" i="39"/>
  <c r="A3595" i="39"/>
  <c r="A3241" i="39"/>
  <c r="A2728" i="39"/>
  <c r="A2729" i="39"/>
  <c r="A1161" i="39"/>
  <c r="A1533" i="39"/>
  <c r="A3031" i="39"/>
  <c r="A1456" i="39"/>
  <c r="A3106" i="39"/>
  <c r="A78" i="39"/>
  <c r="GQ22" i="39"/>
  <c r="DG224" i="39"/>
  <c r="DW215" i="39"/>
  <c r="DK228" i="39"/>
  <c r="DW211" i="39"/>
  <c r="AI250" i="39"/>
  <c r="A3776" i="39"/>
  <c r="A2735" i="39"/>
  <c r="A1992" i="39"/>
  <c r="A1993" i="39"/>
  <c r="A2341" i="39"/>
  <c r="CQ39" i="39"/>
  <c r="A2054" i="39"/>
  <c r="A3469" i="39"/>
  <c r="AU87" i="39"/>
  <c r="GA23" i="39"/>
  <c r="A2582" i="39"/>
  <c r="A2224" i="39"/>
  <c r="A3076" i="39"/>
  <c r="A3504" i="39"/>
  <c r="FG33" i="39"/>
  <c r="A994" i="39"/>
  <c r="AU56" i="39"/>
  <c r="A2288" i="39"/>
  <c r="A3204" i="39"/>
  <c r="A3472" i="39"/>
  <c r="GA25" i="39"/>
  <c r="A1250" i="39"/>
  <c r="AQ85" i="39"/>
  <c r="A363" i="39"/>
  <c r="A3922" i="39"/>
  <c r="A3816" i="39"/>
  <c r="EM12" i="39"/>
  <c r="A1988" i="39"/>
  <c r="A3895" i="39"/>
  <c r="A3084" i="39"/>
  <c r="A2892" i="39"/>
  <c r="A3347" i="39"/>
  <c r="CQ31" i="39"/>
  <c r="O215" i="39"/>
  <c r="A2212" i="39"/>
  <c r="BG32" i="39"/>
  <c r="BG56" i="39"/>
  <c r="A3918" i="39"/>
  <c r="AU78" i="39"/>
  <c r="A257" i="39"/>
  <c r="A1710" i="39"/>
  <c r="CA233" i="39"/>
  <c r="A1510" i="39"/>
  <c r="A2941" i="39"/>
  <c r="M4" i="40"/>
  <c r="R4" i="40"/>
  <c r="K4" i="40"/>
  <c r="T44" i="40"/>
  <c r="A1646" i="39"/>
  <c r="A1966" i="39"/>
  <c r="A2598" i="39"/>
  <c r="A3512" i="39"/>
  <c r="A3367" i="39"/>
  <c r="A3110" i="39"/>
  <c r="A2285" i="39"/>
  <c r="A1620" i="39"/>
  <c r="AY14" i="39"/>
  <c r="AY19" i="39"/>
  <c r="K214" i="39"/>
  <c r="A1912" i="39"/>
  <c r="A2936" i="39"/>
  <c r="A1671" i="39"/>
  <c r="A2183" i="39"/>
  <c r="A2695" i="39"/>
  <c r="A3449" i="39"/>
  <c r="A1674" i="39"/>
  <c r="A2266" i="39"/>
  <c r="A3616" i="39"/>
  <c r="A3803" i="39"/>
  <c r="A3802" i="39"/>
  <c r="A103" i="39"/>
  <c r="A20" i="39"/>
  <c r="W239" i="39"/>
  <c r="BK27" i="39"/>
  <c r="AQ30" i="39"/>
  <c r="A3259" i="39"/>
  <c r="A2935" i="39"/>
  <c r="A2392" i="39"/>
  <c r="A551" i="39"/>
  <c r="A1721" i="39"/>
  <c r="A552" i="39"/>
  <c r="A857" i="39"/>
  <c r="A197" i="39"/>
  <c r="A1659" i="39"/>
  <c r="A1836" i="39"/>
  <c r="A1130" i="39"/>
  <c r="AU224" i="39"/>
  <c r="EI10" i="39"/>
  <c r="DC210" i="39"/>
  <c r="A1602" i="39"/>
  <c r="A1344" i="39"/>
  <c r="A3416" i="39"/>
  <c r="A3794" i="39"/>
  <c r="A1875" i="39"/>
  <c r="BC81" i="39"/>
  <c r="A905" i="39"/>
  <c r="A575" i="39"/>
  <c r="A2367" i="39"/>
  <c r="A3403" i="39"/>
  <c r="EU20" i="39"/>
  <c r="CE218" i="39"/>
  <c r="FK37" i="39"/>
  <c r="AQ225" i="39"/>
  <c r="W220" i="39"/>
  <c r="FG15" i="39"/>
  <c r="FG32" i="39"/>
  <c r="BS214" i="39"/>
  <c r="AQ53" i="39"/>
  <c r="A2820" i="39"/>
  <c r="A1422" i="39"/>
  <c r="A940" i="39"/>
  <c r="A939" i="39"/>
  <c r="A1662" i="39"/>
  <c r="A2981" i="39"/>
  <c r="A565" i="39"/>
  <c r="A2629" i="39"/>
  <c r="A1369" i="39"/>
  <c r="A3748" i="39"/>
  <c r="A808" i="39"/>
  <c r="A1320" i="39"/>
  <c r="A2233" i="39"/>
  <c r="A3549" i="39"/>
  <c r="A807" i="39"/>
  <c r="A1399" i="39"/>
  <c r="A3868" i="39"/>
  <c r="A2423" i="39"/>
  <c r="A3929" i="39"/>
  <c r="A2746" i="39"/>
  <c r="A3258" i="39"/>
  <c r="A933" i="39"/>
  <c r="CM233" i="39"/>
  <c r="DS222" i="39"/>
  <c r="BC35" i="39"/>
  <c r="AU58" i="39"/>
  <c r="EE35" i="39"/>
  <c r="CI12" i="39"/>
  <c r="A276" i="39"/>
  <c r="A2228" i="39"/>
  <c r="A370" i="39"/>
  <c r="A2893" i="39"/>
  <c r="A3546" i="39"/>
  <c r="A3034" i="39"/>
  <c r="A3547" i="39"/>
  <c r="A3035" i="39"/>
  <c r="A3104" i="39"/>
  <c r="A2522" i="39"/>
  <c r="A2058" i="39"/>
  <c r="A1802" i="39"/>
  <c r="A1546" i="39"/>
  <c r="A3705" i="39"/>
  <c r="A3193" i="39"/>
  <c r="A2823" i="39"/>
  <c r="A2567" i="39"/>
  <c r="A2311" i="39"/>
  <c r="A2055" i="39"/>
  <c r="A1799" i="39"/>
  <c r="A1543" i="39"/>
  <c r="A3420" i="39"/>
  <c r="A2680" i="39"/>
  <c r="A2168" i="39"/>
  <c r="A1656" i="39"/>
  <c r="BC276" i="39"/>
  <c r="BC90" i="39"/>
  <c r="DO11" i="39"/>
  <c r="BG82" i="39"/>
  <c r="FC25" i="39"/>
  <c r="GI25" i="39"/>
  <c r="A593" i="39"/>
  <c r="A27" i="39"/>
  <c r="A834" i="39"/>
  <c r="A3878" i="39"/>
  <c r="A3366" i="39"/>
  <c r="AY215" i="39"/>
  <c r="A1187" i="39"/>
  <c r="A3926" i="39"/>
  <c r="A894" i="39"/>
  <c r="A2537" i="39"/>
  <c r="A1599" i="39"/>
  <c r="A2634" i="39"/>
  <c r="AU225" i="39"/>
  <c r="AQ29" i="39"/>
  <c r="BS223" i="39"/>
  <c r="GA30" i="39"/>
  <c r="AI29" i="39"/>
  <c r="BC30" i="39"/>
  <c r="CQ225" i="39"/>
  <c r="FW31" i="39"/>
  <c r="DS232" i="39"/>
  <c r="A273" i="39"/>
  <c r="A750" i="39"/>
  <c r="A428" i="39"/>
  <c r="A427" i="39"/>
  <c r="A2683" i="39"/>
  <c r="A40" i="39"/>
  <c r="A2276" i="39"/>
  <c r="A1733" i="39"/>
  <c r="A1113" i="39"/>
  <c r="A2844" i="39"/>
  <c r="A680" i="39"/>
  <c r="A1192" i="39"/>
  <c r="A1977" i="39"/>
  <c r="A3037" i="39"/>
  <c r="A679" i="39"/>
  <c r="A1223" i="39"/>
  <c r="A2904" i="39"/>
  <c r="A2167" i="39"/>
  <c r="A3417" i="39"/>
  <c r="A2234" i="39"/>
  <c r="A3771" i="39"/>
  <c r="A135" i="39"/>
  <c r="W10" i="39"/>
  <c r="DG211" i="39"/>
  <c r="FG11" i="39"/>
  <c r="BG69" i="39"/>
  <c r="AU61" i="39"/>
  <c r="AY41" i="39"/>
  <c r="A148" i="39"/>
  <c r="A1317" i="39"/>
  <c r="A231" i="39"/>
  <c r="A1869" i="39"/>
  <c r="A3674" i="39"/>
  <c r="A3162" i="39"/>
  <c r="A3675" i="39"/>
  <c r="A3163" i="39"/>
  <c r="A3360" i="39"/>
  <c r="A2650" i="39"/>
  <c r="A2138" i="39"/>
  <c r="A1866" i="39"/>
  <c r="A1610" i="39"/>
  <c r="A3833" i="39"/>
  <c r="A3321" i="39"/>
  <c r="A2887" i="39"/>
  <c r="A2631" i="39"/>
  <c r="A2375" i="39"/>
  <c r="A2119" i="39"/>
  <c r="A1863" i="39"/>
  <c r="A1607" i="39"/>
  <c r="A3676" i="39"/>
  <c r="A2808" i="39"/>
  <c r="A2296" i="39"/>
  <c r="A1784" i="39"/>
  <c r="DS228" i="39"/>
  <c r="CY15" i="39"/>
  <c r="FO26" i="39"/>
  <c r="AM11" i="39"/>
  <c r="DG18" i="39"/>
  <c r="BO48" i="39"/>
  <c r="A329" i="39"/>
  <c r="A2644" i="39"/>
  <c r="A473" i="39"/>
  <c r="A3653" i="39"/>
  <c r="A3494" i="39"/>
  <c r="A2982" i="39"/>
  <c r="A3495" i="39"/>
  <c r="A2983" i="39"/>
  <c r="A3000" i="39"/>
  <c r="A2470" i="39"/>
  <c r="A2030" i="39"/>
  <c r="A1774" i="39"/>
  <c r="A1518" i="39"/>
  <c r="A3649" i="39"/>
  <c r="A3137" i="39"/>
  <c r="A2795" i="39"/>
  <c r="A2539" i="39"/>
  <c r="A2283" i="39"/>
  <c r="A2027" i="39"/>
  <c r="A1771" i="39"/>
  <c r="A1515" i="39"/>
  <c r="A3308" i="39"/>
  <c r="A2624" i="39"/>
  <c r="A2112" i="39"/>
  <c r="A1600" i="39"/>
  <c r="A1259" i="39"/>
  <c r="GI18" i="39"/>
  <c r="AU31" i="39"/>
  <c r="EE15" i="39"/>
  <c r="A1972" i="39"/>
  <c r="A2637" i="39"/>
  <c r="A3066" i="39"/>
  <c r="A3067" i="39"/>
  <c r="A2554" i="39"/>
  <c r="A1818" i="39"/>
  <c r="A3737" i="39"/>
  <c r="A2839" i="39"/>
  <c r="A2327" i="39"/>
  <c r="A1815" i="39"/>
  <c r="A3484" i="39"/>
  <c r="A2200" i="39"/>
  <c r="A1335" i="39"/>
  <c r="A1015" i="39"/>
  <c r="A759" i="39"/>
  <c r="A503" i="39"/>
  <c r="A3357" i="39"/>
  <c r="A2649" i="39"/>
  <c r="A2137" i="39"/>
  <c r="A1625" i="39"/>
  <c r="A1272" i="39"/>
  <c r="A1016" i="39"/>
  <c r="A760" i="39"/>
  <c r="A504" i="39"/>
  <c r="A3364" i="39"/>
  <c r="A2140" i="39"/>
  <c r="A1273" i="39"/>
  <c r="A3957" i="39"/>
  <c r="A2437" i="39"/>
  <c r="AA227" i="39"/>
  <c r="AQ72" i="39"/>
  <c r="AY57" i="39"/>
  <c r="A1141" i="39"/>
  <c r="A1517" i="39"/>
  <c r="A3206" i="39"/>
  <c r="A3207" i="39"/>
  <c r="A2694" i="39"/>
  <c r="A1886" i="39"/>
  <c r="A3873" i="39"/>
  <c r="A2907" i="39"/>
  <c r="A2395" i="39"/>
  <c r="A1883" i="39"/>
  <c r="A3756" i="39"/>
  <c r="A2336" i="39"/>
  <c r="A1383" i="39"/>
  <c r="A1051" i="39"/>
  <c r="A795" i="39"/>
  <c r="A539" i="39"/>
  <c r="A3501" i="39"/>
  <c r="A2721" i="39"/>
  <c r="A2209" i="39"/>
  <c r="A1697" i="39"/>
  <c r="A1308" i="39"/>
  <c r="A1052" i="39"/>
  <c r="A796" i="39"/>
  <c r="A540" i="39"/>
  <c r="A3652" i="39"/>
  <c r="A2284" i="39"/>
  <c r="A1345" i="39"/>
  <c r="A833" i="39"/>
  <c r="A2581" i="39"/>
  <c r="A1557" i="39"/>
  <c r="A982" i="39"/>
  <c r="A470" i="39"/>
  <c r="A234" i="39"/>
  <c r="A682" i="39"/>
  <c r="A1892" i="39"/>
  <c r="A65" i="39"/>
  <c r="A321" i="39"/>
  <c r="A986" i="39"/>
  <c r="A2589" i="39"/>
  <c r="BC88" i="39"/>
  <c r="A1460" i="39"/>
  <c r="A3130" i="39"/>
  <c r="A2618" i="39"/>
  <c r="A3801" i="39"/>
  <c r="A2359" i="39"/>
  <c r="A3612" i="39"/>
  <c r="A1351" i="39"/>
  <c r="A775" i="39"/>
  <c r="A3421" i="39"/>
  <c r="A2169" i="39"/>
  <c r="A1288" i="39"/>
  <c r="A776" i="39"/>
  <c r="A3492" i="39"/>
  <c r="A1305" i="39"/>
  <c r="A2501" i="39"/>
  <c r="A1198" i="39"/>
  <c r="A502" i="39"/>
  <c r="A302" i="39"/>
  <c r="A1229" i="39"/>
  <c r="A49" i="39"/>
  <c r="A413" i="39"/>
  <c r="A1725" i="39"/>
  <c r="BO94" i="39"/>
  <c r="A168" i="39"/>
  <c r="A3654" i="39"/>
  <c r="A3320" i="39"/>
  <c r="A1598" i="39"/>
  <c r="A2619" i="39"/>
  <c r="A1595" i="39"/>
  <c r="A1760" i="39"/>
  <c r="A907" i="39"/>
  <c r="A3949" i="39"/>
  <c r="A2433" i="39"/>
  <c r="A1420" i="39"/>
  <c r="A908" i="39"/>
  <c r="A396" i="39"/>
  <c r="A1708" i="39"/>
  <c r="A3093" i="39"/>
  <c r="A1390" i="39"/>
  <c r="A694" i="39"/>
  <c r="A206" i="39"/>
  <c r="A845" i="39"/>
  <c r="A3124" i="39"/>
  <c r="A293" i="39"/>
  <c r="A1194" i="39"/>
  <c r="BS230" i="39"/>
  <c r="BC242" i="39"/>
  <c r="A761" i="39"/>
  <c r="A3387" i="39"/>
  <c r="A1978" i="39"/>
  <c r="A3033" i="39"/>
  <c r="A1975" i="39"/>
  <c r="A2520" i="39"/>
  <c r="A1095" i="39"/>
  <c r="A583" i="39"/>
  <c r="A2809" i="39"/>
  <c r="A1785" i="39"/>
  <c r="A1096" i="39"/>
  <c r="A584" i="39"/>
  <c r="A2460" i="39"/>
  <c r="A921" i="39"/>
  <c r="A1797" i="39"/>
  <c r="A942" i="39"/>
  <c r="A90" i="39"/>
  <c r="A522" i="39"/>
  <c r="A2052" i="39"/>
  <c r="A177" i="39"/>
  <c r="A754" i="39"/>
  <c r="A2749" i="39"/>
  <c r="CM230" i="39"/>
  <c r="CY215" i="39"/>
  <c r="DO211" i="39"/>
  <c r="FO17" i="39"/>
  <c r="BO41" i="39"/>
  <c r="CU213" i="39"/>
  <c r="EQ45" i="39"/>
  <c r="BO42" i="39"/>
  <c r="CU217" i="39"/>
  <c r="EQ46" i="39"/>
  <c r="Y89" i="34"/>
  <c r="AG89" i="34"/>
  <c r="AC89" i="34"/>
  <c r="U52" i="40"/>
  <c r="V52" i="40" s="1"/>
  <c r="U48" i="40"/>
  <c r="V48" i="40" s="1"/>
  <c r="W48" i="40" s="1"/>
  <c r="V50" i="40"/>
  <c r="W50" i="40" s="1"/>
  <c r="V51" i="40"/>
  <c r="W51" i="40" s="1"/>
  <c r="V49" i="40"/>
  <c r="W49" i="40" s="1"/>
  <c r="V42" i="40"/>
  <c r="W42" i="40" s="1"/>
  <c r="V36" i="40"/>
  <c r="W36" i="40" s="1"/>
  <c r="V13" i="40"/>
  <c r="W13" i="40" s="1"/>
  <c r="V15" i="40"/>
  <c r="W15" i="40" s="1"/>
  <c r="V7" i="40"/>
  <c r="W7" i="40" s="1"/>
  <c r="T14" i="40"/>
  <c r="T35" i="40"/>
  <c r="T27" i="40"/>
  <c r="T13" i="40"/>
  <c r="Q25" i="40"/>
  <c r="Q51" i="40"/>
  <c r="T51" i="40"/>
  <c r="T43" i="40"/>
  <c r="Q45" i="40"/>
  <c r="Q35" i="40"/>
  <c r="Q43" i="40"/>
  <c r="E54" i="36"/>
  <c r="E50" i="36"/>
  <c r="E46" i="36"/>
  <c r="E42" i="36"/>
  <c r="E38" i="36"/>
  <c r="E34" i="36"/>
  <c r="E70" i="36"/>
  <c r="E66" i="36"/>
  <c r="E62" i="36"/>
  <c r="E58" i="36"/>
  <c r="G74" i="35"/>
  <c r="I68" i="33" s="1"/>
  <c r="G58" i="35"/>
  <c r="I52" i="33" s="1"/>
  <c r="G42" i="35"/>
  <c r="I36" i="33" s="1"/>
  <c r="H74" i="36"/>
  <c r="L68" i="33" s="1"/>
  <c r="H70" i="36"/>
  <c r="L64" i="33" s="1"/>
  <c r="H66" i="36"/>
  <c r="L60" i="33" s="1"/>
  <c r="H38" i="36"/>
  <c r="L32" i="33" s="1"/>
  <c r="H34" i="36"/>
  <c r="L28" i="33" s="1"/>
  <c r="E118" i="16"/>
  <c r="G66" i="35"/>
  <c r="I60" i="33" s="1"/>
  <c r="G50" i="35"/>
  <c r="I44" i="33" s="1"/>
  <c r="G34" i="35"/>
  <c r="I28" i="33" s="1"/>
  <c r="G30" i="35"/>
  <c r="I24" i="33" s="1"/>
  <c r="H54" i="36"/>
  <c r="L48" i="33" s="1"/>
  <c r="H50" i="36"/>
  <c r="L44" i="33" s="1"/>
  <c r="F24" i="33"/>
  <c r="E115" i="16"/>
  <c r="E119" i="16"/>
  <c r="U46" i="40"/>
  <c r="G54" i="35"/>
  <c r="I48" i="33" s="1"/>
  <c r="E28" i="36"/>
  <c r="D140" i="16"/>
  <c r="F140" i="16" s="1"/>
  <c r="E120" i="16"/>
  <c r="G28" i="35"/>
  <c r="I22" i="33" s="1"/>
  <c r="F22" i="33"/>
  <c r="E26" i="33"/>
  <c r="E25" i="33"/>
  <c r="O29" i="16"/>
  <c r="O30" i="16"/>
  <c r="D141" i="16"/>
  <c r="F141" i="16" s="1"/>
  <c r="E23" i="33"/>
  <c r="DE8" i="39"/>
  <c r="DD8" i="39"/>
  <c r="Y104" i="35"/>
  <c r="C129" i="35" s="1"/>
  <c r="D129" i="35" s="1"/>
  <c r="AI89" i="34"/>
  <c r="AB89" i="34"/>
  <c r="Z89" i="34"/>
  <c r="AF89" i="34"/>
  <c r="F141" i="36"/>
  <c r="F134" i="33" s="1"/>
  <c r="E78" i="40"/>
  <c r="E75" i="40"/>
  <c r="E61" i="40"/>
  <c r="E58" i="40"/>
  <c r="H58" i="40" s="1"/>
  <c r="E52" i="40"/>
  <c r="E49" i="40"/>
  <c r="E42" i="40"/>
  <c r="E37" i="40"/>
  <c r="E8" i="40"/>
  <c r="F79" i="40"/>
  <c r="F77" i="40"/>
  <c r="F75" i="40"/>
  <c r="F73" i="40"/>
  <c r="F71" i="40"/>
  <c r="F69" i="40"/>
  <c r="F67" i="40"/>
  <c r="F65" i="40"/>
  <c r="F63" i="40"/>
  <c r="F61" i="40"/>
  <c r="F59" i="40"/>
  <c r="F57" i="40"/>
  <c r="F55" i="40"/>
  <c r="F53" i="40"/>
  <c r="F51" i="40"/>
  <c r="F49" i="40"/>
  <c r="F45" i="40"/>
  <c r="F43" i="40"/>
  <c r="F41" i="40"/>
  <c r="F39" i="40"/>
  <c r="F37" i="40"/>
  <c r="F35" i="40"/>
  <c r="G30" i="40"/>
  <c r="G28" i="40"/>
  <c r="G26" i="40"/>
  <c r="G12" i="40"/>
  <c r="G8" i="40"/>
  <c r="G33" i="40"/>
  <c r="Z50" i="36"/>
  <c r="AA50" i="36" s="1"/>
  <c r="AA104" i="36" s="1"/>
  <c r="E66" i="40"/>
  <c r="E64" i="40"/>
  <c r="E55" i="40"/>
  <c r="E50" i="40"/>
  <c r="E40" i="40"/>
  <c r="E35" i="40"/>
  <c r="E30" i="40"/>
  <c r="E28" i="40"/>
  <c r="E23" i="40"/>
  <c r="E15" i="40"/>
  <c r="G79" i="40"/>
  <c r="G77" i="40"/>
  <c r="G75" i="40"/>
  <c r="G73" i="40"/>
  <c r="G71" i="40"/>
  <c r="G69" i="40"/>
  <c r="G67" i="40"/>
  <c r="G65" i="40"/>
  <c r="G63" i="40"/>
  <c r="G61" i="40"/>
  <c r="G59" i="40"/>
  <c r="G57" i="40"/>
  <c r="G55" i="40"/>
  <c r="G53" i="40"/>
  <c r="G51" i="40"/>
  <c r="G49" i="40"/>
  <c r="G45" i="40"/>
  <c r="G43" i="40"/>
  <c r="G41" i="40"/>
  <c r="G39" i="40"/>
  <c r="G37" i="40"/>
  <c r="G35" i="40"/>
  <c r="F33" i="40"/>
  <c r="F31" i="40"/>
  <c r="F29" i="40"/>
  <c r="H29" i="40" s="1"/>
  <c r="F27" i="40"/>
  <c r="F23" i="40"/>
  <c r="F15" i="40"/>
  <c r="F13" i="40"/>
  <c r="F11" i="40"/>
  <c r="H11" i="40" s="1"/>
  <c r="F9" i="40"/>
  <c r="F7" i="40"/>
  <c r="W30" i="35"/>
  <c r="N28" i="16"/>
  <c r="O28" i="16" s="1"/>
  <c r="N48" i="16"/>
  <c r="E74" i="40"/>
  <c r="E69" i="40"/>
  <c r="E62" i="40"/>
  <c r="E59" i="40"/>
  <c r="E56" i="40"/>
  <c r="E45" i="40"/>
  <c r="E43" i="40"/>
  <c r="E38" i="40"/>
  <c r="H38" i="40" s="1"/>
  <c r="E33" i="40"/>
  <c r="E26" i="40"/>
  <c r="E13" i="40"/>
  <c r="E9" i="40"/>
  <c r="E12" i="40"/>
  <c r="F78" i="40"/>
  <c r="F76" i="40"/>
  <c r="F74" i="40"/>
  <c r="F72" i="40"/>
  <c r="F70" i="40"/>
  <c r="F66" i="40"/>
  <c r="F64" i="40"/>
  <c r="F62" i="40"/>
  <c r="F60" i="40"/>
  <c r="F56" i="40"/>
  <c r="F54" i="40"/>
  <c r="F50" i="40"/>
  <c r="F46" i="40"/>
  <c r="F42" i="40"/>
  <c r="F40" i="40"/>
  <c r="F34" i="40"/>
  <c r="G31" i="40"/>
  <c r="G27" i="40"/>
  <c r="G23" i="40"/>
  <c r="G15" i="40"/>
  <c r="G13" i="40"/>
  <c r="G9" i="40"/>
  <c r="G7" i="40"/>
  <c r="H7" i="40" s="1"/>
  <c r="E72" i="40"/>
  <c r="E70" i="40"/>
  <c r="E67" i="40"/>
  <c r="E65" i="40"/>
  <c r="E63" i="40"/>
  <c r="E60" i="40"/>
  <c r="E57" i="40"/>
  <c r="E54" i="40"/>
  <c r="E51" i="40"/>
  <c r="E41" i="40"/>
  <c r="E39" i="40"/>
  <c r="E34" i="40"/>
  <c r="G76" i="40"/>
  <c r="G74" i="40"/>
  <c r="G72" i="40"/>
  <c r="G66" i="40"/>
  <c r="G64" i="40"/>
  <c r="G62" i="40"/>
  <c r="G60" i="40"/>
  <c r="G56" i="40"/>
  <c r="G54" i="40"/>
  <c r="G50" i="40"/>
  <c r="G46" i="40"/>
  <c r="G40" i="40"/>
  <c r="F26" i="40"/>
  <c r="DD7" i="39"/>
  <c r="DF7" i="39"/>
  <c r="AA89" i="34"/>
  <c r="AH89" i="34"/>
  <c r="AD89" i="34"/>
  <c r="AU79" i="39"/>
  <c r="A3519" i="39"/>
  <c r="A239" i="39"/>
  <c r="A765" i="39"/>
  <c r="A852" i="39"/>
  <c r="A851" i="39"/>
  <c r="A1539" i="39"/>
  <c r="A3217" i="39"/>
  <c r="A2710" i="39"/>
  <c r="A3478" i="39"/>
  <c r="A120" i="39"/>
  <c r="BC240" i="39"/>
  <c r="A29" i="39"/>
  <c r="A102" i="39"/>
  <c r="A3253" i="39"/>
  <c r="A3300" i="39"/>
  <c r="A1088" i="39"/>
  <c r="A2281" i="39"/>
  <c r="A447" i="39"/>
  <c r="A1087" i="39"/>
  <c r="A2280" i="39"/>
  <c r="A1471" i="39"/>
  <c r="A2111" i="39"/>
  <c r="A2879" i="39"/>
  <c r="A1474" i="39"/>
  <c r="A2122" i="39"/>
  <c r="A3147" i="39"/>
  <c r="A3402" i="39"/>
  <c r="A247" i="39"/>
  <c r="AU76" i="39"/>
  <c r="CE215" i="39"/>
  <c r="DS220" i="39"/>
  <c r="GQ26" i="39"/>
  <c r="BC248" i="39"/>
  <c r="DK212" i="39"/>
  <c r="GI16" i="39"/>
  <c r="EI14" i="39"/>
  <c r="DS224" i="39"/>
  <c r="AE232" i="39"/>
  <c r="BC284" i="39"/>
  <c r="DO223" i="39"/>
  <c r="W234" i="39"/>
  <c r="EM35" i="39"/>
  <c r="BC239" i="39"/>
  <c r="S233" i="39"/>
  <c r="FW21" i="39"/>
  <c r="BG75" i="39"/>
  <c r="GA17" i="39"/>
  <c r="DW17" i="39"/>
  <c r="BK32" i="39"/>
  <c r="DW222" i="39"/>
  <c r="K227" i="39"/>
  <c r="EM17" i="39"/>
  <c r="EU22" i="39"/>
  <c r="GM32" i="39"/>
  <c r="DO227" i="39"/>
  <c r="AY230" i="39"/>
  <c r="DO214" i="39"/>
  <c r="AI275" i="39"/>
  <c r="CY226" i="39"/>
  <c r="AY29" i="39"/>
  <c r="A1469" i="39"/>
  <c r="A367" i="39"/>
  <c r="A17" i="39"/>
  <c r="A1101" i="39"/>
  <c r="A270" i="39"/>
  <c r="A566" i="39"/>
  <c r="A1262" i="39"/>
  <c r="A2645" i="39"/>
  <c r="A1377" i="39"/>
  <c r="A3780" i="39"/>
  <c r="A812" i="39"/>
  <c r="A1324" i="39"/>
  <c r="A2241" i="39"/>
  <c r="A3565" i="39"/>
  <c r="A811" i="39"/>
  <c r="A1403" i="39"/>
  <c r="A3884" i="39"/>
  <c r="A2427" i="39"/>
  <c r="A3937" i="39"/>
  <c r="A2758" i="39"/>
  <c r="A3270" i="39"/>
  <c r="A885" i="39"/>
  <c r="O13" i="39"/>
  <c r="CI234" i="39"/>
  <c r="A1178" i="39"/>
  <c r="A277" i="39"/>
  <c r="A2948" i="39"/>
  <c r="A829" i="39"/>
  <c r="A190" i="39"/>
  <c r="A718" i="39"/>
  <c r="A1398" i="39"/>
  <c r="EE41" i="39"/>
  <c r="A3870" i="39"/>
  <c r="EI17" i="39"/>
  <c r="A2594" i="39"/>
  <c r="A452" i="39"/>
  <c r="A3021" i="39"/>
  <c r="A3020" i="39"/>
  <c r="A2883" i="39"/>
  <c r="A1958" i="39"/>
  <c r="A3030" i="39"/>
  <c r="A1077" i="39"/>
  <c r="BO222" i="39"/>
  <c r="A189" i="39"/>
  <c r="A278" i="39"/>
  <c r="A1701" i="39"/>
  <c r="A2428" i="39"/>
  <c r="A928" i="39"/>
  <c r="A1769" i="39"/>
  <c r="A3645" i="39"/>
  <c r="A959" i="39"/>
  <c r="A1768" i="39"/>
  <c r="A3644" i="39"/>
  <c r="A1983" i="39"/>
  <c r="A2623" i="39"/>
  <c r="A3817" i="39"/>
  <c r="A1986" i="39"/>
  <c r="A3328" i="39"/>
  <c r="A3146" i="39"/>
  <c r="A717" i="39"/>
  <c r="A164" i="39"/>
  <c r="BG17" i="39"/>
  <c r="AY220" i="39"/>
  <c r="FK34" i="39"/>
  <c r="AQ216" i="39"/>
  <c r="CA215" i="39"/>
  <c r="FS15" i="39"/>
  <c r="AI241" i="39"/>
  <c r="FK17" i="39"/>
  <c r="AU230" i="39"/>
  <c r="CU231" i="39"/>
  <c r="FW27" i="39"/>
  <c r="AI277" i="39"/>
  <c r="O211" i="39"/>
  <c r="CQ226" i="39"/>
  <c r="AY218" i="39"/>
  <c r="W210" i="39"/>
  <c r="BO33" i="39"/>
  <c r="K223" i="39"/>
  <c r="EU11" i="39"/>
  <c r="EE17" i="39"/>
  <c r="BO50" i="39"/>
  <c r="BC47" i="39"/>
  <c r="AE223" i="39"/>
  <c r="EU28" i="39"/>
  <c r="EE28" i="39"/>
  <c r="GA24" i="39"/>
  <c r="CI224" i="39"/>
  <c r="AI268" i="39"/>
  <c r="CY227" i="39"/>
  <c r="W232" i="39"/>
  <c r="CM214" i="39"/>
  <c r="BO92" i="39"/>
  <c r="A2205" i="39"/>
  <c r="A541" i="39"/>
  <c r="A101" i="39"/>
  <c r="A1508" i="39"/>
  <c r="A358" i="39"/>
  <c r="A14" i="39"/>
  <c r="A1078" i="39"/>
  <c r="A2133" i="39"/>
  <c r="A1121" i="39"/>
  <c r="A2860" i="39"/>
  <c r="A684" i="39"/>
  <c r="A1196" i="39"/>
  <c r="A1985" i="39"/>
  <c r="A3053" i="39"/>
  <c r="A683" i="39"/>
  <c r="A1239" i="39"/>
  <c r="A2912" i="39"/>
  <c r="A2171" i="39"/>
  <c r="A3425" i="39"/>
  <c r="A2246" i="39"/>
  <c r="A3783" i="39"/>
  <c r="A123" i="39"/>
  <c r="BO226" i="39"/>
  <c r="BO93" i="39"/>
  <c r="A1597" i="39"/>
  <c r="A383" i="39"/>
  <c r="A21" i="39"/>
  <c r="A1165" i="39"/>
  <c r="A282" i="39"/>
  <c r="A558" i="39"/>
  <c r="A1230" i="39"/>
  <c r="AQ213" i="39"/>
  <c r="A1173" i="39"/>
  <c r="EA30" i="39"/>
  <c r="A3907" i="39"/>
  <c r="A1297" i="39"/>
  <c r="A2321" i="39"/>
  <c r="A1648" i="39"/>
  <c r="A2563" i="39"/>
  <c r="A1734" i="39"/>
  <c r="A3159" i="39"/>
  <c r="A75" i="39"/>
  <c r="AU90" i="39"/>
  <c r="A1354" i="39"/>
  <c r="A586" i="39"/>
  <c r="A1246" i="39"/>
  <c r="A1257" i="39"/>
  <c r="A752" i="39"/>
  <c r="A1513" i="39"/>
  <c r="A2793" i="39"/>
  <c r="A831" i="39"/>
  <c r="A1512" i="39"/>
  <c r="A2792" i="39"/>
  <c r="A1855" i="39"/>
  <c r="A2495" i="39"/>
  <c r="A3305" i="39"/>
  <c r="A1858" i="39"/>
  <c r="A2890" i="39"/>
  <c r="A3659" i="39"/>
  <c r="A1997" i="39"/>
  <c r="A497" i="39"/>
  <c r="AY42" i="39"/>
  <c r="BO54" i="39"/>
  <c r="BK74" i="39"/>
  <c r="BC275" i="39"/>
  <c r="DK227" i="39"/>
  <c r="GM23" i="39"/>
  <c r="BC217" i="39"/>
  <c r="GA13" i="39"/>
  <c r="AU75" i="39"/>
  <c r="BO215" i="39"/>
  <c r="DS213" i="39"/>
  <c r="AA229" i="39"/>
  <c r="BC253" i="39"/>
  <c r="CI229" i="39"/>
  <c r="BG54" i="39"/>
  <c r="CI243" i="39"/>
  <c r="AY219" i="39"/>
  <c r="AI258" i="39"/>
  <c r="EY35" i="39"/>
  <c r="EI31" i="39"/>
  <c r="BO82" i="39"/>
  <c r="BG44" i="39"/>
  <c r="BC238" i="39"/>
  <c r="FC24" i="39"/>
  <c r="DG217" i="39"/>
  <c r="BK217" i="39"/>
  <c r="GM19" i="39"/>
  <c r="CM219" i="39"/>
  <c r="GM26" i="39"/>
  <c r="BO235" i="39"/>
  <c r="FC33" i="39"/>
  <c r="A2877" i="39"/>
  <c r="A794" i="39"/>
  <c r="A181" i="39"/>
  <c r="A2180" i="39"/>
  <c r="A554" i="39"/>
  <c r="A94" i="39"/>
  <c r="A910" i="39"/>
  <c r="A1749" i="39"/>
  <c r="A865" i="39"/>
  <c r="A2348" i="39"/>
  <c r="A556" i="39"/>
  <c r="A1068" i="39"/>
  <c r="A1729" i="39"/>
  <c r="A2753" i="39"/>
  <c r="A555" i="39"/>
  <c r="A1067" i="39"/>
  <c r="A2400" i="39"/>
  <c r="A1915" i="39"/>
  <c r="A2939" i="39"/>
  <c r="A1918" i="39"/>
  <c r="A3271" i="39"/>
  <c r="A1218" i="39"/>
  <c r="AQ10" i="39"/>
  <c r="CI19" i="39"/>
  <c r="A2237" i="39"/>
  <c r="A585" i="39"/>
  <c r="A113" i="39"/>
  <c r="A1540" i="39"/>
  <c r="A379" i="39"/>
  <c r="A26" i="39"/>
  <c r="A1070" i="39"/>
  <c r="A2117" i="39"/>
  <c r="DF9" i="39"/>
  <c r="DE9" i="39"/>
  <c r="T45" i="40" l="1"/>
  <c r="R10" i="40"/>
  <c r="T23" i="40"/>
  <c r="Q14" i="40"/>
  <c r="Q44" i="40"/>
  <c r="Q34" i="40"/>
  <c r="V34" i="40" s="1"/>
  <c r="W34" i="40" s="1"/>
  <c r="Q9" i="40"/>
  <c r="P10" i="40"/>
  <c r="W52" i="40"/>
  <c r="J52" i="40"/>
  <c r="E77" i="36"/>
  <c r="I53" i="40"/>
  <c r="K75" i="16"/>
  <c r="F71" i="33"/>
  <c r="G77" i="35"/>
  <c r="I71" i="33" s="1"/>
  <c r="H77" i="36"/>
  <c r="L71" i="33" s="1"/>
  <c r="K10" i="40"/>
  <c r="N10" i="40"/>
  <c r="S10" i="40"/>
  <c r="O10" i="40"/>
  <c r="Q10" i="40" s="1"/>
  <c r="V10" i="40" s="1"/>
  <c r="W10" i="40" s="1"/>
  <c r="T34" i="40"/>
  <c r="J26" i="40"/>
  <c r="J29" i="40"/>
  <c r="P6" i="40"/>
  <c r="O6" i="40"/>
  <c r="L6" i="40"/>
  <c r="M6" i="40"/>
  <c r="K6" i="40"/>
  <c r="S6" i="40"/>
  <c r="R6" i="40"/>
  <c r="N6" i="40"/>
  <c r="S11" i="40"/>
  <c r="R11" i="40"/>
  <c r="K11" i="40"/>
  <c r="O11" i="40"/>
  <c r="L11" i="40"/>
  <c r="P11" i="40"/>
  <c r="M11" i="40"/>
  <c r="N11" i="40"/>
  <c r="Q46" i="40"/>
  <c r="T33" i="40"/>
  <c r="T15" i="40"/>
  <c r="T30" i="40"/>
  <c r="T5" i="40"/>
  <c r="Q5" i="40"/>
  <c r="T10" i="40"/>
  <c r="T49" i="40"/>
  <c r="Q50" i="40"/>
  <c r="T39" i="40"/>
  <c r="R24" i="40"/>
  <c r="L24" i="40"/>
  <c r="O24" i="40"/>
  <c r="N24" i="40"/>
  <c r="K24" i="40"/>
  <c r="S24" i="40"/>
  <c r="Q22" i="40"/>
  <c r="Q41" i="40"/>
  <c r="V41" i="40" s="1"/>
  <c r="W41" i="40" s="1"/>
  <c r="Q38" i="40"/>
  <c r="Q13" i="40"/>
  <c r="Q39" i="40"/>
  <c r="Q15" i="40"/>
  <c r="T7" i="40"/>
  <c r="Q49" i="40"/>
  <c r="Q23" i="40"/>
  <c r="Q30" i="40"/>
  <c r="V30" i="40" s="1"/>
  <c r="W30" i="40" s="1"/>
  <c r="Q33" i="40"/>
  <c r="V33" i="40" s="1"/>
  <c r="W33" i="40" s="1"/>
  <c r="Q42" i="40"/>
  <c r="Q32" i="40"/>
  <c r="V32" i="40" s="1"/>
  <c r="W32" i="40" s="1"/>
  <c r="M24" i="40"/>
  <c r="Q21" i="40"/>
  <c r="T42" i="40"/>
  <c r="T18" i="40"/>
  <c r="T19" i="40"/>
  <c r="P16" i="40"/>
  <c r="Q18" i="40"/>
  <c r="L20" i="40"/>
  <c r="P20" i="40"/>
  <c r="R20" i="40"/>
  <c r="T20" i="40" s="1"/>
  <c r="Q19" i="40"/>
  <c r="O20" i="40"/>
  <c r="K20" i="40"/>
  <c r="H76" i="40"/>
  <c r="K16" i="40"/>
  <c r="T17" i="40"/>
  <c r="T40" i="40"/>
  <c r="Q17" i="40"/>
  <c r="R16" i="40"/>
  <c r="T16" i="40" s="1"/>
  <c r="M16" i="40"/>
  <c r="L16" i="40"/>
  <c r="O16" i="40"/>
  <c r="M20" i="40"/>
  <c r="N20" i="40"/>
  <c r="H69" i="40"/>
  <c r="H53" i="40"/>
  <c r="H77" i="40"/>
  <c r="Q48" i="40"/>
  <c r="H63" i="40"/>
  <c r="H71" i="40"/>
  <c r="H46" i="40"/>
  <c r="H27" i="40"/>
  <c r="H79" i="40"/>
  <c r="H34" i="40"/>
  <c r="H73" i="40"/>
  <c r="H31" i="40"/>
  <c r="V27" i="40"/>
  <c r="H42" i="40"/>
  <c r="V25" i="40"/>
  <c r="W25" i="40" s="1"/>
  <c r="Q36" i="40"/>
  <c r="T36" i="40"/>
  <c r="Q40" i="40"/>
  <c r="T28" i="40"/>
  <c r="Q28" i="40"/>
  <c r="Q37" i="40"/>
  <c r="V37" i="40" s="1"/>
  <c r="V23" i="40"/>
  <c r="W23" i="40" s="1"/>
  <c r="BW7" i="39"/>
  <c r="BZ7" i="39" s="1"/>
  <c r="CU7" i="39"/>
  <c r="CV7" i="39" s="1"/>
  <c r="CU8" i="39"/>
  <c r="CV8" i="39" s="1"/>
  <c r="BS7" i="39"/>
  <c r="BT7" i="39" s="1"/>
  <c r="BG208" i="39"/>
  <c r="BH208" i="39" s="1"/>
  <c r="CA7" i="39"/>
  <c r="CB7" i="39" s="1"/>
  <c r="DS8" i="39"/>
  <c r="DU8" i="39" s="1"/>
  <c r="AE9" i="39"/>
  <c r="AG9" i="39" s="1"/>
  <c r="Q12" i="40"/>
  <c r="K9" i="39"/>
  <c r="L9" i="39" s="1"/>
  <c r="CE9" i="39"/>
  <c r="CH9" i="39" s="1"/>
  <c r="AE7" i="39"/>
  <c r="AH7" i="39" s="1"/>
  <c r="BW9" i="39"/>
  <c r="BX9" i="39" s="1"/>
  <c r="T72" i="35"/>
  <c r="U72" i="35" s="1"/>
  <c r="T71" i="35"/>
  <c r="U71" i="35" s="1"/>
  <c r="T47" i="40"/>
  <c r="T31" i="40"/>
  <c r="Q47" i="40"/>
  <c r="AA9" i="39"/>
  <c r="AB9" i="39" s="1"/>
  <c r="AE8" i="39"/>
  <c r="AG8" i="39" s="1"/>
  <c r="AM207" i="39"/>
  <c r="AP207" i="39" s="1"/>
  <c r="EQ7" i="39"/>
  <c r="ET7" i="39" s="1"/>
  <c r="Q31" i="40"/>
  <c r="H41" i="40"/>
  <c r="H60" i="40"/>
  <c r="DC208" i="39"/>
  <c r="DE208" i="39" s="1"/>
  <c r="H40" i="40"/>
  <c r="H66" i="40"/>
  <c r="BW8" i="39"/>
  <c r="BZ8" i="39" s="1"/>
  <c r="CA8" i="39"/>
  <c r="CB8" i="39" s="1"/>
  <c r="EA9" i="39"/>
  <c r="EC9" i="39" s="1"/>
  <c r="CQ209" i="39"/>
  <c r="CR209" i="39" s="1"/>
  <c r="FS7" i="39"/>
  <c r="FV7" i="39" s="1"/>
  <c r="H54" i="40"/>
  <c r="H64" i="40"/>
  <c r="H37" i="40"/>
  <c r="V38" i="40"/>
  <c r="W38" i="40" s="1"/>
  <c r="CY7" i="39"/>
  <c r="CZ7" i="39" s="1"/>
  <c r="W9" i="39"/>
  <c r="X9" i="39" s="1"/>
  <c r="H50" i="40"/>
  <c r="H61" i="40"/>
  <c r="H62" i="40"/>
  <c r="H14" i="40"/>
  <c r="DG209" i="39"/>
  <c r="DJ209" i="39" s="1"/>
  <c r="BC8" i="39"/>
  <c r="BF8" i="39" s="1"/>
  <c r="K208" i="39"/>
  <c r="L208" i="39" s="1"/>
  <c r="CU207" i="39"/>
  <c r="CV207" i="39" s="1"/>
  <c r="GI7" i="39"/>
  <c r="GJ7" i="39" s="1"/>
  <c r="H51" i="40"/>
  <c r="H33" i="40"/>
  <c r="H56" i="40"/>
  <c r="H55" i="40"/>
  <c r="H49" i="40"/>
  <c r="W8" i="39"/>
  <c r="Z8" i="39" s="1"/>
  <c r="CA9" i="39"/>
  <c r="CC9" i="39" s="1"/>
  <c r="BS9" i="39"/>
  <c r="BU9" i="39" s="1"/>
  <c r="CQ9" i="39"/>
  <c r="CS9" i="39" s="1"/>
  <c r="BG207" i="39"/>
  <c r="BJ207" i="39" s="1"/>
  <c r="BW209" i="39"/>
  <c r="BZ209" i="39" s="1"/>
  <c r="BS209" i="39"/>
  <c r="BU209" i="39" s="1"/>
  <c r="EA209" i="39"/>
  <c r="EB209" i="39" s="1"/>
  <c r="AA7" i="39"/>
  <c r="AD7" i="39" s="1"/>
  <c r="AM8" i="39"/>
  <c r="AP8" i="39" s="1"/>
  <c r="AM208" i="39"/>
  <c r="AP208" i="39" s="1"/>
  <c r="GE8" i="39"/>
  <c r="GF8" i="39" s="1"/>
  <c r="FO9" i="39"/>
  <c r="FQ9" i="39" s="1"/>
  <c r="S9" i="39"/>
  <c r="U9" i="39" s="1"/>
  <c r="FG9" i="39"/>
  <c r="FH9" i="39" s="1"/>
  <c r="K7" i="39"/>
  <c r="M7" i="39" s="1"/>
  <c r="EA207" i="39"/>
  <c r="EB207" i="39" s="1"/>
  <c r="AI7" i="39"/>
  <c r="AJ7" i="39" s="1"/>
  <c r="EQ8" i="39"/>
  <c r="ET8" i="39" s="1"/>
  <c r="V44" i="40"/>
  <c r="W44" i="40" s="1"/>
  <c r="V9" i="40"/>
  <c r="V45" i="40"/>
  <c r="W45" i="40" s="1"/>
  <c r="CV9" i="39"/>
  <c r="CX9" i="39"/>
  <c r="CG7" i="39"/>
  <c r="DK9" i="39"/>
  <c r="DK7" i="39"/>
  <c r="DK8" i="39"/>
  <c r="AE208" i="39"/>
  <c r="AH208" i="39" s="1"/>
  <c r="S207" i="39"/>
  <c r="U207" i="39" s="1"/>
  <c r="CM9" i="39"/>
  <c r="CP9" i="39" s="1"/>
  <c r="AM209" i="39"/>
  <c r="AN209" i="39" s="1"/>
  <c r="EA208" i="39"/>
  <c r="EB208" i="39" s="1"/>
  <c r="CQ7" i="39"/>
  <c r="CR7" i="39" s="1"/>
  <c r="FO8" i="39"/>
  <c r="FP8" i="39" s="1"/>
  <c r="AI8" i="39"/>
  <c r="AK8" i="39" s="1"/>
  <c r="DO7" i="39"/>
  <c r="DR7" i="39" s="1"/>
  <c r="DS208" i="39"/>
  <c r="DU208" i="39" s="1"/>
  <c r="AA8" i="39"/>
  <c r="AC8" i="39" s="1"/>
  <c r="CF7" i="39"/>
  <c r="CM7" i="39"/>
  <c r="CO7" i="39" s="1"/>
  <c r="BG209" i="39"/>
  <c r="BH209" i="39" s="1"/>
  <c r="CY8" i="39"/>
  <c r="DA8" i="39" s="1"/>
  <c r="GE7" i="39"/>
  <c r="GG7" i="39" s="1"/>
  <c r="BW207" i="39"/>
  <c r="BX207" i="39" s="1"/>
  <c r="AM9" i="39"/>
  <c r="AP9" i="39" s="1"/>
  <c r="W7" i="39"/>
  <c r="X7" i="39" s="1"/>
  <c r="CY9" i="39"/>
  <c r="CZ9" i="39" s="1"/>
  <c r="DS7" i="39"/>
  <c r="DT7" i="39" s="1"/>
  <c r="GE9" i="39"/>
  <c r="GF9" i="39" s="1"/>
  <c r="AM7" i="39"/>
  <c r="AP7" i="39" s="1"/>
  <c r="DC209" i="39"/>
  <c r="DF209" i="39" s="1"/>
  <c r="BK209" i="39"/>
  <c r="BM209" i="39" s="1"/>
  <c r="DW7" i="39"/>
  <c r="DX7" i="39" s="1"/>
  <c r="GQ7" i="39"/>
  <c r="GR7" i="39" s="1"/>
  <c r="CE8" i="39"/>
  <c r="CF8" i="39" s="1"/>
  <c r="FO7" i="39"/>
  <c r="FR7" i="39" s="1"/>
  <c r="EQ9" i="39"/>
  <c r="ET9" i="39" s="1"/>
  <c r="BW208" i="39"/>
  <c r="CI8" i="39"/>
  <c r="CJ8" i="39" s="1"/>
  <c r="EY8" i="39"/>
  <c r="FB8" i="39" s="1"/>
  <c r="AQ207" i="39"/>
  <c r="AT207" i="39" s="1"/>
  <c r="FW8" i="39"/>
  <c r="FX8" i="39" s="1"/>
  <c r="CA208" i="39"/>
  <c r="CD208" i="39" s="1"/>
  <c r="CE207" i="39"/>
  <c r="CH207" i="39" s="1"/>
  <c r="CQ8" i="39"/>
  <c r="CT8" i="39" s="1"/>
  <c r="S8" i="39"/>
  <c r="V8" i="39" s="1"/>
  <c r="DS9" i="39"/>
  <c r="DT9" i="39" s="1"/>
  <c r="K8" i="39"/>
  <c r="M8" i="39" s="1"/>
  <c r="DG7" i="39"/>
  <c r="DJ7" i="39" s="1"/>
  <c r="BS208" i="39"/>
  <c r="BU208" i="39" s="1"/>
  <c r="FG7" i="39"/>
  <c r="FI7" i="39" s="1"/>
  <c r="S7" i="39"/>
  <c r="T7" i="39" s="1"/>
  <c r="BS8" i="39"/>
  <c r="DO207" i="39"/>
  <c r="DR207" i="39" s="1"/>
  <c r="AU209" i="39"/>
  <c r="AV209" i="39" s="1"/>
  <c r="DC207" i="39"/>
  <c r="DF207" i="39" s="1"/>
  <c r="BS207" i="39"/>
  <c r="BV207" i="39" s="1"/>
  <c r="CM208" i="39"/>
  <c r="CP208" i="39" s="1"/>
  <c r="EU8" i="39"/>
  <c r="EV8" i="39" s="1"/>
  <c r="AI9" i="39"/>
  <c r="AJ9" i="39" s="1"/>
  <c r="V43" i="40"/>
  <c r="W43" i="40" s="1"/>
  <c r="V5" i="40"/>
  <c r="W5" i="40" s="1"/>
  <c r="T4" i="40"/>
  <c r="V14" i="40"/>
  <c r="W14" i="40" s="1"/>
  <c r="V35" i="40"/>
  <c r="W35" i="40" s="1"/>
  <c r="V39" i="40"/>
  <c r="W39" i="40" s="1"/>
  <c r="FC8" i="39"/>
  <c r="FD8" i="39" s="1"/>
  <c r="AA209" i="39"/>
  <c r="AC209" i="39" s="1"/>
  <c r="DG8" i="39"/>
  <c r="DI8" i="39" s="1"/>
  <c r="DO8" i="39"/>
  <c r="DO9" i="39"/>
  <c r="BO8" i="39"/>
  <c r="BR8" i="39" s="1"/>
  <c r="DO208" i="39"/>
  <c r="DR208" i="39" s="1"/>
  <c r="DG9" i="39"/>
  <c r="DI9" i="39" s="1"/>
  <c r="BK9" i="39"/>
  <c r="BM9" i="39" s="1"/>
  <c r="EU7" i="39"/>
  <c r="EX7" i="39" s="1"/>
  <c r="AI207" i="39"/>
  <c r="AL207" i="39" s="1"/>
  <c r="FG8" i="39"/>
  <c r="V46" i="40"/>
  <c r="W46" i="40" s="1"/>
  <c r="O31" i="16"/>
  <c r="E27" i="33"/>
  <c r="H70" i="40"/>
  <c r="H13" i="40"/>
  <c r="H43" i="40"/>
  <c r="H23" i="40"/>
  <c r="H52" i="40"/>
  <c r="H57" i="40"/>
  <c r="H9" i="40"/>
  <c r="H59" i="40"/>
  <c r="H15" i="40"/>
  <c r="H75" i="40"/>
  <c r="H65" i="40"/>
  <c r="H12" i="40"/>
  <c r="H74" i="40"/>
  <c r="H30" i="40"/>
  <c r="H78" i="40"/>
  <c r="H39" i="40"/>
  <c r="H67" i="40"/>
  <c r="H35" i="40"/>
  <c r="H8" i="40"/>
  <c r="H72" i="40"/>
  <c r="H26" i="40"/>
  <c r="H45" i="40"/>
  <c r="H28" i="40"/>
  <c r="Q7" i="40"/>
  <c r="Q4" i="40"/>
  <c r="GM8" i="39"/>
  <c r="GO8" i="39" s="1"/>
  <c r="BC207" i="39"/>
  <c r="BD207" i="39" s="1"/>
  <c r="EE8" i="39"/>
  <c r="EH8" i="39" s="1"/>
  <c r="AA207" i="39"/>
  <c r="AD207" i="39" s="1"/>
  <c r="BK208" i="39"/>
  <c r="BN208" i="39" s="1"/>
  <c r="EE9" i="39"/>
  <c r="EF9" i="39" s="1"/>
  <c r="CA207" i="39"/>
  <c r="CB207" i="39" s="1"/>
  <c r="BK207" i="39"/>
  <c r="BN207" i="39" s="1"/>
  <c r="BK7" i="39"/>
  <c r="BN7" i="39" s="1"/>
  <c r="CY208" i="39"/>
  <c r="CZ208" i="39" s="1"/>
  <c r="GA9" i="39"/>
  <c r="GC9" i="39" s="1"/>
  <c r="BC209" i="39"/>
  <c r="BF209" i="39" s="1"/>
  <c r="CE209" i="39"/>
  <c r="CH209" i="39" s="1"/>
  <c r="AE207" i="39"/>
  <c r="AG207" i="39" s="1"/>
  <c r="C124" i="36"/>
  <c r="CM207" i="39"/>
  <c r="CO207" i="39" s="1"/>
  <c r="CI207" i="39"/>
  <c r="CK207" i="39" s="1"/>
  <c r="AY208" i="39"/>
  <c r="BA208" i="39" s="1"/>
  <c r="AI209" i="39"/>
  <c r="AK209" i="39" s="1"/>
  <c r="AY9" i="39"/>
  <c r="BA9" i="39" s="1"/>
  <c r="EI8" i="39"/>
  <c r="EK8" i="39" s="1"/>
  <c r="CP8" i="39"/>
  <c r="CN8" i="39"/>
  <c r="CO8" i="39"/>
  <c r="BO7" i="39"/>
  <c r="BO9" i="39"/>
  <c r="O209" i="39"/>
  <c r="O208" i="39"/>
  <c r="O207" i="39"/>
  <c r="BG7" i="39"/>
  <c r="BG9" i="39"/>
  <c r="DW209" i="39"/>
  <c r="DW208" i="39"/>
  <c r="DK207" i="39"/>
  <c r="DK209" i="39"/>
  <c r="BC7" i="39"/>
  <c r="K209" i="39"/>
  <c r="FS8" i="39"/>
  <c r="GA8" i="39"/>
  <c r="EU9" i="39"/>
  <c r="AY209" i="39"/>
  <c r="AU208" i="39"/>
  <c r="CY207" i="39"/>
  <c r="CA209" i="39"/>
  <c r="BC9" i="39"/>
  <c r="K207" i="39"/>
  <c r="FC7" i="39"/>
  <c r="AI208" i="39"/>
  <c r="CI208" i="39"/>
  <c r="AU207" i="39"/>
  <c r="FC9" i="39"/>
  <c r="GA7" i="39"/>
  <c r="CU208" i="39"/>
  <c r="AY207" i="39"/>
  <c r="GQ9" i="39"/>
  <c r="O8" i="39"/>
  <c r="O9" i="39"/>
  <c r="AQ8" i="39"/>
  <c r="AQ9" i="39"/>
  <c r="AQ7" i="39"/>
  <c r="EM9" i="39"/>
  <c r="EM7" i="39"/>
  <c r="EI7" i="39"/>
  <c r="EI9" i="39"/>
  <c r="DG207" i="39"/>
  <c r="DG208" i="39"/>
  <c r="GI9" i="39"/>
  <c r="CY209" i="39"/>
  <c r="O7" i="39"/>
  <c r="EA8" i="39"/>
  <c r="BO208" i="39"/>
  <c r="CM209" i="39"/>
  <c r="AY7" i="39"/>
  <c r="AE209" i="39"/>
  <c r="BO209" i="39"/>
  <c r="EM8" i="39"/>
  <c r="EE7" i="39"/>
  <c r="CE208" i="39"/>
  <c r="AQ209" i="39"/>
  <c r="DW207" i="39"/>
  <c r="AA208" i="39"/>
  <c r="CI209" i="39"/>
  <c r="FS9" i="39"/>
  <c r="EA7" i="39"/>
  <c r="DW9" i="39"/>
  <c r="S208" i="39"/>
  <c r="EY7" i="39"/>
  <c r="AU7" i="39"/>
  <c r="AU9" i="39"/>
  <c r="CQ208" i="39"/>
  <c r="CQ207" i="39"/>
  <c r="DS207" i="39"/>
  <c r="DS209" i="39"/>
  <c r="W209" i="39"/>
  <c r="W207" i="39"/>
  <c r="W208" i="39"/>
  <c r="FK7" i="39"/>
  <c r="FK8" i="39"/>
  <c r="FK9" i="39"/>
  <c r="GM9" i="39"/>
  <c r="BC208" i="39"/>
  <c r="DO209" i="39"/>
  <c r="BK8" i="39"/>
  <c r="FW7" i="39"/>
  <c r="BG8" i="39"/>
  <c r="GM7" i="39"/>
  <c r="EY9" i="39"/>
  <c r="BO207" i="39"/>
  <c r="GQ8" i="39"/>
  <c r="S209" i="39"/>
  <c r="DK208" i="39"/>
  <c r="FW9" i="39"/>
  <c r="AQ208" i="39"/>
  <c r="CI7" i="39"/>
  <c r="AY8" i="39"/>
  <c r="CI9" i="39"/>
  <c r="AU8" i="39"/>
  <c r="GI8" i="39"/>
  <c r="DW8" i="39"/>
  <c r="CU209" i="39"/>
  <c r="V40" i="40" l="1"/>
  <c r="W40" i="40" s="1"/>
  <c r="E78" i="36"/>
  <c r="I54" i="40"/>
  <c r="F72" i="33"/>
  <c r="G78" i="35"/>
  <c r="I72" i="33" s="1"/>
  <c r="K76" i="16"/>
  <c r="H78" i="36"/>
  <c r="L72" i="33" s="1"/>
  <c r="Q6" i="40"/>
  <c r="P52" i="40"/>
  <c r="R52" i="40"/>
  <c r="L52" i="40"/>
  <c r="M52" i="40"/>
  <c r="S52" i="40"/>
  <c r="O52" i="40"/>
  <c r="K52" i="40"/>
  <c r="N52" i="40"/>
  <c r="J53" i="40"/>
  <c r="U53" i="40"/>
  <c r="V53" i="40" s="1"/>
  <c r="W53" i="40" s="1"/>
  <c r="Q11" i="40"/>
  <c r="V11" i="40" s="1"/>
  <c r="W11" i="40" s="1"/>
  <c r="T6" i="40"/>
  <c r="R29" i="40"/>
  <c r="L29" i="40"/>
  <c r="S29" i="40"/>
  <c r="M29" i="40"/>
  <c r="O29" i="40"/>
  <c r="K29" i="40"/>
  <c r="P29" i="40"/>
  <c r="N29" i="40"/>
  <c r="T11" i="40"/>
  <c r="S26" i="40"/>
  <c r="L26" i="40"/>
  <c r="M26" i="40"/>
  <c r="N26" i="40"/>
  <c r="K26" i="40"/>
  <c r="O26" i="40"/>
  <c r="R26" i="40"/>
  <c r="P26" i="40"/>
  <c r="W9" i="40"/>
  <c r="W37" i="40"/>
  <c r="W27" i="40"/>
  <c r="T24" i="40"/>
  <c r="Q24" i="40"/>
  <c r="V24" i="40" s="1"/>
  <c r="W24" i="40" s="1"/>
  <c r="Q20" i="40"/>
  <c r="Q16" i="40"/>
  <c r="W44" i="36"/>
  <c r="X44" i="36" s="1"/>
  <c r="W45" i="36"/>
  <c r="X45" i="36" s="1"/>
  <c r="T41" i="35"/>
  <c r="U41" i="35" s="1"/>
  <c r="W51" i="36"/>
  <c r="X51" i="36" s="1"/>
  <c r="V31" i="40"/>
  <c r="W70" i="36"/>
  <c r="X70" i="36" s="1"/>
  <c r="V28" i="40"/>
  <c r="W28" i="40" s="1"/>
  <c r="T57" i="35"/>
  <c r="U57" i="35" s="1"/>
  <c r="BU7" i="39"/>
  <c r="DV8" i="39"/>
  <c r="AF7" i="39"/>
  <c r="CW8" i="39"/>
  <c r="CG9" i="39"/>
  <c r="BX7" i="39"/>
  <c r="BY7" i="39"/>
  <c r="AF9" i="39"/>
  <c r="T65" i="35"/>
  <c r="U65" i="35" s="1"/>
  <c r="BJ208" i="39"/>
  <c r="M9" i="39"/>
  <c r="DT8" i="39"/>
  <c r="BV7" i="39"/>
  <c r="AG7" i="39"/>
  <c r="AH9" i="39"/>
  <c r="CW7" i="39"/>
  <c r="BI208" i="39"/>
  <c r="BZ9" i="39"/>
  <c r="BY9" i="39"/>
  <c r="CC7" i="39"/>
  <c r="CX7" i="39"/>
  <c r="CF9" i="39"/>
  <c r="N9" i="39"/>
  <c r="CX8" i="39"/>
  <c r="CD7" i="39"/>
  <c r="T44" i="35"/>
  <c r="U44" i="35" s="1"/>
  <c r="W61" i="36"/>
  <c r="X61" i="36" s="1"/>
  <c r="AC9" i="39"/>
  <c r="ES7" i="39"/>
  <c r="AD9" i="39"/>
  <c r="ER7" i="39"/>
  <c r="AO207" i="39"/>
  <c r="AN207" i="39"/>
  <c r="AH8" i="39"/>
  <c r="AF8" i="39"/>
  <c r="W72" i="36"/>
  <c r="X72" i="36" s="1"/>
  <c r="T45" i="35"/>
  <c r="U45" i="35" s="1"/>
  <c r="W71" i="36"/>
  <c r="X71" i="36" s="1"/>
  <c r="W41" i="36"/>
  <c r="X41" i="36" s="1"/>
  <c r="EB9" i="39"/>
  <c r="BD8" i="39"/>
  <c r="DF208" i="39"/>
  <c r="GK7" i="39"/>
  <c r="ES8" i="39"/>
  <c r="CC8" i="39"/>
  <c r="V9" i="39"/>
  <c r="ED9" i="39"/>
  <c r="X8" i="39"/>
  <c r="FR9" i="39"/>
  <c r="BX8" i="39"/>
  <c r="AN8" i="39"/>
  <c r="CX207" i="39"/>
  <c r="CD8" i="39"/>
  <c r="T9" i="39"/>
  <c r="FJ9" i="39"/>
  <c r="CD9" i="39"/>
  <c r="AL7" i="39"/>
  <c r="CB9" i="39"/>
  <c r="CW207" i="39"/>
  <c r="AC7" i="39"/>
  <c r="CS209" i="39"/>
  <c r="M208" i="39"/>
  <c r="AK7" i="39"/>
  <c r="FU7" i="39"/>
  <c r="BY209" i="39"/>
  <c r="W87" i="36"/>
  <c r="X87" i="36" s="1"/>
  <c r="W85" i="36"/>
  <c r="X85" i="36" s="1"/>
  <c r="T78" i="35"/>
  <c r="U78" i="35" s="1"/>
  <c r="W30" i="36"/>
  <c r="X30" i="36" s="1"/>
  <c r="W43" i="36"/>
  <c r="X43" i="36" s="1"/>
  <c r="W48" i="36"/>
  <c r="X48" i="36" s="1"/>
  <c r="W101" i="36"/>
  <c r="X101" i="36" s="1"/>
  <c r="W74" i="36"/>
  <c r="X74" i="36" s="1"/>
  <c r="T86" i="35"/>
  <c r="U86" i="35" s="1"/>
  <c r="W80" i="36"/>
  <c r="X80" i="36" s="1"/>
  <c r="T93" i="35"/>
  <c r="U93" i="35" s="1"/>
  <c r="W79" i="36"/>
  <c r="X79" i="36" s="1"/>
  <c r="T58" i="35"/>
  <c r="U58" i="35" s="1"/>
  <c r="T42" i="35"/>
  <c r="U42" i="35" s="1"/>
  <c r="W31" i="36"/>
  <c r="X31" i="36" s="1"/>
  <c r="T95" i="35"/>
  <c r="U95" i="35" s="1"/>
  <c r="AO8" i="39"/>
  <c r="FP9" i="39"/>
  <c r="FT7" i="39"/>
  <c r="CT209" i="39"/>
  <c r="BY8" i="39"/>
  <c r="BH207" i="39"/>
  <c r="Y9" i="39"/>
  <c r="T68" i="35"/>
  <c r="U68" i="35" s="1"/>
  <c r="W97" i="36"/>
  <c r="X97" i="36" s="1"/>
  <c r="W62" i="36"/>
  <c r="X62" i="36" s="1"/>
  <c r="T84" i="35"/>
  <c r="U84" i="35" s="1"/>
  <c r="T82" i="35"/>
  <c r="U82" i="35" s="1"/>
  <c r="W46" i="36"/>
  <c r="X46" i="36" s="1"/>
  <c r="T29" i="35"/>
  <c r="U29" i="35" s="1"/>
  <c r="W73" i="36"/>
  <c r="X73" i="36" s="1"/>
  <c r="W75" i="36"/>
  <c r="X75" i="36" s="1"/>
  <c r="W88" i="36"/>
  <c r="X88" i="36" s="1"/>
  <c r="W66" i="36"/>
  <c r="X66" i="36" s="1"/>
  <c r="T64" i="35"/>
  <c r="U64" i="35" s="1"/>
  <c r="T90" i="35"/>
  <c r="U90" i="35" s="1"/>
  <c r="W34" i="36"/>
  <c r="X34" i="36" s="1"/>
  <c r="T40" i="35"/>
  <c r="U40" i="35" s="1"/>
  <c r="W77" i="36"/>
  <c r="X77" i="36" s="1"/>
  <c r="ED207" i="39"/>
  <c r="AB7" i="39"/>
  <c r="N208" i="39"/>
  <c r="EC207" i="39"/>
  <c r="Z9" i="39"/>
  <c r="Y8" i="39"/>
  <c r="BX209" i="39"/>
  <c r="BI207" i="39"/>
  <c r="DE209" i="39"/>
  <c r="GL7" i="39"/>
  <c r="FI9" i="39"/>
  <c r="BV209" i="39"/>
  <c r="DI209" i="39"/>
  <c r="DD208" i="39"/>
  <c r="BV9" i="39"/>
  <c r="BT9" i="39"/>
  <c r="BT209" i="39"/>
  <c r="DH209" i="39"/>
  <c r="GH8" i="39"/>
  <c r="ER8" i="39"/>
  <c r="DB7" i="39"/>
  <c r="AO208" i="39"/>
  <c r="DA7" i="39"/>
  <c r="L7" i="39"/>
  <c r="AN208" i="39"/>
  <c r="GG8" i="39"/>
  <c r="BE8" i="39"/>
  <c r="ED209" i="39"/>
  <c r="CR9" i="39"/>
  <c r="CT9" i="39"/>
  <c r="N7" i="39"/>
  <c r="EC209" i="39"/>
  <c r="CF207" i="39"/>
  <c r="FR8" i="39"/>
  <c r="ES9" i="39"/>
  <c r="DB9" i="39"/>
  <c r="DT208" i="39"/>
  <c r="CC208" i="39"/>
  <c r="BY207" i="39"/>
  <c r="CP7" i="39"/>
  <c r="AN9" i="39"/>
  <c r="BI209" i="39"/>
  <c r="BN209" i="39"/>
  <c r="DP7" i="39"/>
  <c r="AL9" i="39"/>
  <c r="CG8" i="39"/>
  <c r="AF208" i="39"/>
  <c r="DV7" i="39"/>
  <c r="FQ7" i="39"/>
  <c r="BT208" i="39"/>
  <c r="CN7" i="39"/>
  <c r="FA8" i="39"/>
  <c r="EC208" i="39"/>
  <c r="AS207" i="39"/>
  <c r="CO9" i="39"/>
  <c r="N8" i="39"/>
  <c r="DI7" i="39"/>
  <c r="DB8" i="39"/>
  <c r="CS8" i="39"/>
  <c r="DZ7" i="39"/>
  <c r="CN9" i="39"/>
  <c r="AR207" i="39"/>
  <c r="Z7" i="39"/>
  <c r="FQ8" i="39"/>
  <c r="V7" i="39"/>
  <c r="CZ8" i="39"/>
  <c r="FZ8" i="39"/>
  <c r="DY7" i="39"/>
  <c r="CN208" i="39"/>
  <c r="AO209" i="39"/>
  <c r="FY8" i="39"/>
  <c r="CG207" i="39"/>
  <c r="L8" i="39"/>
  <c r="AB8" i="39"/>
  <c r="ER9" i="39"/>
  <c r="CO208" i="39"/>
  <c r="CH8" i="39"/>
  <c r="DQ207" i="39"/>
  <c r="DQ7" i="39"/>
  <c r="Y7" i="39"/>
  <c r="AD8" i="39"/>
  <c r="U7" i="39"/>
  <c r="CT7" i="39"/>
  <c r="FP7" i="39"/>
  <c r="AO9" i="39"/>
  <c r="V207" i="39"/>
  <c r="BJ209" i="39"/>
  <c r="CB208" i="39"/>
  <c r="DV208" i="39"/>
  <c r="FH7" i="39"/>
  <c r="DU9" i="39"/>
  <c r="T207" i="39"/>
  <c r="EZ8" i="39"/>
  <c r="BL209" i="39"/>
  <c r="GH9" i="39"/>
  <c r="DD207" i="39"/>
  <c r="BT207" i="39"/>
  <c r="CS7" i="39"/>
  <c r="GG9" i="39"/>
  <c r="DV9" i="39"/>
  <c r="FJ7" i="39"/>
  <c r="BU8" i="39"/>
  <c r="BT8" i="39"/>
  <c r="BV8" i="39"/>
  <c r="DN9" i="39"/>
  <c r="DM9" i="39"/>
  <c r="DL9" i="39"/>
  <c r="AJ8" i="39"/>
  <c r="CR8" i="39"/>
  <c r="GS7" i="39"/>
  <c r="AX209" i="39"/>
  <c r="EX8" i="39"/>
  <c r="BV208" i="39"/>
  <c r="AK9" i="39"/>
  <c r="AL8" i="39"/>
  <c r="GT7" i="39"/>
  <c r="AP209" i="39"/>
  <c r="BZ207" i="39"/>
  <c r="AW209" i="39"/>
  <c r="DP207" i="39"/>
  <c r="AG208" i="39"/>
  <c r="GF7" i="39"/>
  <c r="CL8" i="39"/>
  <c r="GH7" i="39"/>
  <c r="U8" i="39"/>
  <c r="ED208" i="39"/>
  <c r="DD209" i="39"/>
  <c r="BX208" i="39"/>
  <c r="BY208" i="39"/>
  <c r="BZ208" i="39"/>
  <c r="DN8" i="39"/>
  <c r="DL8" i="39"/>
  <c r="DM8" i="39"/>
  <c r="DN7" i="39"/>
  <c r="DM7" i="39"/>
  <c r="DL7" i="39"/>
  <c r="DH7" i="39"/>
  <c r="DU7" i="39"/>
  <c r="CK8" i="39"/>
  <c r="T8" i="39"/>
  <c r="DA9" i="39"/>
  <c r="AO7" i="39"/>
  <c r="DE207" i="39"/>
  <c r="AN7" i="39"/>
  <c r="BU207" i="39"/>
  <c r="EW8" i="39"/>
  <c r="W35" i="36"/>
  <c r="X35" i="36" s="1"/>
  <c r="V4" i="40"/>
  <c r="W4" i="40" s="1"/>
  <c r="AB209" i="39"/>
  <c r="EV7" i="39"/>
  <c r="DJ9" i="39"/>
  <c r="DH8" i="39"/>
  <c r="BN9" i="39"/>
  <c r="AK207" i="39"/>
  <c r="FF8" i="39"/>
  <c r="DP208" i="39"/>
  <c r="EW7" i="39"/>
  <c r="DJ8" i="39"/>
  <c r="BQ8" i="39"/>
  <c r="AD209" i="39"/>
  <c r="BL9" i="39"/>
  <c r="BP8" i="39"/>
  <c r="DQ208" i="39"/>
  <c r="AJ207" i="39"/>
  <c r="FE8" i="39"/>
  <c r="DH9" i="39"/>
  <c r="FJ8" i="39"/>
  <c r="FI8" i="39"/>
  <c r="FH8" i="39"/>
  <c r="DP8" i="39"/>
  <c r="DQ8" i="39"/>
  <c r="DR8" i="39"/>
  <c r="DR9" i="39"/>
  <c r="DQ9" i="39"/>
  <c r="DP9" i="39"/>
  <c r="W92" i="36"/>
  <c r="X92" i="36" s="1"/>
  <c r="W60" i="36"/>
  <c r="X60" i="36" s="1"/>
  <c r="T53" i="35"/>
  <c r="U53" i="35" s="1"/>
  <c r="D137" i="16"/>
  <c r="F137" i="16" s="1"/>
  <c r="E28" i="33"/>
  <c r="O32" i="16"/>
  <c r="W49" i="36"/>
  <c r="X49" i="36" s="1"/>
  <c r="T49" i="35"/>
  <c r="U49" i="35" s="1"/>
  <c r="Q8" i="40"/>
  <c r="T60" i="35"/>
  <c r="U60" i="35" s="1"/>
  <c r="T56" i="35"/>
  <c r="U56" i="35" s="1"/>
  <c r="W56" i="36"/>
  <c r="X56" i="36" s="1"/>
  <c r="W53" i="36"/>
  <c r="X53" i="36" s="1"/>
  <c r="T92" i="35"/>
  <c r="U92" i="35" s="1"/>
  <c r="AF207" i="39"/>
  <c r="AZ208" i="39"/>
  <c r="BE207" i="39"/>
  <c r="BB208" i="39"/>
  <c r="CD207" i="39"/>
  <c r="BE209" i="39"/>
  <c r="EG9" i="39"/>
  <c r="GB9" i="39"/>
  <c r="CC207" i="39"/>
  <c r="BD209" i="39"/>
  <c r="BF207" i="39"/>
  <c r="GD9" i="39"/>
  <c r="BL208" i="39"/>
  <c r="EH9" i="39"/>
  <c r="GN8" i="39"/>
  <c r="EL8" i="39"/>
  <c r="CG209" i="39"/>
  <c r="GP8" i="39"/>
  <c r="BM208" i="39"/>
  <c r="EJ8" i="39"/>
  <c r="CL207" i="39"/>
  <c r="BL207" i="39"/>
  <c r="EG8" i="39"/>
  <c r="AL209" i="39"/>
  <c r="CJ207" i="39"/>
  <c r="CF209" i="39"/>
  <c r="BM207" i="39"/>
  <c r="EF8" i="39"/>
  <c r="AJ209" i="39"/>
  <c r="CN207" i="39"/>
  <c r="AC207" i="39"/>
  <c r="AH207" i="39"/>
  <c r="DA208" i="39"/>
  <c r="AZ9" i="39"/>
  <c r="CP207" i="39"/>
  <c r="AB207" i="39"/>
  <c r="BL7" i="39"/>
  <c r="DB208" i="39"/>
  <c r="BB9" i="39"/>
  <c r="BM7" i="39"/>
  <c r="D124" i="36"/>
  <c r="D117" i="33" s="1"/>
  <c r="C117" i="33"/>
  <c r="DZ8" i="39"/>
  <c r="DY8" i="39"/>
  <c r="DX8" i="39"/>
  <c r="DN208" i="39"/>
  <c r="DL208" i="39"/>
  <c r="DM208" i="39"/>
  <c r="Y207" i="39"/>
  <c r="Z207" i="39"/>
  <c r="X207" i="39"/>
  <c r="FV9" i="39"/>
  <c r="FT9" i="39"/>
  <c r="FU9" i="39"/>
  <c r="BP208" i="39"/>
  <c r="BR208" i="39"/>
  <c r="BQ208" i="39"/>
  <c r="R8" i="39"/>
  <c r="P8" i="39"/>
  <c r="Q8" i="39"/>
  <c r="FF9" i="39"/>
  <c r="FE9" i="39"/>
  <c r="FD9" i="39"/>
  <c r="M209" i="39"/>
  <c r="N209" i="39"/>
  <c r="L209" i="39"/>
  <c r="DL209" i="39"/>
  <c r="DN209" i="39"/>
  <c r="DM209" i="39"/>
  <c r="GJ8" i="39"/>
  <c r="GL8" i="39"/>
  <c r="GK8" i="39"/>
  <c r="CJ7" i="39"/>
  <c r="CL7" i="39"/>
  <c r="CK7" i="39"/>
  <c r="V209" i="39"/>
  <c r="U209" i="39"/>
  <c r="T209" i="39"/>
  <c r="GO7" i="39"/>
  <c r="GN7" i="39"/>
  <c r="GP7" i="39"/>
  <c r="DQ209" i="39"/>
  <c r="DR209" i="39"/>
  <c r="DP209" i="39"/>
  <c r="FL8" i="39"/>
  <c r="FN8" i="39"/>
  <c r="FM8" i="39"/>
  <c r="Z209" i="39"/>
  <c r="Y209" i="39"/>
  <c r="X209" i="39"/>
  <c r="CR207" i="39"/>
  <c r="CS207" i="39"/>
  <c r="CT207" i="39"/>
  <c r="U208" i="39"/>
  <c r="T208" i="39"/>
  <c r="V208" i="39"/>
  <c r="CJ209" i="39"/>
  <c r="CK209" i="39"/>
  <c r="CL209" i="39"/>
  <c r="CG208" i="39"/>
  <c r="CF208" i="39"/>
  <c r="CH208" i="39"/>
  <c r="AG209" i="39"/>
  <c r="AH209" i="39"/>
  <c r="AF209" i="39"/>
  <c r="GL9" i="39"/>
  <c r="GK9" i="39"/>
  <c r="GJ9" i="39"/>
  <c r="AS8" i="39"/>
  <c r="AR8" i="39"/>
  <c r="AT8" i="39"/>
  <c r="BB207" i="39"/>
  <c r="AZ207" i="39"/>
  <c r="BA207" i="39"/>
  <c r="AV207" i="39"/>
  <c r="AW207" i="39"/>
  <c r="AX207" i="39"/>
  <c r="M207" i="39"/>
  <c r="L207" i="39"/>
  <c r="N207" i="39"/>
  <c r="AW208" i="39"/>
  <c r="AX208" i="39"/>
  <c r="AV208" i="39"/>
  <c r="BD7" i="39"/>
  <c r="BF7" i="39"/>
  <c r="BE7" i="39"/>
  <c r="DL207" i="39"/>
  <c r="DN207" i="39"/>
  <c r="DM207" i="39"/>
  <c r="BI7" i="39"/>
  <c r="BH7" i="39"/>
  <c r="BJ7" i="39"/>
  <c r="BR9" i="39"/>
  <c r="BQ9" i="39"/>
  <c r="BP9" i="39"/>
  <c r="BB8" i="39"/>
  <c r="BA8" i="39"/>
  <c r="AZ8" i="39"/>
  <c r="FA9" i="39"/>
  <c r="EZ9" i="39"/>
  <c r="FB9" i="39"/>
  <c r="AW7" i="39"/>
  <c r="AX7" i="39"/>
  <c r="AV7" i="39"/>
  <c r="BR209" i="39"/>
  <c r="BP209" i="39"/>
  <c r="BQ209" i="39"/>
  <c r="GC8" i="39"/>
  <c r="GB8" i="39"/>
  <c r="GD8" i="39"/>
  <c r="Q209" i="39"/>
  <c r="P209" i="39"/>
  <c r="R209" i="39"/>
  <c r="CV209" i="39"/>
  <c r="CX209" i="39"/>
  <c r="CW209" i="39"/>
  <c r="CL9" i="39"/>
  <c r="CJ9" i="39"/>
  <c r="CK9" i="39"/>
  <c r="FY9" i="39"/>
  <c r="FZ9" i="39"/>
  <c r="FX9" i="39"/>
  <c r="BR207" i="39"/>
  <c r="BP207" i="39"/>
  <c r="BQ207" i="39"/>
  <c r="FX7" i="39"/>
  <c r="FZ7" i="39"/>
  <c r="FY7" i="39"/>
  <c r="GN9" i="39"/>
  <c r="GO9" i="39"/>
  <c r="GP9" i="39"/>
  <c r="X208" i="39"/>
  <c r="Y208" i="39"/>
  <c r="Z208" i="39"/>
  <c r="DT207" i="39"/>
  <c r="DU207" i="39"/>
  <c r="DV207" i="39"/>
  <c r="AX9" i="39"/>
  <c r="AV9" i="39"/>
  <c r="AW9" i="39"/>
  <c r="EB7" i="39"/>
  <c r="EC7" i="39"/>
  <c r="ED7" i="39"/>
  <c r="DY207" i="39"/>
  <c r="DZ207" i="39"/>
  <c r="DX207" i="39"/>
  <c r="EO8" i="39"/>
  <c r="EN8" i="39"/>
  <c r="EP8" i="39"/>
  <c r="CN209" i="39"/>
  <c r="CO209" i="39"/>
  <c r="CP209" i="39"/>
  <c r="R7" i="39"/>
  <c r="Q7" i="39"/>
  <c r="P7" i="39"/>
  <c r="DH207" i="39"/>
  <c r="DI207" i="39"/>
  <c r="DJ207" i="39"/>
  <c r="EL7" i="39"/>
  <c r="EJ7" i="39"/>
  <c r="EK7" i="39"/>
  <c r="EO9" i="39"/>
  <c r="EP9" i="39"/>
  <c r="EN9" i="39"/>
  <c r="AS7" i="39"/>
  <c r="AT7" i="39"/>
  <c r="AR7" i="39"/>
  <c r="R9" i="39"/>
  <c r="P9" i="39"/>
  <c r="Q9" i="39"/>
  <c r="GC7" i="39"/>
  <c r="GD7" i="39"/>
  <c r="GB7" i="39"/>
  <c r="AK208" i="39"/>
  <c r="AL208" i="39"/>
  <c r="AJ208" i="39"/>
  <c r="CB209" i="39"/>
  <c r="CD209" i="39"/>
  <c r="CC209" i="39"/>
  <c r="EV9" i="39"/>
  <c r="EW9" i="39"/>
  <c r="EX9" i="39"/>
  <c r="FU8" i="39"/>
  <c r="FT8" i="39"/>
  <c r="FV8" i="39"/>
  <c r="DY209" i="39"/>
  <c r="DX209" i="39"/>
  <c r="DZ209" i="39"/>
  <c r="R208" i="39"/>
  <c r="Q208" i="39"/>
  <c r="P208" i="39"/>
  <c r="BL8" i="39"/>
  <c r="BN8" i="39"/>
  <c r="BM8" i="39"/>
  <c r="FL9" i="39"/>
  <c r="FM9" i="39"/>
  <c r="FN9" i="39"/>
  <c r="FB7" i="39"/>
  <c r="EZ7" i="39"/>
  <c r="FA7" i="39"/>
  <c r="AT209" i="39"/>
  <c r="AR209" i="39"/>
  <c r="AS209" i="39"/>
  <c r="CZ209" i="39"/>
  <c r="DB209" i="39"/>
  <c r="DA209" i="39"/>
  <c r="AR9" i="39"/>
  <c r="AS9" i="39"/>
  <c r="AT9" i="39"/>
  <c r="GR9" i="39"/>
  <c r="GS9" i="39"/>
  <c r="GT9" i="39"/>
  <c r="FE7" i="39"/>
  <c r="FF7" i="39"/>
  <c r="FD7" i="39"/>
  <c r="CZ207" i="39"/>
  <c r="DA207" i="39"/>
  <c r="DB207" i="39"/>
  <c r="BJ9" i="39"/>
  <c r="BI9" i="39"/>
  <c r="BH9" i="39"/>
  <c r="AX8" i="39"/>
  <c r="AV8" i="39"/>
  <c r="AW8" i="39"/>
  <c r="AS208" i="39"/>
  <c r="AR208" i="39"/>
  <c r="AT208" i="39"/>
  <c r="GT8" i="39"/>
  <c r="GS8" i="39"/>
  <c r="GR8" i="39"/>
  <c r="BI8" i="39"/>
  <c r="BJ8" i="39"/>
  <c r="BH8" i="39"/>
  <c r="BE208" i="39"/>
  <c r="BF208" i="39"/>
  <c r="BD208" i="39"/>
  <c r="FM7" i="39"/>
  <c r="FN7" i="39"/>
  <c r="FL7" i="39"/>
  <c r="DT209" i="39"/>
  <c r="DV209" i="39"/>
  <c r="DU209" i="39"/>
  <c r="CR208" i="39"/>
  <c r="CT208" i="39"/>
  <c r="CS208" i="39"/>
  <c r="DZ9" i="39"/>
  <c r="DX9" i="39"/>
  <c r="DY9" i="39"/>
  <c r="AD208" i="39"/>
  <c r="AB208" i="39"/>
  <c r="AC208" i="39"/>
  <c r="EG7" i="39"/>
  <c r="EF7" i="39"/>
  <c r="EH7" i="39"/>
  <c r="BB7" i="39"/>
  <c r="BA7" i="39"/>
  <c r="AZ7" i="39"/>
  <c r="ED8" i="39"/>
  <c r="EB8" i="39"/>
  <c r="EC8" i="39"/>
  <c r="DI208" i="39"/>
  <c r="DJ208" i="39"/>
  <c r="DH208" i="39"/>
  <c r="EK9" i="39"/>
  <c r="EJ9" i="39"/>
  <c r="EL9" i="39"/>
  <c r="EP7" i="39"/>
  <c r="EO7" i="39"/>
  <c r="EN7" i="39"/>
  <c r="CV208" i="39"/>
  <c r="CW208" i="39"/>
  <c r="CX208" i="39"/>
  <c r="CL208" i="39"/>
  <c r="CJ208" i="39"/>
  <c r="CK208" i="39"/>
  <c r="BE9" i="39"/>
  <c r="BF9" i="39"/>
  <c r="BD9" i="39"/>
  <c r="AZ209" i="39"/>
  <c r="BA209" i="39"/>
  <c r="BB209" i="39"/>
  <c r="DZ208" i="39"/>
  <c r="DX208" i="39"/>
  <c r="DY208" i="39"/>
  <c r="P207" i="39"/>
  <c r="Q207" i="39"/>
  <c r="R207" i="39"/>
  <c r="BQ7" i="39"/>
  <c r="BR7" i="39"/>
  <c r="BP7" i="39"/>
  <c r="V6" i="40" l="1"/>
  <c r="W6" i="40" s="1"/>
  <c r="T29" i="40"/>
  <c r="T52" i="40"/>
  <c r="J54" i="40"/>
  <c r="U54" i="40"/>
  <c r="V54" i="40" s="1"/>
  <c r="W54" i="40" s="1"/>
  <c r="W55" i="36"/>
  <c r="X55" i="36" s="1"/>
  <c r="W31" i="40"/>
  <c r="P53" i="40"/>
  <c r="K53" i="40"/>
  <c r="L53" i="40"/>
  <c r="N53" i="40"/>
  <c r="M53" i="40"/>
  <c r="R53" i="40"/>
  <c r="T53" i="40" s="1"/>
  <c r="S53" i="40"/>
  <c r="O53" i="40"/>
  <c r="Q52" i="40"/>
  <c r="E79" i="36"/>
  <c r="K77" i="16"/>
  <c r="I55" i="40"/>
  <c r="F73" i="33"/>
  <c r="G79" i="35"/>
  <c r="I73" i="33" s="1"/>
  <c r="H79" i="36"/>
  <c r="L73" i="33" s="1"/>
  <c r="Q26" i="40"/>
  <c r="V26" i="40" s="1"/>
  <c r="W26" i="40" s="1"/>
  <c r="Q29" i="40"/>
  <c r="V29" i="40" s="1"/>
  <c r="W29" i="40" s="1"/>
  <c r="T26" i="40"/>
  <c r="T87" i="35"/>
  <c r="U87" i="35" s="1"/>
  <c r="T31" i="35"/>
  <c r="U31" i="35" s="1"/>
  <c r="W64" i="36"/>
  <c r="X64" i="36" s="1"/>
  <c r="T80" i="35"/>
  <c r="U80" i="35" s="1"/>
  <c r="T73" i="35"/>
  <c r="U73" i="35" s="1"/>
  <c r="T30" i="35"/>
  <c r="U30" i="35" s="1"/>
  <c r="T62" i="35"/>
  <c r="U62" i="35" s="1"/>
  <c r="T51" i="35"/>
  <c r="U51" i="35" s="1"/>
  <c r="W78" i="36"/>
  <c r="X78" i="36" s="1"/>
  <c r="W58" i="36"/>
  <c r="X58" i="36" s="1"/>
  <c r="W82" i="36"/>
  <c r="X82" i="36" s="1"/>
  <c r="T66" i="35"/>
  <c r="U66" i="35" s="1"/>
  <c r="T77" i="35"/>
  <c r="U77" i="35" s="1"/>
  <c r="T46" i="35"/>
  <c r="U46" i="35" s="1"/>
  <c r="T101" i="35"/>
  <c r="U101" i="35" s="1"/>
  <c r="T74" i="35"/>
  <c r="U74" i="35" s="1"/>
  <c r="T75" i="35"/>
  <c r="U75" i="35" s="1"/>
  <c r="W93" i="36"/>
  <c r="X93" i="36" s="1"/>
  <c r="W65" i="36"/>
  <c r="X65" i="36" s="1"/>
  <c r="W29" i="36"/>
  <c r="X29" i="36" s="1"/>
  <c r="W68" i="36"/>
  <c r="X68" i="36" s="1"/>
  <c r="W90" i="36"/>
  <c r="X90" i="36" s="1"/>
  <c r="T43" i="35"/>
  <c r="U43" i="35" s="1"/>
  <c r="W86" i="36"/>
  <c r="X86" i="36" s="1"/>
  <c r="T61" i="35"/>
  <c r="U61" i="35" s="1"/>
  <c r="T48" i="35"/>
  <c r="U48" i="35" s="1"/>
  <c r="W40" i="36"/>
  <c r="X40" i="36" s="1"/>
  <c r="T97" i="35"/>
  <c r="U97" i="35" s="1"/>
  <c r="W57" i="36"/>
  <c r="X57" i="36" s="1"/>
  <c r="T52" i="35"/>
  <c r="U52" i="35" s="1"/>
  <c r="W36" i="36"/>
  <c r="X36" i="36" s="1"/>
  <c r="T76" i="35"/>
  <c r="U76" i="35" s="1"/>
  <c r="W67" i="36"/>
  <c r="X67" i="36" s="1"/>
  <c r="T81" i="35"/>
  <c r="U81" i="35" s="1"/>
  <c r="T94" i="35"/>
  <c r="U94" i="35" s="1"/>
  <c r="T63" i="35"/>
  <c r="U63" i="35" s="1"/>
  <c r="W102" i="36"/>
  <c r="X102" i="36" s="1"/>
  <c r="W59" i="36"/>
  <c r="X59" i="36" s="1"/>
  <c r="T37" i="35"/>
  <c r="U37" i="35" s="1"/>
  <c r="T91" i="35"/>
  <c r="U91" i="35" s="1"/>
  <c r="T100" i="35"/>
  <c r="U100" i="35" s="1"/>
  <c r="W100" i="36"/>
  <c r="X100" i="36" s="1"/>
  <c r="W95" i="36"/>
  <c r="X95" i="36" s="1"/>
  <c r="T79" i="35"/>
  <c r="U79" i="35" s="1"/>
  <c r="W39" i="36"/>
  <c r="X39" i="36" s="1"/>
  <c r="W33" i="36"/>
  <c r="X33" i="36" s="1"/>
  <c r="W99" i="36"/>
  <c r="X99" i="36" s="1"/>
  <c r="W83" i="36"/>
  <c r="X83" i="36" s="1"/>
  <c r="T32" i="35"/>
  <c r="U32" i="35" s="1"/>
  <c r="T50" i="35"/>
  <c r="U50" i="35" s="1"/>
  <c r="T96" i="35"/>
  <c r="U96" i="35" s="1"/>
  <c r="T98" i="35"/>
  <c r="U98" i="35" s="1"/>
  <c r="T47" i="35"/>
  <c r="U47" i="35" s="1"/>
  <c r="W89" i="36"/>
  <c r="X89" i="36" s="1"/>
  <c r="T69" i="35"/>
  <c r="U69" i="35" s="1"/>
  <c r="T54" i="35"/>
  <c r="U54" i="35" s="1"/>
  <c r="T28" i="35"/>
  <c r="U28" i="35" s="1"/>
  <c r="T85" i="35"/>
  <c r="U85" i="35" s="1"/>
  <c r="T88" i="35"/>
  <c r="U88" i="35" s="1"/>
  <c r="W84" i="36"/>
  <c r="X84" i="36" s="1"/>
  <c r="T70" i="35"/>
  <c r="U70" i="35" s="1"/>
  <c r="T34" i="35"/>
  <c r="U34" i="35" s="1"/>
  <c r="W42" i="36"/>
  <c r="X42" i="36" s="1"/>
  <c r="T55" i="35"/>
  <c r="U55" i="35" s="1"/>
  <c r="T35" i="35"/>
  <c r="U35" i="35" s="1"/>
  <c r="O33" i="16"/>
  <c r="E29" i="33"/>
  <c r="J55" i="40" l="1"/>
  <c r="W55" i="40"/>
  <c r="U55" i="40"/>
  <c r="V55" i="40" s="1"/>
  <c r="E80" i="36"/>
  <c r="K78" i="16"/>
  <c r="I56" i="40"/>
  <c r="H80" i="36"/>
  <c r="L74" i="33" s="1"/>
  <c r="G80" i="35"/>
  <c r="I74" i="33" s="1"/>
  <c r="F74" i="33"/>
  <c r="S54" i="40"/>
  <c r="R54" i="40"/>
  <c r="T54" i="40" s="1"/>
  <c r="K54" i="40"/>
  <c r="O54" i="40"/>
  <c r="N54" i="40"/>
  <c r="L54" i="40"/>
  <c r="P54" i="40"/>
  <c r="M54" i="40"/>
  <c r="Q53" i="40"/>
  <c r="T67" i="35"/>
  <c r="U67" i="35" s="1"/>
  <c r="W54" i="36"/>
  <c r="X54" i="36" s="1"/>
  <c r="T33" i="35"/>
  <c r="U33" i="35" s="1"/>
  <c r="W63" i="36"/>
  <c r="X63" i="36" s="1"/>
  <c r="T36" i="35"/>
  <c r="U36" i="35" s="1"/>
  <c r="W98" i="36"/>
  <c r="X98" i="36" s="1"/>
  <c r="W91" i="36"/>
  <c r="X91" i="36" s="1"/>
  <c r="T89" i="35"/>
  <c r="U89" i="35" s="1"/>
  <c r="T59" i="35"/>
  <c r="U59" i="35" s="1"/>
  <c r="W94" i="36"/>
  <c r="X94" i="36" s="1"/>
  <c r="T83" i="35"/>
  <c r="U83" i="35" s="1"/>
  <c r="W50" i="36"/>
  <c r="X50" i="36" s="1"/>
  <c r="T39" i="35"/>
  <c r="U39" i="35" s="1"/>
  <c r="W69" i="36"/>
  <c r="X69" i="36" s="1"/>
  <c r="W32" i="36"/>
  <c r="X32" i="36" s="1"/>
  <c r="W96" i="36"/>
  <c r="X96" i="36" s="1"/>
  <c r="T38" i="35"/>
  <c r="U38" i="35" s="1"/>
  <c r="W38" i="36"/>
  <c r="X38" i="36" s="1"/>
  <c r="W52" i="36"/>
  <c r="X52" i="36" s="1"/>
  <c r="T102" i="35"/>
  <c r="U102" i="35" s="1"/>
  <c r="W37" i="36"/>
  <c r="X37" i="36" s="1"/>
  <c r="T99" i="35"/>
  <c r="U99" i="35" s="1"/>
  <c r="W76" i="36"/>
  <c r="X76" i="36" s="1"/>
  <c r="W47" i="36"/>
  <c r="X47" i="36" s="1"/>
  <c r="W28" i="36"/>
  <c r="X28" i="36" s="1"/>
  <c r="W81" i="36"/>
  <c r="X81" i="36" s="1"/>
  <c r="E30" i="33"/>
  <c r="O34" i="16"/>
  <c r="Q54" i="40" l="1"/>
  <c r="M55" i="40"/>
  <c r="R55" i="40"/>
  <c r="T55" i="40" s="1"/>
  <c r="N55" i="40"/>
  <c r="S55" i="40"/>
  <c r="P55" i="40"/>
  <c r="O55" i="40"/>
  <c r="K55" i="40"/>
  <c r="L55" i="40"/>
  <c r="E81" i="36"/>
  <c r="I57" i="40"/>
  <c r="K79" i="16"/>
  <c r="F75" i="33"/>
  <c r="H81" i="36"/>
  <c r="L75" i="33" s="1"/>
  <c r="G81" i="35"/>
  <c r="I75" i="33" s="1"/>
  <c r="J56" i="40"/>
  <c r="U56" i="40"/>
  <c r="V56" i="40" s="1"/>
  <c r="W56" i="40" s="1"/>
  <c r="E31" i="33"/>
  <c r="O35" i="16"/>
  <c r="Q55" i="40" l="1"/>
  <c r="J57" i="40"/>
  <c r="W57" i="40"/>
  <c r="U57" i="40"/>
  <c r="V57" i="40" s="1"/>
  <c r="P56" i="40"/>
  <c r="O56" i="40"/>
  <c r="N56" i="40"/>
  <c r="L56" i="40"/>
  <c r="S56" i="40"/>
  <c r="M56" i="40"/>
  <c r="K56" i="40"/>
  <c r="R56" i="40"/>
  <c r="E82" i="36"/>
  <c r="I58" i="40"/>
  <c r="K80" i="16"/>
  <c r="F76" i="33"/>
  <c r="H82" i="36"/>
  <c r="L76" i="33" s="1"/>
  <c r="G82" i="35"/>
  <c r="I76" i="33" s="1"/>
  <c r="E32" i="33"/>
  <c r="D132" i="16"/>
  <c r="F132" i="16" s="1"/>
  <c r="O36" i="16"/>
  <c r="T56" i="40" l="1"/>
  <c r="E83" i="36"/>
  <c r="I59" i="40"/>
  <c r="K81" i="16"/>
  <c r="F77" i="33"/>
  <c r="G83" i="35"/>
  <c r="I77" i="33" s="1"/>
  <c r="H83" i="36"/>
  <c r="L77" i="33" s="1"/>
  <c r="J58" i="40"/>
  <c r="W58" i="40"/>
  <c r="U58" i="40"/>
  <c r="V58" i="40" s="1"/>
  <c r="Q56" i="40"/>
  <c r="N57" i="40"/>
  <c r="S57" i="40"/>
  <c r="K57" i="40"/>
  <c r="L57" i="40"/>
  <c r="R57" i="40"/>
  <c r="M57" i="40"/>
  <c r="O57" i="40"/>
  <c r="P57" i="40"/>
  <c r="E33" i="33"/>
  <c r="O37" i="16"/>
  <c r="P58" i="40" l="1"/>
  <c r="N58" i="40"/>
  <c r="K58" i="40"/>
  <c r="L58" i="40"/>
  <c r="S58" i="40"/>
  <c r="M58" i="40"/>
  <c r="R58" i="40"/>
  <c r="O58" i="40"/>
  <c r="J59" i="40"/>
  <c r="W59" i="40"/>
  <c r="U59" i="40"/>
  <c r="V59" i="40" s="1"/>
  <c r="T57" i="40"/>
  <c r="Q57" i="40"/>
  <c r="E84" i="36"/>
  <c r="K82" i="16"/>
  <c r="I60" i="40"/>
  <c r="H84" i="36"/>
  <c r="L78" i="33" s="1"/>
  <c r="G84" i="35"/>
  <c r="I78" i="33" s="1"/>
  <c r="F78" i="33"/>
  <c r="O38" i="16"/>
  <c r="E34" i="33"/>
  <c r="J60" i="40" l="1"/>
  <c r="U60" i="40"/>
  <c r="V60" i="40" s="1"/>
  <c r="W60" i="40" s="1"/>
  <c r="S59" i="40"/>
  <c r="L59" i="40"/>
  <c r="M59" i="40"/>
  <c r="N59" i="40"/>
  <c r="P59" i="40"/>
  <c r="K59" i="40"/>
  <c r="O59" i="40"/>
  <c r="R59" i="40"/>
  <c r="T59" i="40" s="1"/>
  <c r="E85" i="36"/>
  <c r="I61" i="40"/>
  <c r="K83" i="16"/>
  <c r="F79" i="33"/>
  <c r="H85" i="36"/>
  <c r="L79" i="33" s="1"/>
  <c r="G85" i="35"/>
  <c r="I79" i="33" s="1"/>
  <c r="T58" i="40"/>
  <c r="Q58" i="40"/>
  <c r="E35" i="33"/>
  <c r="O39" i="16"/>
  <c r="E86" i="36" l="1"/>
  <c r="I62" i="40"/>
  <c r="K84" i="16"/>
  <c r="F80" i="33"/>
  <c r="H86" i="36"/>
  <c r="L80" i="33" s="1"/>
  <c r="G86" i="35"/>
  <c r="I80" i="33" s="1"/>
  <c r="J61" i="40"/>
  <c r="U61" i="40"/>
  <c r="V61" i="40" s="1"/>
  <c r="W61" i="40" s="1"/>
  <c r="P60" i="40"/>
  <c r="S60" i="40"/>
  <c r="M60" i="40"/>
  <c r="O60" i="40"/>
  <c r="R60" i="40"/>
  <c r="N60" i="40"/>
  <c r="K60" i="40"/>
  <c r="L60" i="40"/>
  <c r="Q59" i="40"/>
  <c r="E36" i="33"/>
  <c r="O40" i="16"/>
  <c r="T60" i="40" l="1"/>
  <c r="Q60" i="40"/>
  <c r="K61" i="40"/>
  <c r="O61" i="40"/>
  <c r="P61" i="40"/>
  <c r="R61" i="40"/>
  <c r="L61" i="40"/>
  <c r="S61" i="40"/>
  <c r="M61" i="40"/>
  <c r="N61" i="40"/>
  <c r="J62" i="40"/>
  <c r="U62" i="40"/>
  <c r="V62" i="40" s="1"/>
  <c r="W62" i="40" s="1"/>
  <c r="E87" i="36"/>
  <c r="K85" i="16"/>
  <c r="I63" i="40"/>
  <c r="F81" i="33"/>
  <c r="H87" i="36"/>
  <c r="L81" i="33" s="1"/>
  <c r="G87" i="35"/>
  <c r="I81" i="33" s="1"/>
  <c r="E37" i="33"/>
  <c r="O41" i="16"/>
  <c r="T61" i="40" l="1"/>
  <c r="E88" i="36"/>
  <c r="K86" i="16"/>
  <c r="I64" i="40"/>
  <c r="G88" i="35"/>
  <c r="I82" i="33" s="1"/>
  <c r="F82" i="33"/>
  <c r="H88" i="36"/>
  <c r="L82" i="33" s="1"/>
  <c r="J63" i="40"/>
  <c r="W63" i="40"/>
  <c r="U63" i="40"/>
  <c r="V63" i="40" s="1"/>
  <c r="P62" i="40"/>
  <c r="N62" i="40"/>
  <c r="M62" i="40"/>
  <c r="O62" i="40"/>
  <c r="R62" i="40"/>
  <c r="T62" i="40" s="1"/>
  <c r="S62" i="40"/>
  <c r="K62" i="40"/>
  <c r="L62" i="40"/>
  <c r="Q61" i="40"/>
  <c r="E38" i="33"/>
  <c r="O42" i="16"/>
  <c r="Q62" i="40" l="1"/>
  <c r="R63" i="40"/>
  <c r="M63" i="40"/>
  <c r="K63" i="40"/>
  <c r="N63" i="40"/>
  <c r="P63" i="40"/>
  <c r="S63" i="40"/>
  <c r="L63" i="40"/>
  <c r="O63" i="40"/>
  <c r="J64" i="40"/>
  <c r="U64" i="40"/>
  <c r="V64" i="40" s="1"/>
  <c r="W64" i="40" s="1"/>
  <c r="E89" i="36"/>
  <c r="I65" i="40"/>
  <c r="F83" i="33"/>
  <c r="H89" i="36"/>
  <c r="L83" i="33" s="1"/>
  <c r="G89" i="35"/>
  <c r="I83" i="33" s="1"/>
  <c r="K87" i="16"/>
  <c r="E39" i="33"/>
  <c r="O43" i="16"/>
  <c r="E90" i="36" l="1"/>
  <c r="I66" i="40"/>
  <c r="K88" i="16"/>
  <c r="F84" i="33"/>
  <c r="G90" i="35"/>
  <c r="I84" i="33" s="1"/>
  <c r="H90" i="36"/>
  <c r="L84" i="33" s="1"/>
  <c r="Q63" i="40"/>
  <c r="J65" i="40"/>
  <c r="U65" i="40"/>
  <c r="V65" i="40" s="1"/>
  <c r="W65" i="40" s="1"/>
  <c r="T63" i="40"/>
  <c r="P64" i="40"/>
  <c r="S64" i="40"/>
  <c r="M64" i="40"/>
  <c r="L64" i="40"/>
  <c r="N64" i="40"/>
  <c r="O64" i="40"/>
  <c r="K64" i="40"/>
  <c r="Q64" i="40" s="1"/>
  <c r="R64" i="40"/>
  <c r="T64" i="40" s="1"/>
  <c r="O44" i="16"/>
  <c r="E40" i="33"/>
  <c r="U66" i="40" l="1"/>
  <c r="V66" i="40" s="1"/>
  <c r="W66" i="40" s="1"/>
  <c r="J66" i="40"/>
  <c r="P65" i="40"/>
  <c r="S65" i="40"/>
  <c r="M65" i="40"/>
  <c r="O65" i="40"/>
  <c r="R65" i="40"/>
  <c r="T65" i="40" s="1"/>
  <c r="L65" i="40"/>
  <c r="K65" i="40"/>
  <c r="Q65" i="40" s="1"/>
  <c r="N65" i="40"/>
  <c r="E91" i="36"/>
  <c r="I67" i="40"/>
  <c r="H91" i="36"/>
  <c r="L85" i="33" s="1"/>
  <c r="G91" i="35"/>
  <c r="I85" i="33" s="1"/>
  <c r="F85" i="33"/>
  <c r="K89" i="16"/>
  <c r="E41" i="33"/>
  <c r="O45" i="16"/>
  <c r="E92" i="36" l="1"/>
  <c r="K90" i="16"/>
  <c r="I68" i="40"/>
  <c r="H92" i="36"/>
  <c r="L86" i="33" s="1"/>
  <c r="G92" i="35"/>
  <c r="I86" i="33" s="1"/>
  <c r="F86" i="33"/>
  <c r="J67" i="40"/>
  <c r="U67" i="40"/>
  <c r="V67" i="40" s="1"/>
  <c r="W67" i="40" s="1"/>
  <c r="R66" i="40"/>
  <c r="N66" i="40"/>
  <c r="O66" i="40"/>
  <c r="P66" i="40"/>
  <c r="M66" i="40"/>
  <c r="K66" i="40"/>
  <c r="S66" i="40"/>
  <c r="L66" i="40"/>
  <c r="D139" i="16"/>
  <c r="F139" i="16" s="1"/>
  <c r="E42" i="33"/>
  <c r="O46" i="16"/>
  <c r="T66" i="40" l="1"/>
  <c r="Q66" i="40"/>
  <c r="S67" i="40"/>
  <c r="P67" i="40"/>
  <c r="M67" i="40"/>
  <c r="N67" i="40"/>
  <c r="R67" i="40"/>
  <c r="T67" i="40" s="1"/>
  <c r="K67" i="40"/>
  <c r="O67" i="40"/>
  <c r="L67" i="40"/>
  <c r="J68" i="40"/>
  <c r="U68" i="40"/>
  <c r="V68" i="40" s="1"/>
  <c r="W68" i="40" s="1"/>
  <c r="E93" i="36"/>
  <c r="I69" i="40"/>
  <c r="K91" i="16"/>
  <c r="F87" i="33"/>
  <c r="G93" i="35"/>
  <c r="I87" i="33" s="1"/>
  <c r="H93" i="36"/>
  <c r="L87" i="33" s="1"/>
  <c r="E43" i="33"/>
  <c r="O47" i="16"/>
  <c r="Q67" i="40" l="1"/>
  <c r="S68" i="40"/>
  <c r="L68" i="40"/>
  <c r="K68" i="40"/>
  <c r="O68" i="40"/>
  <c r="R68" i="40"/>
  <c r="T68" i="40" s="1"/>
  <c r="M68" i="40"/>
  <c r="N68" i="40"/>
  <c r="P68" i="40"/>
  <c r="J69" i="40"/>
  <c r="U69" i="40"/>
  <c r="V69" i="40" s="1"/>
  <c r="W69" i="40" s="1"/>
  <c r="E94" i="36"/>
  <c r="I70" i="40"/>
  <c r="K92" i="16"/>
  <c r="F88" i="33"/>
  <c r="G94" i="35"/>
  <c r="I88" i="33" s="1"/>
  <c r="H94" i="36"/>
  <c r="L88" i="33" s="1"/>
  <c r="E44" i="33"/>
  <c r="O48" i="16"/>
  <c r="E95" i="36" l="1"/>
  <c r="K93" i="16"/>
  <c r="I71" i="40"/>
  <c r="H95" i="36"/>
  <c r="L89" i="33" s="1"/>
  <c r="G95" i="35"/>
  <c r="I89" i="33" s="1"/>
  <c r="F89" i="33"/>
  <c r="Q68" i="40"/>
  <c r="J70" i="40"/>
  <c r="U70" i="40"/>
  <c r="V70" i="40" s="1"/>
  <c r="W70" i="40" s="1"/>
  <c r="R69" i="40"/>
  <c r="M69" i="40"/>
  <c r="N69" i="40"/>
  <c r="P69" i="40"/>
  <c r="K69" i="40"/>
  <c r="O69" i="40"/>
  <c r="S69" i="40"/>
  <c r="L69" i="40"/>
  <c r="O49" i="16"/>
  <c r="E45" i="33"/>
  <c r="Q69" i="40" l="1"/>
  <c r="T69" i="40"/>
  <c r="J71" i="40"/>
  <c r="U71" i="40"/>
  <c r="V71" i="40" s="1"/>
  <c r="W71" i="40" s="1"/>
  <c r="S70" i="40"/>
  <c r="O70" i="40"/>
  <c r="R70" i="40"/>
  <c r="T70" i="40" s="1"/>
  <c r="M70" i="40"/>
  <c r="P70" i="40"/>
  <c r="N70" i="40"/>
  <c r="K70" i="40"/>
  <c r="L70" i="40"/>
  <c r="E96" i="36"/>
  <c r="K94" i="16"/>
  <c r="I72" i="40"/>
  <c r="H96" i="36"/>
  <c r="L90" i="33" s="1"/>
  <c r="G96" i="35"/>
  <c r="I90" i="33" s="1"/>
  <c r="F90" i="33"/>
  <c r="D135" i="16"/>
  <c r="F135" i="16" s="1"/>
  <c r="E116" i="16"/>
  <c r="E46" i="33"/>
  <c r="O50" i="16"/>
  <c r="Q70" i="40" l="1"/>
  <c r="R71" i="40"/>
  <c r="S71" i="40"/>
  <c r="L71" i="40"/>
  <c r="O71" i="40"/>
  <c r="N71" i="40"/>
  <c r="K71" i="40"/>
  <c r="P71" i="40"/>
  <c r="M71" i="40"/>
  <c r="E97" i="36"/>
  <c r="I73" i="40"/>
  <c r="K95" i="16"/>
  <c r="F91" i="33"/>
  <c r="H97" i="36"/>
  <c r="L91" i="33" s="1"/>
  <c r="G97" i="35"/>
  <c r="I91" i="33" s="1"/>
  <c r="J72" i="40"/>
  <c r="U72" i="40"/>
  <c r="V72" i="40" s="1"/>
  <c r="W72" i="40" s="1"/>
  <c r="E47" i="33"/>
  <c r="O51" i="16"/>
  <c r="Q71" i="40" l="1"/>
  <c r="T71" i="40"/>
  <c r="J73" i="40"/>
  <c r="U73" i="40"/>
  <c r="V73" i="40" s="1"/>
  <c r="W73" i="40" s="1"/>
  <c r="E98" i="36"/>
  <c r="I74" i="40"/>
  <c r="K96" i="16"/>
  <c r="F92" i="33"/>
  <c r="G98" i="35"/>
  <c r="I92" i="33" s="1"/>
  <c r="H98" i="36"/>
  <c r="L92" i="33" s="1"/>
  <c r="S72" i="40"/>
  <c r="P72" i="40"/>
  <c r="K72" i="40"/>
  <c r="M72" i="40"/>
  <c r="L72" i="40"/>
  <c r="N72" i="40"/>
  <c r="R72" i="40"/>
  <c r="O72" i="40"/>
  <c r="E48" i="33"/>
  <c r="O52" i="16"/>
  <c r="D136" i="16"/>
  <c r="F136" i="16" s="1"/>
  <c r="T72" i="40" l="1"/>
  <c r="I75" i="40"/>
  <c r="K97" i="16"/>
  <c r="F93" i="33"/>
  <c r="H99" i="36"/>
  <c r="L93" i="33" s="1"/>
  <c r="G99" i="35"/>
  <c r="I93" i="33" s="1"/>
  <c r="J74" i="40"/>
  <c r="W74" i="40"/>
  <c r="U74" i="40"/>
  <c r="V74" i="40" s="1"/>
  <c r="Q72" i="40"/>
  <c r="P73" i="40"/>
  <c r="L73" i="40"/>
  <c r="S73" i="40"/>
  <c r="N73" i="40"/>
  <c r="R73" i="40"/>
  <c r="O73" i="40"/>
  <c r="K73" i="40"/>
  <c r="M73" i="40"/>
  <c r="E49" i="33"/>
  <c r="O53" i="16"/>
  <c r="D133" i="16"/>
  <c r="F133" i="16" s="1"/>
  <c r="T73" i="40" l="1"/>
  <c r="N74" i="40"/>
  <c r="O74" i="40"/>
  <c r="R74" i="40"/>
  <c r="P74" i="40"/>
  <c r="K74" i="40"/>
  <c r="L74" i="40"/>
  <c r="S74" i="40"/>
  <c r="M74" i="40"/>
  <c r="J75" i="40"/>
  <c r="Q73" i="40"/>
  <c r="E100" i="36"/>
  <c r="K98" i="16"/>
  <c r="I76" i="40"/>
  <c r="H100" i="36"/>
  <c r="L94" i="33" s="1"/>
  <c r="G100" i="35"/>
  <c r="I94" i="33" s="1"/>
  <c r="F94" i="33"/>
  <c r="E50" i="33"/>
  <c r="O54" i="16"/>
  <c r="J76" i="40" l="1"/>
  <c r="U76" i="40"/>
  <c r="V76" i="40" s="1"/>
  <c r="W76" i="40" s="1"/>
  <c r="T74" i="40"/>
  <c r="P75" i="40"/>
  <c r="K75" i="40"/>
  <c r="O75" i="40"/>
  <c r="R75" i="40"/>
  <c r="L75" i="40"/>
  <c r="M75" i="40"/>
  <c r="N75" i="40"/>
  <c r="S75" i="40"/>
  <c r="Q74" i="40"/>
  <c r="E101" i="36"/>
  <c r="I77" i="40"/>
  <c r="K99" i="16"/>
  <c r="F95" i="33"/>
  <c r="H101" i="36"/>
  <c r="L95" i="33" s="1"/>
  <c r="G101" i="35"/>
  <c r="I95" i="33" s="1"/>
  <c r="E51" i="33"/>
  <c r="O55" i="16"/>
  <c r="J77" i="40" l="1"/>
  <c r="T75" i="40"/>
  <c r="E102" i="36"/>
  <c r="I78" i="40"/>
  <c r="K100" i="16"/>
  <c r="H102" i="36"/>
  <c r="L96" i="33" s="1"/>
  <c r="F96" i="33"/>
  <c r="G102" i="35"/>
  <c r="I96" i="33" s="1"/>
  <c r="Q75" i="40"/>
  <c r="V75" i="40" s="1"/>
  <c r="W75" i="40" s="1"/>
  <c r="P76" i="40"/>
  <c r="M76" i="40"/>
  <c r="N76" i="40"/>
  <c r="O76" i="40"/>
  <c r="L76" i="40"/>
  <c r="R76" i="40"/>
  <c r="S76" i="40"/>
  <c r="K76" i="40"/>
  <c r="Q76" i="40" s="1"/>
  <c r="O56" i="16"/>
  <c r="E52" i="33"/>
  <c r="E103" i="36" l="1"/>
  <c r="E104" i="36" s="1"/>
  <c r="I79" i="40"/>
  <c r="F97" i="33"/>
  <c r="H103" i="36"/>
  <c r="L97" i="33" s="1"/>
  <c r="G103" i="35"/>
  <c r="I97" i="33" s="1"/>
  <c r="F102" i="16"/>
  <c r="D144" i="16" s="1"/>
  <c r="F144" i="16" s="1"/>
  <c r="D109" i="16"/>
  <c r="E122" i="16"/>
  <c r="J78" i="40"/>
  <c r="U78" i="40"/>
  <c r="V78" i="40" s="1"/>
  <c r="W78" i="40" s="1"/>
  <c r="P77" i="40"/>
  <c r="L77" i="40"/>
  <c r="S77" i="40"/>
  <c r="M77" i="40"/>
  <c r="R77" i="40"/>
  <c r="T77" i="40" s="1"/>
  <c r="N77" i="40"/>
  <c r="K77" i="40"/>
  <c r="O77" i="40"/>
  <c r="T76" i="40"/>
  <c r="E53" i="33"/>
  <c r="O57" i="16"/>
  <c r="Q77" i="40" l="1"/>
  <c r="V77" i="40" s="1"/>
  <c r="W77" i="40" s="1"/>
  <c r="S78" i="40"/>
  <c r="L78" i="40"/>
  <c r="P78" i="40"/>
  <c r="M78" i="40"/>
  <c r="R78" i="40"/>
  <c r="T78" i="40" s="1"/>
  <c r="O78" i="40"/>
  <c r="N78" i="40"/>
  <c r="K78" i="40"/>
  <c r="H104" i="36"/>
  <c r="L98" i="33" s="1"/>
  <c r="G104" i="35"/>
  <c r="I98" i="33" s="1"/>
  <c r="L107" i="16"/>
  <c r="F98" i="33"/>
  <c r="J79" i="40"/>
  <c r="O58" i="16"/>
  <c r="E54" i="33"/>
  <c r="Q78" i="40" l="1"/>
  <c r="D142" i="16"/>
  <c r="F142" i="16" s="1"/>
  <c r="E55" i="33"/>
  <c r="O59" i="16"/>
  <c r="E56" i="33" l="1"/>
  <c r="O60" i="16"/>
  <c r="E57" i="33" l="1"/>
  <c r="O61" i="16"/>
  <c r="O62" i="16" l="1"/>
  <c r="E58" i="33"/>
  <c r="E59" i="33" l="1"/>
  <c r="O63" i="16"/>
  <c r="E60" i="33" l="1"/>
  <c r="O64" i="16"/>
  <c r="E61" i="33" l="1"/>
  <c r="O65" i="16"/>
  <c r="E62" i="33" l="1"/>
  <c r="O66" i="16"/>
  <c r="D134" i="16"/>
  <c r="F134" i="16" s="1"/>
  <c r="E63" i="33" l="1"/>
  <c r="O67" i="16"/>
  <c r="O68" i="16" l="1"/>
  <c r="E64" i="33"/>
  <c r="E65" i="33" l="1"/>
  <c r="O69" i="16"/>
  <c r="O70" i="16" l="1"/>
  <c r="E66" i="33"/>
  <c r="E67" i="33" l="1"/>
  <c r="O71" i="16"/>
  <c r="E68" i="33" l="1"/>
  <c r="O72" i="16"/>
  <c r="E69" i="33" l="1"/>
  <c r="O73" i="16"/>
  <c r="E70" i="33" l="1"/>
  <c r="O74" i="16"/>
  <c r="E71" i="33" l="1"/>
  <c r="O75" i="16"/>
  <c r="O76" i="16" l="1"/>
  <c r="E72" i="33"/>
  <c r="E73" i="33" l="1"/>
  <c r="O77" i="16"/>
  <c r="O78" i="16" l="1"/>
  <c r="E74" i="33"/>
  <c r="E75" i="33" l="1"/>
  <c r="O79" i="16"/>
  <c r="O80" i="16" l="1"/>
  <c r="E76" i="33"/>
  <c r="E77" i="33" l="1"/>
  <c r="O81" i="16"/>
  <c r="O82" i="16" l="1"/>
  <c r="E78" i="33"/>
  <c r="E79" i="33" l="1"/>
  <c r="O83" i="16"/>
  <c r="E80" i="33" l="1"/>
  <c r="O84" i="16"/>
  <c r="E81" i="33" l="1"/>
  <c r="O85" i="16"/>
  <c r="O86" i="16" l="1"/>
  <c r="E82" i="33"/>
  <c r="E83" i="33" l="1"/>
  <c r="O87" i="16"/>
  <c r="O88" i="16" l="1"/>
  <c r="E84" i="33"/>
  <c r="E85" i="33" l="1"/>
  <c r="O89" i="16"/>
  <c r="O90" i="16" l="1"/>
  <c r="E86" i="33"/>
  <c r="E87" i="33" l="1"/>
  <c r="O91" i="16"/>
  <c r="O92" i="16" l="1"/>
  <c r="E88" i="33"/>
  <c r="E89" i="33" l="1"/>
  <c r="O93" i="16"/>
  <c r="O94" i="16" l="1"/>
  <c r="E90" i="33"/>
  <c r="E91" i="33" l="1"/>
  <c r="O95" i="16"/>
  <c r="E92" i="33" l="1"/>
  <c r="O96" i="16"/>
  <c r="E93" i="33" l="1"/>
  <c r="O97" i="16"/>
  <c r="O98" i="16" l="1"/>
  <c r="E94" i="33"/>
  <c r="E95" i="33" l="1"/>
  <c r="O99" i="16"/>
  <c r="O100" i="16" l="1"/>
  <c r="E96" i="33"/>
  <c r="D143" i="16"/>
  <c r="F143" i="16" s="1"/>
  <c r="E97" i="33" l="1"/>
  <c r="O101" i="16"/>
  <c r="O102" i="16" s="1"/>
  <c r="C127" i="16" s="1"/>
  <c r="D127" i="16" s="1"/>
  <c r="E98" i="33" l="1"/>
  <c r="K101" i="16"/>
  <c r="L79" i="40" l="1"/>
  <c r="N79" i="40"/>
  <c r="P79" i="40"/>
  <c r="M79" i="40"/>
  <c r="S79" i="40"/>
  <c r="O79" i="40"/>
  <c r="K79" i="40"/>
  <c r="R79" i="40"/>
  <c r="Q79" i="40" l="1"/>
  <c r="V79" i="40" s="1"/>
  <c r="W79" i="40" s="1"/>
  <c r="T79" i="40"/>
  <c r="W103" i="36" l="1"/>
  <c r="X103" i="36" s="1"/>
  <c r="T103" i="35"/>
  <c r="U103" i="35" s="1"/>
  <c r="L104" i="16" l="1"/>
  <c r="T104" i="35"/>
  <c r="U104" i="35" s="1"/>
  <c r="W104" i="36"/>
  <c r="X104" i="36" s="1"/>
</calcChain>
</file>

<file path=xl/comments1.xml><?xml version="1.0" encoding="utf-8"?>
<comments xmlns="http://schemas.openxmlformats.org/spreadsheetml/2006/main">
  <authors>
    <author>usuario25</author>
  </authors>
  <commentList>
    <comment ref="G31" authorId="0" shapeId="0">
      <text>
        <r>
          <rPr>
            <b/>
            <sz val="8"/>
            <color indexed="81"/>
            <rFont val="Tahoma"/>
            <family val="2"/>
          </rPr>
          <t>usuario25: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Zigor García</author>
  </authors>
  <commentList>
    <comment ref="D4" authorId="0" shapeId="0">
      <text>
        <r>
          <rPr>
            <b/>
            <sz val="9"/>
            <color indexed="81"/>
            <rFont val="Tahoma"/>
            <family val="2"/>
          </rPr>
          <t>Densidad mínimia considerando factor de esponjamiento</t>
        </r>
      </text>
    </comment>
  </commentList>
</comments>
</file>

<file path=xl/sharedStrings.xml><?xml version="1.0" encoding="utf-8"?>
<sst xmlns="http://schemas.openxmlformats.org/spreadsheetml/2006/main" count="23983" uniqueCount="1287">
  <si>
    <t>Madera</t>
  </si>
  <si>
    <t>Hormigón</t>
  </si>
  <si>
    <t>Vidrio</t>
  </si>
  <si>
    <t>LER</t>
  </si>
  <si>
    <t>Material</t>
  </si>
  <si>
    <t>Eliminación</t>
  </si>
  <si>
    <t>Municipio</t>
  </si>
  <si>
    <t>Dirección</t>
  </si>
  <si>
    <t>Denominación de la obra</t>
  </si>
  <si>
    <t>Código Postal</t>
  </si>
  <si>
    <t>Territorio Histórico</t>
  </si>
  <si>
    <t>Demolición</t>
  </si>
  <si>
    <t>Proyecto Básico</t>
  </si>
  <si>
    <t>TipoProyecto</t>
  </si>
  <si>
    <t>Proyecto Ejecución</t>
  </si>
  <si>
    <t>TipoObra</t>
  </si>
  <si>
    <t>TOTAL</t>
  </si>
  <si>
    <t>Separacion</t>
  </si>
  <si>
    <t>Sí</t>
  </si>
  <si>
    <t>No</t>
  </si>
  <si>
    <r>
      <t>1</t>
    </r>
    <r>
      <rPr>
        <sz val="8"/>
        <rFont val="Arial"/>
        <family val="2"/>
      </rPr>
      <t xml:space="preserve"> Superficie total construida teniendo en cuenta todas las plantas</t>
    </r>
  </si>
  <si>
    <r>
      <t>2</t>
    </r>
    <r>
      <rPr>
        <sz val="8"/>
        <rFont val="Arial"/>
        <family val="2"/>
      </rPr>
      <t xml:space="preserve"> Volumen aparente de los residuos generados</t>
    </r>
  </si>
  <si>
    <t>EGR</t>
  </si>
  <si>
    <t>Altura (m3/m2)</t>
  </si>
  <si>
    <t>PGR</t>
  </si>
  <si>
    <t>IFG</t>
  </si>
  <si>
    <t>Urbanización</t>
  </si>
  <si>
    <t>Tipo de proyecto</t>
  </si>
  <si>
    <t>Apartado</t>
  </si>
  <si>
    <t>Situación</t>
  </si>
  <si>
    <t>Reutilización</t>
  </si>
  <si>
    <t>Asfalto</t>
  </si>
  <si>
    <t>Plástico</t>
  </si>
  <si>
    <t>Yeso</t>
  </si>
  <si>
    <t>Residuos peligrosos</t>
  </si>
  <si>
    <t>Papel</t>
  </si>
  <si>
    <t>¿Incluye inventario de residuos peligrosos?</t>
  </si>
  <si>
    <t>1. Una estimación de la cantidad de los RCDs</t>
  </si>
  <si>
    <t>2. Las medidas para la prevención de residuos en la obra objeto del proyecto</t>
  </si>
  <si>
    <t>3. Las operaciones de reutilización, valorización o eliminación</t>
  </si>
  <si>
    <t>4. Las medidas para la separación de los residuos en obra</t>
  </si>
  <si>
    <t>5. Los planos de las instalaciones previstas para el manejo de los RCDs</t>
  </si>
  <si>
    <t>6. Las prescripciones del pliego de prescripciones técnicas particulares</t>
  </si>
  <si>
    <t>7. Una valoración del coste previsto de la gestión de los RCDs</t>
  </si>
  <si>
    <r>
      <t>5</t>
    </r>
    <r>
      <rPr>
        <sz val="8"/>
        <rFont val="Arial"/>
        <family val="2"/>
      </rPr>
      <t xml:space="preserve"> Volumen aparente de los residuos generados</t>
    </r>
  </si>
  <si>
    <t>Comprobar que los documentos hayan sido emitidos por gestores autorizados</t>
  </si>
  <si>
    <t>Comprobado</t>
  </si>
  <si>
    <t>Metales</t>
  </si>
  <si>
    <t>Yeso estructural</t>
  </si>
  <si>
    <t>Nota: Rellenar únicamente las celdas con fondo blanco</t>
  </si>
  <si>
    <t>¿Se separan los residuos adecuadamente?</t>
  </si>
  <si>
    <t>¿Incluye el EGR todos los puntos obligatorios?</t>
  </si>
  <si>
    <t>Presentado (Sí/No)</t>
  </si>
  <si>
    <t>¿El vólumen total de los residuos es adecuado comparándolo con la superficie construida?</t>
  </si>
  <si>
    <t>Tipo de obra</t>
  </si>
  <si>
    <t>Superficie construida</t>
  </si>
  <si>
    <t>Densidad mínima</t>
  </si>
  <si>
    <t>Agrupación</t>
  </si>
  <si>
    <t>Valorización</t>
  </si>
  <si>
    <t>In situ</t>
  </si>
  <si>
    <t>Ex situ</t>
  </si>
  <si>
    <t>Hormigón armado</t>
  </si>
  <si>
    <t>Áridos</t>
  </si>
  <si>
    <t>Cerámicos</t>
  </si>
  <si>
    <t>Residuos no Peligrosos</t>
  </si>
  <si>
    <t>Residuos Peligrosos</t>
  </si>
  <si>
    <t>Cobre-Bronce-Latón</t>
  </si>
  <si>
    <t>Aluminio</t>
  </si>
  <si>
    <t>Papel-Cartón</t>
  </si>
  <si>
    <t>Textil</t>
  </si>
  <si>
    <t>Tubos fluorescentes</t>
  </si>
  <si>
    <t>Aridos</t>
  </si>
  <si>
    <t>Voluminosos</t>
  </si>
  <si>
    <t>Residuos de laboratorio</t>
  </si>
  <si>
    <t>Baterías de plomo</t>
  </si>
  <si>
    <t>Filtros de aceite</t>
  </si>
  <si>
    <t>Promotor y ejecutor de la obra</t>
  </si>
  <si>
    <t>Profesión</t>
  </si>
  <si>
    <t>Nº colegiado</t>
  </si>
  <si>
    <t>Razón social del Promotor</t>
  </si>
  <si>
    <t>Razón social del o los Contratistas</t>
  </si>
  <si>
    <t>Nombre y Apellidos</t>
  </si>
  <si>
    <t>Fincas colindantes</t>
  </si>
  <si>
    <t>Coordenadas UTM</t>
  </si>
  <si>
    <t>Tipo de actuación</t>
  </si>
  <si>
    <t>Emplazamiento de la obra</t>
  </si>
  <si>
    <t>Tipo de estructura</t>
  </si>
  <si>
    <t>TipoEstructura</t>
  </si>
  <si>
    <t>Construcción</t>
  </si>
  <si>
    <t>Reforma</t>
  </si>
  <si>
    <t>Norte</t>
  </si>
  <si>
    <t>Sur</t>
  </si>
  <si>
    <t>Este</t>
  </si>
  <si>
    <t>Oeste</t>
  </si>
  <si>
    <t>Básico o de Ejecución</t>
  </si>
  <si>
    <t>Metálica</t>
  </si>
  <si>
    <t>Mixta</t>
  </si>
  <si>
    <t>Densidad media</t>
  </si>
  <si>
    <t>Piedras</t>
  </si>
  <si>
    <t>Basuras</t>
  </si>
  <si>
    <t>Potencialmente peligrosos y otros</t>
  </si>
  <si>
    <t>Residuos peligrosos y otros</t>
  </si>
  <si>
    <t>Prevención</t>
  </si>
  <si>
    <t>Autor del Plan de Gestión de Residuos</t>
  </si>
  <si>
    <t>Cantidad</t>
  </si>
  <si>
    <t>Destino</t>
  </si>
  <si>
    <r>
      <t>8</t>
    </r>
    <r>
      <rPr>
        <sz val="8"/>
        <rFont val="Arial"/>
        <family val="2"/>
      </rPr>
      <t xml:space="preserve"> Volumen aparente de los residuos generados</t>
    </r>
  </si>
  <si>
    <r>
      <t>10</t>
    </r>
    <r>
      <rPr>
        <sz val="8"/>
        <rFont val="Arial"/>
        <family val="2"/>
      </rPr>
      <t xml:space="preserve"> Rellenar únicamente para residuos generados</t>
    </r>
  </si>
  <si>
    <t>Comprobar los siguientes aspectos</t>
  </si>
  <si>
    <t>Comprobar que se presentan certificados acreditativos de la gestión separada de los LER correspondientes</t>
  </si>
  <si>
    <t>Comprobar que se presentan DCSs (o certificados de gestores autorizados) para los RPs, indicando como centro productor la obra de origen</t>
  </si>
  <si>
    <t>Volumen generado (m³)</t>
  </si>
  <si>
    <t>Separación (Sí/No)</t>
  </si>
  <si>
    <t>Obra de fábrica</t>
  </si>
  <si>
    <t>Otros residuos peligrosos</t>
  </si>
  <si>
    <t>Altura (m³/m²)</t>
  </si>
  <si>
    <t>Nº plantas</t>
  </si>
  <si>
    <t>De las cuales sótanos</t>
  </si>
  <si>
    <t>Autor del Estudio de Gestión de Residuos</t>
  </si>
  <si>
    <r>
      <t>Volumen generado (m³)</t>
    </r>
    <r>
      <rPr>
        <b/>
        <vertAlign val="superscript"/>
        <sz val="10"/>
        <color indexed="12"/>
        <rFont val="Arial"/>
        <family val="2"/>
      </rPr>
      <t>2</t>
    </r>
  </si>
  <si>
    <t>Rellenar con "Sí" al comprobar cada uno de los aspectos</t>
  </si>
  <si>
    <r>
      <t>Volumen generado (m³)</t>
    </r>
    <r>
      <rPr>
        <b/>
        <vertAlign val="superscript"/>
        <sz val="10"/>
        <color indexed="12"/>
        <rFont val="Arial"/>
        <family val="2"/>
      </rPr>
      <t>5</t>
    </r>
  </si>
  <si>
    <r>
      <t>Costes de gestión (€)</t>
    </r>
    <r>
      <rPr>
        <b/>
        <vertAlign val="superscript"/>
        <sz val="10"/>
        <color indexed="12"/>
        <rFont val="Arial"/>
        <family val="2"/>
      </rPr>
      <t>9</t>
    </r>
  </si>
  <si>
    <r>
      <t>Separación (Sí/No)</t>
    </r>
    <r>
      <rPr>
        <b/>
        <vertAlign val="superscript"/>
        <sz val="10"/>
        <color indexed="12"/>
        <rFont val="Arial"/>
        <family val="2"/>
      </rPr>
      <t>10</t>
    </r>
  </si>
  <si>
    <r>
      <t>9</t>
    </r>
    <r>
      <rPr>
        <sz val="8"/>
        <rFont val="Arial"/>
        <family val="2"/>
      </rPr>
      <t xml:space="preserve"> Incluir únicamente los costes de tratamiento (no transporte ni contenedor)</t>
    </r>
  </si>
  <si>
    <t>Descripción</t>
  </si>
  <si>
    <r>
      <t>Volumen generado (m³)</t>
    </r>
    <r>
      <rPr>
        <b/>
        <vertAlign val="superscript"/>
        <sz val="10"/>
        <color indexed="12"/>
        <rFont val="Arial"/>
        <family val="2"/>
      </rPr>
      <t>8</t>
    </r>
  </si>
  <si>
    <t>Densidad media RCDs</t>
  </si>
  <si>
    <t>Densidad (kg/m3)</t>
  </si>
  <si>
    <t>Volumen auxiliar (m3)</t>
  </si>
  <si>
    <t>Densidad mínima de cada material (kg/m3)</t>
  </si>
  <si>
    <t>Altura mínima por tipo de obra (m3/m2)</t>
  </si>
  <si>
    <t>Ladrillos</t>
  </si>
  <si>
    <t>Plásticos</t>
  </si>
  <si>
    <t>Mezclas bituminosas</t>
  </si>
  <si>
    <t>Plomo</t>
  </si>
  <si>
    <t>Zinc</t>
  </si>
  <si>
    <t>Hierro y acero</t>
  </si>
  <si>
    <t>Estaño</t>
  </si>
  <si>
    <t>Metales mezclados</t>
  </si>
  <si>
    <t>Tierra y piedras</t>
  </si>
  <si>
    <t>Materiales de aislamiento no peligrosos</t>
  </si>
  <si>
    <t>Materiales de construcción que contienen amianto</t>
  </si>
  <si>
    <t>Materiales de construcción a base de yeso</t>
  </si>
  <si>
    <t>Residuos mezclados de construcción y demolición</t>
  </si>
  <si>
    <t>Depósitos para gases licuados</t>
  </si>
  <si>
    <t>Ropa</t>
  </si>
  <si>
    <t>Equipos eléctricos y electrónicos sin sustancias peligrosas</t>
  </si>
  <si>
    <t>Mezcla de residuos municipales</t>
  </si>
  <si>
    <t>Residuos biodegradables</t>
  </si>
  <si>
    <t>Biodegradables</t>
  </si>
  <si>
    <t>Aceites usados</t>
  </si>
  <si>
    <t>Otros disolventes y mezclas de disolventes halogenados</t>
  </si>
  <si>
    <t>Otros disolventes y mezclas de disolventes no halogenados</t>
  </si>
  <si>
    <t>Envases vacíos de sustancias peligrosas</t>
  </si>
  <si>
    <t>Líquido de frenos</t>
  </si>
  <si>
    <t xml:space="preserve">Anticongelantes </t>
  </si>
  <si>
    <t>Transformadores y condensadores que contienen PCB</t>
  </si>
  <si>
    <t xml:space="preserve">Mezcla de hormigón, ladrillos, tejas y materiales cerámicos con sustancias peligrosas </t>
  </si>
  <si>
    <t>Madera, vidrio o plástico con sustancias peligrosas o contaminadas por ellas</t>
  </si>
  <si>
    <t>Alquitrán de hulla y productos alquitranados</t>
  </si>
  <si>
    <t>Tierras y piedras que contienen sustancias peligrosas</t>
  </si>
  <si>
    <t>Otros materiales de aislamiento que contienen sustancias peligrosas</t>
  </si>
  <si>
    <t>Mezclas de hormigón, ladrillos, tejas y materiales cerámicos</t>
  </si>
  <si>
    <t>Absorbentes contaminados  (trapos, etc.)</t>
  </si>
  <si>
    <t>Pinturas, tintas, adhesivos y resinas (sin pictograma de peligro)</t>
  </si>
  <si>
    <t>Mezclas bituminosas que contienen alquitrán de hulla</t>
  </si>
  <si>
    <t>Residuos metálicos contaminados con sustancias peligrosas</t>
  </si>
  <si>
    <t>Cables que contienen hidrocarburos, alquitrán de hulla y otras sustancias peligrosas</t>
  </si>
  <si>
    <t>Materiales de aislamiento que contienen amianto</t>
  </si>
  <si>
    <t>Materiales de construcción a partir de yeso contaminados con sustancias peligrosas</t>
  </si>
  <si>
    <t>Pinturas, tintas, adhesivos y resinas (con pictograma de peligro)</t>
  </si>
  <si>
    <t>MATERIAL</t>
  </si>
  <si>
    <t>AGRUPACIÓN</t>
  </si>
  <si>
    <t>Tarifa mínima (€/t)</t>
  </si>
  <si>
    <t>Siempre</t>
  </si>
  <si>
    <t>Criterios separación (separar a partir de)</t>
  </si>
  <si>
    <t>Importe previsible de la fianza</t>
  </si>
  <si>
    <t>Fianza (multiplicar el coste por)</t>
  </si>
  <si>
    <t>Coste previsto en EGR (€)</t>
  </si>
  <si>
    <t>Diferencia (€)</t>
  </si>
  <si>
    <t>Nota: En las celdas correspondientes a destino, indicar el nombre concreto del gestor, planta, vertedero, etc.</t>
  </si>
  <si>
    <t>Redactor de Informe Final de Gestión</t>
  </si>
  <si>
    <t>CTE WEB (http://cte-web.iccl.es/materiales.php?a=12)</t>
  </si>
  <si>
    <t>Residuos generados</t>
  </si>
  <si>
    <t>Comprobación generado / gestionado</t>
  </si>
  <si>
    <t>Comprobación generación / gestión estimados</t>
  </si>
  <si>
    <t>Uso</t>
  </si>
  <si>
    <t>TipoUso</t>
  </si>
  <si>
    <t>Residencial</t>
  </si>
  <si>
    <t>Industrial</t>
  </si>
  <si>
    <t>CONSTRUCCIÓN</t>
  </si>
  <si>
    <t>DEMOLICIÓN-OBRA FÁBRICA</t>
  </si>
  <si>
    <t>DEMOLICIÓN-HORMIGÓN</t>
  </si>
  <si>
    <t>DEMOLICIÓN-MADERA</t>
  </si>
  <si>
    <t>RATIOS INDUSTRIAL</t>
  </si>
  <si>
    <t>DEMOLICIÓN-METAL</t>
  </si>
  <si>
    <t>DEMOLICIÓN-MIXTA</t>
  </si>
  <si>
    <t>REFORMA</t>
  </si>
  <si>
    <t>URBANIZACIÓN</t>
  </si>
  <si>
    <t>Ind</t>
  </si>
  <si>
    <t>Res</t>
  </si>
  <si>
    <t>Variación respecto a EGR (% peso)</t>
  </si>
  <si>
    <t>Variación respecto EGR (% peso)</t>
  </si>
  <si>
    <t>Previsión de generación de residuos</t>
  </si>
  <si>
    <t>¿Comprobado?</t>
  </si>
  <si>
    <t>RATIOS REFORMA</t>
  </si>
  <si>
    <t>RATIOS URBANIZACIÓN</t>
  </si>
  <si>
    <t>Distancia</t>
  </si>
  <si>
    <t>Gestor</t>
  </si>
  <si>
    <t>X</t>
  </si>
  <si>
    <t>Y</t>
  </si>
  <si>
    <t>170101</t>
  </si>
  <si>
    <t>170102</t>
  </si>
  <si>
    <t>170103</t>
  </si>
  <si>
    <t>170107</t>
  </si>
  <si>
    <t>170201</t>
  </si>
  <si>
    <t>170202</t>
  </si>
  <si>
    <t>170203</t>
  </si>
  <si>
    <t>170302</t>
  </si>
  <si>
    <t>170401</t>
  </si>
  <si>
    <t>170402</t>
  </si>
  <si>
    <t>170403</t>
  </si>
  <si>
    <t>170404</t>
  </si>
  <si>
    <t>170405</t>
  </si>
  <si>
    <t>170406</t>
  </si>
  <si>
    <t>170407</t>
  </si>
  <si>
    <t>170504</t>
  </si>
  <si>
    <t>170604</t>
  </si>
  <si>
    <t>170605</t>
  </si>
  <si>
    <t>170802</t>
  </si>
  <si>
    <t>170904</t>
  </si>
  <si>
    <t>160116</t>
  </si>
  <si>
    <t>200101</t>
  </si>
  <si>
    <t>200110</t>
  </si>
  <si>
    <t>200111</t>
  </si>
  <si>
    <t>200128</t>
  </si>
  <si>
    <t>200136</t>
  </si>
  <si>
    <t>200301</t>
  </si>
  <si>
    <t>200307</t>
  </si>
  <si>
    <t>200201</t>
  </si>
  <si>
    <t>130205</t>
  </si>
  <si>
    <t>140602</t>
  </si>
  <si>
    <t>140603</t>
  </si>
  <si>
    <t>150110</t>
  </si>
  <si>
    <t>150202</t>
  </si>
  <si>
    <t>160601</t>
  </si>
  <si>
    <t>160107</t>
  </si>
  <si>
    <t>160113</t>
  </si>
  <si>
    <t>160114</t>
  </si>
  <si>
    <t>160209</t>
  </si>
  <si>
    <t>160506</t>
  </si>
  <si>
    <t>170106</t>
  </si>
  <si>
    <t>170204</t>
  </si>
  <si>
    <t>170301</t>
  </si>
  <si>
    <t>170303</t>
  </si>
  <si>
    <t>170409</t>
  </si>
  <si>
    <t>170410</t>
  </si>
  <si>
    <t>170503</t>
  </si>
  <si>
    <t>170505</t>
  </si>
  <si>
    <t>170601</t>
  </si>
  <si>
    <t>170603</t>
  </si>
  <si>
    <t>170801</t>
  </si>
  <si>
    <t>200121</t>
  </si>
  <si>
    <t>200127</t>
  </si>
  <si>
    <t>170903</t>
  </si>
  <si>
    <t>Bº Arene 20 48990 Berango</t>
  </si>
  <si>
    <t>Berango</t>
  </si>
  <si>
    <t>Bizkaia</t>
  </si>
  <si>
    <t>Carretera de la Cantera, 11  48950 Asua-Erandio</t>
  </si>
  <si>
    <t>Erandio</t>
  </si>
  <si>
    <t>120109</t>
  </si>
  <si>
    <t>Bº Santelices 2 48550 Muskiz</t>
  </si>
  <si>
    <t>Muskiz</t>
  </si>
  <si>
    <t>Bitoriabidea 19 Pol. Ind. Ali- Gobeo 01010- Vitoria- Gasteiz (Despanorsa)</t>
  </si>
  <si>
    <t>Vitoria-Gasteiz</t>
  </si>
  <si>
    <t>Araba</t>
  </si>
  <si>
    <t>Paseo Ubarburu 44 Pol. Ind. 27 20014 Donostia (Despanorsa)</t>
  </si>
  <si>
    <t>Donostia</t>
  </si>
  <si>
    <t>Gipuzkoa</t>
  </si>
  <si>
    <t>Pol. Ind. Boroa s/n 48340 Amorebieta</t>
  </si>
  <si>
    <t>Amorebieta</t>
  </si>
  <si>
    <t>Ribera de Zorrozaurre 45 48015- Bilbao</t>
  </si>
  <si>
    <t>Bilbao</t>
  </si>
  <si>
    <t>Barrio Gardea 12  01400 Llodio</t>
  </si>
  <si>
    <t>Llodio</t>
  </si>
  <si>
    <t>200133</t>
  </si>
  <si>
    <t>120116</t>
  </si>
  <si>
    <t>130899</t>
  </si>
  <si>
    <t>160121</t>
  </si>
  <si>
    <t>Zamudio</t>
  </si>
  <si>
    <t>150106</t>
  </si>
  <si>
    <t>Polígono Industrial Granada Pab. M3 48530 Ortuella</t>
  </si>
  <si>
    <t>Ortuella</t>
  </si>
  <si>
    <t>C/ Bitoriabidea 19 Pol Ind. Ali-Gobeo 01010  Vitoria - Gasteiz</t>
  </si>
  <si>
    <t/>
  </si>
  <si>
    <t>Paseo Ubarburu 82 Pol. Ind. 27 20014  Martutene - Donostia</t>
  </si>
  <si>
    <t>Ribera de Zorrozaurre, 45 48015 Bilbao / Pol. Ind. Boroa, s/n 48340 Amorebieta (Papeles Nervión)</t>
  </si>
  <si>
    <t>Capelamendi nº 4 interior 01013 Vitoria - Gasteiz</t>
  </si>
  <si>
    <t>Urtaki Industrigunea 28 20150 Aduna</t>
  </si>
  <si>
    <t>Aduna</t>
  </si>
  <si>
    <t>Kareaga 72 48903 Retuerto - Barakaldo</t>
  </si>
  <si>
    <t>Barakaldo</t>
  </si>
  <si>
    <t>Polígono Industrial de Pina de Ebro, Calle D, Parcela 12 Apartado de Correos 74 50750 Pina de Ebro</t>
  </si>
  <si>
    <t>Pina de Ebro</t>
  </si>
  <si>
    <t>Zaragoza</t>
  </si>
  <si>
    <t xml:space="preserve">Polígono Bentzuntzibar 8 y 9  20267 Ikaztegieta </t>
  </si>
  <si>
    <t>Ikaztegieta</t>
  </si>
  <si>
    <t>Bº Boroa s/n 48340 Amorebieta</t>
  </si>
  <si>
    <t>200199</t>
  </si>
  <si>
    <t>Alto de Salcedillo s/n 48510 Valle de Trápaga</t>
  </si>
  <si>
    <t>Valle de Trápaga</t>
  </si>
  <si>
    <t>Pol. Elotxelerri C/ Nafarroa s/n 48150 Loiu</t>
  </si>
  <si>
    <t>Loiu</t>
  </si>
  <si>
    <t>C/ Arteaga nº 27  48902 Barakaldo</t>
  </si>
  <si>
    <t>Ctra. C-251 km 25,3  08474 Gualba</t>
  </si>
  <si>
    <t>Gualba</t>
  </si>
  <si>
    <t>Barcelona</t>
  </si>
  <si>
    <t>Vereda de las Yeguas s/n 28500 Arganda</t>
  </si>
  <si>
    <t>Arganda del Rey</t>
  </si>
  <si>
    <t>Madrid</t>
  </si>
  <si>
    <t>C/ Manuela Egiguren, 7   48970 Basauri</t>
  </si>
  <si>
    <t>Basauri</t>
  </si>
  <si>
    <t>Pol. Ind Erletxe, Plat.D nº 5 48960 Galdakao</t>
  </si>
  <si>
    <t>Galdakao</t>
  </si>
  <si>
    <t>Polígono Torrelagoti-Parcela 7B Calle Central, Nave 2 48170 Zamudio</t>
  </si>
  <si>
    <t>Edificio San Isidro II, Idorsolo Kalea, 15
48390 Derio</t>
  </si>
  <si>
    <t>Derio</t>
  </si>
  <si>
    <t>Ctra. Bergara 29 01013 Vitoria - Gasteiz</t>
  </si>
  <si>
    <t>Polígono industrial de Araya s/n 01250 Asparrena (REFESA)</t>
  </si>
  <si>
    <t>Asparrena</t>
  </si>
  <si>
    <t>Paseo de Ondarreta, 14  20018 Donostia</t>
  </si>
  <si>
    <t>Hermanos Torre Oruña s/n  39600 Muriedas</t>
  </si>
  <si>
    <t>Muriedas</t>
  </si>
  <si>
    <t>Cantabria</t>
  </si>
  <si>
    <t>Barrio Markole s/n  20550 Aretxabaleta</t>
  </si>
  <si>
    <t>Aretxabaleta</t>
  </si>
  <si>
    <t>c/ Astoreka Auzoa 48195 Larrabetzu</t>
  </si>
  <si>
    <t>Larrabetzu</t>
  </si>
  <si>
    <t>200119</t>
  </si>
  <si>
    <t>c/ Padurea, 4 01170 Legutiano</t>
  </si>
  <si>
    <t>Legutiano</t>
  </si>
  <si>
    <t>Común de las Eras s/n 31510 Fustiñana</t>
  </si>
  <si>
    <t>Fustiñana</t>
  </si>
  <si>
    <t>Navarra</t>
  </si>
  <si>
    <t>C/ Sabino Arana, 42 bajo  48013 Bilbao</t>
  </si>
  <si>
    <t>Polígono Industrial Guardi 17  20213 Idiazábal</t>
  </si>
  <si>
    <t>Idiazábal</t>
  </si>
  <si>
    <t>C/ Novia Salcedo, 22 pab. interior   48012 Bilbao</t>
  </si>
  <si>
    <t>Nafarroa etorbidea, 23 Pabellón MI-3   20500 Arrasate/Mondragón</t>
  </si>
  <si>
    <t>Arrasate/Mondragón</t>
  </si>
  <si>
    <t>Pol. Tambarria parcela 20    26540 Alfaro</t>
  </si>
  <si>
    <t>Alfaro</t>
  </si>
  <si>
    <t>La Rioja</t>
  </si>
  <si>
    <t>Polígono Sorotxarta 6A    20303 Irún</t>
  </si>
  <si>
    <t>Irun</t>
  </si>
  <si>
    <t>c/ Rio Sadar 12 Ciudad del Transporte 31119 Imarcoain</t>
  </si>
  <si>
    <t>Noain</t>
  </si>
  <si>
    <t>Barrio Orconera</t>
  </si>
  <si>
    <t>Carretera Bilbao-Plencia</t>
  </si>
  <si>
    <t>120101</t>
  </si>
  <si>
    <t>Polígono Industrial Asteasu nº76-77
20159 Asteasu</t>
  </si>
  <si>
    <t>Asteasu</t>
  </si>
  <si>
    <t>120113</t>
  </si>
  <si>
    <t>150104</t>
  </si>
  <si>
    <t>191001</t>
  </si>
  <si>
    <t>191002</t>
  </si>
  <si>
    <t>200140</t>
  </si>
  <si>
    <t>030301</t>
  </si>
  <si>
    <t>030308</t>
  </si>
  <si>
    <t>030105</t>
  </si>
  <si>
    <t>020104</t>
  </si>
  <si>
    <t>070213</t>
  </si>
  <si>
    <t>120105</t>
  </si>
  <si>
    <t>150101</t>
  </si>
  <si>
    <t>150102</t>
  </si>
  <si>
    <t>150103</t>
  </si>
  <si>
    <t>160119</t>
  </si>
  <si>
    <t>160120</t>
  </si>
  <si>
    <t>191201</t>
  </si>
  <si>
    <t>191202</t>
  </si>
  <si>
    <t>191203</t>
  </si>
  <si>
    <t>191204</t>
  </si>
  <si>
    <t>191205</t>
  </si>
  <si>
    <t>191207</t>
  </si>
  <si>
    <t>200102</t>
  </si>
  <si>
    <t>200138</t>
  </si>
  <si>
    <t>200139</t>
  </si>
  <si>
    <t>Polígono Industrial El Carrascal, 10
01308 Lantziego</t>
  </si>
  <si>
    <t>Lantziego</t>
  </si>
  <si>
    <t>170411</t>
  </si>
  <si>
    <t>160214</t>
  </si>
  <si>
    <t>160216</t>
  </si>
  <si>
    <t>160117</t>
  </si>
  <si>
    <t>160118</t>
  </si>
  <si>
    <t>191212</t>
  </si>
  <si>
    <t>100101</t>
  </si>
  <si>
    <t>100103</t>
  </si>
  <si>
    <t>100202</t>
  </si>
  <si>
    <t>100210</t>
  </si>
  <si>
    <t>100906</t>
  </si>
  <si>
    <t>100908</t>
  </si>
  <si>
    <t>100910</t>
  </si>
  <si>
    <t>101012</t>
  </si>
  <si>
    <t>101301</t>
  </si>
  <si>
    <t>101306</t>
  </si>
  <si>
    <t>101311</t>
  </si>
  <si>
    <t>101314</t>
  </si>
  <si>
    <t>101399</t>
  </si>
  <si>
    <t>150203</t>
  </si>
  <si>
    <t>160103</t>
  </si>
  <si>
    <t>190114</t>
  </si>
  <si>
    <t>190805</t>
  </si>
  <si>
    <t>191004</t>
  </si>
  <si>
    <t>020103</t>
  </si>
  <si>
    <t>Polígono Industrial Granada, Parc. K
48530 Ortuella</t>
  </si>
  <si>
    <t>020107</t>
  </si>
  <si>
    <t>020110</t>
  </si>
  <si>
    <t>100903</t>
  </si>
  <si>
    <t>100999</t>
  </si>
  <si>
    <t>101003</t>
  </si>
  <si>
    <t>101006</t>
  </si>
  <si>
    <t>101008</t>
  </si>
  <si>
    <t>101099</t>
  </si>
  <si>
    <t>101199</t>
  </si>
  <si>
    <t>101201</t>
  </si>
  <si>
    <t>101206</t>
  </si>
  <si>
    <t>101208</t>
  </si>
  <si>
    <t>101212</t>
  </si>
  <si>
    <t>101299</t>
  </si>
  <si>
    <t>101313</t>
  </si>
  <si>
    <t>110501</t>
  </si>
  <si>
    <t>120102</t>
  </si>
  <si>
    <t>120103</t>
  </si>
  <si>
    <t>120104</t>
  </si>
  <si>
    <t>120117</t>
  </si>
  <si>
    <t>120121</t>
  </si>
  <si>
    <t>120199</t>
  </si>
  <si>
    <t>150105</t>
  </si>
  <si>
    <t>150107</t>
  </si>
  <si>
    <t>160106</t>
  </si>
  <si>
    <t>161102</t>
  </si>
  <si>
    <t>161104</t>
  </si>
  <si>
    <t>161106</t>
  </si>
  <si>
    <t>190102</t>
  </si>
  <si>
    <t>190112</t>
  </si>
  <si>
    <t>190199</t>
  </si>
  <si>
    <t>191006</t>
  </si>
  <si>
    <t>191208</t>
  </si>
  <si>
    <t>191209</t>
  </si>
  <si>
    <t>200202</t>
  </si>
  <si>
    <t xml:space="preserve">Polígono Industrial Belako (Aritz Bidea, 77)
48100 Mungia </t>
  </si>
  <si>
    <t>Mungia</t>
  </si>
  <si>
    <t>010412</t>
  </si>
  <si>
    <t>010413</t>
  </si>
  <si>
    <t>020502</t>
  </si>
  <si>
    <t>020601</t>
  </si>
  <si>
    <t>020603</t>
  </si>
  <si>
    <t>020704</t>
  </si>
  <si>
    <t>020705</t>
  </si>
  <si>
    <t>030311</t>
  </si>
  <si>
    <t>040106</t>
  </si>
  <si>
    <t>040107</t>
  </si>
  <si>
    <t>010504</t>
  </si>
  <si>
    <t>020101</t>
  </si>
  <si>
    <t>010101</t>
  </si>
  <si>
    <t>010102</t>
  </si>
  <si>
    <t>010306</t>
  </si>
  <si>
    <t>010308</t>
  </si>
  <si>
    <t>010409</t>
  </si>
  <si>
    <t>010410</t>
  </si>
  <si>
    <t>040210</t>
  </si>
  <si>
    <t>040217</t>
  </si>
  <si>
    <t>040220</t>
  </si>
  <si>
    <t>050110</t>
  </si>
  <si>
    <t>050113</t>
  </si>
  <si>
    <t>050114</t>
  </si>
  <si>
    <t>050604</t>
  </si>
  <si>
    <t>020106</t>
  </si>
  <si>
    <t>020109</t>
  </si>
  <si>
    <t>020201</t>
  </si>
  <si>
    <t>020204</t>
  </si>
  <si>
    <t>020501</t>
  </si>
  <si>
    <t>020301</t>
  </si>
  <si>
    <t>020304</t>
  </si>
  <si>
    <t>020305</t>
  </si>
  <si>
    <t>020403</t>
  </si>
  <si>
    <t>060503</t>
  </si>
  <si>
    <t>070112</t>
  </si>
  <si>
    <t>070212</t>
  </si>
  <si>
    <t>070312</t>
  </si>
  <si>
    <t>070412</t>
  </si>
  <si>
    <t>070512</t>
  </si>
  <si>
    <t>070612</t>
  </si>
  <si>
    <t>070712</t>
  </si>
  <si>
    <t>080112</t>
  </si>
  <si>
    <t>080201</t>
  </si>
  <si>
    <t>080202</t>
  </si>
  <si>
    <t>080313</t>
  </si>
  <si>
    <t>080410</t>
  </si>
  <si>
    <t>100105</t>
  </si>
  <si>
    <t>100107</t>
  </si>
  <si>
    <t>100115</t>
  </si>
  <si>
    <t>100117</t>
  </si>
  <si>
    <t>100119</t>
  </si>
  <si>
    <t>100121</t>
  </si>
  <si>
    <t>100123</t>
  </si>
  <si>
    <t>100124</t>
  </si>
  <si>
    <t>100125</t>
  </si>
  <si>
    <t>100126</t>
  </si>
  <si>
    <t>100208</t>
  </si>
  <si>
    <t>100212</t>
  </si>
  <si>
    <t>100214</t>
  </si>
  <si>
    <t>100215</t>
  </si>
  <si>
    <t>100320</t>
  </si>
  <si>
    <t>100322</t>
  </si>
  <si>
    <t>100324</t>
  </si>
  <si>
    <t>100326</t>
  </si>
  <si>
    <t>100328</t>
  </si>
  <si>
    <t>100504</t>
  </si>
  <si>
    <t>100509</t>
  </si>
  <si>
    <t>100604</t>
  </si>
  <si>
    <t>100610</t>
  </si>
  <si>
    <t>100703</t>
  </si>
  <si>
    <t>100704</t>
  </si>
  <si>
    <t>100705</t>
  </si>
  <si>
    <t>100708</t>
  </si>
  <si>
    <t>100804</t>
  </si>
  <si>
    <t>100816</t>
  </si>
  <si>
    <t>100818</t>
  </si>
  <si>
    <t>100820</t>
  </si>
  <si>
    <t>100912</t>
  </si>
  <si>
    <t>101105</t>
  </si>
  <si>
    <t>101114</t>
  </si>
  <si>
    <t>101116</t>
  </si>
  <si>
    <t>101118</t>
  </si>
  <si>
    <t>101120</t>
  </si>
  <si>
    <t>101203</t>
  </si>
  <si>
    <t>101205</t>
  </si>
  <si>
    <t>101210</t>
  </si>
  <si>
    <t>101213</t>
  </si>
  <si>
    <t>101307</t>
  </si>
  <si>
    <t>110110</t>
  </si>
  <si>
    <t>110112</t>
  </si>
  <si>
    <t>110114</t>
  </si>
  <si>
    <t>120115</t>
  </si>
  <si>
    <t>160304</t>
  </si>
  <si>
    <t>160306</t>
  </si>
  <si>
    <t>160509</t>
  </si>
  <si>
    <t>160604</t>
  </si>
  <si>
    <t>160605</t>
  </si>
  <si>
    <t>161002</t>
  </si>
  <si>
    <t>161004</t>
  </si>
  <si>
    <t>170506</t>
  </si>
  <si>
    <t>190116</t>
  </si>
  <si>
    <t>190119</t>
  </si>
  <si>
    <t>190206</t>
  </si>
  <si>
    <t>190604</t>
  </si>
  <si>
    <t>190703</t>
  </si>
  <si>
    <t>190809</t>
  </si>
  <si>
    <t>190812</t>
  </si>
  <si>
    <t>190814</t>
  </si>
  <si>
    <t>190902</t>
  </si>
  <si>
    <t>190906</t>
  </si>
  <si>
    <t>191106</t>
  </si>
  <si>
    <t>191302</t>
  </si>
  <si>
    <t>191304</t>
  </si>
  <si>
    <t>200125</t>
  </si>
  <si>
    <t>200303</t>
  </si>
  <si>
    <t>200304</t>
  </si>
  <si>
    <t>200306</t>
  </si>
  <si>
    <t>Rodriguez Arias, 6
48008 Bilbao</t>
  </si>
  <si>
    <t>020602</t>
  </si>
  <si>
    <t>020701</t>
  </si>
  <si>
    <t>020702</t>
  </si>
  <si>
    <t>020703</t>
  </si>
  <si>
    <t>030299</t>
  </si>
  <si>
    <t>030305</t>
  </si>
  <si>
    <t>030307</t>
  </si>
  <si>
    <t>030310</t>
  </si>
  <si>
    <t>040101</t>
  </si>
  <si>
    <t>020102</t>
  </si>
  <si>
    <t>030101</t>
  </si>
  <si>
    <t>040109</t>
  </si>
  <si>
    <t>040209</t>
  </si>
  <si>
    <t>040221</t>
  </si>
  <si>
    <t>040222</t>
  </si>
  <si>
    <t>020202</t>
  </si>
  <si>
    <t>020203</t>
  </si>
  <si>
    <t>020302</t>
  </si>
  <si>
    <t>070215</t>
  </si>
  <si>
    <t>070514</t>
  </si>
  <si>
    <t>090108</t>
  </si>
  <si>
    <t>090110</t>
  </si>
  <si>
    <t>090112</t>
  </si>
  <si>
    <t>150109</t>
  </si>
  <si>
    <t>160122</t>
  </si>
  <si>
    <t>180104</t>
  </si>
  <si>
    <t>180109</t>
  </si>
  <si>
    <t>180203</t>
  </si>
  <si>
    <t>180208</t>
  </si>
  <si>
    <t>190203</t>
  </si>
  <si>
    <t>190210</t>
  </si>
  <si>
    <t>190501</t>
  </si>
  <si>
    <t>190502</t>
  </si>
  <si>
    <t>190503</t>
  </si>
  <si>
    <t>190606</t>
  </si>
  <si>
    <t>190801</t>
  </si>
  <si>
    <t>190901</t>
  </si>
  <si>
    <t>190904</t>
  </si>
  <si>
    <t>190905</t>
  </si>
  <si>
    <t>190999</t>
  </si>
  <si>
    <t>191210</t>
  </si>
  <si>
    <t>200203</t>
  </si>
  <si>
    <t>200302</t>
  </si>
  <si>
    <t>200399</t>
  </si>
  <si>
    <t>Polígono Indsutrial Gojain, San Bartolomé 18
01170 Legutiano</t>
  </si>
  <si>
    <t>Askarra, 20
01015 Vitoria - Gasteiz</t>
  </si>
  <si>
    <t>Parcela 1 y 2 del Sector SAVI 1 y 3
01200 Salvatierra</t>
  </si>
  <si>
    <t>Salvatierra</t>
  </si>
  <si>
    <t>Santa Marina, s/n
01230 Nanclares de la Oca</t>
  </si>
  <si>
    <t>Nanclares de Oca</t>
  </si>
  <si>
    <t>160112</t>
  </si>
  <si>
    <t>160801</t>
  </si>
  <si>
    <t>Barrio Ureta, s/n
01474 Artziniega</t>
  </si>
  <si>
    <t>Artziniega</t>
  </si>
  <si>
    <t>Barrio Orkonera s/n
48530 Ortuella</t>
  </si>
  <si>
    <t>Sector Industrial I 3, Belako Parc. P17A
48100 Mungia</t>
  </si>
  <si>
    <t>160199</t>
  </si>
  <si>
    <t>Polígono Industrial Elbarrena, s/n
20150 Aduna</t>
  </si>
  <si>
    <t>Avda. Los Olmos, 4
01013</t>
  </si>
  <si>
    <t>Avda. Los Olmos, 4
01014</t>
  </si>
  <si>
    <t>Avda. Los Olmos, 4
01015</t>
  </si>
  <si>
    <t>Avda. Los Olmos, 4
01016</t>
  </si>
  <si>
    <t>Avda. Los Olmos, 4
01017</t>
  </si>
  <si>
    <t>Avda. Los Olmos, 4
01018</t>
  </si>
  <si>
    <t>Avda. Los Olmos, 4
01019</t>
  </si>
  <si>
    <t>Avda. Los Olmos, 4
01020</t>
  </si>
  <si>
    <t>Avda. Los Olmos, 4
01021</t>
  </si>
  <si>
    <t>Avda. Los Olmos, 4
01022</t>
  </si>
  <si>
    <t>Avda. Los Olmos, 4
01023</t>
  </si>
  <si>
    <t>Avda. Los Olmos, 4
01024</t>
  </si>
  <si>
    <t>Avda. Los Olmos, 4
01025</t>
  </si>
  <si>
    <t>Avda. Los Olmos, 4
01026</t>
  </si>
  <si>
    <t>Avda. Los Olmos, 4
01027</t>
  </si>
  <si>
    <t>Avda. Los Olmos, 4
01028</t>
  </si>
  <si>
    <t>Avda. Los Olmos, 4
01029</t>
  </si>
  <si>
    <t>Polígono Industrial Egiburuberri Sector 60, Área 29
20100 Errenteria</t>
  </si>
  <si>
    <t>Errenteria</t>
  </si>
  <si>
    <t>020199</t>
  </si>
  <si>
    <t>Avda. Añorga, 36
20018 Donostia-San Sebastián</t>
  </si>
  <si>
    <t>Bº Sagarribai (Interior de Tubos Reunidos, S.A.)
01470 Amurrio</t>
  </si>
  <si>
    <t>Amurrio</t>
  </si>
  <si>
    <t>Murga, 56
01479 Arala</t>
  </si>
  <si>
    <t>Arala</t>
  </si>
  <si>
    <t>Bº Ballonti, s/n(Interior Nervacero, S.A.)
48006 Portugalete</t>
  </si>
  <si>
    <t>Portugalete</t>
  </si>
  <si>
    <t>Bº Bentakoerreka, 5
48480 Arrigorriaga</t>
  </si>
  <si>
    <t>Arrigorriaga</t>
  </si>
  <si>
    <t>Polígono Industrial Zabalondo, C/Erreduena, Pab-DD-1
48100 Mungia</t>
  </si>
  <si>
    <t>Bº Ugarte
48970 Basauri</t>
  </si>
  <si>
    <t>Bº Malax, 15
48380 Aulestia</t>
  </si>
  <si>
    <t>Aulestia</t>
  </si>
  <si>
    <t>100299</t>
  </si>
  <si>
    <t>100302</t>
  </si>
  <si>
    <t>100814</t>
  </si>
  <si>
    <t>030199</t>
  </si>
  <si>
    <t>C/Zubinoa, 2 Interior
01170 Legutiano</t>
  </si>
  <si>
    <t>C/Zubinoa, 2
01170 Legutiano</t>
  </si>
  <si>
    <t>Pol. Mayordin, s/n
48480 Zaratamo</t>
  </si>
  <si>
    <t>Zaratamo</t>
  </si>
  <si>
    <t>Bº Bentako Erreka, s/n
48480 Arrigorriaga</t>
  </si>
  <si>
    <t>Polígono Industrial Torrelarragoti, Vial C
48170 Zamudio</t>
  </si>
  <si>
    <t>Polígono Industrial Torrelarragoti, P-3
48170 Zamudio</t>
  </si>
  <si>
    <t>Barrio Bentakoerreka, 5
48480 Arrigorriaga</t>
  </si>
  <si>
    <t>Políngono Industrial Torrelarragoiti, Pab. 5 16-17
48170 Zamudio</t>
  </si>
  <si>
    <t>Cantera Peñascal, Bº Oztaran, 27
20130 Urnieta</t>
  </si>
  <si>
    <t>Urnieta</t>
  </si>
  <si>
    <t>Ibaiondo, 1
20271 Irura</t>
  </si>
  <si>
    <t>Irura</t>
  </si>
  <si>
    <t>San Miguel de Acha, 17 (Zona Industrial de Ali Gobeo)
01010 Vitoria-Gasteiz</t>
  </si>
  <si>
    <t>Crta Vitoria-Bilbao km9
01510 Vitoria-Gasteiz</t>
  </si>
  <si>
    <t>Políngono Industrial Agurain, Parcela 9
01200 Salvatierra-Agurain</t>
  </si>
  <si>
    <t>Agurain</t>
  </si>
  <si>
    <t>Polígono Industrial Gojain, C/San Antolin, 6
01170 Legutiano</t>
  </si>
  <si>
    <t>Polígono Industrial Gojain, C/San Antolin, 13
01170 Legutiano</t>
  </si>
  <si>
    <t>Polígono Industrial Jundiz C/Gereztea, 3
01015 Vitoria-Gasteiz</t>
  </si>
  <si>
    <t>100501</t>
  </si>
  <si>
    <t>P.I. Betoño, Larragana 5
01013 Vitoria-Gasteiz</t>
  </si>
  <si>
    <t>100601</t>
  </si>
  <si>
    <t>100602</t>
  </si>
  <si>
    <t>P.I. Los Llanos, C-7
01230 Iruña de Oca</t>
  </si>
  <si>
    <t>Iruña de Oca</t>
  </si>
  <si>
    <t>Ctra. Murguia, Km.5
01196 Vitoria-Gasteiz</t>
  </si>
  <si>
    <t>P.I. Asparrena, Deida 2
01250 San Román de San Millán</t>
  </si>
  <si>
    <t>San Román de San Millán</t>
  </si>
  <si>
    <t>Miravalle, 7
01013 Vitoria-Gasteiz</t>
  </si>
  <si>
    <t>P.I. Betoño, C/Capelamendi-8
01013 Vitoria-Gasteiz</t>
  </si>
  <si>
    <t>P.I. Asparrena, s/n
01250 San Millán</t>
  </si>
  <si>
    <t>San Millán</t>
  </si>
  <si>
    <t>P.I. Agurain, P-11
01200 Salvatierra-Agurain</t>
  </si>
  <si>
    <t>Salvatierra-Agurain</t>
  </si>
  <si>
    <t>P.I. Gojai C/San Antolín, s/n
01170 Legutiano</t>
  </si>
  <si>
    <t>100511</t>
  </si>
  <si>
    <t>C/Arzubia, 4
48220 Abadiano</t>
  </si>
  <si>
    <t>Abadiano</t>
  </si>
  <si>
    <t>100702</t>
  </si>
  <si>
    <t>P.I. Basetxe, s/n
48970 Basauri</t>
  </si>
  <si>
    <t>Pol. Sangroniz, 1 Iberre Kalea 12
48150 Sondika</t>
  </si>
  <si>
    <t>Sondika</t>
  </si>
  <si>
    <t>Ribera de Axpe, 34
48950 Erandio</t>
  </si>
  <si>
    <t>Sangroniz bidea 24
48150 Sondika</t>
  </si>
  <si>
    <t>100599</t>
  </si>
  <si>
    <t>110502</t>
  </si>
  <si>
    <t>110599</t>
  </si>
  <si>
    <t>Pol. Lapatz, C/Basaetxe
48970 Basauri</t>
  </si>
  <si>
    <t>Crta. San Vicente, 59-Bajo
48510 Valle de Trápaga</t>
  </si>
  <si>
    <t>Avda. de Enerkuri, s/n
48950 Erandio</t>
  </si>
  <si>
    <t>Bº Vista Alegre 10
48392 Muxika</t>
  </si>
  <si>
    <t>Muxika</t>
  </si>
  <si>
    <t>Cº Playa Berri, 6
48950 Erandio</t>
  </si>
  <si>
    <t>Pol. Goitondo, s/n
48269 Mallabia</t>
  </si>
  <si>
    <t>Mallabia</t>
  </si>
  <si>
    <t>P.I. Asua Berri, Kantera Bidea s/n
48950 Erandio</t>
  </si>
  <si>
    <t>Bº Erkoles, s/n
48340 Amorebieta-Etxano</t>
  </si>
  <si>
    <t>Amorebieta-Etxano</t>
  </si>
  <si>
    <t>c/Tellería, 24
48004 Bilbao</t>
  </si>
  <si>
    <t>P.I. El Campillo, 4
48500 Abanto-Zierbana</t>
  </si>
  <si>
    <t>Abanto-Zierbana</t>
  </si>
  <si>
    <t>Bº Zubiate, 3
48330 Lemoa</t>
  </si>
  <si>
    <t>Lemoa</t>
  </si>
  <si>
    <t>Crta Bilbao Balmaseda km9
48810 Alonsotegi</t>
  </si>
  <si>
    <t>Alonsotegi</t>
  </si>
  <si>
    <t>Kortederra, 37
48340 Amorebieta-Etxano</t>
  </si>
  <si>
    <t>P.I Eitua, s/n
48240 Berriz</t>
  </si>
  <si>
    <t>Berriz</t>
  </si>
  <si>
    <t>Alto de Areitio, 16
48269 Mallabia</t>
  </si>
  <si>
    <t>P.I. Goitondo Goikoa
48269 Mallabia</t>
  </si>
  <si>
    <t>c/ Camilo Villabaso, 10
48002 Bilbao</t>
  </si>
  <si>
    <t>Camino de Nozedal, 69
48530 Ortuella</t>
  </si>
  <si>
    <t>Ctra. Durango-Elorrio, s/n
48291 Atxondo</t>
  </si>
  <si>
    <t>Atxondo</t>
  </si>
  <si>
    <t>P.I. Lapatza, c/Araztoi, 2
48970 Basauri</t>
  </si>
  <si>
    <t>Ctra. Bilbao/Plencia nº17 P.I. Asuaran Ed. Enerkuri 24-A
48950 Erandio</t>
  </si>
  <si>
    <t>100316</t>
  </si>
  <si>
    <t>Benta Berri, s/n
48291 Atxondo</t>
  </si>
  <si>
    <t>Pol. Lapatza, C/Vega de Ugarte, s/n
48970 Basauri</t>
  </si>
  <si>
    <t>Pol. Legizamon, c/Bizkaia, 6
48450 Extebarri</t>
  </si>
  <si>
    <t>Etxebarri</t>
  </si>
  <si>
    <t>Subida Areitio, km 68,5
48260 Ermua</t>
  </si>
  <si>
    <t>Ermua</t>
  </si>
  <si>
    <t>P.I. Goitondo Behekoa, Sapui 1, pabellón 4, planta 1º
48269 Mallabia</t>
  </si>
  <si>
    <t>Cantera Errepidea, 2-A
48950 Erandio</t>
  </si>
  <si>
    <t>P.I. Sondikalde, c/Portu Bidea, 12 Nave 6-7
48150 Sondika</t>
  </si>
  <si>
    <t>Crta. El Juncal - Trapaga, s/n
48510 Valle de Trápaga</t>
  </si>
  <si>
    <t>P.I. Bekea, Pab. 12 A Naves 4, 6 y 8
48960 Galdakao</t>
  </si>
  <si>
    <t>C/Fueros 2
48250 Zaldibar</t>
  </si>
  <si>
    <t>Zaldibar</t>
  </si>
  <si>
    <t>c/Chavarri, s/n
48910 Sestao</t>
  </si>
  <si>
    <t>Sestao</t>
  </si>
  <si>
    <t>P.I. Goitondo Goikoa
48260 Mallabia</t>
  </si>
  <si>
    <t>Pol. Solozábal, local 33
48250 Zaldibar</t>
  </si>
  <si>
    <t>Bº Zorroza, Camino Zorrozgoiti, 64
48014 Bilbao</t>
  </si>
  <si>
    <t>Bº Arbide, s/n
48498 Arrakundiaga</t>
  </si>
  <si>
    <t>Arrakundiaga</t>
  </si>
  <si>
    <t>Avda. Pinoa, s/n
48170 Zamudio</t>
  </si>
  <si>
    <t>P.I. Lapatza, c/Araztoi, Parcela 20
48970 Basauri</t>
  </si>
  <si>
    <t>Pol. Zugutxu, Pab.13
48960 Galdakao</t>
  </si>
  <si>
    <t>Avda. Victoria, 65 (instalación Área Punta Zorroza, s/n)
39770 Laredo</t>
  </si>
  <si>
    <t>Laredo</t>
  </si>
  <si>
    <t>Urola Industrialdea, Pb. 19-20
20230 Legazpi</t>
  </si>
  <si>
    <t>Legazpi</t>
  </si>
  <si>
    <t>120118</t>
  </si>
  <si>
    <t>P.I. Masti-Loidi, pabellón 3B
20100 Rentería</t>
  </si>
  <si>
    <t>Rentería</t>
  </si>
  <si>
    <t>Pol. Zubiondo, Parcela A-4
20120 Hernani</t>
  </si>
  <si>
    <t>Hernani</t>
  </si>
  <si>
    <t>Pol. Mugitegi Vial E-Nº1-3
20700 Urretxu</t>
  </si>
  <si>
    <t>Urretxu</t>
  </si>
  <si>
    <t>Pol. Igara, s/n
20216 Ormaiztegi</t>
  </si>
  <si>
    <t>Ormaiztegi</t>
  </si>
  <si>
    <t>Ctra N-I, Bº Jaizubia 141 (Gaintzurisketa)
20280 Hondarribia</t>
  </si>
  <si>
    <t>Hondarribia</t>
  </si>
  <si>
    <t>P.I. Joxe Mari Korta, Parc.9
20750 Zumaia</t>
  </si>
  <si>
    <t>Zumaia</t>
  </si>
  <si>
    <t>P.I. Ventas, C/Gabiria, 47
20305 Irun</t>
  </si>
  <si>
    <t>Pol. Bideaurre Ureder 45C bajo 4
20302 Irun</t>
  </si>
  <si>
    <t>P.I. Guardi, pab 3-4 (nº106)
20213 Idiazabal</t>
  </si>
  <si>
    <t>Idiazabal</t>
  </si>
  <si>
    <t>Pol. Altuen, Sector, 41
20212 Olaberria</t>
  </si>
  <si>
    <t>Olaberria</t>
  </si>
  <si>
    <t>Pol. Ibarluce c/Zikuñaga, 61-A
20120 Hernani</t>
  </si>
  <si>
    <t>Ctra Azkoitia Zumarraga km2
20720 Azkoitia</t>
  </si>
  <si>
    <t>Azkoitia</t>
  </si>
  <si>
    <t>Bº Olaso, Carretera Azkárate (GI-2634) Aptdo. 70
20720 Azkoitia</t>
  </si>
  <si>
    <t>P.I. Itziar, Parc. 5 Nave, 8
20820 Deba</t>
  </si>
  <si>
    <t>Deba</t>
  </si>
  <si>
    <t>P.I. Hazkarruntz Apdo. 243
20570 Bergara</t>
  </si>
  <si>
    <t>Bergara</t>
  </si>
  <si>
    <t>Anduaga Industrialdea
20709 Ezkio-Itsaso</t>
  </si>
  <si>
    <t>Ezkio-Itsaso</t>
  </si>
  <si>
    <t>C/Portuetxe, 85
20018 Donostia-San Sebastián</t>
  </si>
  <si>
    <t>Bº Buruntza, Gudarien etorbidea, s/n Polígono 8, pab.1
20140 Andoain</t>
  </si>
  <si>
    <t>Andoain</t>
  </si>
  <si>
    <t>Mateo Errota, 17 (P.I. 27)
20014 Donostia</t>
  </si>
  <si>
    <t>Zuaznabar, 75
20180 Oiartzun</t>
  </si>
  <si>
    <t>Oiartzun</t>
  </si>
  <si>
    <t>Txatxamendi kalea 22
20100 Lezo</t>
  </si>
  <si>
    <t>Lezo</t>
  </si>
  <si>
    <t>Bº Iraeta 
20740 Zestoa</t>
  </si>
  <si>
    <t>Zestoa</t>
  </si>
  <si>
    <t>Bº Landeta, c/Gerratxiki 5A
20730 Azpeitia</t>
  </si>
  <si>
    <t>Azpeitia</t>
  </si>
  <si>
    <t>Bº Gudugarreta, 10 Pab.2
20200 Beasain</t>
  </si>
  <si>
    <t>Beasain</t>
  </si>
  <si>
    <t>Bº Olaberria, 111
20304 Irun</t>
  </si>
  <si>
    <t>P.I. Guardi, s/n
20213 Idiazabal</t>
  </si>
  <si>
    <t>Bº Aiegi, Pab.12
20250 Legorreta</t>
  </si>
  <si>
    <t>Legorreta</t>
  </si>
  <si>
    <t>P.I. Alzibar nº4
20180 Oiartzun</t>
  </si>
  <si>
    <t>Bº Gardea, 12
01400 Llodio</t>
  </si>
  <si>
    <t>Po. Betoño, Barachi, 10 Interior
01013 Vitoria-Gasteiz</t>
  </si>
  <si>
    <t>Derio Bidea, 40
48100 Mungia</t>
  </si>
  <si>
    <t>Barrio Bañales, s/n
48530 Ortuella</t>
  </si>
  <si>
    <t>Bª Zubiate, 3 Pabellón
48330 Lemoa</t>
  </si>
  <si>
    <t>P.I. Erratzu, Nº224
20130 Urnieta</t>
  </si>
  <si>
    <t>Bº Soravilla, s/n
20140 Andoain</t>
  </si>
  <si>
    <t>Vitoriabidea 19
01010 Vitoria-Gasteiz</t>
  </si>
  <si>
    <t>Bº Boroa, s/n
48340 Amorebieta-Etxano</t>
  </si>
  <si>
    <t>P.I. Boroa s/n
48340 Amorebieta-Etxano</t>
  </si>
  <si>
    <t>Ribera de Zorrozaurre, 45
48015 Bilbao</t>
  </si>
  <si>
    <t>P.I. Granada Pab M-3
48530 Ortuella</t>
  </si>
  <si>
    <t>Pol. Legizamón. C/Araba, 2
48450 Etxebarri</t>
  </si>
  <si>
    <t>P.I. Legizamon, 12-13-14
48450 Etxebarri</t>
  </si>
  <si>
    <t>080318</t>
  </si>
  <si>
    <t>P.I. El Paramo, nave B-7
48800 Balmaseda</t>
  </si>
  <si>
    <t>Balmaseda</t>
  </si>
  <si>
    <t>Kareaga, 72
48903 Barakaldo</t>
  </si>
  <si>
    <t>Pol. 27, Paseo Ubarduru, 44
20014 Donostia-San Sebastián</t>
  </si>
  <si>
    <t>090107</t>
  </si>
  <si>
    <t>Paseo Ubarburu, 32 (P.I. 27)
20014 Donostia-San Sebastián</t>
  </si>
  <si>
    <t>P.I. Lanbarren Arkotz, 4
31880 Oiartzun</t>
  </si>
  <si>
    <t>P.I. Goiain, c/San Blas, 2
01170 Legutiano</t>
  </si>
  <si>
    <t>P.I. Gojain, c/San Antolin, 6-C
01170 Legutiano</t>
  </si>
  <si>
    <t>070299</t>
  </si>
  <si>
    <t>Avda. Pina s/n, parcela 10
48170 Zamudio</t>
  </si>
  <si>
    <t>Bº San Juan, Sector 11, apdo 76
20570 Bergara</t>
  </si>
  <si>
    <t>061303</t>
  </si>
  <si>
    <t>P.I. Betoño, C/Capalamendi, 4 Interior
01013 Vitoria-Gasteiz</t>
  </si>
  <si>
    <t>C/San Martín, 43 - 5º
20007 Donostia-San Sebastián</t>
  </si>
  <si>
    <t>Álava</t>
  </si>
  <si>
    <t>Getxo</t>
  </si>
  <si>
    <t>Zierbena</t>
  </si>
  <si>
    <t>Mutiloa</t>
  </si>
  <si>
    <t>Zalla</t>
  </si>
  <si>
    <t>Industria</t>
  </si>
  <si>
    <t>Viales</t>
  </si>
  <si>
    <t>Metal</t>
  </si>
  <si>
    <t>RATIOS VIALES</t>
  </si>
  <si>
    <t>DEMOLICIÓN VIALES</t>
  </si>
  <si>
    <t>Peso generado (toneladas)</t>
  </si>
  <si>
    <t>RATIOS VIVIENDA</t>
  </si>
  <si>
    <t>Factor medio de esponjamiento</t>
  </si>
  <si>
    <t>¿La densidad aparente de los residuos es la adecuada?</t>
  </si>
  <si>
    <r>
      <t>Densidad aparente (kg/m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</si>
  <si>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Densidad aparente (kg/m3)</t>
  </si>
  <si>
    <t>Gestión (toneladas)</t>
  </si>
  <si>
    <t>Peso previsto en EGR (toneladas)</t>
  </si>
  <si>
    <t>¿El vólumen aparente total de los residuos es adecuado comparándolo con la superficie construida?</t>
  </si>
  <si>
    <t>Gestión (indicar cantidad en toneladas)</t>
  </si>
  <si>
    <t>Justificación de la variación de cantidad (EGR-IFG)</t>
  </si>
  <si>
    <t>Documento acreditativo aportado</t>
  </si>
  <si>
    <t>t</t>
  </si>
  <si>
    <t>BOTRADE, S.L.  - Berango</t>
  </si>
  <si>
    <t>INDUMETAL RECYCLING, S.A.  - Erandio</t>
  </si>
  <si>
    <t>PURIFICACIÓN DE ACEITES Y LÍQUIDOS, S.A. (PAL, S.A.)  - Muskiz</t>
  </si>
  <si>
    <t>PAPELES NERVIÓN, S.L.  - Vitoria-Gasteiz</t>
  </si>
  <si>
    <t>PAPELES NERVIÓN, S.L.  - Donostia</t>
  </si>
  <si>
    <t>PAPELES NERVIÓN, S.L.  - Amorebieta</t>
  </si>
  <si>
    <t>PAPELES NERVIÓN, S.L.  - Bilbao</t>
  </si>
  <si>
    <t>RECUPERACIONES DE VIDRIO AGUADO, S.A.  - Llodio</t>
  </si>
  <si>
    <t>ECOPAPEL (EKORECI)  - Ortuella</t>
  </si>
  <si>
    <t xml:space="preserve">DESPERDICIOS DE PAPEL DEL NORTE, S. L. (DESPANORSA)  - </t>
  </si>
  <si>
    <t>SACOS Y CARTÓN SANTIBAÑEZ, S.C.  - Vitoria-Gasteiz</t>
  </si>
  <si>
    <t>ARREGI ETXABE JUAN JOSÉ, S.A.  - Aduna</t>
  </si>
  <si>
    <t>SOPRES, S.L.  - Barakaldo</t>
  </si>
  <si>
    <t>RECUPERACIÓN ECOLÓGICA DE BATERÍAS, S.L. (RECOBAT, S.L.)  - Pina de Ebro</t>
  </si>
  <si>
    <t>RECICLAJES OLAGA, S.L.  - Ikaztegieta</t>
  </si>
  <si>
    <t>BEOTIBAR RECYCLING, S.L.  - Amorebieta</t>
  </si>
  <si>
    <t>EURO METAL RECYCLING, S.L.  - Valle de Trápaga</t>
  </si>
  <si>
    <t>EXCAVACIONES DANOK-BAT, S.A  - Loiu</t>
  </si>
  <si>
    <t>R.V. RIOJA  - Barakaldo</t>
  </si>
  <si>
    <t>ECOLOGÍA QUÍMICA, S. A.  - Gualba</t>
  </si>
  <si>
    <t>REQUIMSA  - Arganda del Rey</t>
  </si>
  <si>
    <t>REZIKLETA, S.COOP  - Basauri</t>
  </si>
  <si>
    <t>REZIKLETA, S.COOP  - Galdakao</t>
  </si>
  <si>
    <t>REZIKLETA, S.COOP  - Zamudio</t>
  </si>
  <si>
    <t>AFESA MEDIO AMBIENTE, S.A.  - Derio</t>
  </si>
  <si>
    <t>LAJO Y RODRÍGUEZ, S.A. (LYRSA)  - Vitoria-Gasteiz</t>
  </si>
  <si>
    <t>LAJO Y RODRÍGUEZ, S.A. (LYRSA)  - Asparrena</t>
  </si>
  <si>
    <t>EXCAVACIONES Y CONTRATAS SARASOLA, S.A.  - Donostia</t>
  </si>
  <si>
    <t>AGRISA, S.L.  - Muriedas</t>
  </si>
  <si>
    <t>BAÑU-ETXE, S.L.  - Aretxabaleta</t>
  </si>
  <si>
    <t>CESPA CONTEN, S.A.  - Larrabetzu</t>
  </si>
  <si>
    <t>CESPA CONTEN, S.A.  - Legutiano</t>
  </si>
  <si>
    <t>AECOSOL, S.L.  - Fustiñana</t>
  </si>
  <si>
    <t>EMAÚS BILBAO, S. COOP.  - Bilbao</t>
  </si>
  <si>
    <t>EKOGUARDI, S.L.  - Idiazábal</t>
  </si>
  <si>
    <t>COMERCIAL TECNOQUÍMICA ENMA, S.L.  - Bilbao</t>
  </si>
  <si>
    <t>LANBERDE, S.L.  - Arrasate/Mondragón</t>
  </si>
  <si>
    <t>RETRAOIL, S.L.  - Alfaro</t>
  </si>
  <si>
    <t>BIDASOA ECOGESTIÓN, S.L.  - Irun</t>
  </si>
  <si>
    <t>BIDASOA ECOGESTIÓN, S.L.  - Noain</t>
  </si>
  <si>
    <t>BTB  - Ortuella</t>
  </si>
  <si>
    <t>Volbas, S.A.  - Erandio</t>
  </si>
  <si>
    <t>INOXCRA  - Asteasu</t>
  </si>
  <si>
    <t>Fundación Caritas-Chavicar  - Lantziego</t>
  </si>
  <si>
    <t>Prosinor, S.L.  - Ortuella</t>
  </si>
  <si>
    <t>Recuperaciones Metalúrgicas Gómez, S.L.  - Mungia</t>
  </si>
  <si>
    <t>Zabalgarbi  - Bilbao</t>
  </si>
  <si>
    <t>Abrasivos Gaviria, S.L.  - Legutiano</t>
  </si>
  <si>
    <t>Biocompost de Alava, U.T.E.  - Vitoria-Gasteiz</t>
  </si>
  <si>
    <t>Ecofond, S.A. (CAÑUETAS)  - Salvatierra</t>
  </si>
  <si>
    <t>Euskobat, S.L.  - Nanclares de Oca</t>
  </si>
  <si>
    <t>Iberia Ashland, S.L.  - Artziniega</t>
  </si>
  <si>
    <t>Berziklatu, S.L.  - Ortuella</t>
  </si>
  <si>
    <t>Recuperaciones y transportes Muskiz, S.L.  - Mungia</t>
  </si>
  <si>
    <t>Refrectarios Kelsen, S.A.  - Aduna</t>
  </si>
  <si>
    <t>UTE RCD Gardelegui 2005  - Vitoria-Gasteiz</t>
  </si>
  <si>
    <t>Containers Susperregi, S.L.  - Errenteria</t>
  </si>
  <si>
    <t>Sociedad Financiera y Minera, S.A.  - Donostia</t>
  </si>
  <si>
    <t>Comercializadora de Productos Industriales BIMASAL, S.L.  - Amurrio</t>
  </si>
  <si>
    <t>Tramame, S.A.  - Arala</t>
  </si>
  <si>
    <t>Ballonti, Reciclajes y Escorias, S.L.  - Portugalete</t>
  </si>
  <si>
    <t>Comercializadora de Productos Industriales BIMASAL, S.L.  - Arrigorriaga</t>
  </si>
  <si>
    <t>Ecomet XXI, S.L.  - Mungia</t>
  </si>
  <si>
    <t>Elementos Industriales Férricos, S.L. (ELINFE)  - Basauri</t>
  </si>
  <si>
    <t>Moliendas Artia, S.L.  - Aulestia</t>
  </si>
  <si>
    <t>Recimadera, S.L.  - Legutiano</t>
  </si>
  <si>
    <t>Recuperación de Palets Alaveses, S.L.  - Legutiano</t>
  </si>
  <si>
    <t>Bioenergía Renovable de Vizcaya, S.L.  - Zaratamo</t>
  </si>
  <si>
    <t>Egur Birziklatu Bi MIla, S.L. (Arrigorriaga)  - Arrigorriaga</t>
  </si>
  <si>
    <t>Palenor, S.L.  - Zamudio</t>
  </si>
  <si>
    <t>Palets de Txorierri, S.L.  - Zamudio</t>
  </si>
  <si>
    <t>Palets del Valle, S.L.  - Arrigorriaga</t>
  </si>
  <si>
    <t>Tritunor, S.L.  - Zamudio</t>
  </si>
  <si>
    <t>ARREGI ETXABE JUAN JOSÉ, S.A.  - Urnieta</t>
  </si>
  <si>
    <t>Dionisio Caballero Godoy  - Irura</t>
  </si>
  <si>
    <t>Aleaciones Alavesas, S.A (ALEALSA)  - Vitoria-Gasteiz</t>
  </si>
  <si>
    <t>Hierros Miñano  - Vitoria-Gasteiz</t>
  </si>
  <si>
    <t>Decons Agurain, S.A.  - Agurain</t>
  </si>
  <si>
    <t>Deydesa 2000, S.L.  - Legutiano</t>
  </si>
  <si>
    <t>Gómez Pagalday, S.L.  - Legutiano</t>
  </si>
  <si>
    <t>Hierros Ezquerro, S.A.  - Vitoria-Gasteiz</t>
  </si>
  <si>
    <t>Hierros y Metales J.L. Zolina Garcia  - Vitoria-Gasteiz</t>
  </si>
  <si>
    <t>Hierros y Metales M.C., Soc. Civil  - Iruña de Oca</t>
  </si>
  <si>
    <t>Jose Ignacio de la Llera Igartua  - Vitoria-Gasteiz</t>
  </si>
  <si>
    <t>Lajo y Rodriguez, S.A. (Lyrsa)  - San Román de San Millán</t>
  </si>
  <si>
    <t>Metales Hermosilla, S.L.  - Vitoria-Gasteiz</t>
  </si>
  <si>
    <t>Metales Unzueta II, S.L.  - Vitoria-Gasteiz</t>
  </si>
  <si>
    <t>Recuperacioes Férricas de Araia, S.A. (REFESA)  - San Millán</t>
  </si>
  <si>
    <t>Recyclair, S.L.  - Salvatierra-Agurain</t>
  </si>
  <si>
    <t>Reydesa Recycling, S.A.  - Legutiano</t>
  </si>
  <si>
    <t>Aceros Recari, S.L.  - Abadiano</t>
  </si>
  <si>
    <t>Aleaciones Férricas Industriales, S.L.  - Basauri</t>
  </si>
  <si>
    <t>Metales Díez  - Sondika</t>
  </si>
  <si>
    <t>AMPSA  - Erandio</t>
  </si>
  <si>
    <t>BEFESA Zinc Sondika, S.A.  - Sondika</t>
  </si>
  <si>
    <t>Comercial Mevan, S.A.  - Basauri</t>
  </si>
  <si>
    <t>Contenedores Galindo, S.A.  - Valle de Trápaga</t>
  </si>
  <si>
    <t>Chatarras Abraldes, S.A.  - Erandio</t>
  </si>
  <si>
    <t>Chatarras y Desguaces Cifuentes, S.L.  - Muxika</t>
  </si>
  <si>
    <t>DIMSA  - Erandio</t>
  </si>
  <si>
    <t>Eufrasio Moradillo, S.A.  - Mallabia</t>
  </si>
  <si>
    <t>Ferrometal Erandio, S.L.  - Erandio</t>
  </si>
  <si>
    <t>Fragnor, S.L.  - Amorebieta-Etxano</t>
  </si>
  <si>
    <t>Refegar  - Bilbao</t>
  </si>
  <si>
    <t>Hierros Álava, S.L.  - Abanto-Zierbana</t>
  </si>
  <si>
    <t>Hierros Barrionuevo  - Lemoa</t>
  </si>
  <si>
    <t>Hierros Encartaciones, S.L.  - Alonsotegi</t>
  </si>
  <si>
    <t>Hierros Kortederra, S.L.  - Amorebieta-Etxano</t>
  </si>
  <si>
    <t>Hierros Riezu, S.A  - Berriz</t>
  </si>
  <si>
    <t>Hierros Sainz, S.A.  - Mallabia</t>
  </si>
  <si>
    <t>Hierros Servando Fernández, S.L.  - Mallabia</t>
  </si>
  <si>
    <t>Himeal Bilbao  - Bilbao</t>
  </si>
  <si>
    <t>Hierros y recuperaciones Gutram, S.L.  - Ortuella</t>
  </si>
  <si>
    <t>Hirumet, S.L.  - Atxondo</t>
  </si>
  <si>
    <t>Iberinox 88, S.A.  - Basauri</t>
  </si>
  <si>
    <t>José Ramón Ramos Cepeda  - Erandio</t>
  </si>
  <si>
    <t>Metalbema, S.L.  - Atxondo</t>
  </si>
  <si>
    <t>Metales Basetxe, S.L.  - Basauri</t>
  </si>
  <si>
    <t>Metales Bolueta, S.A.  - Etxebarri</t>
  </si>
  <si>
    <t>Metales La Vega, S.L.  - Ermua</t>
  </si>
  <si>
    <t>Metales OSMA, S.L.  - Mallabia</t>
  </si>
  <si>
    <t>Metales Pelaz, S.L.  - Erandio</t>
  </si>
  <si>
    <t>Metaltur Recicling, S.L.  - Sondika</t>
  </si>
  <si>
    <t>Prosinor, S.L.  - Valle de Trápaga</t>
  </si>
  <si>
    <t>Reciclajes, hierros y metales Bekea, S.L.  - Galdakao</t>
  </si>
  <si>
    <t>Recuperaciones Álvarez, S.L.  - Zaldibar</t>
  </si>
  <si>
    <t>REIMASA  - Sestao</t>
  </si>
  <si>
    <t>Recuperaciones Metalúrgicas Jesús Mª Cordón  - Mallabia</t>
  </si>
  <si>
    <t>Recuperaciones Rodriguez, S.L.  - Zaldibar</t>
  </si>
  <si>
    <t>Recymetal Bakiola, S.L.  - Bilbao</t>
  </si>
  <si>
    <t>Reinoxmetal 2002, S.L.  - Arrakundiaga</t>
  </si>
  <si>
    <t>Reinoxmetal , S.A.  - Arrakundiaga</t>
  </si>
  <si>
    <t>Transportes y recuperaciones Zamudio, S.L.  - Zamudio</t>
  </si>
  <si>
    <t>Troceadora Azbarren, S.L.  - Basauri</t>
  </si>
  <si>
    <t>Victor Echevarria Echevarria y Antonio Echevarria Salvador  - Galdakao</t>
  </si>
  <si>
    <t>Vidaurre Hermanos, S.A.  - Mallabia</t>
  </si>
  <si>
    <t>Comercial Benegeli, S.L.  - Laredo</t>
  </si>
  <si>
    <t>Bildu Recuperadora de Chatarras, S.A.  - Legazpi</t>
  </si>
  <si>
    <t>Chatarrería Barrientos, S.L.  - Rentería</t>
  </si>
  <si>
    <t>Chatarrería Cuesta, S.L.  - Hernani</t>
  </si>
  <si>
    <t>Chaterrería Raci, S.L.  - Urretxu</t>
  </si>
  <si>
    <t>Desguaces Osinalde, S.L.  - Ormaiztegi</t>
  </si>
  <si>
    <t>Desguaces Vidaurreta, S.L.  - Hondarribia</t>
  </si>
  <si>
    <t>Estaños Matiena, S.A. (EMSA)  - Zumaia</t>
  </si>
  <si>
    <t>Excomer, S.L.  - Irun</t>
  </si>
  <si>
    <t>Federico Vázquez Martínez  - Irun</t>
  </si>
  <si>
    <t>Gorka Munduate Otermin  - Idiazabal</t>
  </si>
  <si>
    <t>Hiercor, S.L.  - Olaberria</t>
  </si>
  <si>
    <t>Hierros Añorga, S.L.  - Hernani</t>
  </si>
  <si>
    <t>Hierros Azkoitia, S.L.  - Azkoitia</t>
  </si>
  <si>
    <t>Hierros Iturbe, S.L.  - Azkoitia</t>
  </si>
  <si>
    <t>Hierros Maisa, S.L.  - Deba</t>
  </si>
  <si>
    <t>Hierros Naparra, S.A.  - Bergara</t>
  </si>
  <si>
    <t>Hierros y Metales Aramendi, C.B.  - Ezkio-Itsaso</t>
  </si>
  <si>
    <t>Hierros y Metales Cilveti Anaiak, S.L.  - Donostia</t>
  </si>
  <si>
    <t>Hierros y Metales Ganzarain, S.L.  - Andoain</t>
  </si>
  <si>
    <t>Hierros y Metales Juanicorena  - Donostia</t>
  </si>
  <si>
    <t>Hierros y Metales Orbegozo, S.L.  - Oiartzun</t>
  </si>
  <si>
    <t>Himecil, S.L.  - Donostia</t>
  </si>
  <si>
    <t>Chatarrería Zubitxo  - Lezo</t>
  </si>
  <si>
    <t>Jose Mª Zumeta Etxebarria  - Zestoa</t>
  </si>
  <si>
    <t>Lasa Burdinak, S.L.  - Azpeitia</t>
  </si>
  <si>
    <t>Maci Recuperación de Metales, S.L. (MACI)  - Beasain</t>
  </si>
  <si>
    <t>Desguaces Barraca  - Irun</t>
  </si>
  <si>
    <t>Pedro José Esnaola, S.L.  - Idiazabal</t>
  </si>
  <si>
    <t>Recuperaciones Goiherri, S.L.  - Legorreta</t>
  </si>
  <si>
    <t>Recuperaciones Industriales Cadarso, S.A.  - Oiartzun</t>
  </si>
  <si>
    <t>Recuperaciones de Vidrio Aguado, S.A.  - Llodio</t>
  </si>
  <si>
    <t>Aligoplast, S.A.  - Vitoria-Gasteiz</t>
  </si>
  <si>
    <t>Bilboplastik, S.L.  - Mungia</t>
  </si>
  <si>
    <t>Jubedi, S.L.  - Ortuella</t>
  </si>
  <si>
    <t>Trade Recycling, S.L.  - Lemoa</t>
  </si>
  <si>
    <t>Biltzaile Berriak, S.L.  - Urnieta</t>
  </si>
  <si>
    <t>INQUITEX  - Andoain</t>
  </si>
  <si>
    <t>Despanorsa - Vitoria  - Vitoria-Gasteiz</t>
  </si>
  <si>
    <t>Beotibar Recycling, S.L.  - Amorebieta-Etxano</t>
  </si>
  <si>
    <t>Despanorsa - Amorebieta  - Amorebieta-Etxano</t>
  </si>
  <si>
    <t>Despanorsa - Deusto  - Bilbao</t>
  </si>
  <si>
    <t>Ekoreci, S.L.  - Ortuella</t>
  </si>
  <si>
    <t>Kudeaketa Zerbitzuak, S.L.  - Etxebarri</t>
  </si>
  <si>
    <t>Servicios Documentales Gesducon, S.L.  - Balmaseda</t>
  </si>
  <si>
    <t>Sopres, S.L.  - Barakaldo</t>
  </si>
  <si>
    <t>Despanorsa - Donosti  - Donostia</t>
  </si>
  <si>
    <t>Segi Hiru, S.L.  - Donostia</t>
  </si>
  <si>
    <t>Vanpac, S.A.  - Oiartzun</t>
  </si>
  <si>
    <t>Zabor Recycling, S.L.  - Legutiano</t>
  </si>
  <si>
    <t>Zabor Recycling, S.L. (Anker)  - Legutiano</t>
  </si>
  <si>
    <t>Neuciclaje, S.A.  - Zamudio</t>
  </si>
  <si>
    <t>Industrias Mujika, S.A.  - Bergara</t>
  </si>
  <si>
    <t>Sacos y Cartón Santibañez, S.C.  - Vitoria-Gasteiz</t>
  </si>
  <si>
    <t>Egutegui, S.L.  - Donostia</t>
  </si>
  <si>
    <t>EKO-GUARDI, S.L.  - Idiazabal</t>
  </si>
  <si>
    <t>BISTIBIETA  - Lemoa</t>
  </si>
  <si>
    <t>CESPA MUTILOA  - Mutiloa</t>
  </si>
  <si>
    <t>CESPA ZALLA  - Zalla</t>
  </si>
  <si>
    <t>VASCONTAINER  - Irun</t>
  </si>
  <si>
    <t>Diferencia (EGR-IFG) (€)</t>
  </si>
  <si>
    <t>170601*</t>
  </si>
  <si>
    <t>170605*</t>
  </si>
  <si>
    <t>170204*</t>
  </si>
  <si>
    <t>170301*</t>
  </si>
  <si>
    <t>Mezclas bituminosas que contienen alquitrán de hulla&gt;10%</t>
  </si>
  <si>
    <t>Mezclas bituminosas que contienen alquitrán de hulla &lt;10%</t>
  </si>
  <si>
    <t>Residuos no peligrosos</t>
  </si>
  <si>
    <t>170303*</t>
  </si>
  <si>
    <t xml:space="preserve">Metales </t>
  </si>
  <si>
    <t>Hierro-Acero</t>
  </si>
  <si>
    <t>Cableado eléctrico</t>
  </si>
  <si>
    <t>Tierras y rocas no contaminadas</t>
  </si>
  <si>
    <t>Mezclas de hormigón y materiales cerámicos</t>
  </si>
  <si>
    <t>Aislamiento</t>
  </si>
  <si>
    <t>Otros residuos de construcción y demolición</t>
  </si>
  <si>
    <t>Papel-cartón</t>
  </si>
  <si>
    <t>Envases de papel-cartón</t>
  </si>
  <si>
    <t>Envases</t>
  </si>
  <si>
    <t>Envases de plástico (sin pictograma)</t>
  </si>
  <si>
    <t>Envases de madera (sin pictograma)</t>
  </si>
  <si>
    <t>Envases  metálicos (sin pictograma)</t>
  </si>
  <si>
    <t>Envases compuestos</t>
  </si>
  <si>
    <t>Envases Mixtos</t>
  </si>
  <si>
    <t>Textiles</t>
  </si>
  <si>
    <t>160213*</t>
  </si>
  <si>
    <t>Basuras generadas por los operarios y basuras abandonadas en edificios a demoler</t>
  </si>
  <si>
    <t>Mesas</t>
  </si>
  <si>
    <t>Sillas</t>
  </si>
  <si>
    <t>Armarios</t>
  </si>
  <si>
    <t>Mamparas</t>
  </si>
  <si>
    <t>Equipos eléctricos y electrónicos que contienen componentes peligrosos</t>
  </si>
  <si>
    <t>Envases metálicos no peligrosos (sin pictograma)</t>
  </si>
  <si>
    <t>160506*</t>
  </si>
  <si>
    <t>Residuos de laboratorio que consisten en, o contienen, sustancias peligrosas</t>
  </si>
  <si>
    <t>130205*</t>
  </si>
  <si>
    <t>160209*</t>
  </si>
  <si>
    <t>160211*</t>
  </si>
  <si>
    <t>Equipos desechados que contienen clorofluorocarburos, HCFC, HFC</t>
  </si>
  <si>
    <t>160601*</t>
  </si>
  <si>
    <t>160602*</t>
  </si>
  <si>
    <t>Acumuladores de Ni-Cd</t>
  </si>
  <si>
    <t>140602*</t>
  </si>
  <si>
    <t>140603*</t>
  </si>
  <si>
    <t>120109*</t>
  </si>
  <si>
    <t>Taladrina</t>
  </si>
  <si>
    <t>120114*</t>
  </si>
  <si>
    <t>Virutas de mecanizado contaminadas</t>
  </si>
  <si>
    <t>150110*</t>
  </si>
  <si>
    <t xml:space="preserve">Envases vacíos de sustancias peligrosas </t>
  </si>
  <si>
    <t>150202*</t>
  </si>
  <si>
    <t>Absorbentes contaminados  (trapos, sepiolita, etc.)</t>
  </si>
  <si>
    <t>080111*</t>
  </si>
  <si>
    <t>Residuos de pintura y barniz (con pictograma)</t>
  </si>
  <si>
    <t>080119*</t>
  </si>
  <si>
    <t>Agua contaminada en cabina de pintura</t>
  </si>
  <si>
    <t>160107*</t>
  </si>
  <si>
    <t>160113*</t>
  </si>
  <si>
    <t>Líquido de  frenos</t>
  </si>
  <si>
    <t>160114*</t>
  </si>
  <si>
    <t>Anticongelantes que contienen sustancias peligrosas</t>
  </si>
  <si>
    <t>080113*</t>
  </si>
  <si>
    <t>Lodos de pintura</t>
  </si>
  <si>
    <t>130502*</t>
  </si>
  <si>
    <t>Lodos aceitosos</t>
  </si>
  <si>
    <t>020108*</t>
  </si>
  <si>
    <t>Insecticidas y pesticidas</t>
  </si>
  <si>
    <t>170409*</t>
  </si>
  <si>
    <t>170410*</t>
  </si>
  <si>
    <t>170503*</t>
  </si>
  <si>
    <t>170505*</t>
  </si>
  <si>
    <t>Lodos de drenaje que contienen sustancias peligrosas</t>
  </si>
  <si>
    <t>170603*</t>
  </si>
  <si>
    <t>170801*</t>
  </si>
  <si>
    <t>Materiales de construcción a partir de yesos contaminados</t>
  </si>
  <si>
    <t>170903*</t>
  </si>
  <si>
    <t>180109*</t>
  </si>
  <si>
    <t>Medicamentos</t>
  </si>
  <si>
    <t>Lodos que contienen materiales cerámicos</t>
  </si>
  <si>
    <t>Residuos de pintura y barniz (sin pictograma)</t>
  </si>
  <si>
    <t>080409*</t>
  </si>
  <si>
    <t>Residuos de adhesivos y sellantes (con pictograma)</t>
  </si>
  <si>
    <t>Residuos de adhesivos y sellantes (sin pictograma)</t>
  </si>
  <si>
    <r>
      <t>Superficie construida (m²)</t>
    </r>
    <r>
      <rPr>
        <vertAlign val="superscript"/>
        <sz val="10"/>
        <color indexed="12"/>
        <rFont val="Arial"/>
        <family val="2"/>
      </rPr>
      <t>1</t>
    </r>
  </si>
  <si>
    <t>Superficie de la parcela (m²)</t>
  </si>
  <si>
    <t>Otros Residuos peligrosos</t>
  </si>
  <si>
    <t>¿Incluye inventario de Residuos peligrosos?</t>
  </si>
  <si>
    <t>160213</t>
  </si>
  <si>
    <t>160211</t>
  </si>
  <si>
    <t>160602</t>
  </si>
  <si>
    <t>120114</t>
  </si>
  <si>
    <t>080111</t>
  </si>
  <si>
    <t>080119</t>
  </si>
  <si>
    <t>080113</t>
  </si>
  <si>
    <t>130502</t>
  </si>
  <si>
    <t>020108</t>
  </si>
  <si>
    <t>080409</t>
  </si>
  <si>
    <t>Ekonor - Trespuentes</t>
  </si>
  <si>
    <t>Larras de San Juan, S.N.
Trespuentes, Iruña de Oca</t>
  </si>
  <si>
    <t>Ekonor - Zierbena</t>
  </si>
  <si>
    <t>Superpuerto, 5 Punta Lucero, 48508</t>
  </si>
  <si>
    <t>Sader</t>
  </si>
  <si>
    <t>Camino del Arsenal, Nº 13, 48013 - ZORROZA BILBAO</t>
  </si>
  <si>
    <t>Safety Kleen España, S.A.</t>
  </si>
  <si>
    <t>Pol. Ind. Jundiz - C/ Ibarredi, s/n - 01010</t>
  </si>
  <si>
    <t>Eko-Guardi, S.L.</t>
  </si>
  <si>
    <t>Pol. Ind. Guardi, 17 20213 Idiazabal (Gipuzkoa)</t>
  </si>
  <si>
    <t>Sogecar, S.A.</t>
  </si>
  <si>
    <t>Polígono Torrelagoiti s/n, intersección B y C, 48170</t>
  </si>
  <si>
    <t>Recypilas, S.A.</t>
  </si>
  <si>
    <t>Carretera de la Cantera, 11
E-48950</t>
  </si>
  <si>
    <t>Ecocat</t>
  </si>
  <si>
    <t>Calle Padurea, 4 (Pol Goiain), 01170</t>
  </si>
  <si>
    <t>Linersa</t>
  </si>
  <si>
    <t>Punta Sollana,12
Zona Portuaria 48508</t>
  </si>
  <si>
    <t>Sercontrol, 2000, S.L</t>
  </si>
  <si>
    <t>Polígono Industrial San Antonio, Nave 31 - Edificio B - Sector Industrial UI-12</t>
  </si>
  <si>
    <t>Befesa Gestión de Residuos Industriales, S.L.</t>
  </si>
  <si>
    <t>P.I. Itziar, Parcela 38-39</t>
  </si>
  <si>
    <t>Ekonarro 2000, S.L.</t>
  </si>
  <si>
    <t>C/ RIBERA DE AXPE, 11A Nº 5, 48950</t>
  </si>
  <si>
    <t>Urtalur,S.A.</t>
  </si>
  <si>
    <t>C/ Venta de la Estrella Nº6, pabellón 7 P.I. Uritiasolo 01006</t>
  </si>
  <si>
    <t>S.E. de Carburos Metálicos</t>
  </si>
  <si>
    <t>Barrio Chaco, s/n, 48480</t>
  </si>
  <si>
    <t>Alansu, S.L.</t>
  </si>
  <si>
    <t>Polígono industrial de Aiala, 7
01479 Murga-Aiala</t>
  </si>
  <si>
    <t>Aiala</t>
  </si>
  <si>
    <t>Tratamientos Geuria, S.L.</t>
  </si>
  <si>
    <t>Polígono Industrial Talaia, 6 - Semisotano 11 20180</t>
  </si>
  <si>
    <t>Contenedores Escor Vitoria, S.L.</t>
  </si>
  <si>
    <t>Zorrolleta, 6 Pab. 3a 01015</t>
  </si>
  <si>
    <t>Interenvases, S.A.</t>
  </si>
  <si>
    <t>C/ Bariceta, 8. P.I Asparrena-San Millán 01250</t>
  </si>
  <si>
    <t>EKONOR Getxo</t>
  </si>
  <si>
    <t>RP</t>
  </si>
  <si>
    <t>Demolición-Residencial</t>
  </si>
  <si>
    <t>Demolición-Industrial</t>
  </si>
  <si>
    <t xml:space="preserve">Cerámico </t>
  </si>
  <si>
    <t>Mixto</t>
  </si>
  <si>
    <t>Tierras y rocas</t>
  </si>
  <si>
    <t xml:space="preserve">Papel-cartón </t>
  </si>
  <si>
    <t>Materiales con yeso</t>
  </si>
  <si>
    <t xml:space="preserve">Madera </t>
  </si>
  <si>
    <t xml:space="preserve">Vidrio </t>
  </si>
  <si>
    <t xml:space="preserve">Plásticos </t>
  </si>
  <si>
    <t xml:space="preserve">Otros residuos no peligrosos </t>
  </si>
  <si>
    <t xml:space="preserve">Materiales con amianto </t>
  </si>
  <si>
    <t xml:space="preserve">Disolventes </t>
  </si>
  <si>
    <t xml:space="preserve">Pinturas y barnices </t>
  </si>
  <si>
    <t xml:space="preserve">Aceites usados </t>
  </si>
  <si>
    <t>PCBs y equipos contaminados por PCBs</t>
  </si>
  <si>
    <t>Otros peligrosos</t>
  </si>
  <si>
    <t>Tierras y rocas peligrosas</t>
  </si>
  <si>
    <t>Tipo_Precio</t>
  </si>
  <si>
    <t>Alava</t>
  </si>
  <si>
    <t>Residuo</t>
  </si>
  <si>
    <t>Reciclaje Planta fija</t>
  </si>
  <si>
    <t>Planta móvil</t>
  </si>
  <si>
    <t>Vertedero residuos no peligrosos</t>
  </si>
  <si>
    <t>Vertedero residuos  peligrosos</t>
  </si>
  <si>
    <t>Valorizador de tierras</t>
  </si>
  <si>
    <t>Relleno externo</t>
  </si>
  <si>
    <t>Precio Bizkaia</t>
  </si>
  <si>
    <t>Precio Gipuzkoa</t>
  </si>
  <si>
    <t>Precio Álava</t>
  </si>
  <si>
    <t>Residuos pétreos</t>
  </si>
  <si>
    <t xml:space="preserve">Residuos peligrosos </t>
  </si>
  <si>
    <t xml:space="preserve">Aerosoles </t>
  </si>
  <si>
    <t>Contenedor</t>
  </si>
  <si>
    <t>Capacidad</t>
  </si>
  <si>
    <t>10 m3</t>
  </si>
  <si>
    <t>20 m3</t>
  </si>
  <si>
    <t>Precio unitario</t>
  </si>
  <si>
    <t>Dumper</t>
  </si>
  <si>
    <t>13 m3</t>
  </si>
  <si>
    <t>16 m3</t>
  </si>
  <si>
    <t>Bañera</t>
  </si>
  <si>
    <t>25 m3</t>
  </si>
  <si>
    <t>Residuos peligrosos en general</t>
  </si>
  <si>
    <t>Hasta 8 toneladas</t>
  </si>
  <si>
    <t>380 €/viaje</t>
  </si>
  <si>
    <t>Tierras con destino a vertedero de residuos peligrosos</t>
  </si>
  <si>
    <t>35 €/tonelada</t>
  </si>
  <si>
    <t>Territorio</t>
  </si>
  <si>
    <t>Otro</t>
  </si>
  <si>
    <t>Precio Herramienta</t>
  </si>
  <si>
    <t>Precio total</t>
  </si>
  <si>
    <t>Toneladas a gestionar</t>
  </si>
  <si>
    <t>Opción elegida</t>
  </si>
  <si>
    <t>Capacidad (m³)</t>
  </si>
  <si>
    <t>m³</t>
  </si>
  <si>
    <t>€</t>
  </si>
  <si>
    <t>Volumen a gestionar</t>
  </si>
  <si>
    <t>Precio</t>
  </si>
  <si>
    <t>Trasporte</t>
  </si>
  <si>
    <t>Previsión de generación y costes de gestión de residuos</t>
  </si>
  <si>
    <t>€ / m² y mes</t>
  </si>
  <si>
    <t>Obra civil</t>
  </si>
  <si>
    <t>Edificación</t>
  </si>
  <si>
    <t>Rehabilitación</t>
  </si>
  <si>
    <t>Brigada de limpieza</t>
  </si>
  <si>
    <t>€/m3</t>
  </si>
  <si>
    <t>Servicio de vigilancia</t>
  </si>
  <si>
    <t>Categoría asociada</t>
  </si>
  <si>
    <t>Número de meses</t>
  </si>
  <si>
    <t>Vigilancia ambiental en obra</t>
  </si>
  <si>
    <t>Total</t>
  </si>
  <si>
    <t>Costes de gestión (€)</t>
  </si>
  <si>
    <r>
      <t>Separación (Sí/No)</t>
    </r>
    <r>
      <rPr>
        <b/>
        <vertAlign val="superscript"/>
        <sz val="10"/>
        <color indexed="12"/>
        <rFont val="Arial"/>
        <family val="2"/>
      </rPr>
      <t>6</t>
    </r>
  </si>
  <si>
    <r>
      <t>6</t>
    </r>
    <r>
      <rPr>
        <sz val="8"/>
        <rFont val="Arial"/>
        <family val="2"/>
      </rPr>
      <t xml:space="preserve"> Rellenar únicamente para residuos generados</t>
    </r>
  </si>
  <si>
    <t>5. Las descripciones y planos de las instalaciones previstas para el manejo de los RCDs</t>
  </si>
  <si>
    <t>8. Las prescripciones del pliego de prescripciones técnicas particulares</t>
  </si>
  <si>
    <t>9. Una valoración del coste previsto de la gestión de los RCDs</t>
  </si>
  <si>
    <r>
      <rPr>
        <vertAlign val="superscript"/>
        <sz val="8"/>
        <color rgb="FF0000FF"/>
        <rFont val="Arial"/>
        <family val="2"/>
      </rPr>
      <t>4</t>
    </r>
    <r>
      <rPr>
        <sz val="8"/>
        <rFont val="Arial"/>
        <family val="2"/>
      </rPr>
      <t xml:space="preserve"> Rellenar únicamente para residuos generados</t>
    </r>
  </si>
  <si>
    <r>
      <t>Separación (Sí/No)</t>
    </r>
    <r>
      <rPr>
        <b/>
        <vertAlign val="superscript"/>
        <sz val="10"/>
        <color indexed="12"/>
        <rFont val="Arial"/>
        <family val="2"/>
      </rPr>
      <t>4</t>
    </r>
  </si>
  <si>
    <r>
      <t>Costes de gestión (€)</t>
    </r>
    <r>
      <rPr>
        <b/>
        <vertAlign val="superscript"/>
        <sz val="10"/>
        <color rgb="FF0000FF"/>
        <rFont val="Arial"/>
        <family val="2"/>
      </rPr>
      <t>3</t>
    </r>
  </si>
  <si>
    <r>
      <t>3</t>
    </r>
    <r>
      <rPr>
        <sz val="8"/>
        <rFont val="Arial"/>
        <family val="2"/>
      </rPr>
      <t xml:space="preserve"> Se incluyen los costes de la gestión final del residuo, de la contenerización y del transporte.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</si>
</sst>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€&quot;* #,##0.00_);_(&quot;€&quot;* \(#,##0.00\);_(&quot;€&quot;* &quot;-&quot;??_);_(@_)"/>
    <numFmt numFmtId="165" formatCode="0.0"/>
    <numFmt numFmtId="166" formatCode="#,##0.000"/>
    <numFmt numFmtId="167" formatCode="0.000000000"/>
  </numFmts>
  <fonts count="35" x14ac:knownFonts="1">
    <font>
      <sz val="10"/>
      <name val="Arial"/>
    </font>
    <font>
      <sz val="10"/>
      <name val="Arial"/>
      <family val="2"/>
    </font>
    <font>
      <u/>
      <sz val="12"/>
      <color indexed="12"/>
      <name val="Arial Narrow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62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color indexed="61"/>
      <name val="Arial"/>
      <family val="2"/>
    </font>
    <font>
      <b/>
      <sz val="10"/>
      <color indexed="18"/>
      <name val="Arial"/>
      <family val="2"/>
    </font>
    <font>
      <b/>
      <vertAlign val="superscript"/>
      <sz val="10"/>
      <color indexed="12"/>
      <name val="Arial"/>
      <family val="2"/>
    </font>
    <font>
      <vertAlign val="superscript"/>
      <sz val="10"/>
      <color indexed="12"/>
      <name val="Arial"/>
      <family val="2"/>
    </font>
    <font>
      <vertAlign val="superscript"/>
      <sz val="8"/>
      <color indexed="12"/>
      <name val="Arial"/>
      <family val="2"/>
    </font>
    <font>
      <vertAlign val="superscript"/>
      <sz val="9"/>
      <color indexed="12"/>
      <name val="Arial"/>
      <family val="2"/>
    </font>
    <font>
      <sz val="10"/>
      <color indexed="9"/>
      <name val="Arial"/>
      <family val="2"/>
    </font>
    <font>
      <b/>
      <vertAlign val="superscript"/>
      <sz val="10"/>
      <name val="Arial"/>
      <family val="2"/>
    </font>
    <font>
      <b/>
      <sz val="9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9"/>
      <color indexed="20"/>
      <name val="Arial"/>
      <family val="2"/>
    </font>
    <font>
      <b/>
      <sz val="10"/>
      <color indexed="9"/>
      <name val="Arial"/>
      <family val="2"/>
    </font>
    <font>
      <b/>
      <sz val="11"/>
      <color indexed="18"/>
      <name val="Arial"/>
      <family val="2"/>
    </font>
    <font>
      <b/>
      <sz val="9"/>
      <color indexed="18"/>
      <name val="Arial"/>
      <family val="2"/>
    </font>
    <font>
      <sz val="10"/>
      <color indexed="8"/>
      <name val="Arial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i/>
      <sz val="11"/>
      <color theme="1"/>
      <name val="Calibri"/>
      <family val="2"/>
      <scheme val="minor"/>
    </font>
    <font>
      <i/>
      <sz val="12"/>
      <color rgb="FF000000"/>
      <name val="Calibri"/>
      <family val="2"/>
    </font>
    <font>
      <vertAlign val="superscript"/>
      <sz val="8"/>
      <color rgb="FF0000FF"/>
      <name val="Arial"/>
      <family val="2"/>
    </font>
    <font>
      <b/>
      <vertAlign val="superscript"/>
      <sz val="10"/>
      <color rgb="FF0000FF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C000"/>
        <bgColor indexed="64"/>
      </patternFill>
    </fill>
  </fills>
  <borders count="24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9"/>
      </top>
      <bottom/>
      <diagonal/>
    </border>
    <border>
      <left style="medium">
        <color indexed="18"/>
      </left>
      <right/>
      <top style="medium">
        <color indexed="18"/>
      </top>
      <bottom style="medium">
        <color indexed="18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/>
      <bottom/>
      <diagonal/>
    </border>
    <border>
      <left style="medium">
        <color indexed="49"/>
      </left>
      <right/>
      <top/>
      <bottom/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/>
      <top/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 style="medium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49"/>
      </right>
      <top/>
      <bottom/>
      <diagonal/>
    </border>
    <border>
      <left/>
      <right style="medium">
        <color indexed="41"/>
      </right>
      <top/>
      <bottom/>
      <diagonal/>
    </border>
    <border>
      <left/>
      <right style="medium">
        <color indexed="9"/>
      </right>
      <top style="medium">
        <color indexed="9"/>
      </top>
      <bottom/>
      <diagonal/>
    </border>
    <border>
      <left/>
      <right style="medium">
        <color indexed="9"/>
      </right>
      <top/>
      <bottom/>
      <diagonal/>
    </border>
    <border>
      <left/>
      <right style="medium">
        <color indexed="9"/>
      </right>
      <top/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/>
      <diagonal/>
    </border>
    <border>
      <left style="medium">
        <color indexed="9"/>
      </left>
      <right style="medium">
        <color indexed="9"/>
      </right>
      <top/>
      <bottom/>
      <diagonal/>
    </border>
    <border>
      <left style="medium">
        <color indexed="9"/>
      </left>
      <right style="medium">
        <color indexed="9"/>
      </right>
      <top/>
      <bottom style="medium">
        <color indexed="9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medium">
        <color theme="3" tint="-0.499984740745262"/>
      </top>
      <bottom style="thin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medium">
        <color theme="3" tint="-0.499984740745262"/>
      </bottom>
      <diagonal/>
    </border>
    <border>
      <left style="medium">
        <color theme="3" tint="-0.499984740745262"/>
      </left>
      <right style="medium">
        <color theme="3" tint="-0.499984740745262"/>
      </right>
      <top style="medium">
        <color theme="3" tint="-0.499984740745262"/>
      </top>
      <bottom style="thin">
        <color theme="3" tint="-0.499984740745262"/>
      </bottom>
      <diagonal/>
    </border>
    <border>
      <left style="medium">
        <color theme="3" tint="-0.499984740745262"/>
      </left>
      <right style="medium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 style="medium">
        <color theme="3" tint="-0.499984740745262"/>
      </left>
      <right style="medium">
        <color theme="3" tint="-0.499984740745262"/>
      </right>
      <top style="thin">
        <color theme="3" tint="-0.499984740745262"/>
      </top>
      <bottom style="medium">
        <color theme="3" tint="-0.499984740745262"/>
      </bottom>
      <diagonal/>
    </border>
    <border>
      <left/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 style="medium">
        <color theme="3" tint="-0.499984740745262"/>
      </left>
      <right style="thin">
        <color theme="3" tint="-0.499984740745262"/>
      </right>
      <top style="medium">
        <color theme="3" tint="-0.499984740745262"/>
      </top>
      <bottom style="thin">
        <color theme="3" tint="-0.499984740745262"/>
      </bottom>
      <diagonal/>
    </border>
    <border>
      <left style="medium">
        <color theme="3" tint="-0.499984740745262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 style="medium">
        <color theme="3" tint="-0.499984740745262"/>
      </left>
      <right style="thin">
        <color theme="3" tint="-0.499984740745262"/>
      </right>
      <top style="thin">
        <color theme="3" tint="-0.499984740745262"/>
      </top>
      <bottom style="medium">
        <color theme="3" tint="-0.499984740745262"/>
      </bottom>
      <diagonal/>
    </border>
    <border>
      <left style="medium">
        <color theme="3" tint="-0.499984740745262"/>
      </left>
      <right style="medium">
        <color theme="3" tint="-0.499984740745262"/>
      </right>
      <top/>
      <bottom style="thin">
        <color theme="3" tint="-0.499984740745262"/>
      </bottom>
      <diagonal/>
    </border>
    <border>
      <left style="thin">
        <color theme="3" tint="-0.499984740745262"/>
      </left>
      <right style="medium">
        <color theme="3" tint="-0.499984740745262"/>
      </right>
      <top style="medium">
        <color theme="3" tint="-0.499984740745262"/>
      </top>
      <bottom style="thin">
        <color theme="3" tint="-0.499984740745262"/>
      </bottom>
      <diagonal/>
    </border>
    <border>
      <left style="thin">
        <color theme="3" tint="-0.499984740745262"/>
      </left>
      <right style="medium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 style="thin">
        <color theme="3" tint="-0.499984740745262"/>
      </left>
      <right style="medium">
        <color theme="3" tint="-0.499984740745262"/>
      </right>
      <top style="thin">
        <color theme="3" tint="-0.499984740745262"/>
      </top>
      <bottom style="medium">
        <color theme="3" tint="-0.499984740745262"/>
      </bottom>
      <diagonal/>
    </border>
    <border>
      <left style="medium">
        <color theme="4" tint="-0.49998474074526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/>
      <diagonal/>
    </border>
    <border>
      <left style="medium">
        <color theme="4" tint="-0.499984740745262"/>
      </left>
      <right/>
      <top/>
      <bottom style="medium">
        <color theme="4" tint="-0.499984740745262"/>
      </bottom>
      <diagonal/>
    </border>
    <border>
      <left style="medium">
        <color theme="3" tint="-0.499984740745262"/>
      </left>
      <right style="thin">
        <color theme="3" tint="-0.499984740745262"/>
      </right>
      <top style="medium">
        <color theme="3" tint="-0.499984740745262"/>
      </top>
      <bottom style="medium">
        <color theme="3" tint="-0.499984740745262"/>
      </bottom>
      <diagonal/>
    </border>
    <border>
      <left style="thin">
        <color theme="3" tint="-0.499984740745262"/>
      </left>
      <right style="medium">
        <color theme="3" tint="-0.499984740745262"/>
      </right>
      <top style="medium">
        <color theme="3" tint="-0.499984740745262"/>
      </top>
      <bottom style="medium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medium">
        <color theme="3" tint="-0.499984740745262"/>
      </top>
      <bottom style="medium">
        <color theme="3" tint="-0.499984740745262"/>
      </bottom>
      <diagonal/>
    </border>
    <border>
      <left style="medium">
        <color theme="3" tint="-0.499984740745262"/>
      </left>
      <right style="medium">
        <color theme="3" tint="-0.499984740745262"/>
      </right>
      <top/>
      <bottom style="medium">
        <color theme="3" tint="-0.499984740745262"/>
      </bottom>
      <diagonal/>
    </border>
    <border>
      <left style="medium">
        <color theme="3" tint="-0.499984740745262"/>
      </left>
      <right/>
      <top style="medium">
        <color theme="3" tint="-0.499984740745262"/>
      </top>
      <bottom style="medium">
        <color theme="3" tint="-0.499984740745262"/>
      </bottom>
      <diagonal/>
    </border>
    <border>
      <left/>
      <right style="medium">
        <color theme="3" tint="-0.499984740745262"/>
      </right>
      <top style="medium">
        <color theme="3" tint="-0.499984740745262"/>
      </top>
      <bottom style="medium">
        <color theme="3" tint="-0.499984740745262"/>
      </bottom>
      <diagonal/>
    </border>
    <border>
      <left style="medium">
        <color indexed="27"/>
      </left>
      <right style="medium">
        <color indexed="27"/>
      </right>
      <top style="medium">
        <color theme="3" tint="-0.499984740745262"/>
      </top>
      <bottom style="medium">
        <color theme="3" tint="-0.499984740745262"/>
      </bottom>
      <diagonal/>
    </border>
    <border>
      <left style="medium">
        <color theme="3" tint="-0.499984740745262"/>
      </left>
      <right style="medium">
        <color theme="3" tint="-0.499984740745262"/>
      </right>
      <top style="medium">
        <color theme="3" tint="-0.499984740745262"/>
      </top>
      <bottom style="medium">
        <color theme="3" tint="-0.499984740745262"/>
      </bottom>
      <diagonal/>
    </border>
    <border>
      <left/>
      <right style="medium">
        <color theme="3" tint="-0.499984740745262"/>
      </right>
      <top style="medium">
        <color theme="3" tint="-0.499984740745262"/>
      </top>
      <bottom/>
      <diagonal/>
    </border>
    <border>
      <left style="medium">
        <color theme="3" tint="-0.499984740745262"/>
      </left>
      <right/>
      <top style="medium">
        <color theme="3" tint="-0.499984740745262"/>
      </top>
      <bottom/>
      <diagonal/>
    </border>
    <border>
      <left/>
      <right/>
      <top style="medium">
        <color theme="3" tint="-0.499984740745262"/>
      </top>
      <bottom/>
      <diagonal/>
    </border>
    <border>
      <left/>
      <right/>
      <top style="medium">
        <color theme="3" tint="-0.499984740745262"/>
      </top>
      <bottom style="medium">
        <color theme="3" tint="-0.499984740745262"/>
      </bottom>
      <diagonal/>
    </border>
    <border>
      <left style="thin">
        <color theme="3" tint="-0.499984740745262"/>
      </left>
      <right style="medium">
        <color theme="3" tint="-0.499984740745262"/>
      </right>
      <top/>
      <bottom style="thin">
        <color theme="3" tint="-0.499984740745262"/>
      </bottom>
      <diagonal/>
    </border>
    <border>
      <left/>
      <right style="thin">
        <color theme="3" tint="-0.499984740745262"/>
      </right>
      <top style="medium">
        <color theme="3" tint="-0.499984740745262"/>
      </top>
      <bottom style="medium">
        <color theme="3" tint="-0.499984740745262"/>
      </bottom>
      <diagonal/>
    </border>
    <border>
      <left/>
      <right style="thin">
        <color theme="3" tint="-0.499984740745262"/>
      </right>
      <top/>
      <bottom style="thin">
        <color theme="3" tint="-0.499984740745262"/>
      </bottom>
      <diagonal/>
    </border>
    <border>
      <left/>
      <right style="thin">
        <color theme="3" tint="-0.499984740745262"/>
      </right>
      <top style="thin">
        <color theme="3" tint="-0.499984740745262"/>
      </top>
      <bottom style="medium">
        <color theme="3" tint="-0.499984740745262"/>
      </bottom>
      <diagonal/>
    </border>
    <border>
      <left/>
      <right style="medium">
        <color theme="3" tint="-0.499984740745262"/>
      </right>
      <top style="medium">
        <color theme="3" tint="-0.499984740745262"/>
      </top>
      <bottom style="thin">
        <color theme="3" tint="-0.499984740745262"/>
      </bottom>
      <diagonal/>
    </border>
    <border>
      <left/>
      <right style="medium">
        <color theme="3" tint="-0.499984740745262"/>
      </right>
      <top style="thin">
        <color theme="3" tint="-0.499984740745262"/>
      </top>
      <bottom style="medium">
        <color theme="3" tint="-0.499984740745262"/>
      </bottom>
      <diagonal/>
    </border>
    <border>
      <left/>
      <right style="medium">
        <color theme="3" tint="-0.499984740745262"/>
      </right>
      <top/>
      <bottom style="thin">
        <color theme="3" tint="-0.499984740745262"/>
      </bottom>
      <diagonal/>
    </border>
    <border>
      <left/>
      <right style="medium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indexed="64"/>
      </left>
      <right style="medium">
        <color theme="4" tint="-0.499984740745262"/>
      </right>
      <top style="medium">
        <color indexed="64"/>
      </top>
      <bottom style="medium">
        <color indexed="64"/>
      </bottom>
      <diagonal/>
    </border>
    <border>
      <left style="medium">
        <color theme="3" tint="-0.499984740745262"/>
      </left>
      <right style="thin">
        <color theme="3" tint="-0.499984740745262"/>
      </right>
      <top/>
      <bottom style="thin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/>
      <bottom style="thin">
        <color theme="3" tint="-0.499984740745262"/>
      </bottom>
      <diagonal/>
    </border>
    <border>
      <left style="medium">
        <color theme="3" tint="-0.499984740745262"/>
      </left>
      <right style="thin">
        <color theme="3" tint="-0.499984740745262"/>
      </right>
      <top style="thin">
        <color theme="3" tint="-0.499984740745262"/>
      </top>
      <bottom/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/>
      <diagonal/>
    </border>
    <border>
      <left style="thin">
        <color theme="3" tint="-0.499984740745262"/>
      </left>
      <right style="medium">
        <color theme="3" tint="-0.499984740745262"/>
      </right>
      <top style="thin">
        <color theme="3" tint="-0.499984740745262"/>
      </top>
      <bottom/>
      <diagonal/>
    </border>
    <border>
      <left/>
      <right style="thin">
        <color theme="3" tint="-0.499984740745262"/>
      </right>
      <top style="medium">
        <color theme="3" tint="-0.499984740745262"/>
      </top>
      <bottom style="thin">
        <color theme="3" tint="-0.499984740745262"/>
      </bottom>
      <diagonal/>
    </border>
    <border>
      <left/>
      <right style="thin">
        <color theme="3" tint="-0.499984740745262"/>
      </right>
      <top style="thin">
        <color theme="3" tint="-0.499984740745262"/>
      </top>
      <bottom/>
      <diagonal/>
    </border>
    <border>
      <left style="medium">
        <color theme="3" tint="-0.499984740745262"/>
      </left>
      <right style="thin">
        <color theme="3" tint="-0.499984740745262"/>
      </right>
      <top/>
      <bottom style="medium">
        <color theme="3" tint="-0.499984740745262"/>
      </bottom>
      <diagonal/>
    </border>
    <border>
      <left style="thin">
        <color theme="3" tint="-0.499984740745262"/>
      </left>
      <right style="medium">
        <color theme="3" tint="-0.499984740745262"/>
      </right>
      <top/>
      <bottom style="medium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/>
      <bottom style="medium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medium">
        <color indexed="64"/>
      </top>
      <bottom style="thin">
        <color theme="3" tint="-0.499984740745262"/>
      </bottom>
      <diagonal/>
    </border>
    <border>
      <left style="thin">
        <color theme="3" tint="-0.499984740745262"/>
      </left>
      <right style="medium">
        <color indexed="64"/>
      </right>
      <top style="medium">
        <color indexed="64"/>
      </top>
      <bottom style="thin">
        <color theme="3" tint="-0.499984740745262"/>
      </bottom>
      <diagonal/>
    </border>
    <border>
      <left style="medium">
        <color indexed="64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 style="thin">
        <color theme="3" tint="-0.499984740745262"/>
      </left>
      <right style="medium">
        <color indexed="64"/>
      </right>
      <top style="thin">
        <color theme="3" tint="-0.499984740745262"/>
      </top>
      <bottom style="thin">
        <color theme="3" tint="-0.499984740745262"/>
      </bottom>
      <diagonal/>
    </border>
    <border>
      <left style="thin">
        <color theme="3" tint="-0.499984740745262"/>
      </left>
      <right/>
      <top style="medium">
        <color indexed="64"/>
      </top>
      <bottom style="thin">
        <color theme="3" tint="-0.499984740745262"/>
      </bottom>
      <diagonal/>
    </border>
    <border>
      <left style="thin">
        <color theme="3" tint="-0.499984740745262"/>
      </left>
      <right/>
      <top style="thin">
        <color theme="3" tint="-0.499984740745262"/>
      </top>
      <bottom style="thin">
        <color theme="3" tint="-0.499984740745262"/>
      </bottom>
      <diagonal/>
    </border>
    <border>
      <left style="thin">
        <color theme="3" tint="-0.499984740745262"/>
      </left>
      <right/>
      <top style="thin">
        <color theme="3" tint="-0.499984740745262"/>
      </top>
      <bottom/>
      <diagonal/>
    </border>
    <border>
      <left style="medium">
        <color theme="4" tint="-0.499984740745262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/>
      <right/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theme="4" tint="-0.499984740745262"/>
      </right>
      <top/>
      <bottom/>
      <diagonal/>
    </border>
    <border>
      <left style="medium">
        <color theme="4" tint="-0.499984740745262"/>
      </left>
      <right style="medium">
        <color theme="4" tint="-0.499984740745262"/>
      </right>
      <top/>
      <bottom style="medium">
        <color theme="4" tint="-0.499984740745262"/>
      </bottom>
      <diagonal/>
    </border>
    <border>
      <left style="medium">
        <color theme="4" tint="-0.499984740745262"/>
      </left>
      <right style="medium">
        <color indexed="49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indexed="49"/>
      </left>
      <right style="medium">
        <color indexed="49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indexed="49"/>
      </left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 style="medium">
        <color theme="3" tint="-0.499984740745262"/>
      </left>
      <right/>
      <top style="thin">
        <color theme="3" tint="-0.499984740745262"/>
      </top>
      <bottom style="thin">
        <color theme="3" tint="-0.499984740745262"/>
      </bottom>
      <diagonal/>
    </border>
    <border>
      <left/>
      <right/>
      <top style="thin">
        <color theme="3" tint="-0.499984740745262"/>
      </top>
      <bottom style="thin">
        <color theme="3" tint="-0.499984740745262"/>
      </bottom>
      <diagonal/>
    </border>
    <border>
      <left style="medium">
        <color theme="3" tint="-0.499984740745262"/>
      </left>
      <right/>
      <top style="medium">
        <color theme="3" tint="-0.499984740745262"/>
      </top>
      <bottom style="thin">
        <color theme="3" tint="-0.499984740745262"/>
      </bottom>
      <diagonal/>
    </border>
    <border>
      <left/>
      <right/>
      <top style="medium">
        <color theme="3" tint="-0.499984740745262"/>
      </top>
      <bottom style="thin">
        <color theme="3" tint="-0.499984740745262"/>
      </bottom>
      <diagonal/>
    </border>
    <border>
      <left/>
      <right style="medium">
        <color indexed="49"/>
      </right>
      <top style="thin">
        <color theme="3" tint="-0.499984740745262"/>
      </top>
      <bottom style="thin">
        <color theme="3" tint="-0.499984740745262"/>
      </bottom>
      <diagonal/>
    </border>
    <border>
      <left style="medium">
        <color indexed="49"/>
      </left>
      <right style="medium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  <border>
      <left style="medium">
        <color theme="3" tint="-0.499984740745262"/>
      </left>
      <right style="medium">
        <color indexed="49"/>
      </right>
      <top style="medium">
        <color theme="3" tint="-0.499984740745262"/>
      </top>
      <bottom style="medium">
        <color theme="3" tint="-0.499984740745262"/>
      </bottom>
      <diagonal/>
    </border>
    <border>
      <left style="medium">
        <color indexed="49"/>
      </left>
      <right style="medium">
        <color theme="3" tint="-0.499984740745262"/>
      </right>
      <top style="medium">
        <color theme="3" tint="-0.499984740745262"/>
      </top>
      <bottom style="medium">
        <color theme="3" tint="-0.499984740745262"/>
      </bottom>
      <diagonal/>
    </border>
    <border>
      <left style="medium">
        <color theme="3" tint="-0.499984740745262"/>
      </left>
      <right/>
      <top style="thin">
        <color theme="3" tint="-0.499984740745262"/>
      </top>
      <bottom style="medium">
        <color theme="3" tint="-0.499984740745262"/>
      </bottom>
      <diagonal/>
    </border>
    <border>
      <left/>
      <right/>
      <top style="thin">
        <color theme="3" tint="-0.499984740745262"/>
      </top>
      <bottom style="medium">
        <color theme="3" tint="-0.499984740745262"/>
      </bottom>
      <diagonal/>
    </border>
    <border>
      <left style="medium">
        <color indexed="49"/>
      </left>
      <right style="medium">
        <color indexed="49"/>
      </right>
      <top style="medium">
        <color theme="3" tint="-0.499984740745262"/>
      </top>
      <bottom style="medium">
        <color theme="3" tint="-0.499984740745262"/>
      </bottom>
      <diagonal/>
    </border>
    <border>
      <left style="medium">
        <color indexed="41"/>
      </left>
      <right style="medium">
        <color theme="3" tint="-0.499984740745262"/>
      </right>
      <top/>
      <bottom/>
      <diagonal/>
    </border>
    <border>
      <left style="medium">
        <color theme="3" tint="-0.499984740745262"/>
      </left>
      <right style="medium">
        <color indexed="27"/>
      </right>
      <top style="medium">
        <color theme="3" tint="-0.499984740745262"/>
      </top>
      <bottom style="medium">
        <color theme="3" tint="-0.499984740745262"/>
      </bottom>
      <diagonal/>
    </border>
    <border>
      <left style="medium">
        <color indexed="27"/>
      </left>
      <right style="medium">
        <color theme="3" tint="-0.499984740745262"/>
      </right>
      <top style="medium">
        <color theme="3" tint="-0.499984740745262"/>
      </top>
      <bottom style="medium">
        <color theme="3" tint="-0.499984740745262"/>
      </bottom>
      <diagonal/>
    </border>
    <border>
      <left/>
      <right style="medium">
        <color indexed="49"/>
      </right>
      <top style="medium">
        <color theme="3" tint="-0.499984740745262"/>
      </top>
      <bottom/>
      <diagonal/>
    </border>
    <border>
      <left style="medium">
        <color indexed="49"/>
      </left>
      <right style="medium">
        <color theme="3" tint="-0.499984740745262"/>
      </right>
      <top style="medium">
        <color theme="3" tint="-0.499984740745262"/>
      </top>
      <bottom/>
      <diagonal/>
    </border>
    <border>
      <left style="medium">
        <color theme="3" tint="-0.499984740745262"/>
      </left>
      <right style="medium">
        <color indexed="49"/>
      </right>
      <top style="medium">
        <color theme="3" tint="-0.499984740745262"/>
      </top>
      <bottom style="thin">
        <color theme="3" tint="-0.499984740745262"/>
      </bottom>
      <diagonal/>
    </border>
    <border>
      <left style="medium">
        <color indexed="49"/>
      </left>
      <right style="medium">
        <color theme="3" tint="-0.499984740745262"/>
      </right>
      <top style="medium">
        <color theme="3" tint="-0.499984740745262"/>
      </top>
      <bottom style="thin">
        <color theme="3" tint="-0.499984740745262"/>
      </bottom>
      <diagonal/>
    </border>
    <border>
      <left/>
      <right style="medium">
        <color indexed="27"/>
      </right>
      <top style="medium">
        <color theme="3" tint="-0.499984740745262"/>
      </top>
      <bottom style="medium">
        <color theme="3" tint="-0.499984740745262"/>
      </bottom>
      <diagonal/>
    </border>
    <border>
      <left/>
      <right style="medium">
        <color indexed="49"/>
      </right>
      <top style="medium">
        <color theme="3" tint="-0.499984740745262"/>
      </top>
      <bottom style="thin">
        <color theme="3" tint="-0.499984740745262"/>
      </bottom>
      <diagonal/>
    </border>
    <border>
      <left style="thin">
        <color theme="3" tint="-0.499984740745262"/>
      </left>
      <right style="thin">
        <color theme="3" tint="-0.499984740745262"/>
      </right>
      <top style="medium">
        <color indexed="27"/>
      </top>
      <bottom style="medium">
        <color indexed="41"/>
      </bottom>
      <diagonal/>
    </border>
    <border>
      <left/>
      <right style="medium">
        <color indexed="49"/>
      </right>
      <top style="thin">
        <color theme="3" tint="-0.499984740745262"/>
      </top>
      <bottom style="medium">
        <color theme="3" tint="-0.499984740745262"/>
      </bottom>
      <diagonal/>
    </border>
    <border>
      <left style="medium">
        <color indexed="49"/>
      </left>
      <right style="medium">
        <color theme="3" tint="-0.499984740745262"/>
      </right>
      <top style="thin">
        <color theme="3" tint="-0.499984740745262"/>
      </top>
      <bottom style="medium">
        <color theme="3" tint="-0.499984740745262"/>
      </bottom>
      <diagonal/>
    </border>
    <border>
      <left/>
      <right style="medium">
        <color indexed="49"/>
      </right>
      <top style="medium">
        <color theme="3" tint="-0.499984740745262"/>
      </top>
      <bottom style="medium">
        <color theme="3" tint="-0.499984740745262"/>
      </bottom>
      <diagonal/>
    </border>
    <border>
      <left style="thin">
        <color theme="3" tint="-0.499984740745262"/>
      </left>
      <right/>
      <top style="medium">
        <color theme="3" tint="-0.499984740745262"/>
      </top>
      <bottom style="medium">
        <color theme="3" tint="-0.499984740745262"/>
      </bottom>
      <diagonal/>
    </border>
    <border>
      <left style="thin">
        <color theme="3" tint="-0.499984740745262"/>
      </left>
      <right/>
      <top/>
      <bottom style="thin">
        <color theme="3" tint="-0.499984740745262"/>
      </bottom>
      <diagonal/>
    </border>
    <border>
      <left style="medium">
        <color theme="3" tint="-0.499984740745262"/>
      </left>
      <right style="medium">
        <color indexed="49"/>
      </right>
      <top style="medium">
        <color theme="3" tint="-0.499984740745262"/>
      </top>
      <bottom/>
      <diagonal/>
    </border>
    <border>
      <left style="thin">
        <color theme="3" tint="-0.499984740745262"/>
      </left>
      <right/>
      <top style="thin">
        <color theme="3" tint="-0.499984740745262"/>
      </top>
      <bottom style="medium">
        <color theme="3" tint="-0.499984740745262"/>
      </bottom>
      <diagonal/>
    </border>
    <border>
      <left style="medium">
        <color theme="3" tint="-0.499984740745262"/>
      </left>
      <right style="medium">
        <color indexed="27"/>
      </right>
      <top style="medium">
        <color theme="3" tint="-0.499984740745262"/>
      </top>
      <bottom/>
      <diagonal/>
    </border>
    <border>
      <left style="medium">
        <color indexed="41"/>
      </left>
      <right style="medium">
        <color indexed="41"/>
      </right>
      <top style="medium">
        <color theme="3" tint="-0.499984740745262"/>
      </top>
      <bottom/>
      <diagonal/>
    </border>
    <border>
      <left style="medium">
        <color indexed="41"/>
      </left>
      <right style="medium">
        <color theme="3" tint="-0.499984740745262"/>
      </right>
      <top style="medium">
        <color theme="3" tint="-0.499984740745262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theme="3" tint="-0.499984740745262"/>
      </left>
      <right/>
      <top/>
      <bottom style="thin">
        <color theme="3" tint="-0.499984740745262"/>
      </bottom>
      <diagonal/>
    </border>
    <border>
      <left/>
      <right/>
      <top/>
      <bottom style="thin">
        <color theme="3" tint="-0.4999847407452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3" tint="-0.499984740745262"/>
      </right>
      <top style="medium">
        <color indexed="64"/>
      </top>
      <bottom style="medium">
        <color indexed="41"/>
      </bottom>
      <diagonal/>
    </border>
    <border>
      <left style="thin">
        <color theme="3" tint="-0.499984740745262"/>
      </left>
      <right style="thin">
        <color theme="3" tint="-0.499984740745262"/>
      </right>
      <top style="medium">
        <color indexed="64"/>
      </top>
      <bottom style="medium">
        <color indexed="41"/>
      </bottom>
      <diagonal/>
    </border>
    <border>
      <left style="medium">
        <color indexed="64"/>
      </left>
      <right style="thin">
        <color theme="3" tint="-0.499984740745262"/>
      </right>
      <top style="medium">
        <color indexed="27"/>
      </top>
      <bottom style="medium">
        <color indexed="4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3" tint="-0.499984740745262"/>
      </right>
      <top style="medium">
        <color indexed="64"/>
      </top>
      <bottom style="thin">
        <color theme="3" tint="-0.499984740745262"/>
      </bottom>
      <diagonal/>
    </border>
    <border>
      <left style="medium">
        <color indexed="64"/>
      </left>
      <right style="thin">
        <color theme="3" tint="-0.499984740745262"/>
      </right>
      <top style="thin">
        <color theme="3" tint="-0.499984740745262"/>
      </top>
      <bottom style="medium">
        <color theme="3" tint="-0.499984740745262"/>
      </bottom>
      <diagonal/>
    </border>
    <border>
      <left style="thin">
        <color theme="3" tint="-0.499984740745262"/>
      </left>
      <right style="medium">
        <color indexed="64"/>
      </right>
      <top style="thin">
        <color theme="3" tint="-0.499984740745262"/>
      </top>
      <bottom style="medium">
        <color theme="3" tint="-0.499984740745262"/>
      </bottom>
      <diagonal/>
    </border>
    <border>
      <left style="medium">
        <color indexed="64"/>
      </left>
      <right style="thin">
        <color theme="3" tint="-0.499984740745262"/>
      </right>
      <top style="medium">
        <color theme="3" tint="-0.499984740745262"/>
      </top>
      <bottom style="medium">
        <color indexed="64"/>
      </bottom>
      <diagonal/>
    </border>
    <border>
      <left style="thin">
        <color theme="3" tint="-0.499984740745262"/>
      </left>
      <right style="thin">
        <color theme="3" tint="-0.499984740745262"/>
      </right>
      <top style="medium">
        <color theme="3" tint="-0.499984740745262"/>
      </top>
      <bottom style="medium">
        <color indexed="64"/>
      </bottom>
      <diagonal/>
    </border>
    <border>
      <left style="thin">
        <color theme="3" tint="-0.499984740745262"/>
      </left>
      <right style="medium">
        <color indexed="64"/>
      </right>
      <top style="medium">
        <color theme="3" tint="-0.499984740745262"/>
      </top>
      <bottom style="medium">
        <color indexed="64"/>
      </bottom>
      <diagonal/>
    </border>
    <border>
      <left style="thin">
        <color theme="3" tint="-0.499984740745262"/>
      </left>
      <right/>
      <top style="medium">
        <color indexed="64"/>
      </top>
      <bottom style="medium">
        <color indexed="41"/>
      </bottom>
      <diagonal/>
    </border>
    <border>
      <left style="thin">
        <color theme="3" tint="-0.499984740745262"/>
      </left>
      <right/>
      <top style="medium">
        <color indexed="27"/>
      </top>
      <bottom style="medium">
        <color indexed="41"/>
      </bottom>
      <diagonal/>
    </border>
    <border>
      <left/>
      <right style="thin">
        <color theme="3" tint="-0.499984740745262"/>
      </right>
      <top/>
      <bottom style="medium">
        <color theme="3" tint="-0.499984740745262"/>
      </bottom>
      <diagonal/>
    </border>
    <border>
      <left/>
      <right style="thin">
        <color theme="3" tint="-0.499984740745262"/>
      </right>
      <top/>
      <bottom/>
      <diagonal/>
    </border>
    <border>
      <left style="thin">
        <color theme="3" tint="-0.499984740745262"/>
      </left>
      <right style="thin">
        <color theme="3" tint="-0.499984740745262"/>
      </right>
      <top/>
      <bottom/>
      <diagonal/>
    </border>
    <border>
      <left style="thin">
        <color theme="3" tint="-0.499984740745262"/>
      </left>
      <right style="medium">
        <color indexed="64"/>
      </right>
      <top/>
      <bottom style="thin">
        <color theme="3" tint="-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theme="3" tint="-0.499984740745262"/>
      </bottom>
      <diagonal/>
    </border>
    <border>
      <left/>
      <right style="medium">
        <color indexed="64"/>
      </right>
      <top style="thin">
        <color theme="3" tint="-0.499984740745262"/>
      </top>
      <bottom style="thin">
        <color theme="3" tint="-0.4999847407452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3" tint="-0.499984740745262"/>
      </left>
      <right style="medium">
        <color theme="3" tint="-0.499984740745262"/>
      </right>
      <top style="thin">
        <color indexed="64"/>
      </top>
      <bottom/>
      <diagonal/>
    </border>
    <border>
      <left style="thin">
        <color theme="3" tint="-0.499984740745262"/>
      </left>
      <right style="medium">
        <color theme="3" tint="-0.499984740745262"/>
      </right>
      <top style="thin">
        <color theme="3" tint="-0.499984740745262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theme="3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3" tint="-0.499984740745262"/>
      </left>
      <right style="medium">
        <color theme="3" tint="-0.499984740745262"/>
      </right>
      <top style="medium">
        <color indexed="64"/>
      </top>
      <bottom style="medium">
        <color indexed="64"/>
      </bottom>
      <diagonal/>
    </border>
    <border>
      <left/>
      <right style="thin">
        <color theme="3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3" tint="-0.499984740745262"/>
      </left>
      <right style="thin">
        <color theme="3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3" tint="-0.499984740745262"/>
      </left>
      <right/>
      <top style="medium">
        <color indexed="64"/>
      </top>
      <bottom style="medium">
        <color indexed="64"/>
      </bottom>
      <diagonal/>
    </border>
    <border>
      <left style="thin">
        <color theme="3" tint="-0.49998474074526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3" tint="-0.499984740745262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3" tint="-0.499984740745262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3" tint="-0.499984740745262"/>
      </right>
      <top style="medium">
        <color indexed="64"/>
      </top>
      <bottom style="thin">
        <color theme="3" tint="-0.499984740745262"/>
      </bottom>
      <diagonal/>
    </border>
    <border>
      <left style="thin">
        <color theme="3" tint="-0.499984740745262"/>
      </left>
      <right style="medium">
        <color theme="3" tint="-0.499984740745262"/>
      </right>
      <top style="medium">
        <color indexed="64"/>
      </top>
      <bottom style="thin">
        <color theme="3" tint="-0.499984740745262"/>
      </bottom>
      <diagonal/>
    </border>
    <border>
      <left style="medium">
        <color theme="3" tint="-0.499984740745262"/>
      </left>
      <right style="medium">
        <color theme="3" tint="-0.499984740745262"/>
      </right>
      <top style="medium">
        <color indexed="64"/>
      </top>
      <bottom style="thin">
        <color theme="3" tint="-0.499984740745262"/>
      </bottom>
      <diagonal/>
    </border>
    <border>
      <left style="medium">
        <color theme="3" tint="-0.499984740745262"/>
      </left>
      <right style="thin">
        <color theme="3" tint="-0.499984740745262"/>
      </right>
      <top style="medium">
        <color indexed="64"/>
      </top>
      <bottom style="thin">
        <color theme="3" tint="-0.499984740745262"/>
      </bottom>
      <diagonal/>
    </border>
    <border>
      <left style="medium">
        <color indexed="64"/>
      </left>
      <right style="thin">
        <color theme="3" tint="-0.499984740745262"/>
      </right>
      <top style="thin">
        <color theme="3" tint="-0.499984740745262"/>
      </top>
      <bottom style="medium">
        <color indexed="64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medium">
        <color indexed="64"/>
      </bottom>
      <diagonal/>
    </border>
    <border>
      <left style="thin">
        <color theme="3" tint="-0.499984740745262"/>
      </left>
      <right/>
      <top style="thin">
        <color theme="3" tint="-0.499984740745262"/>
      </top>
      <bottom style="medium">
        <color indexed="64"/>
      </bottom>
      <diagonal/>
    </border>
    <border>
      <left/>
      <right style="thin">
        <color theme="3" tint="-0.499984740745262"/>
      </right>
      <top style="thin">
        <color theme="3" tint="-0.499984740745262"/>
      </top>
      <bottom style="medium">
        <color indexed="64"/>
      </bottom>
      <diagonal/>
    </border>
    <border>
      <left style="medium">
        <color theme="3" tint="-0.499984740745262"/>
      </left>
      <right style="medium">
        <color theme="3" tint="-0.499984740745262"/>
      </right>
      <top style="thin">
        <color theme="3" tint="-0.499984740745262"/>
      </top>
      <bottom style="medium">
        <color indexed="64"/>
      </bottom>
      <diagonal/>
    </border>
    <border>
      <left style="medium">
        <color theme="3" tint="-0.499984740745262"/>
      </left>
      <right style="thin">
        <color theme="3" tint="-0.499984740745262"/>
      </right>
      <top style="thin">
        <color theme="3" tint="-0.499984740745262"/>
      </top>
      <bottom style="medium">
        <color indexed="64"/>
      </bottom>
      <diagonal/>
    </border>
    <border>
      <left style="thin">
        <color theme="3" tint="-0.499984740745262"/>
      </left>
      <right style="medium">
        <color indexed="64"/>
      </right>
      <top style="thin">
        <color theme="3" tint="-0.499984740745262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3" tint="-0.499984740745262"/>
      </left>
      <right style="medium">
        <color indexed="64"/>
      </right>
      <top style="medium">
        <color theme="3" tint="-0.499984740745262"/>
      </top>
      <bottom style="thin">
        <color theme="3" tint="-0.499984740745262"/>
      </bottom>
      <diagonal/>
    </border>
    <border>
      <left style="medium">
        <color indexed="64"/>
      </left>
      <right style="thin">
        <color theme="3" tint="-0.499984740745262"/>
      </right>
      <top style="medium">
        <color indexed="27"/>
      </top>
      <bottom style="medium">
        <color indexed="64"/>
      </bottom>
      <diagonal/>
    </border>
    <border>
      <left style="thin">
        <color theme="3" tint="-0.499984740745262"/>
      </left>
      <right style="thin">
        <color theme="3" tint="-0.499984740745262"/>
      </right>
      <top style="medium">
        <color indexed="27"/>
      </top>
      <bottom style="medium">
        <color indexed="64"/>
      </bottom>
      <diagonal/>
    </border>
    <border>
      <left style="thin">
        <color theme="3" tint="-0.499984740745262"/>
      </left>
      <right/>
      <top style="medium">
        <color indexed="27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theme="3" tint="-0.499984740745262"/>
      </top>
      <bottom/>
      <diagonal/>
    </border>
    <border>
      <left/>
      <right style="thin">
        <color indexed="64"/>
      </right>
      <top style="thin">
        <color theme="3" tint="-0.499984740745262"/>
      </top>
      <bottom style="medium">
        <color theme="3" tint="-0.499984740745262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3" tint="-0.499984740745262"/>
      </top>
      <bottom style="medium">
        <color indexed="64"/>
      </bottom>
      <diagonal/>
    </border>
    <border>
      <left style="thin">
        <color theme="3" tint="-0.499984740745262"/>
      </left>
      <right/>
      <top/>
      <bottom style="medium">
        <color theme="3" tint="-0.499984740745262"/>
      </bottom>
      <diagonal/>
    </border>
    <border>
      <left style="medium">
        <color indexed="64"/>
      </left>
      <right style="medium">
        <color indexed="64"/>
      </right>
      <top/>
      <bottom style="thin">
        <color theme="3" tint="-0.499984740745262"/>
      </bottom>
      <diagonal/>
    </border>
    <border>
      <left style="medium">
        <color indexed="64"/>
      </left>
      <right style="medium">
        <color indexed="64"/>
      </right>
      <top style="thin">
        <color theme="3" tint="-0.499984740745262"/>
      </top>
      <bottom style="thin">
        <color theme="3" tint="-0.499984740745262"/>
      </bottom>
      <diagonal/>
    </border>
    <border>
      <left style="medium">
        <color indexed="64"/>
      </left>
      <right style="medium">
        <color indexed="64"/>
      </right>
      <top style="medium">
        <color theme="3" tint="-0.499984740745262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theme="3" tint="-0.499984740745262"/>
      </top>
      <bottom/>
      <diagonal/>
    </border>
    <border>
      <left style="medium">
        <color indexed="64"/>
      </left>
      <right style="thin">
        <color indexed="64"/>
      </right>
      <top style="thin">
        <color theme="3" tint="-0.499984740745262"/>
      </top>
      <bottom style="medium">
        <color theme="3" tint="-0.499984740745262"/>
      </bottom>
      <diagonal/>
    </border>
    <border>
      <left style="thin">
        <color theme="3" tint="-0.499984740745262"/>
      </left>
      <right style="thin">
        <color indexed="64"/>
      </right>
      <top style="medium">
        <color indexed="64"/>
      </top>
      <bottom style="thin">
        <color theme="3" tint="-0.499984740745262"/>
      </bottom>
      <diagonal/>
    </border>
    <border>
      <left style="thin">
        <color theme="3" tint="-0.499984740745262"/>
      </left>
      <right style="thin">
        <color indexed="64"/>
      </right>
      <top style="thin">
        <color theme="3" tint="-0.499984740745262"/>
      </top>
      <bottom style="thin">
        <color theme="3" tint="-0.499984740745262"/>
      </bottom>
      <diagonal/>
    </border>
    <border>
      <left style="thin">
        <color theme="3" tint="-0.499984740745262"/>
      </left>
      <right style="thin">
        <color indexed="64"/>
      </right>
      <top style="thin">
        <color theme="3" tint="-0.499984740745262"/>
      </top>
      <bottom/>
      <diagonal/>
    </border>
    <border>
      <left/>
      <right style="medium">
        <color theme="3" tint="-0.499984740745262"/>
      </right>
      <top style="thin">
        <color theme="3" tint="-0.499984740745262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164" fontId="27" fillId="0" borderId="0" applyFont="0" applyFill="0" applyBorder="0" applyAlignment="0" applyProtection="0"/>
    <xf numFmtId="0" fontId="4" fillId="0" borderId="0"/>
    <xf numFmtId="0" fontId="29" fillId="0" borderId="0"/>
    <xf numFmtId="0" fontId="28" fillId="0" borderId="0"/>
    <xf numFmtId="0" fontId="9" fillId="0" borderId="0"/>
    <xf numFmtId="0" fontId="25" fillId="0" borderId="0"/>
    <xf numFmtId="9" fontId="1" fillId="0" borderId="0" applyFont="0" applyFill="0" applyBorder="0" applyAlignment="0" applyProtection="0"/>
  </cellStyleXfs>
  <cellXfs count="895">
    <xf numFmtId="0" fontId="0" fillId="0" borderId="0" xfId="0"/>
    <xf numFmtId="0" fontId="4" fillId="0" borderId="0" xfId="0" applyFont="1" applyFill="1" applyBorder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10" fillId="0" borderId="0" xfId="0" applyFont="1" applyBorder="1" applyAlignment="1" applyProtection="1">
      <alignment vertical="center" wrapText="1"/>
    </xf>
    <xf numFmtId="0" fontId="0" fillId="0" borderId="0" xfId="0" applyFill="1" applyBorder="1"/>
    <xf numFmtId="0" fontId="4" fillId="2" borderId="58" xfId="0" applyFont="1" applyFill="1" applyBorder="1" applyAlignment="1" applyProtection="1">
      <alignment vertical="center" wrapText="1"/>
      <protection locked="0"/>
    </xf>
    <xf numFmtId="3" fontId="9" fillId="2" borderId="58" xfId="0" applyNumberFormat="1" applyFont="1" applyFill="1" applyBorder="1" applyAlignment="1" applyProtection="1">
      <alignment horizontal="left" vertical="center" wrapText="1"/>
      <protection locked="0"/>
    </xf>
    <xf numFmtId="3" fontId="4" fillId="2" borderId="58" xfId="0" applyNumberFormat="1" applyFont="1" applyFill="1" applyBorder="1" applyAlignment="1" applyProtection="1">
      <alignment horizontal="left" vertical="center" wrapText="1"/>
      <protection locked="0"/>
    </xf>
    <xf numFmtId="0" fontId="9" fillId="2" borderId="58" xfId="0" applyFont="1" applyFill="1" applyBorder="1" applyAlignment="1" applyProtection="1">
      <alignment vertical="center" wrapText="1"/>
      <protection locked="0"/>
    </xf>
    <xf numFmtId="4" fontId="9" fillId="2" borderId="60" xfId="0" applyNumberFormat="1" applyFont="1" applyFill="1" applyBorder="1" applyAlignment="1" applyProtection="1">
      <alignment vertical="center" wrapText="1"/>
      <protection locked="0"/>
    </xf>
    <xf numFmtId="0" fontId="9" fillId="2" borderId="62" xfId="0" applyFont="1" applyFill="1" applyBorder="1" applyAlignment="1" applyProtection="1">
      <alignment horizontal="center" vertical="center" wrapText="1"/>
      <protection locked="0"/>
    </xf>
    <xf numFmtId="0" fontId="9" fillId="2" borderId="63" xfId="0" applyFont="1" applyFill="1" applyBorder="1" applyAlignment="1" applyProtection="1">
      <alignment horizontal="center" vertical="center" wrapText="1"/>
      <protection locked="0"/>
    </xf>
    <xf numFmtId="0" fontId="9" fillId="2" borderId="64" xfId="0" applyFont="1" applyFill="1" applyBorder="1" applyAlignment="1" applyProtection="1">
      <alignment horizontal="center" vertical="center" wrapText="1"/>
      <protection locked="0"/>
    </xf>
    <xf numFmtId="4" fontId="9" fillId="2" borderId="65" xfId="0" applyNumberFormat="1" applyFont="1" applyFill="1" applyBorder="1" applyAlignment="1" applyProtection="1">
      <alignment vertical="center" wrapText="1"/>
      <protection locked="0"/>
    </xf>
    <xf numFmtId="3" fontId="9" fillId="2" borderId="67" xfId="0" applyNumberFormat="1" applyFont="1" applyFill="1" applyBorder="1" applyAlignment="1" applyProtection="1">
      <alignment vertical="center" wrapText="1"/>
      <protection locked="0"/>
    </xf>
    <xf numFmtId="0" fontId="9" fillId="2" borderId="69" xfId="0" applyFont="1" applyFill="1" applyBorder="1" applyAlignment="1" applyProtection="1">
      <alignment horizontal="center" vertical="center" wrapText="1"/>
      <protection locked="0"/>
    </xf>
    <xf numFmtId="3" fontId="9" fillId="2" borderId="67" xfId="0" applyNumberFormat="1" applyFont="1" applyFill="1" applyBorder="1" applyAlignment="1" applyProtection="1">
      <alignment horizontal="right" vertical="center" wrapText="1"/>
      <protection locked="0"/>
    </xf>
    <xf numFmtId="3" fontId="9" fillId="2" borderId="68" xfId="0" applyNumberFormat="1" applyFont="1" applyFill="1" applyBorder="1" applyAlignment="1" applyProtection="1">
      <alignment horizontal="right" vertical="center" wrapText="1"/>
      <protection locked="0"/>
    </xf>
    <xf numFmtId="0" fontId="9" fillId="2" borderId="73" xfId="0" applyFont="1" applyFill="1" applyBorder="1" applyAlignment="1" applyProtection="1">
      <alignment vertical="center" wrapText="1"/>
      <protection locked="0"/>
    </xf>
    <xf numFmtId="0" fontId="9" fillId="2" borderId="74" xfId="0" applyFont="1" applyFill="1" applyBorder="1" applyAlignment="1" applyProtection="1">
      <alignment vertical="center" wrapText="1"/>
      <protection locked="0"/>
    </xf>
    <xf numFmtId="0" fontId="9" fillId="2" borderId="75" xfId="0" applyFont="1" applyFill="1" applyBorder="1" applyAlignment="1" applyProtection="1">
      <alignment vertical="center" wrapText="1"/>
      <protection locked="0"/>
    </xf>
    <xf numFmtId="0" fontId="9" fillId="2" borderId="2" xfId="0" applyFont="1" applyFill="1" applyBorder="1" applyAlignment="1" applyProtection="1">
      <alignment vertical="center" wrapText="1"/>
      <protection locked="0"/>
    </xf>
    <xf numFmtId="0" fontId="4" fillId="0" borderId="0" xfId="0" applyFont="1" applyBorder="1" applyAlignment="1" applyProtection="1">
      <alignment vertical="center" wrapText="1"/>
      <protection hidden="1"/>
    </xf>
    <xf numFmtId="0" fontId="4" fillId="0" borderId="0" xfId="0" applyFont="1" applyAlignment="1" applyProtection="1">
      <alignment vertical="center" wrapText="1"/>
      <protection hidden="1"/>
    </xf>
    <xf numFmtId="0" fontId="16" fillId="2" borderId="0" xfId="0" applyFont="1" applyFill="1" applyAlignment="1" applyProtection="1">
      <alignment vertical="center" wrapText="1"/>
      <protection hidden="1"/>
    </xf>
    <xf numFmtId="0" fontId="21" fillId="0" borderId="0" xfId="0" applyFont="1" applyBorder="1" applyAlignment="1" applyProtection="1">
      <alignment vertical="center" wrapText="1"/>
      <protection hidden="1"/>
    </xf>
    <xf numFmtId="0" fontId="8" fillId="9" borderId="0" xfId="0" applyFont="1" applyFill="1" applyBorder="1" applyAlignment="1" applyProtection="1">
      <alignment vertical="center"/>
      <protection hidden="1"/>
    </xf>
    <xf numFmtId="0" fontId="4" fillId="9" borderId="0" xfId="0" applyFont="1" applyFill="1" applyAlignment="1" applyProtection="1">
      <alignment vertical="center" wrapText="1"/>
      <protection hidden="1"/>
    </xf>
    <xf numFmtId="0" fontId="4" fillId="0" borderId="0" xfId="0" applyFont="1" applyBorder="1" applyAlignment="1" applyProtection="1">
      <alignment vertical="center"/>
      <protection hidden="1"/>
    </xf>
    <xf numFmtId="0" fontId="23" fillId="10" borderId="4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vertical="center" wrapText="1"/>
      <protection hidden="1"/>
    </xf>
    <xf numFmtId="0" fontId="4" fillId="0" borderId="0" xfId="0" applyFont="1" applyFill="1" applyBorder="1" applyAlignment="1" applyProtection="1">
      <alignment horizontal="center" vertical="center" wrapText="1"/>
      <protection hidden="1"/>
    </xf>
    <xf numFmtId="0" fontId="4" fillId="0" borderId="0" xfId="0" applyFont="1" applyFill="1" applyAlignment="1" applyProtection="1">
      <alignment vertical="center" wrapText="1"/>
      <protection hidden="1"/>
    </xf>
    <xf numFmtId="0" fontId="16" fillId="0" borderId="0" xfId="0" applyFont="1" applyFill="1" applyAlignment="1" applyProtection="1">
      <alignment vertical="center" wrapText="1"/>
      <protection hidden="1"/>
    </xf>
    <xf numFmtId="0" fontId="24" fillId="10" borderId="4" xfId="0" applyFont="1" applyFill="1" applyBorder="1" applyAlignment="1" applyProtection="1">
      <alignment horizontal="center" vertical="center" wrapText="1"/>
      <protection hidden="1"/>
    </xf>
    <xf numFmtId="0" fontId="16" fillId="2" borderId="0" xfId="0" applyFont="1" applyFill="1" applyBorder="1" applyAlignment="1" applyProtection="1">
      <alignment vertical="center" wrapText="1"/>
      <protection hidden="1"/>
    </xf>
    <xf numFmtId="0" fontId="16" fillId="2" borderId="5" xfId="0" applyFont="1" applyFill="1" applyBorder="1" applyAlignment="1" applyProtection="1">
      <alignment vertical="center" wrapText="1"/>
      <protection hidden="1"/>
    </xf>
    <xf numFmtId="0" fontId="4" fillId="0" borderId="6" xfId="0" applyFont="1" applyBorder="1" applyAlignment="1" applyProtection="1">
      <alignment vertical="center" wrapText="1"/>
      <protection hidden="1"/>
    </xf>
    <xf numFmtId="0" fontId="4" fillId="0" borderId="0" xfId="0" applyFont="1" applyFill="1" applyBorder="1" applyAlignment="1" applyProtection="1">
      <alignment vertical="center" wrapText="1"/>
      <protection hidden="1"/>
    </xf>
    <xf numFmtId="0" fontId="16" fillId="0" borderId="0" xfId="0" applyFont="1" applyFill="1" applyBorder="1" applyAlignment="1" applyProtection="1">
      <alignment vertical="center" wrapText="1"/>
      <protection hidden="1"/>
    </xf>
    <xf numFmtId="0" fontId="16" fillId="0" borderId="5" xfId="0" applyFont="1" applyFill="1" applyBorder="1" applyAlignment="1" applyProtection="1">
      <alignment vertical="center" wrapText="1"/>
      <protection hidden="1"/>
    </xf>
    <xf numFmtId="0" fontId="4" fillId="0" borderId="6" xfId="0" applyFont="1" applyFill="1" applyBorder="1" applyAlignment="1" applyProtection="1">
      <alignment vertical="center" wrapText="1"/>
      <protection hidden="1"/>
    </xf>
    <xf numFmtId="0" fontId="5" fillId="0" borderId="0" xfId="0" applyFont="1" applyAlignment="1" applyProtection="1">
      <alignment vertical="center" wrapText="1"/>
      <protection hidden="1"/>
    </xf>
    <xf numFmtId="0" fontId="16" fillId="2" borderId="0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left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3" fontId="9" fillId="0" borderId="0" xfId="0" applyNumberFormat="1" applyFont="1" applyFill="1" applyBorder="1" applyAlignment="1" applyProtection="1">
      <alignment horizontal="center" vertical="center" wrapText="1"/>
      <protection hidden="1"/>
    </xf>
    <xf numFmtId="3" fontId="5" fillId="12" borderId="78" xfId="0" applyNumberFormat="1" applyFont="1" applyFill="1" applyBorder="1" applyAlignment="1" applyProtection="1">
      <alignment horizontal="center" vertical="center" wrapText="1"/>
      <protection hidden="1"/>
    </xf>
    <xf numFmtId="3" fontId="5" fillId="12" borderId="77" xfId="0" applyNumberFormat="1" applyFont="1" applyFill="1" applyBorder="1" applyAlignment="1" applyProtection="1">
      <alignment horizontal="center" vertical="center" wrapText="1"/>
      <protection hidden="1"/>
    </xf>
    <xf numFmtId="3" fontId="18" fillId="0" borderId="0" xfId="0" applyNumberFormat="1" applyFont="1" applyFill="1" applyBorder="1" applyAlignment="1" applyProtection="1">
      <alignment horizontal="center" vertical="center" wrapText="1"/>
      <protection hidden="1"/>
    </xf>
    <xf numFmtId="3" fontId="5" fillId="0" borderId="0" xfId="0" applyNumberFormat="1" applyFont="1" applyFill="1" applyBorder="1" applyAlignment="1" applyProtection="1">
      <alignment vertical="center" wrapText="1"/>
      <protection hidden="1"/>
    </xf>
    <xf numFmtId="4" fontId="5" fillId="0" borderId="0" xfId="0" applyNumberFormat="1" applyFont="1" applyFill="1" applyBorder="1" applyAlignment="1" applyProtection="1">
      <alignment vertical="center" wrapText="1"/>
      <protection hidden="1"/>
    </xf>
    <xf numFmtId="0" fontId="24" fillId="10" borderId="80" xfId="0" applyFont="1" applyFill="1" applyBorder="1" applyAlignment="1" applyProtection="1">
      <alignment horizontal="center" vertical="center" wrapText="1"/>
      <protection hidden="1"/>
    </xf>
    <xf numFmtId="3" fontId="4" fillId="0" borderId="0" xfId="0" applyNumberFormat="1" applyFont="1" applyAlignment="1" applyProtection="1">
      <alignment vertical="center" wrapText="1"/>
      <protection hidden="1"/>
    </xf>
    <xf numFmtId="3" fontId="16" fillId="2" borderId="0" xfId="0" applyNumberFormat="1" applyFont="1" applyFill="1" applyAlignment="1" applyProtection="1">
      <alignment vertical="center" wrapText="1"/>
      <protection hidden="1"/>
    </xf>
    <xf numFmtId="0" fontId="21" fillId="0" borderId="7" xfId="0" applyFont="1" applyBorder="1" applyAlignment="1" applyProtection="1">
      <alignment vertical="center" wrapText="1"/>
      <protection hidden="1"/>
    </xf>
    <xf numFmtId="3" fontId="4" fillId="0" borderId="0" xfId="0" applyNumberFormat="1" applyFont="1" applyFill="1" applyAlignment="1" applyProtection="1">
      <alignment vertical="center"/>
      <protection hidden="1"/>
    </xf>
    <xf numFmtId="3" fontId="4" fillId="0" borderId="0" xfId="0" applyNumberFormat="1" applyFont="1" applyFill="1" applyAlignment="1" applyProtection="1">
      <alignment vertical="center" wrapText="1"/>
      <protection hidden="1"/>
    </xf>
    <xf numFmtId="3" fontId="4" fillId="0" borderId="0" xfId="0" applyNumberFormat="1" applyFont="1" applyAlignment="1" applyProtection="1">
      <alignment horizontal="center" vertical="center" wrapText="1"/>
      <protection hidden="1"/>
    </xf>
    <xf numFmtId="3" fontId="4" fillId="0" borderId="0" xfId="0" applyNumberFormat="1" applyFont="1" applyAlignment="1" applyProtection="1">
      <alignment vertical="center"/>
      <protection hidden="1"/>
    </xf>
    <xf numFmtId="0" fontId="4" fillId="11" borderId="83" xfId="0" applyFont="1" applyFill="1" applyBorder="1" applyAlignment="1" applyProtection="1">
      <alignment vertical="center" wrapText="1"/>
      <protection hidden="1"/>
    </xf>
    <xf numFmtId="0" fontId="9" fillId="12" borderId="83" xfId="0" applyFont="1" applyFill="1" applyBorder="1" applyAlignment="1" applyProtection="1">
      <alignment vertical="center" wrapText="1"/>
      <protection hidden="1"/>
    </xf>
    <xf numFmtId="3" fontId="9" fillId="12" borderId="84" xfId="0" applyNumberFormat="1" applyFont="1" applyFill="1" applyBorder="1" applyAlignment="1" applyProtection="1">
      <alignment vertical="center" wrapText="1"/>
      <protection hidden="1"/>
    </xf>
    <xf numFmtId="0" fontId="4" fillId="11" borderId="79" xfId="0" applyFont="1" applyFill="1" applyBorder="1" applyAlignment="1" applyProtection="1">
      <alignment vertical="center" wrapText="1"/>
      <protection hidden="1"/>
    </xf>
    <xf numFmtId="166" fontId="9" fillId="12" borderId="79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0" xfId="0" applyFont="1" applyFill="1" applyBorder="1" applyAlignment="1" applyProtection="1">
      <alignment vertical="center"/>
      <protection hidden="1"/>
    </xf>
    <xf numFmtId="0" fontId="4" fillId="0" borderId="8" xfId="0" applyFont="1" applyFill="1" applyBorder="1" applyAlignment="1" applyProtection="1">
      <alignment vertical="center"/>
      <protection hidden="1"/>
    </xf>
    <xf numFmtId="0" fontId="4" fillId="0" borderId="0" xfId="0" applyFont="1" applyFill="1" applyBorder="1" applyAlignment="1" applyProtection="1">
      <alignment horizontal="left" vertical="center"/>
      <protection hidden="1"/>
    </xf>
    <xf numFmtId="0" fontId="9" fillId="0" borderId="0" xfId="0" applyFont="1" applyFill="1" applyBorder="1" applyAlignment="1" applyProtection="1">
      <alignment horizontal="center" vertical="center" wrapText="1"/>
      <protection hidden="1"/>
    </xf>
    <xf numFmtId="0" fontId="5" fillId="11" borderId="83" xfId="0" applyFont="1" applyFill="1" applyBorder="1" applyAlignment="1" applyProtection="1">
      <alignment horizontal="center" vertical="center" wrapText="1"/>
      <protection hidden="1"/>
    </xf>
    <xf numFmtId="0" fontId="14" fillId="9" borderId="0" xfId="0" applyFont="1" applyFill="1" applyBorder="1" applyAlignment="1" applyProtection="1">
      <alignment horizontal="left" vertical="center"/>
      <protection hidden="1"/>
    </xf>
    <xf numFmtId="0" fontId="4" fillId="9" borderId="0" xfId="0" applyFont="1" applyFill="1" applyBorder="1" applyAlignment="1" applyProtection="1">
      <alignment vertical="center" wrapText="1"/>
      <protection hidden="1"/>
    </xf>
    <xf numFmtId="0" fontId="14" fillId="9" borderId="0" xfId="0" applyFont="1" applyFill="1" applyBorder="1" applyAlignment="1" applyProtection="1">
      <alignment vertical="center"/>
      <protection hidden="1"/>
    </xf>
    <xf numFmtId="0" fontId="15" fillId="9" borderId="0" xfId="0" applyFont="1" applyFill="1" applyBorder="1" applyAlignment="1" applyProtection="1">
      <alignment horizontal="left" vertical="center"/>
      <protection hidden="1"/>
    </xf>
    <xf numFmtId="0" fontId="10" fillId="0" borderId="0" xfId="0" applyFont="1" applyBorder="1" applyAlignment="1" applyProtection="1">
      <alignment vertical="center" wrapText="1"/>
      <protection hidden="1"/>
    </xf>
    <xf numFmtId="0" fontId="16" fillId="2" borderId="9" xfId="0" applyFont="1" applyFill="1" applyBorder="1" applyAlignment="1" applyProtection="1">
      <alignment vertical="center" wrapText="1"/>
      <protection hidden="1"/>
    </xf>
    <xf numFmtId="0" fontId="16" fillId="0" borderId="10" xfId="0" applyFont="1" applyBorder="1" applyAlignment="1" applyProtection="1">
      <alignment vertical="center" wrapText="1"/>
      <protection hidden="1"/>
    </xf>
    <xf numFmtId="0" fontId="16" fillId="0" borderId="6" xfId="0" applyFont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vertical="center"/>
      <protection hidden="1"/>
    </xf>
    <xf numFmtId="0" fontId="22" fillId="13" borderId="85" xfId="0" applyFont="1" applyFill="1" applyBorder="1" applyAlignment="1" applyProtection="1">
      <alignment horizontal="centerContinuous" vertical="center" wrapText="1"/>
      <protection hidden="1"/>
    </xf>
    <xf numFmtId="0" fontId="22" fillId="13" borderId="86" xfId="0" applyFont="1" applyFill="1" applyBorder="1" applyAlignment="1" applyProtection="1">
      <alignment horizontal="centerContinuous" vertical="center" wrapText="1"/>
      <protection hidden="1"/>
    </xf>
    <xf numFmtId="0" fontId="22" fillId="13" borderId="84" xfId="0" applyFont="1" applyFill="1" applyBorder="1" applyAlignment="1" applyProtection="1">
      <alignment horizontal="centerContinuous" vertical="center" wrapText="1"/>
      <protection hidden="1"/>
    </xf>
    <xf numFmtId="0" fontId="16" fillId="0" borderId="5" xfId="0" applyFont="1" applyBorder="1" applyAlignment="1" applyProtection="1">
      <alignment vertical="center" wrapText="1"/>
      <protection hidden="1"/>
    </xf>
    <xf numFmtId="0" fontId="16" fillId="0" borderId="11" xfId="0" applyFont="1" applyBorder="1" applyAlignment="1" applyProtection="1">
      <alignment vertical="center" wrapText="1"/>
      <protection hidden="1"/>
    </xf>
    <xf numFmtId="0" fontId="16" fillId="0" borderId="12" xfId="0" applyFont="1" applyBorder="1" applyAlignment="1" applyProtection="1">
      <alignment vertical="center" wrapText="1"/>
      <protection hidden="1"/>
    </xf>
    <xf numFmtId="0" fontId="16" fillId="0" borderId="0" xfId="0" applyFont="1" applyBorder="1" applyAlignment="1" applyProtection="1">
      <alignment vertical="center" wrapText="1"/>
      <protection hidden="1"/>
    </xf>
    <xf numFmtId="0" fontId="9" fillId="9" borderId="0" xfId="0" applyFont="1" applyFill="1" applyBorder="1" applyAlignment="1" applyProtection="1">
      <alignment vertical="center"/>
      <protection hidden="1"/>
    </xf>
    <xf numFmtId="0" fontId="16" fillId="2" borderId="13" xfId="0" applyFont="1" applyFill="1" applyBorder="1" applyAlignment="1" applyProtection="1">
      <alignment vertical="center" wrapText="1"/>
      <protection hidden="1"/>
    </xf>
    <xf numFmtId="0" fontId="16" fillId="0" borderId="13" xfId="0" applyFont="1" applyBorder="1" applyAlignment="1" applyProtection="1">
      <alignment vertical="center" wrapText="1"/>
      <protection hidden="1"/>
    </xf>
    <xf numFmtId="0" fontId="4" fillId="0" borderId="13" xfId="0" applyFont="1" applyBorder="1" applyAlignment="1" applyProtection="1">
      <alignment vertical="center" wrapText="1"/>
      <protection hidden="1"/>
    </xf>
    <xf numFmtId="0" fontId="16" fillId="2" borderId="14" xfId="0" applyFont="1" applyFill="1" applyBorder="1" applyAlignment="1" applyProtection="1">
      <alignment vertical="center" wrapText="1"/>
      <protection hidden="1"/>
    </xf>
    <xf numFmtId="0" fontId="16" fillId="0" borderId="14" xfId="0" applyFont="1" applyBorder="1" applyAlignment="1" applyProtection="1">
      <alignment vertical="center" wrapText="1"/>
      <protection hidden="1"/>
    </xf>
    <xf numFmtId="0" fontId="4" fillId="0" borderId="3" xfId="0" applyFont="1" applyBorder="1" applyAlignment="1" applyProtection="1">
      <alignment vertical="center" wrapText="1"/>
      <protection hidden="1"/>
    </xf>
    <xf numFmtId="0" fontId="22" fillId="13" borderId="80" xfId="0" applyFont="1" applyFill="1" applyBorder="1" applyAlignment="1" applyProtection="1">
      <alignment vertical="center"/>
      <protection hidden="1"/>
    </xf>
    <xf numFmtId="0" fontId="22" fillId="13" borderId="87" xfId="0" applyFont="1" applyFill="1" applyBorder="1" applyAlignment="1" applyProtection="1">
      <alignment vertical="center"/>
      <protection hidden="1"/>
    </xf>
    <xf numFmtId="0" fontId="5" fillId="0" borderId="0" xfId="0" applyFont="1" applyFill="1" applyBorder="1" applyAlignment="1" applyProtection="1">
      <alignment vertical="center"/>
      <protection hidden="1"/>
    </xf>
    <xf numFmtId="0" fontId="5" fillId="11" borderId="59" xfId="0" applyFont="1" applyFill="1" applyBorder="1" applyAlignment="1" applyProtection="1">
      <alignment horizontal="centerContinuous" vertical="center" wrapText="1"/>
      <protection hidden="1"/>
    </xf>
    <xf numFmtId="0" fontId="5" fillId="11" borderId="70" xfId="0" applyFont="1" applyFill="1" applyBorder="1" applyAlignment="1" applyProtection="1">
      <alignment horizontal="centerContinuous" vertical="center" wrapText="1"/>
      <protection hidden="1"/>
    </xf>
    <xf numFmtId="3" fontId="9" fillId="12" borderId="63" xfId="0" applyNumberFormat="1" applyFont="1" applyFill="1" applyBorder="1" applyAlignment="1" applyProtection="1">
      <alignment vertical="center" wrapText="1"/>
      <protection hidden="1"/>
    </xf>
    <xf numFmtId="3" fontId="9" fillId="12" borderId="60" xfId="0" applyNumberFormat="1" applyFont="1" applyFill="1" applyBorder="1" applyAlignment="1" applyProtection="1">
      <alignment horizontal="right" vertical="center" wrapText="1"/>
      <protection hidden="1"/>
    </xf>
    <xf numFmtId="3" fontId="9" fillId="12" borderId="71" xfId="0" applyNumberFormat="1" applyFont="1" applyFill="1" applyBorder="1" applyAlignment="1" applyProtection="1">
      <alignment horizontal="right" vertical="center" wrapText="1"/>
      <protection hidden="1"/>
    </xf>
    <xf numFmtId="3" fontId="5" fillId="12" borderId="78" xfId="0" applyNumberFormat="1" applyFont="1" applyFill="1" applyBorder="1" applyAlignment="1" applyProtection="1">
      <alignment horizontal="right" vertical="center" wrapText="1"/>
      <protection hidden="1"/>
    </xf>
    <xf numFmtId="3" fontId="18" fillId="12" borderId="78" xfId="0" applyNumberFormat="1" applyFont="1" applyFill="1" applyBorder="1" applyAlignment="1" applyProtection="1">
      <alignment horizontal="right" vertical="center" wrapText="1"/>
      <protection hidden="1"/>
    </xf>
    <xf numFmtId="3" fontId="18" fillId="12" borderId="77" xfId="0" applyNumberFormat="1" applyFont="1" applyFill="1" applyBorder="1" applyAlignment="1" applyProtection="1">
      <alignment horizontal="right" vertical="center" wrapText="1"/>
      <protection hidden="1"/>
    </xf>
    <xf numFmtId="3" fontId="16" fillId="2" borderId="15" xfId="0" applyNumberFormat="1" applyFont="1" applyFill="1" applyBorder="1" applyAlignment="1" applyProtection="1">
      <alignment vertical="center" wrapText="1"/>
      <protection hidden="1"/>
    </xf>
    <xf numFmtId="0" fontId="16" fillId="0" borderId="6" xfId="0" applyFont="1" applyFill="1" applyBorder="1" applyAlignment="1" applyProtection="1">
      <alignment vertical="center" wrapText="1"/>
      <protection hidden="1"/>
    </xf>
    <xf numFmtId="3" fontId="4" fillId="0" borderId="0" xfId="0" applyNumberFormat="1" applyFont="1" applyBorder="1" applyAlignment="1" applyProtection="1">
      <alignment vertical="center" wrapText="1"/>
      <protection hidden="1"/>
    </xf>
    <xf numFmtId="3" fontId="4" fillId="0" borderId="0" xfId="0" applyNumberFormat="1" applyFont="1" applyFill="1" applyBorder="1" applyAlignment="1" applyProtection="1">
      <alignment vertical="center" wrapText="1"/>
      <protection hidden="1"/>
    </xf>
    <xf numFmtId="3" fontId="16" fillId="2" borderId="5" xfId="0" applyNumberFormat="1" applyFont="1" applyFill="1" applyBorder="1" applyAlignment="1" applyProtection="1">
      <alignment vertical="center" wrapText="1"/>
      <protection hidden="1"/>
    </xf>
    <xf numFmtId="3" fontId="9" fillId="12" borderId="83" xfId="0" applyNumberFormat="1" applyFont="1" applyFill="1" applyBorder="1" applyAlignment="1" applyProtection="1">
      <alignment vertical="center" wrapText="1"/>
      <protection hidden="1"/>
    </xf>
    <xf numFmtId="166" fontId="9" fillId="12" borderId="83" xfId="0" applyNumberFormat="1" applyFont="1" applyFill="1" applyBorder="1" applyAlignment="1" applyProtection="1">
      <alignment horizontal="center" vertical="center" wrapText="1"/>
      <protection hidden="1"/>
    </xf>
    <xf numFmtId="3" fontId="16" fillId="0" borderId="6" xfId="0" applyNumberFormat="1" applyFont="1" applyBorder="1" applyAlignment="1" applyProtection="1">
      <alignment vertical="center" wrapText="1"/>
      <protection hidden="1"/>
    </xf>
    <xf numFmtId="0" fontId="10" fillId="0" borderId="7" xfId="0" applyFont="1" applyBorder="1" applyAlignment="1" applyProtection="1">
      <alignment vertical="center" wrapText="1"/>
      <protection hidden="1"/>
    </xf>
    <xf numFmtId="0" fontId="16" fillId="0" borderId="0" xfId="0" applyFont="1" applyAlignment="1" applyProtection="1">
      <alignment vertical="center" wrapText="1"/>
      <protection hidden="1"/>
    </xf>
    <xf numFmtId="0" fontId="10" fillId="0" borderId="3" xfId="0" applyFont="1" applyBorder="1" applyAlignment="1" applyProtection="1">
      <alignment vertical="center" wrapText="1"/>
      <protection hidden="1"/>
    </xf>
    <xf numFmtId="0" fontId="8" fillId="3" borderId="7" xfId="0" applyFont="1" applyFill="1" applyBorder="1" applyAlignment="1" applyProtection="1">
      <alignment vertical="center"/>
      <protection hidden="1"/>
    </xf>
    <xf numFmtId="0" fontId="4" fillId="3" borderId="0" xfId="0" applyFont="1" applyFill="1" applyAlignment="1" applyProtection="1">
      <alignment vertical="center" wrapText="1"/>
      <protection hidden="1"/>
    </xf>
    <xf numFmtId="0" fontId="4" fillId="0" borderId="0" xfId="0" applyFont="1" applyFill="1" applyBorder="1" applyAlignment="1" applyProtection="1">
      <alignment horizontal="left" vertical="center" wrapText="1"/>
      <protection hidden="1"/>
    </xf>
    <xf numFmtId="0" fontId="5" fillId="13" borderId="87" xfId="0" applyFont="1" applyFill="1" applyBorder="1" applyAlignment="1" applyProtection="1">
      <alignment vertical="center"/>
      <protection hidden="1"/>
    </xf>
    <xf numFmtId="0" fontId="5" fillId="13" borderId="81" xfId="0" applyFont="1" applyFill="1" applyBorder="1" applyAlignment="1" applyProtection="1">
      <alignment vertical="center"/>
      <protection hidden="1"/>
    </xf>
    <xf numFmtId="0" fontId="9" fillId="12" borderId="86" xfId="0" applyFont="1" applyFill="1" applyBorder="1" applyAlignment="1" applyProtection="1">
      <alignment vertical="center" wrapText="1"/>
      <protection hidden="1"/>
    </xf>
    <xf numFmtId="0" fontId="5" fillId="11" borderId="84" xfId="0" applyFont="1" applyFill="1" applyBorder="1" applyAlignment="1" applyProtection="1">
      <alignment vertical="center" wrapText="1"/>
      <protection hidden="1"/>
    </xf>
    <xf numFmtId="0" fontId="4" fillId="0" borderId="0" xfId="0" applyFont="1" applyAlignment="1" applyProtection="1">
      <alignment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0" fontId="16" fillId="0" borderId="0" xfId="0" applyFont="1" applyAlignment="1" applyProtection="1">
      <alignment vertical="center"/>
      <protection hidden="1"/>
    </xf>
    <xf numFmtId="0" fontId="14" fillId="9" borderId="0" xfId="0" applyFont="1" applyFill="1" applyAlignment="1" applyProtection="1">
      <alignment vertical="center"/>
      <protection hidden="1"/>
    </xf>
    <xf numFmtId="0" fontId="24" fillId="9" borderId="4" xfId="0" applyFont="1" applyFill="1" applyBorder="1" applyAlignment="1" applyProtection="1">
      <alignment horizontal="center" vertical="center" wrapText="1"/>
      <protection hidden="1"/>
    </xf>
    <xf numFmtId="0" fontId="5" fillId="11" borderId="89" xfId="0" applyFont="1" applyFill="1" applyBorder="1" applyAlignment="1" applyProtection="1">
      <alignment horizontal="center" vertical="center" wrapText="1"/>
      <protection hidden="1"/>
    </xf>
    <xf numFmtId="0" fontId="4" fillId="12" borderId="90" xfId="0" applyFont="1" applyFill="1" applyBorder="1" applyAlignment="1" applyProtection="1">
      <alignment horizontal="center" vertical="center" wrapText="1"/>
      <protection hidden="1"/>
    </xf>
    <xf numFmtId="0" fontId="4" fillId="12" borderId="65" xfId="0" applyFont="1" applyFill="1" applyBorder="1" applyAlignment="1" applyProtection="1">
      <alignment horizontal="center" vertical="center" wrapText="1"/>
      <protection hidden="1"/>
    </xf>
    <xf numFmtId="0" fontId="4" fillId="12" borderId="91" xfId="0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Fill="1" applyBorder="1" applyAlignment="1" applyProtection="1">
      <alignment vertical="center" wrapText="1"/>
      <protection hidden="1"/>
    </xf>
    <xf numFmtId="0" fontId="5" fillId="11" borderId="62" xfId="0" applyFont="1" applyFill="1" applyBorder="1" applyAlignment="1" applyProtection="1">
      <alignment horizontal="center" vertical="center" wrapText="1"/>
      <protection hidden="1"/>
    </xf>
    <xf numFmtId="0" fontId="5" fillId="11" borderId="92" xfId="0" applyFont="1" applyFill="1" applyBorder="1" applyAlignment="1" applyProtection="1">
      <alignment horizontal="center" vertical="center" wrapText="1"/>
      <protection hidden="1"/>
    </xf>
    <xf numFmtId="0" fontId="5" fillId="11" borderId="64" xfId="0" applyFont="1" applyFill="1" applyBorder="1" applyAlignment="1" applyProtection="1">
      <alignment horizontal="center" vertical="center" wrapText="1"/>
      <protection hidden="1"/>
    </xf>
    <xf numFmtId="0" fontId="5" fillId="11" borderId="93" xfId="0" applyFont="1" applyFill="1" applyBorder="1" applyAlignment="1" applyProtection="1">
      <alignment horizontal="center" vertical="center" wrapText="1"/>
      <protection hidden="1"/>
    </xf>
    <xf numFmtId="3" fontId="4" fillId="12" borderId="69" xfId="0" applyNumberFormat="1" applyFont="1" applyFill="1" applyBorder="1" applyAlignment="1" applyProtection="1">
      <alignment vertical="center" wrapText="1"/>
      <protection hidden="1"/>
    </xf>
    <xf numFmtId="3" fontId="4" fillId="12" borderId="94" xfId="0" applyNumberFormat="1" applyFont="1" applyFill="1" applyBorder="1" applyAlignment="1" applyProtection="1">
      <alignment vertical="center" wrapText="1"/>
      <protection hidden="1"/>
    </xf>
    <xf numFmtId="3" fontId="4" fillId="12" borderId="63" xfId="0" applyNumberFormat="1" applyFont="1" applyFill="1" applyBorder="1" applyAlignment="1" applyProtection="1">
      <alignment vertical="center" wrapText="1"/>
      <protection hidden="1"/>
    </xf>
    <xf numFmtId="3" fontId="4" fillId="12" borderId="95" xfId="0" applyNumberFormat="1" applyFont="1" applyFill="1" applyBorder="1" applyAlignment="1" applyProtection="1">
      <alignment vertical="center" wrapText="1"/>
      <protection hidden="1"/>
    </xf>
    <xf numFmtId="3" fontId="4" fillId="12" borderId="64" xfId="0" applyNumberFormat="1" applyFont="1" applyFill="1" applyBorder="1" applyAlignment="1" applyProtection="1">
      <alignment vertical="center" wrapText="1"/>
      <protection hidden="1"/>
    </xf>
    <xf numFmtId="3" fontId="4" fillId="12" borderId="93" xfId="0" applyNumberFormat="1" applyFont="1" applyFill="1" applyBorder="1" applyAlignment="1" applyProtection="1">
      <alignment vertical="center" wrapText="1"/>
      <protection hidden="1"/>
    </xf>
    <xf numFmtId="0" fontId="4" fillId="11" borderId="85" xfId="0" applyFont="1" applyFill="1" applyBorder="1" applyAlignment="1" applyProtection="1">
      <alignment vertical="center" wrapText="1"/>
      <protection hidden="1"/>
    </xf>
    <xf numFmtId="166" fontId="9" fillId="12" borderId="83" xfId="0" applyNumberFormat="1" applyFont="1" applyFill="1" applyBorder="1" applyAlignment="1" applyProtection="1">
      <alignment vertical="center" wrapText="1"/>
      <protection hidden="1"/>
    </xf>
    <xf numFmtId="0" fontId="5" fillId="11" borderId="83" xfId="0" applyFont="1" applyFill="1" applyBorder="1" applyAlignment="1" applyProtection="1">
      <alignment vertical="center" wrapText="1"/>
      <protection hidden="1"/>
    </xf>
    <xf numFmtId="0" fontId="9" fillId="12" borderId="94" xfId="0" applyFont="1" applyFill="1" applyBorder="1" applyAlignment="1" applyProtection="1">
      <alignment horizontal="center" vertical="center" wrapText="1"/>
      <protection hidden="1"/>
    </xf>
    <xf numFmtId="0" fontId="9" fillId="12" borderId="95" xfId="0" applyFont="1" applyFill="1" applyBorder="1" applyAlignment="1" applyProtection="1">
      <alignment horizontal="center" vertical="center" wrapText="1"/>
      <protection hidden="1"/>
    </xf>
    <xf numFmtId="0" fontId="9" fillId="12" borderId="93" xfId="0" applyFont="1" applyFill="1" applyBorder="1" applyAlignment="1" applyProtection="1">
      <alignment horizontal="center" vertical="center" wrapText="1"/>
      <protection hidden="1"/>
    </xf>
    <xf numFmtId="0" fontId="5" fillId="4" borderId="0" xfId="0" applyFont="1" applyFill="1" applyBorder="1" applyAlignment="1" applyProtection="1">
      <alignment vertical="center" wrapText="1"/>
      <protection hidden="1"/>
    </xf>
    <xf numFmtId="0" fontId="5" fillId="0" borderId="0" xfId="0" applyFont="1" applyBorder="1" applyAlignment="1" applyProtection="1">
      <alignment vertical="center" wrapText="1"/>
      <protection hidden="1"/>
    </xf>
    <xf numFmtId="0" fontId="4" fillId="0" borderId="0" xfId="0" applyFont="1" applyBorder="1" applyAlignment="1" applyProtection="1">
      <alignment horizontal="center" vertical="center" wrapText="1"/>
      <protection hidden="1"/>
    </xf>
    <xf numFmtId="9" fontId="4" fillId="0" borderId="0" xfId="8" applyFont="1" applyBorder="1" applyAlignment="1" applyProtection="1">
      <alignment horizontal="center" vertical="center" wrapText="1"/>
      <protection hidden="1"/>
    </xf>
    <xf numFmtId="49" fontId="4" fillId="0" borderId="0" xfId="0" applyNumberFormat="1" applyFont="1" applyBorder="1" applyAlignment="1" applyProtection="1">
      <alignment vertical="center" wrapText="1"/>
      <protection hidden="1"/>
    </xf>
    <xf numFmtId="0" fontId="4" fillId="0" borderId="0" xfId="0" applyFont="1" applyBorder="1" applyAlignment="1" applyProtection="1">
      <alignment horizontal="justify" vertical="center" wrapText="1"/>
      <protection hidden="1"/>
    </xf>
    <xf numFmtId="0" fontId="0" fillId="0" borderId="0" xfId="0" applyFill="1" applyBorder="1" applyAlignment="1" applyProtection="1">
      <alignment vertical="center" wrapText="1"/>
      <protection hidden="1"/>
    </xf>
    <xf numFmtId="0" fontId="0" fillId="0" borderId="16" xfId="0" applyFill="1" applyBorder="1" applyAlignment="1" applyProtection="1">
      <alignment vertical="center" wrapText="1"/>
      <protection hidden="1"/>
    </xf>
    <xf numFmtId="1" fontId="0" fillId="0" borderId="16" xfId="0" applyNumberFormat="1" applyFill="1" applyBorder="1" applyAlignment="1" applyProtection="1">
      <alignment vertical="center" wrapText="1"/>
      <protection hidden="1"/>
    </xf>
    <xf numFmtId="0" fontId="5" fillId="14" borderId="16" xfId="0" applyFont="1" applyFill="1" applyBorder="1" applyAlignment="1" applyProtection="1">
      <alignment horizontal="center" vertical="center" wrapText="1"/>
      <protection hidden="1"/>
    </xf>
    <xf numFmtId="0" fontId="5" fillId="14" borderId="16" xfId="0" applyFont="1" applyFill="1" applyBorder="1" applyAlignment="1" applyProtection="1">
      <alignment vertical="center" wrapText="1"/>
      <protection hidden="1"/>
    </xf>
    <xf numFmtId="0" fontId="0" fillId="0" borderId="0" xfId="0" applyAlignment="1" applyProtection="1">
      <alignment wrapText="1"/>
      <protection hidden="1"/>
    </xf>
    <xf numFmtId="0" fontId="5" fillId="4" borderId="0" xfId="0" applyFont="1" applyFill="1" applyBorder="1" applyAlignment="1" applyProtection="1">
      <alignment vertical="center"/>
      <protection hidden="1"/>
    </xf>
    <xf numFmtId="0" fontId="0" fillId="4" borderId="0" xfId="0" applyFill="1" applyBorder="1" applyAlignment="1" applyProtection="1">
      <alignment vertical="center"/>
      <protection hidden="1"/>
    </xf>
    <xf numFmtId="0" fontId="0" fillId="0" borderId="0" xfId="0" applyFill="1" applyBorder="1" applyAlignment="1" applyProtection="1">
      <alignment vertical="center"/>
      <protection hidden="1"/>
    </xf>
    <xf numFmtId="0" fontId="5" fillId="4" borderId="17" xfId="0" applyFont="1" applyFill="1" applyBorder="1" applyAlignment="1" applyProtection="1">
      <alignment vertical="center" wrapText="1"/>
      <protection hidden="1"/>
    </xf>
    <xf numFmtId="0" fontId="5" fillId="4" borderId="17" xfId="0" applyFont="1" applyFill="1" applyBorder="1" applyAlignment="1" applyProtection="1">
      <alignment vertical="center"/>
      <protection hidden="1"/>
    </xf>
    <xf numFmtId="0" fontId="0" fillId="0" borderId="0" xfId="0" applyProtection="1">
      <protection hidden="1"/>
    </xf>
    <xf numFmtId="0" fontId="4" fillId="0" borderId="18" xfId="0" applyFont="1" applyFill="1" applyBorder="1" applyAlignment="1" applyProtection="1">
      <alignment horizontal="center" vertical="center" wrapText="1"/>
      <protection hidden="1"/>
    </xf>
    <xf numFmtId="0" fontId="4" fillId="0" borderId="18" xfId="0" applyFont="1" applyFill="1" applyBorder="1" applyAlignment="1" applyProtection="1">
      <alignment horizontal="left" vertical="center" wrapText="1"/>
      <protection hidden="1"/>
    </xf>
    <xf numFmtId="0" fontId="0" fillId="0" borderId="18" xfId="0" applyFill="1" applyBorder="1" applyAlignment="1" applyProtection="1">
      <alignment vertical="center"/>
      <protection hidden="1"/>
    </xf>
    <xf numFmtId="1" fontId="0" fillId="0" borderId="18" xfId="0" applyNumberFormat="1" applyFill="1" applyBorder="1" applyAlignment="1" applyProtection="1">
      <alignment vertical="center"/>
      <protection hidden="1"/>
    </xf>
    <xf numFmtId="0" fontId="5" fillId="0" borderId="18" xfId="0" applyFont="1" applyFill="1" applyBorder="1" applyAlignment="1" applyProtection="1">
      <alignment vertical="center"/>
      <protection hidden="1"/>
    </xf>
    <xf numFmtId="0" fontId="4" fillId="0" borderId="18" xfId="0" applyFont="1" applyFill="1" applyBorder="1" applyAlignment="1" applyProtection="1">
      <alignment vertical="center"/>
      <protection hidden="1"/>
    </xf>
    <xf numFmtId="1" fontId="0" fillId="0" borderId="0" xfId="0" applyNumberFormat="1" applyFill="1" applyBorder="1" applyAlignment="1" applyProtection="1">
      <alignment vertical="center"/>
      <protection hidden="1"/>
    </xf>
    <xf numFmtId="3" fontId="9" fillId="0" borderId="0" xfId="6" applyNumberFormat="1" applyFill="1" applyBorder="1" applyProtection="1">
      <protection hidden="1"/>
    </xf>
    <xf numFmtId="0" fontId="9" fillId="0" borderId="0" xfId="6" applyFill="1" applyBorder="1" applyProtection="1">
      <protection hidden="1"/>
    </xf>
    <xf numFmtId="0" fontId="9" fillId="0" borderId="0" xfId="6" applyProtection="1">
      <protection hidden="1"/>
    </xf>
    <xf numFmtId="3" fontId="9" fillId="0" borderId="0" xfId="6" applyNumberFormat="1" applyProtection="1">
      <protection hidden="1"/>
    </xf>
    <xf numFmtId="49" fontId="9" fillId="0" borderId="0" xfId="6" applyNumberFormat="1" applyProtection="1">
      <protection hidden="1"/>
    </xf>
    <xf numFmtId="49" fontId="4" fillId="0" borderId="18" xfId="3" applyNumberFormat="1" applyFont="1" applyBorder="1" applyAlignment="1" applyProtection="1">
      <alignment horizontal="center" wrapText="1"/>
      <protection hidden="1"/>
    </xf>
    <xf numFmtId="49" fontId="9" fillId="0" borderId="18" xfId="6" applyNumberFormat="1" applyBorder="1" applyProtection="1">
      <protection hidden="1"/>
    </xf>
    <xf numFmtId="49" fontId="4" fillId="0" borderId="18" xfId="3" applyNumberFormat="1" applyBorder="1" applyProtection="1">
      <protection hidden="1"/>
    </xf>
    <xf numFmtId="0" fontId="25" fillId="0" borderId="1" xfId="7" applyFont="1" applyFill="1" applyBorder="1" applyAlignment="1" applyProtection="1">
      <alignment wrapText="1"/>
      <protection hidden="1"/>
    </xf>
    <xf numFmtId="49" fontId="25" fillId="0" borderId="1" xfId="7" applyNumberFormat="1" applyFont="1" applyFill="1" applyBorder="1" applyAlignment="1" applyProtection="1">
      <alignment wrapText="1"/>
      <protection hidden="1"/>
    </xf>
    <xf numFmtId="0" fontId="25" fillId="0" borderId="1" xfId="7" applyFont="1" applyFill="1" applyBorder="1" applyAlignment="1" applyProtection="1">
      <alignment horizontal="right" wrapText="1"/>
      <protection hidden="1"/>
    </xf>
    <xf numFmtId="0" fontId="25" fillId="0" borderId="0" xfId="7" applyFont="1" applyFill="1" applyBorder="1" applyAlignment="1" applyProtection="1">
      <alignment horizontal="right" wrapText="1"/>
      <protection hidden="1"/>
    </xf>
    <xf numFmtId="0" fontId="9" fillId="0" borderId="18" xfId="6" applyBorder="1" applyProtection="1">
      <protection hidden="1"/>
    </xf>
    <xf numFmtId="0" fontId="0" fillId="0" borderId="0" xfId="0" applyAlignment="1" applyProtection="1">
      <alignment vertical="center"/>
      <protection hidden="1"/>
    </xf>
    <xf numFmtId="0" fontId="0" fillId="0" borderId="1" xfId="0" applyBorder="1" applyProtection="1">
      <protection hidden="1"/>
    </xf>
    <xf numFmtId="0" fontId="8" fillId="0" borderId="0" xfId="0" applyFont="1" applyFill="1" applyBorder="1" applyAlignment="1" applyProtection="1">
      <alignment horizontal="right" vertical="center"/>
      <protection hidden="1"/>
    </xf>
    <xf numFmtId="0" fontId="10" fillId="0" borderId="0" xfId="0" applyFont="1" applyFill="1" applyBorder="1" applyAlignment="1" applyProtection="1">
      <alignment vertical="center" wrapText="1"/>
      <protection hidden="1"/>
    </xf>
    <xf numFmtId="0" fontId="8" fillId="0" borderId="0" xfId="0" applyFont="1" applyFill="1" applyBorder="1" applyAlignment="1" applyProtection="1">
      <alignment vertical="center"/>
      <protection hidden="1"/>
    </xf>
    <xf numFmtId="0" fontId="4" fillId="11" borderId="58" xfId="0" applyFont="1" applyFill="1" applyBorder="1" applyAlignment="1" applyProtection="1">
      <alignment vertical="center" wrapText="1"/>
      <protection hidden="1"/>
    </xf>
    <xf numFmtId="0" fontId="6" fillId="0" borderId="0" xfId="0" applyFont="1" applyFill="1" applyBorder="1" applyAlignment="1" applyProtection="1">
      <alignment vertical="center" wrapText="1"/>
      <protection hidden="1"/>
    </xf>
    <xf numFmtId="0" fontId="9" fillId="12" borderId="58" xfId="0" applyFont="1" applyFill="1" applyBorder="1" applyAlignment="1" applyProtection="1">
      <alignment horizontal="left" vertical="center" wrapText="1"/>
      <protection hidden="1"/>
    </xf>
    <xf numFmtId="0" fontId="9" fillId="0" borderId="0" xfId="0" applyFont="1" applyFill="1" applyBorder="1" applyAlignment="1" applyProtection="1">
      <alignment horizontal="left" vertical="center" wrapText="1"/>
      <protection hidden="1"/>
    </xf>
    <xf numFmtId="0" fontId="5" fillId="0" borderId="0" xfId="0" applyFont="1" applyFill="1" applyBorder="1" applyAlignment="1" applyProtection="1">
      <alignment vertical="center" wrapText="1"/>
      <protection hidden="1"/>
    </xf>
    <xf numFmtId="0" fontId="7" fillId="0" borderId="0" xfId="1" applyFont="1" applyFill="1" applyBorder="1" applyAlignment="1" applyProtection="1">
      <alignment vertical="center" wrapText="1"/>
      <protection hidden="1"/>
    </xf>
    <xf numFmtId="0" fontId="4" fillId="11" borderId="96" xfId="0" applyFont="1" applyFill="1" applyBorder="1" applyAlignment="1" applyProtection="1">
      <alignment vertical="center" wrapText="1"/>
      <protection hidden="1"/>
    </xf>
    <xf numFmtId="0" fontId="9" fillId="11" borderId="97" xfId="0" applyFont="1" applyFill="1" applyBorder="1" applyAlignment="1" applyProtection="1">
      <alignment vertical="center" wrapText="1"/>
      <protection hidden="1"/>
    </xf>
    <xf numFmtId="0" fontId="4" fillId="11" borderId="97" xfId="0" applyFont="1" applyFill="1" applyBorder="1" applyAlignment="1" applyProtection="1">
      <alignment vertical="center" wrapText="1"/>
      <protection hidden="1"/>
    </xf>
    <xf numFmtId="4" fontId="9" fillId="2" borderId="101" xfId="0" applyNumberFormat="1" applyFont="1" applyFill="1" applyBorder="1" applyAlignment="1" applyProtection="1">
      <alignment vertical="center" wrapText="1"/>
      <protection locked="0"/>
    </xf>
    <xf numFmtId="4" fontId="5" fillId="12" borderId="89" xfId="0" applyNumberFormat="1" applyFont="1" applyFill="1" applyBorder="1" applyAlignment="1" applyProtection="1">
      <alignment horizontal="center" vertical="center" wrapText="1"/>
      <protection hidden="1"/>
    </xf>
    <xf numFmtId="4" fontId="9" fillId="12" borderId="63" xfId="0" applyNumberFormat="1" applyFont="1" applyFill="1" applyBorder="1" applyAlignment="1" applyProtection="1">
      <alignment vertical="center" wrapText="1"/>
      <protection hidden="1"/>
    </xf>
    <xf numFmtId="3" fontId="5" fillId="0" borderId="0" xfId="0" applyNumberFormat="1" applyFont="1" applyFill="1" applyBorder="1" applyAlignment="1" applyProtection="1">
      <alignment horizontal="center" vertical="center" wrapText="1"/>
      <protection hidden="1"/>
    </xf>
    <xf numFmtId="4" fontId="5" fillId="12" borderId="83" xfId="0" applyNumberFormat="1" applyFont="1" applyFill="1" applyBorder="1" applyAlignment="1" applyProtection="1">
      <alignment horizontal="center" vertical="center" wrapText="1"/>
      <protection hidden="1"/>
    </xf>
    <xf numFmtId="3" fontId="18" fillId="12" borderId="83" xfId="0" applyNumberFormat="1" applyFont="1" applyFill="1" applyBorder="1" applyAlignment="1" applyProtection="1">
      <alignment vertical="center" wrapText="1"/>
      <protection hidden="1"/>
    </xf>
    <xf numFmtId="3" fontId="9" fillId="2" borderId="68" xfId="0" applyNumberFormat="1" applyFont="1" applyFill="1" applyBorder="1" applyAlignment="1" applyProtection="1">
      <alignment vertical="center" wrapText="1"/>
      <protection locked="0"/>
    </xf>
    <xf numFmtId="3" fontId="9" fillId="2" borderId="100" xfId="0" applyNumberFormat="1" applyFont="1" applyFill="1" applyBorder="1" applyAlignment="1" applyProtection="1">
      <alignment horizontal="right" vertical="center" wrapText="1"/>
      <protection locked="0"/>
    </xf>
    <xf numFmtId="3" fontId="9" fillId="2" borderId="60" xfId="0" applyNumberFormat="1" applyFont="1" applyFill="1" applyBorder="1" applyAlignment="1" applyProtection="1">
      <alignment vertical="center" wrapText="1"/>
      <protection locked="0" hidden="1"/>
    </xf>
    <xf numFmtId="3" fontId="9" fillId="2" borderId="61" xfId="0" applyNumberFormat="1" applyFont="1" applyFill="1" applyBorder="1" applyAlignment="1" applyProtection="1">
      <alignment vertical="center" wrapText="1"/>
      <protection locked="0" hidden="1"/>
    </xf>
    <xf numFmtId="3" fontId="9" fillId="2" borderId="71" xfId="0" applyNumberFormat="1" applyFont="1" applyFill="1" applyBorder="1" applyAlignment="1" applyProtection="1">
      <alignment vertical="center" wrapText="1"/>
      <protection locked="0" hidden="1"/>
    </xf>
    <xf numFmtId="3" fontId="9" fillId="2" borderId="72" xfId="0" applyNumberFormat="1" applyFont="1" applyFill="1" applyBorder="1" applyAlignment="1" applyProtection="1">
      <alignment vertical="center" wrapText="1"/>
      <protection locked="0" hidden="1"/>
    </xf>
    <xf numFmtId="3" fontId="9" fillId="2" borderId="101" xfId="0" applyNumberFormat="1" applyFont="1" applyFill="1" applyBorder="1" applyAlignment="1" applyProtection="1">
      <alignment vertical="center" wrapText="1"/>
      <protection locked="0" hidden="1"/>
    </xf>
    <xf numFmtId="49" fontId="4" fillId="12" borderId="18" xfId="0" applyNumberFormat="1" applyFont="1" applyFill="1" applyBorder="1" applyAlignment="1" applyProtection="1">
      <alignment horizontal="center" vertical="center" wrapText="1"/>
      <protection hidden="1"/>
    </xf>
    <xf numFmtId="0" fontId="4" fillId="12" borderId="18" xfId="0" applyFont="1" applyFill="1" applyBorder="1" applyAlignment="1" applyProtection="1">
      <alignment horizontal="left" vertical="center" wrapText="1"/>
      <protection hidden="1"/>
    </xf>
    <xf numFmtId="3" fontId="9" fillId="2" borderId="102" xfId="0" applyNumberFormat="1" applyFont="1" applyFill="1" applyBorder="1" applyAlignment="1" applyProtection="1">
      <alignment vertical="center" wrapText="1"/>
      <protection locked="0" hidden="1"/>
    </xf>
    <xf numFmtId="3" fontId="9" fillId="2" borderId="100" xfId="0" applyNumberFormat="1" applyFont="1" applyFill="1" applyBorder="1" applyAlignment="1" applyProtection="1">
      <alignment vertical="center" wrapText="1"/>
      <protection locked="0"/>
    </xf>
    <xf numFmtId="49" fontId="4" fillId="0" borderId="18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18" xfId="0" applyBorder="1" applyAlignment="1" applyProtection="1">
      <alignment horizontal="right"/>
      <protection hidden="1"/>
    </xf>
    <xf numFmtId="0" fontId="0" fillId="0" borderId="18" xfId="0" applyBorder="1"/>
    <xf numFmtId="0" fontId="0" fillId="0" borderId="18" xfId="0" applyFill="1" applyBorder="1"/>
    <xf numFmtId="49" fontId="4" fillId="0" borderId="18" xfId="3" applyNumberFormat="1" applyFont="1" applyFill="1" applyBorder="1" applyAlignment="1" applyProtection="1">
      <alignment horizontal="center" vertical="center" wrapText="1"/>
      <protection hidden="1"/>
    </xf>
    <xf numFmtId="0" fontId="4" fillId="0" borderId="18" xfId="3" applyFont="1" applyFill="1" applyBorder="1" applyAlignment="1" applyProtection="1">
      <alignment horizontal="left" vertical="center" wrapText="1"/>
      <protection hidden="1"/>
    </xf>
    <xf numFmtId="0" fontId="4" fillId="0" borderId="18" xfId="3" applyFont="1" applyFill="1" applyBorder="1" applyAlignment="1" applyProtection="1">
      <alignment horizontal="center" vertical="center" wrapText="1"/>
      <protection hidden="1"/>
    </xf>
    <xf numFmtId="4" fontId="5" fillId="4" borderId="19" xfId="0" applyNumberFormat="1" applyFont="1" applyFill="1" applyBorder="1" applyAlignment="1" applyProtection="1">
      <alignment horizontal="center" vertical="center"/>
      <protection hidden="1"/>
    </xf>
    <xf numFmtId="3" fontId="5" fillId="4" borderId="19" xfId="0" applyNumberFormat="1" applyFont="1" applyFill="1" applyBorder="1" applyAlignment="1" applyProtection="1">
      <alignment horizontal="center" vertical="center"/>
      <protection hidden="1"/>
    </xf>
    <xf numFmtId="0" fontId="5" fillId="4" borderId="19" xfId="0" applyFont="1" applyFill="1" applyBorder="1" applyAlignment="1" applyProtection="1">
      <alignment vertical="center"/>
      <protection hidden="1"/>
    </xf>
    <xf numFmtId="0" fontId="5" fillId="4" borderId="20" xfId="0" applyFont="1" applyFill="1" applyBorder="1" applyAlignment="1" applyProtection="1">
      <alignment vertical="center"/>
      <protection hidden="1"/>
    </xf>
    <xf numFmtId="1" fontId="5" fillId="4" borderId="19" xfId="0" applyNumberFormat="1" applyFont="1" applyFill="1" applyBorder="1" applyAlignment="1" applyProtection="1">
      <alignment vertical="center"/>
      <protection hidden="1"/>
    </xf>
    <xf numFmtId="0" fontId="5" fillId="4" borderId="19" xfId="0" applyFont="1" applyFill="1" applyBorder="1" applyAlignment="1" applyProtection="1">
      <alignment vertical="center" wrapText="1"/>
      <protection hidden="1"/>
    </xf>
    <xf numFmtId="0" fontId="0" fillId="0" borderId="18" xfId="0" applyBorder="1" applyProtection="1">
      <protection hidden="1"/>
    </xf>
    <xf numFmtId="0" fontId="0" fillId="6" borderId="18" xfId="0" applyFill="1" applyBorder="1" applyAlignment="1" applyProtection="1">
      <alignment vertical="center"/>
      <protection hidden="1"/>
    </xf>
    <xf numFmtId="0" fontId="4" fillId="2" borderId="21" xfId="0" applyFont="1" applyFill="1" applyBorder="1" applyAlignment="1" applyProtection="1">
      <alignment vertical="center" wrapText="1"/>
      <protection hidden="1"/>
    </xf>
    <xf numFmtId="0" fontId="4" fillId="2" borderId="0" xfId="0" applyFont="1" applyFill="1" applyAlignment="1" applyProtection="1">
      <alignment vertical="center" wrapText="1"/>
      <protection hidden="1"/>
    </xf>
    <xf numFmtId="3" fontId="4" fillId="2" borderId="0" xfId="0" applyNumberFormat="1" applyFont="1" applyFill="1" applyAlignment="1" applyProtection="1">
      <alignment vertical="center" wrapText="1"/>
      <protection hidden="1"/>
    </xf>
    <xf numFmtId="3" fontId="4" fillId="2" borderId="22" xfId="0" applyNumberFormat="1" applyFont="1" applyFill="1" applyBorder="1" applyAlignment="1" applyProtection="1">
      <alignment vertical="center" wrapText="1"/>
      <protection hidden="1"/>
    </xf>
    <xf numFmtId="165" fontId="0" fillId="0" borderId="18" xfId="0" applyNumberFormat="1" applyFill="1" applyBorder="1" applyAlignment="1" applyProtection="1">
      <alignment vertical="center"/>
      <protection hidden="1"/>
    </xf>
    <xf numFmtId="3" fontId="4" fillId="2" borderId="6" xfId="0" applyNumberFormat="1" applyFont="1" applyFill="1" applyBorder="1" applyAlignment="1" applyProtection="1">
      <alignment vertical="center" wrapText="1"/>
      <protection hidden="1"/>
    </xf>
    <xf numFmtId="0" fontId="4" fillId="0" borderId="21" xfId="0" applyFont="1" applyFill="1" applyBorder="1" applyAlignment="1" applyProtection="1">
      <alignment vertical="center" wrapText="1"/>
      <protection hidden="1"/>
    </xf>
    <xf numFmtId="3" fontId="4" fillId="0" borderId="22" xfId="0" applyNumberFormat="1" applyFont="1" applyFill="1" applyBorder="1" applyAlignment="1" applyProtection="1">
      <alignment vertical="center" wrapText="1"/>
      <protection hidden="1"/>
    </xf>
    <xf numFmtId="0" fontId="9" fillId="15" borderId="0" xfId="6" applyFill="1" applyProtection="1">
      <protection hidden="1"/>
    </xf>
    <xf numFmtId="49" fontId="4" fillId="15" borderId="18" xfId="3" applyNumberFormat="1" applyFill="1" applyBorder="1" applyProtection="1">
      <protection hidden="1"/>
    </xf>
    <xf numFmtId="0" fontId="9" fillId="15" borderId="18" xfId="6" applyFill="1" applyBorder="1" applyProtection="1">
      <protection hidden="1"/>
    </xf>
    <xf numFmtId="0" fontId="0" fillId="0" borderId="0" xfId="0" applyAlignment="1"/>
    <xf numFmtId="0" fontId="30" fillId="0" borderId="0" xfId="0" applyFont="1" applyAlignment="1"/>
    <xf numFmtId="0" fontId="1" fillId="2" borderId="58" xfId="0" applyFont="1" applyFill="1" applyBorder="1" applyAlignment="1" applyProtection="1">
      <alignment horizontal="left" vertical="center" wrapText="1"/>
      <protection locked="0"/>
    </xf>
    <xf numFmtId="0" fontId="1" fillId="12" borderId="18" xfId="0" applyFont="1" applyFill="1" applyBorder="1" applyAlignment="1" applyProtection="1">
      <alignment horizontal="left" vertical="center" wrapText="1"/>
      <protection hidden="1"/>
    </xf>
    <xf numFmtId="0" fontId="0" fillId="0" borderId="1" xfId="0" applyBorder="1" applyAlignment="1"/>
    <xf numFmtId="0" fontId="0" fillId="15" borderId="1" xfId="0" applyFill="1" applyBorder="1" applyAlignment="1"/>
    <xf numFmtId="0" fontId="25" fillId="0" borderId="1" xfId="7" applyFont="1" applyFill="1" applyBorder="1" applyAlignment="1" applyProtection="1">
      <protection hidden="1"/>
    </xf>
    <xf numFmtId="0" fontId="9" fillId="0" borderId="0" xfId="6" applyFont="1" applyAlignment="1" applyProtection="1">
      <protection hidden="1"/>
    </xf>
    <xf numFmtId="0" fontId="9" fillId="0" borderId="0" xfId="6" applyAlignment="1" applyProtection="1">
      <protection hidden="1"/>
    </xf>
    <xf numFmtId="0" fontId="0" fillId="0" borderId="0" xfId="0" applyAlignment="1" applyProtection="1">
      <protection hidden="1"/>
    </xf>
    <xf numFmtId="49" fontId="25" fillId="0" borderId="1" xfId="7" applyNumberFormat="1" applyFont="1" applyFill="1" applyBorder="1" applyAlignment="1" applyProtection="1">
      <protection hidden="1"/>
    </xf>
    <xf numFmtId="0" fontId="25" fillId="0" borderId="1" xfId="7" applyFont="1" applyFill="1" applyBorder="1" applyAlignment="1" applyProtection="1">
      <alignment horizontal="right"/>
      <protection hidden="1"/>
    </xf>
    <xf numFmtId="49" fontId="9" fillId="0" borderId="0" xfId="6" applyNumberFormat="1" applyFont="1" applyAlignment="1" applyProtection="1">
      <protection hidden="1"/>
    </xf>
    <xf numFmtId="1" fontId="4" fillId="0" borderId="0" xfId="3" applyNumberFormat="1" applyAlignment="1" applyProtection="1">
      <protection hidden="1"/>
    </xf>
    <xf numFmtId="49" fontId="9" fillId="0" borderId="0" xfId="6" applyNumberFormat="1" applyAlignment="1" applyProtection="1">
      <protection hidden="1"/>
    </xf>
    <xf numFmtId="49" fontId="25" fillId="0" borderId="0" xfId="7" applyNumberFormat="1" applyFont="1" applyFill="1" applyBorder="1" applyAlignment="1" applyProtection="1">
      <protection hidden="1"/>
    </xf>
    <xf numFmtId="0" fontId="9" fillId="0" borderId="0" xfId="6" quotePrefix="1" applyAlignment="1" applyProtection="1">
      <protection hidden="1"/>
    </xf>
    <xf numFmtId="49" fontId="9" fillId="0" borderId="1" xfId="6" applyNumberFormat="1" applyFont="1" applyBorder="1" applyAlignment="1" applyProtection="1">
      <protection hidden="1"/>
    </xf>
    <xf numFmtId="49" fontId="9" fillId="0" borderId="1" xfId="6" applyNumberFormat="1" applyBorder="1" applyAlignment="1" applyProtection="1">
      <protection hidden="1"/>
    </xf>
    <xf numFmtId="0" fontId="0" fillId="0" borderId="1" xfId="0" applyBorder="1" applyAlignment="1" applyProtection="1">
      <protection hidden="1"/>
    </xf>
    <xf numFmtId="0" fontId="1" fillId="0" borderId="0" xfId="0" applyFont="1" applyAlignment="1" applyProtection="1">
      <protection hidden="1"/>
    </xf>
    <xf numFmtId="0" fontId="9" fillId="0" borderId="18" xfId="6" applyFont="1" applyBorder="1" applyProtection="1">
      <protection hidden="1"/>
    </xf>
    <xf numFmtId="0" fontId="9" fillId="16" borderId="103" xfId="0" applyFont="1" applyFill="1" applyBorder="1" applyAlignment="1" applyProtection="1">
      <alignment horizontal="center" vertical="center" wrapText="1"/>
      <protection locked="0"/>
    </xf>
    <xf numFmtId="0" fontId="9" fillId="16" borderId="65" xfId="0" applyFont="1" applyFill="1" applyBorder="1" applyAlignment="1" applyProtection="1">
      <alignment horizontal="center" vertical="center" wrapText="1"/>
      <protection locked="0"/>
    </xf>
    <xf numFmtId="0" fontId="9" fillId="16" borderId="91" xfId="0" applyFont="1" applyFill="1" applyBorder="1" applyAlignment="1" applyProtection="1">
      <alignment horizontal="center" vertical="center" wrapText="1"/>
      <protection locked="0"/>
    </xf>
    <xf numFmtId="4" fontId="9" fillId="2" borderId="104" xfId="0" applyNumberFormat="1" applyFont="1" applyFill="1" applyBorder="1" applyAlignment="1" applyProtection="1">
      <alignment vertical="center" wrapText="1"/>
      <protection locked="0"/>
    </xf>
    <xf numFmtId="3" fontId="5" fillId="12" borderId="106" xfId="0" applyNumberFormat="1" applyFont="1" applyFill="1" applyBorder="1" applyAlignment="1" applyProtection="1">
      <alignment horizontal="center" vertical="center" wrapText="1"/>
      <protection hidden="1"/>
    </xf>
    <xf numFmtId="4" fontId="9" fillId="2" borderId="18" xfId="0" applyNumberFormat="1" applyFont="1" applyFill="1" applyBorder="1" applyAlignment="1" applyProtection="1">
      <alignment vertical="center" wrapText="1"/>
      <protection locked="0"/>
    </xf>
    <xf numFmtId="0" fontId="4" fillId="12" borderId="23" xfId="0" applyFont="1" applyFill="1" applyBorder="1" applyAlignment="1" applyProtection="1">
      <alignment horizontal="center" vertical="center" wrapText="1"/>
      <protection hidden="1"/>
    </xf>
    <xf numFmtId="0" fontId="5" fillId="11" borderId="101" xfId="0" applyFont="1" applyFill="1" applyBorder="1" applyAlignment="1" applyProtection="1">
      <alignment horizontal="center" vertical="center" wrapText="1"/>
      <protection hidden="1"/>
    </xf>
    <xf numFmtId="4" fontId="9" fillId="2" borderId="111" xfId="0" applyNumberFormat="1" applyFont="1" applyFill="1" applyBorder="1" applyAlignment="1" applyProtection="1">
      <alignment vertical="center" wrapText="1"/>
      <protection locked="0"/>
    </xf>
    <xf numFmtId="4" fontId="9" fillId="2" borderId="24" xfId="0" applyNumberFormat="1" applyFont="1" applyFill="1" applyBorder="1" applyAlignment="1" applyProtection="1">
      <alignment vertical="center" wrapText="1"/>
      <protection locked="0"/>
    </xf>
    <xf numFmtId="4" fontId="9" fillId="2" borderId="26" xfId="0" applyNumberFormat="1" applyFont="1" applyFill="1" applyBorder="1" applyAlignment="1" applyProtection="1">
      <alignment vertical="center" wrapText="1"/>
      <protection locked="0"/>
    </xf>
    <xf numFmtId="4" fontId="9" fillId="2" borderId="27" xfId="0" applyNumberFormat="1" applyFont="1" applyFill="1" applyBorder="1" applyAlignment="1" applyProtection="1">
      <alignment vertical="center" wrapText="1"/>
      <protection locked="0"/>
    </xf>
    <xf numFmtId="4" fontId="9" fillId="2" borderId="28" xfId="0" applyNumberFormat="1" applyFont="1" applyFill="1" applyBorder="1" applyAlignment="1" applyProtection="1">
      <alignment vertical="center" wrapText="1"/>
      <protection locked="0"/>
    </xf>
    <xf numFmtId="4" fontId="9" fillId="2" borderId="23" xfId="0" applyNumberFormat="1" applyFont="1" applyFill="1" applyBorder="1" applyAlignment="1" applyProtection="1">
      <alignment vertical="center" wrapText="1"/>
      <protection locked="0"/>
    </xf>
    <xf numFmtId="4" fontId="9" fillId="2" borderId="29" xfId="0" applyNumberFormat="1" applyFont="1" applyFill="1" applyBorder="1" applyAlignment="1" applyProtection="1">
      <alignment vertical="center" wrapText="1"/>
      <protection locked="0"/>
    </xf>
    <xf numFmtId="0" fontId="0" fillId="11" borderId="0" xfId="0" applyFill="1" applyBorder="1" applyAlignment="1" applyProtection="1">
      <alignment vertical="center"/>
      <protection hidden="1"/>
    </xf>
    <xf numFmtId="4" fontId="4" fillId="0" borderId="18" xfId="0" applyNumberFormat="1" applyFont="1" applyFill="1" applyBorder="1" applyAlignment="1" applyProtection="1">
      <alignment horizontal="center" vertical="center" wrapText="1"/>
      <protection hidden="1"/>
    </xf>
    <xf numFmtId="4" fontId="4" fillId="0" borderId="18" xfId="3" applyNumberFormat="1" applyFont="1" applyFill="1" applyBorder="1" applyAlignment="1" applyProtection="1">
      <alignment horizontal="center" vertical="center" wrapText="1"/>
      <protection hidden="1"/>
    </xf>
    <xf numFmtId="4" fontId="0" fillId="0" borderId="0" xfId="0" applyNumberFormat="1" applyFill="1" applyBorder="1" applyAlignment="1" applyProtection="1">
      <alignment vertical="center"/>
      <protection hidden="1"/>
    </xf>
    <xf numFmtId="0" fontId="1" fillId="0" borderId="0" xfId="0" applyFont="1" applyBorder="1" applyAlignment="1" applyProtection="1">
      <alignment horizontal="center" vertical="center" wrapText="1"/>
      <protection hidden="1"/>
    </xf>
    <xf numFmtId="0" fontId="5" fillId="7" borderId="17" xfId="0" applyFont="1" applyFill="1" applyBorder="1" applyAlignment="1" applyProtection="1">
      <alignment vertical="center" wrapText="1"/>
      <protection hidden="1"/>
    </xf>
    <xf numFmtId="0" fontId="0" fillId="5" borderId="31" xfId="0" applyFill="1" applyBorder="1" applyAlignment="1" applyProtection="1">
      <alignment vertical="center" wrapText="1"/>
      <protection hidden="1"/>
    </xf>
    <xf numFmtId="0" fontId="0" fillId="5" borderId="32" xfId="0" applyFill="1" applyBorder="1" applyAlignment="1" applyProtection="1">
      <alignment vertical="center" wrapText="1"/>
      <protection hidden="1"/>
    </xf>
    <xf numFmtId="0" fontId="0" fillId="5" borderId="33" xfId="0" applyFill="1" applyBorder="1" applyAlignment="1" applyProtection="1">
      <alignment vertical="center" wrapText="1"/>
      <protection hidden="1"/>
    </xf>
    <xf numFmtId="0" fontId="0" fillId="5" borderId="2" xfId="0" applyFill="1" applyBorder="1" applyAlignment="1" applyProtection="1">
      <alignment vertical="center" wrapText="1"/>
      <protection hidden="1"/>
    </xf>
    <xf numFmtId="0" fontId="0" fillId="0" borderId="18" xfId="0" applyFill="1" applyBorder="1" applyProtection="1">
      <protection hidden="1"/>
    </xf>
    <xf numFmtId="49" fontId="1" fillId="12" borderId="18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/>
    <xf numFmtId="0" fontId="0" fillId="15" borderId="0" xfId="0" applyFill="1"/>
    <xf numFmtId="0" fontId="0" fillId="0" borderId="0" xfId="0" applyAlignment="1">
      <alignment horizontal="center"/>
    </xf>
    <xf numFmtId="0" fontId="0" fillId="0" borderId="34" xfId="0" applyBorder="1"/>
    <xf numFmtId="0" fontId="0" fillId="0" borderId="35" xfId="0" applyBorder="1" applyAlignment="1">
      <alignment horizontal="center"/>
    </xf>
    <xf numFmtId="0" fontId="0" fillId="0" borderId="0" xfId="0" applyBorder="1" applyAlignment="1">
      <alignment wrapText="1"/>
    </xf>
    <xf numFmtId="0" fontId="0" fillId="0" borderId="36" xfId="0" applyBorder="1" applyAlignment="1">
      <alignment wrapText="1"/>
    </xf>
    <xf numFmtId="0" fontId="0" fillId="0" borderId="37" xfId="0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 applyBorder="1"/>
    <xf numFmtId="0" fontId="0" fillId="0" borderId="36" xfId="0" applyBorder="1"/>
    <xf numFmtId="0" fontId="0" fillId="0" borderId="37" xfId="0" applyBorder="1"/>
    <xf numFmtId="0" fontId="31" fillId="0" borderId="34" xfId="0" applyFont="1" applyBorder="1" applyAlignment="1">
      <alignment horizontal="right"/>
    </xf>
    <xf numFmtId="0" fontId="32" fillId="0" borderId="34" xfId="0" applyFont="1" applyBorder="1" applyAlignment="1">
      <alignment horizontal="right"/>
    </xf>
    <xf numFmtId="0" fontId="32" fillId="0" borderId="38" xfId="0" applyFont="1" applyBorder="1" applyAlignment="1">
      <alignment horizontal="right"/>
    </xf>
    <xf numFmtId="0" fontId="0" fillId="0" borderId="39" xfId="0" applyBorder="1"/>
    <xf numFmtId="0" fontId="0" fillId="0" borderId="40" xfId="0" applyBorder="1"/>
    <xf numFmtId="0" fontId="32" fillId="0" borderId="34" xfId="0" applyFont="1" applyFill="1" applyBorder="1" applyAlignment="1">
      <alignment horizontal="right"/>
    </xf>
    <xf numFmtId="0" fontId="28" fillId="0" borderId="0" xfId="5"/>
    <xf numFmtId="0" fontId="0" fillId="0" borderId="0" xfId="0" applyBorder="1" applyAlignment="1"/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30" xfId="0" applyBorder="1" applyAlignment="1">
      <alignment horizontal="center"/>
    </xf>
    <xf numFmtId="164" fontId="0" fillId="0" borderId="27" xfId="2" applyFont="1" applyBorder="1" applyAlignment="1">
      <alignment horizontal="center"/>
    </xf>
    <xf numFmtId="164" fontId="0" fillId="0" borderId="18" xfId="2" applyFont="1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2" applyFont="1" applyBorder="1" applyAlignment="1"/>
    <xf numFmtId="0" fontId="0" fillId="0" borderId="42" xfId="0" applyBorder="1"/>
    <xf numFmtId="0" fontId="0" fillId="0" borderId="43" xfId="0" applyBorder="1"/>
    <xf numFmtId="0" fontId="0" fillId="0" borderId="44" xfId="0" applyBorder="1"/>
    <xf numFmtId="164" fontId="0" fillId="0" borderId="28" xfId="2" applyFont="1" applyBorder="1"/>
    <xf numFmtId="164" fontId="0" fillId="0" borderId="26" xfId="2" applyFont="1" applyBorder="1"/>
    <xf numFmtId="164" fontId="0" fillId="0" borderId="45" xfId="2" applyFont="1" applyBorder="1"/>
    <xf numFmtId="164" fontId="0" fillId="0" borderId="0" xfId="2" applyFont="1"/>
    <xf numFmtId="0" fontId="0" fillId="0" borderId="46" xfId="0" applyBorder="1" applyAlignment="1">
      <alignment horizontal="center"/>
    </xf>
    <xf numFmtId="0" fontId="0" fillId="0" borderId="44" xfId="0" applyBorder="1" applyAlignment="1">
      <alignment horizontal="center"/>
    </xf>
    <xf numFmtId="164" fontId="0" fillId="0" borderId="28" xfId="2" applyFont="1" applyBorder="1" applyAlignment="1">
      <alignment horizontal="center"/>
    </xf>
    <xf numFmtId="164" fontId="0" fillId="0" borderId="45" xfId="2" applyFont="1" applyBorder="1" applyAlignment="1">
      <alignment horizontal="center"/>
    </xf>
    <xf numFmtId="0" fontId="0" fillId="9" borderId="0" xfId="0" applyFill="1" applyBorder="1" applyAlignment="1">
      <alignment horizontal="left"/>
    </xf>
    <xf numFmtId="0" fontId="0" fillId="9" borderId="0" xfId="0" applyFill="1" applyBorder="1" applyAlignment="1">
      <alignment horizontal="center"/>
    </xf>
    <xf numFmtId="0" fontId="0" fillId="9" borderId="0" xfId="0" applyFill="1" applyAlignment="1">
      <alignment horizontal="left"/>
    </xf>
    <xf numFmtId="0" fontId="0" fillId="9" borderId="0" xfId="0" applyFill="1"/>
    <xf numFmtId="0" fontId="0" fillId="0" borderId="0" xfId="0" applyAlignment="1">
      <alignment horizontal="left"/>
    </xf>
    <xf numFmtId="2" fontId="0" fillId="0" borderId="0" xfId="0" applyNumberFormat="1"/>
    <xf numFmtId="0" fontId="28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0" fillId="0" borderId="0" xfId="0" applyNumberFormat="1" applyFont="1" applyFill="1" applyBorder="1" applyAlignment="1" applyProtection="1">
      <alignment vertical="top"/>
    </xf>
    <xf numFmtId="167" fontId="0" fillId="0" borderId="0" xfId="0" applyNumberFormat="1"/>
    <xf numFmtId="164" fontId="0" fillId="0" borderId="0" xfId="0" applyNumberFormat="1"/>
    <xf numFmtId="0" fontId="0" fillId="0" borderId="0" xfId="0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3" fontId="0" fillId="0" borderId="0" xfId="0" applyNumberFormat="1"/>
    <xf numFmtId="0" fontId="1" fillId="0" borderId="31" xfId="0" applyFont="1" applyBorder="1" applyAlignment="1">
      <alignment horizontal="centerContinuous"/>
    </xf>
    <xf numFmtId="0" fontId="0" fillId="0" borderId="32" xfId="0" applyBorder="1" applyAlignment="1">
      <alignment horizontal="centerContinuous"/>
    </xf>
    <xf numFmtId="0" fontId="0" fillId="0" borderId="33" xfId="0" applyBorder="1" applyAlignment="1">
      <alignment horizontal="centerContinuous"/>
    </xf>
    <xf numFmtId="2" fontId="1" fillId="0" borderId="0" xfId="0" applyNumberFormat="1" applyFont="1"/>
    <xf numFmtId="4" fontId="0" fillId="0" borderId="0" xfId="0" applyNumberFormat="1"/>
    <xf numFmtId="2" fontId="1" fillId="0" borderId="0" xfId="0" applyNumberFormat="1" applyFont="1" applyFill="1"/>
    <xf numFmtId="0" fontId="0" fillId="0" borderId="2" xfId="0" applyBorder="1" applyAlignment="1">
      <alignment horizontal="centerContinuous"/>
    </xf>
    <xf numFmtId="0" fontId="1" fillId="0" borderId="2" xfId="0" applyFont="1" applyBorder="1" applyAlignment="1">
      <alignment horizontal="centerContinuous"/>
    </xf>
    <xf numFmtId="0" fontId="0" fillId="0" borderId="2" xfId="0" applyBorder="1" applyAlignment="1">
      <alignment wrapText="1"/>
    </xf>
    <xf numFmtId="0" fontId="22" fillId="13" borderId="80" xfId="0" applyFont="1" applyFill="1" applyBorder="1" applyAlignment="1" applyProtection="1">
      <alignment horizontal="centerContinuous" vertical="center" wrapText="1"/>
      <protection hidden="1"/>
    </xf>
    <xf numFmtId="0" fontId="22" fillId="13" borderId="87" xfId="0" applyFont="1" applyFill="1" applyBorder="1" applyAlignment="1" applyProtection="1">
      <alignment horizontal="centerContinuous" vertical="center" wrapText="1"/>
      <protection hidden="1"/>
    </xf>
    <xf numFmtId="0" fontId="5" fillId="17" borderId="18" xfId="0" applyFont="1" applyFill="1" applyBorder="1"/>
    <xf numFmtId="0" fontId="1" fillId="0" borderId="0" xfId="0" applyFont="1" applyBorder="1" applyAlignment="1" applyProtection="1">
      <alignment vertical="center" wrapText="1"/>
      <protection hidden="1"/>
    </xf>
    <xf numFmtId="0" fontId="1" fillId="0" borderId="18" xfId="0" applyFont="1" applyBorder="1" applyAlignment="1" applyProtection="1">
      <alignment vertical="center" wrapText="1"/>
      <protection hidden="1"/>
    </xf>
    <xf numFmtId="0" fontId="4" fillId="0" borderId="18" xfId="0" applyFont="1" applyBorder="1" applyAlignment="1" applyProtection="1">
      <alignment vertical="center" wrapText="1"/>
      <protection hidden="1"/>
    </xf>
    <xf numFmtId="0" fontId="5" fillId="0" borderId="18" xfId="0" applyFont="1" applyFill="1" applyBorder="1" applyAlignment="1" applyProtection="1">
      <alignment vertical="center" wrapText="1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0" fontId="0" fillId="0" borderId="18" xfId="0" applyFont="1" applyFill="1" applyBorder="1"/>
    <xf numFmtId="4" fontId="18" fillId="12" borderId="155" xfId="0" applyNumberFormat="1" applyFont="1" applyFill="1" applyBorder="1" applyAlignment="1" applyProtection="1">
      <alignment vertical="center" wrapText="1"/>
      <protection hidden="1"/>
    </xf>
    <xf numFmtId="4" fontId="5" fillId="12" borderId="79" xfId="0" applyNumberFormat="1" applyFont="1" applyFill="1" applyBorder="1" applyAlignment="1" applyProtection="1">
      <alignment horizontal="center" vertical="center" wrapText="1"/>
      <protection hidden="1"/>
    </xf>
    <xf numFmtId="0" fontId="1" fillId="18" borderId="156" xfId="0" applyFont="1" applyFill="1" applyBorder="1" applyAlignment="1" applyProtection="1">
      <alignment horizontal="left" vertical="center"/>
      <protection hidden="1"/>
    </xf>
    <xf numFmtId="4" fontId="9" fillId="12" borderId="154" xfId="0" applyNumberFormat="1" applyFont="1" applyFill="1" applyBorder="1" applyAlignment="1" applyProtection="1">
      <alignment vertical="center"/>
      <protection hidden="1"/>
    </xf>
    <xf numFmtId="0" fontId="1" fillId="18" borderId="158" xfId="0" applyFont="1" applyFill="1" applyBorder="1" applyAlignment="1" applyProtection="1">
      <alignment horizontal="left" vertical="center"/>
      <protection hidden="1"/>
    </xf>
    <xf numFmtId="0" fontId="1" fillId="18" borderId="159" xfId="0" applyFont="1" applyFill="1" applyBorder="1" applyAlignment="1" applyProtection="1">
      <alignment horizontal="left" vertical="center" wrapText="1"/>
      <protection hidden="1"/>
    </xf>
    <xf numFmtId="4" fontId="9" fillId="12" borderId="45" xfId="0" applyNumberFormat="1" applyFont="1" applyFill="1" applyBorder="1" applyAlignment="1" applyProtection="1">
      <alignment vertical="center" wrapText="1"/>
      <protection hidden="1"/>
    </xf>
    <xf numFmtId="0" fontId="5" fillId="18" borderId="31" xfId="0" applyFont="1" applyFill="1" applyBorder="1" applyAlignment="1" applyProtection="1">
      <alignment horizontal="left" vertical="center" wrapText="1"/>
      <protection hidden="1"/>
    </xf>
    <xf numFmtId="0" fontId="1" fillId="18" borderId="32" xfId="0" applyFont="1" applyFill="1" applyBorder="1" applyAlignment="1" applyProtection="1">
      <alignment horizontal="left" vertical="center" wrapText="1"/>
      <protection hidden="1"/>
    </xf>
    <xf numFmtId="0" fontId="1" fillId="18" borderId="157" xfId="0" applyFont="1" applyFill="1" applyBorder="1" applyAlignment="1" applyProtection="1">
      <alignment horizontal="left" vertical="center"/>
      <protection hidden="1"/>
    </xf>
    <xf numFmtId="0" fontId="9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/>
    <xf numFmtId="0" fontId="5" fillId="11" borderId="100" xfId="0" applyFont="1" applyFill="1" applyBorder="1" applyAlignment="1" applyProtection="1">
      <alignment horizontal="center" vertical="center" wrapText="1"/>
      <protection hidden="1"/>
    </xf>
    <xf numFmtId="0" fontId="5" fillId="11" borderId="102" xfId="0" applyFont="1" applyFill="1" applyBorder="1" applyAlignment="1" applyProtection="1">
      <alignment horizontal="center" vertical="center" wrapText="1"/>
      <protection hidden="1"/>
    </xf>
    <xf numFmtId="0" fontId="1" fillId="18" borderId="31" xfId="0" applyFont="1" applyFill="1" applyBorder="1" applyAlignment="1" applyProtection="1">
      <alignment horizontal="left" vertical="center"/>
      <protection hidden="1"/>
    </xf>
    <xf numFmtId="0" fontId="1" fillId="18" borderId="162" xfId="0" applyFont="1" applyFill="1" applyBorder="1" applyAlignment="1" applyProtection="1">
      <alignment horizontal="left" vertical="center"/>
      <protection hidden="1"/>
    </xf>
    <xf numFmtId="0" fontId="1" fillId="18" borderId="39" xfId="0" applyFont="1" applyFill="1" applyBorder="1" applyAlignment="1" applyProtection="1">
      <alignment horizontal="left" vertical="center" wrapText="1"/>
      <protection hidden="1"/>
    </xf>
    <xf numFmtId="4" fontId="9" fillId="12" borderId="38" xfId="0" applyNumberFormat="1" applyFont="1" applyFill="1" applyBorder="1" applyAlignment="1" applyProtection="1">
      <alignment vertical="center" wrapText="1"/>
      <protection hidden="1"/>
    </xf>
    <xf numFmtId="3" fontId="5" fillId="12" borderId="89" xfId="0" applyNumberFormat="1" applyFont="1" applyFill="1" applyBorder="1" applyAlignment="1" applyProtection="1">
      <alignment horizontal="center" vertical="center" wrapText="1"/>
      <protection hidden="1"/>
    </xf>
    <xf numFmtId="49" fontId="4" fillId="12" borderId="24" xfId="0" applyNumberFormat="1" applyFont="1" applyFill="1" applyBorder="1" applyAlignment="1" applyProtection="1">
      <alignment horizontal="center" vertical="center" wrapText="1"/>
      <protection hidden="1"/>
    </xf>
    <xf numFmtId="0" fontId="4" fillId="12" borderId="166" xfId="0" applyFont="1" applyFill="1" applyBorder="1" applyAlignment="1" applyProtection="1">
      <alignment horizontal="center" vertical="center" wrapText="1"/>
      <protection hidden="1"/>
    </xf>
    <xf numFmtId="0" fontId="5" fillId="11" borderId="104" xfId="0" applyFont="1" applyFill="1" applyBorder="1" applyAlignment="1" applyProtection="1">
      <alignment horizontal="center" vertical="center" wrapText="1"/>
      <protection hidden="1"/>
    </xf>
    <xf numFmtId="3" fontId="5" fillId="12" borderId="175" xfId="0" applyNumberFormat="1" applyFont="1" applyFill="1" applyBorder="1" applyAlignment="1" applyProtection="1">
      <alignment vertical="center" wrapText="1"/>
      <protection hidden="1"/>
    </xf>
    <xf numFmtId="3" fontId="5" fillId="12" borderId="106" xfId="0" applyNumberFormat="1" applyFont="1" applyFill="1" applyBorder="1" applyAlignment="1" applyProtection="1">
      <alignment vertical="center" wrapText="1"/>
      <protection hidden="1"/>
    </xf>
    <xf numFmtId="4" fontId="9" fillId="2" borderId="176" xfId="0" applyNumberFormat="1" applyFont="1" applyFill="1" applyBorder="1" applyAlignment="1" applyProtection="1">
      <alignment vertical="center" wrapText="1"/>
      <protection locked="0"/>
    </xf>
    <xf numFmtId="4" fontId="9" fillId="2" borderId="177" xfId="0" applyNumberFormat="1" applyFont="1" applyFill="1" applyBorder="1" applyAlignment="1" applyProtection="1">
      <alignment vertical="center" wrapText="1"/>
      <protection locked="0"/>
    </xf>
    <xf numFmtId="4" fontId="9" fillId="2" borderId="42" xfId="0" applyNumberFormat="1" applyFont="1" applyFill="1" applyBorder="1" applyAlignment="1" applyProtection="1">
      <alignment vertical="center" wrapText="1"/>
      <protection locked="0"/>
    </xf>
    <xf numFmtId="4" fontId="9" fillId="2" borderId="178" xfId="0" applyNumberFormat="1" applyFont="1" applyFill="1" applyBorder="1" applyAlignment="1" applyProtection="1">
      <alignment vertical="center" wrapText="1"/>
      <protection locked="0"/>
    </xf>
    <xf numFmtId="3" fontId="4" fillId="12" borderId="18" xfId="0" applyNumberFormat="1" applyFont="1" applyFill="1" applyBorder="1" applyAlignment="1" applyProtection="1">
      <alignment vertical="center" wrapText="1"/>
      <protection hidden="1"/>
    </xf>
    <xf numFmtId="3" fontId="4" fillId="12" borderId="179" xfId="0" applyNumberFormat="1" applyFont="1" applyFill="1" applyBorder="1" applyAlignment="1" applyProtection="1">
      <alignment vertical="center" wrapText="1"/>
      <protection hidden="1"/>
    </xf>
    <xf numFmtId="3" fontId="4" fillId="12" borderId="24" xfId="0" applyNumberFormat="1" applyFont="1" applyFill="1" applyBorder="1" applyAlignment="1" applyProtection="1">
      <alignment vertical="center" wrapText="1"/>
      <protection hidden="1"/>
    </xf>
    <xf numFmtId="3" fontId="4" fillId="12" borderId="25" xfId="0" applyNumberFormat="1" applyFont="1" applyFill="1" applyBorder="1" applyAlignment="1" applyProtection="1">
      <alignment vertical="center" wrapText="1"/>
      <protection hidden="1"/>
    </xf>
    <xf numFmtId="0" fontId="5" fillId="13" borderId="179" xfId="0" applyFont="1" applyFill="1" applyBorder="1" applyAlignment="1" applyProtection="1">
      <alignment vertical="center"/>
      <protection hidden="1"/>
    </xf>
    <xf numFmtId="0" fontId="5" fillId="13" borderId="154" xfId="0" applyFont="1" applyFill="1" applyBorder="1" applyAlignment="1" applyProtection="1">
      <alignment vertical="center"/>
      <protection hidden="1"/>
    </xf>
    <xf numFmtId="4" fontId="9" fillId="2" borderId="166" xfId="0" applyNumberFormat="1" applyFont="1" applyFill="1" applyBorder="1" applyAlignment="1" applyProtection="1">
      <alignment vertical="center" wrapText="1"/>
      <protection locked="0"/>
    </xf>
    <xf numFmtId="3" fontId="4" fillId="12" borderId="180" xfId="0" applyNumberFormat="1" applyFont="1" applyFill="1" applyBorder="1" applyAlignment="1" applyProtection="1">
      <alignment vertical="center" wrapText="1"/>
      <protection hidden="1"/>
    </xf>
    <xf numFmtId="3" fontId="4" fillId="12" borderId="23" xfId="0" applyNumberFormat="1" applyFont="1" applyFill="1" applyBorder="1" applyAlignment="1" applyProtection="1">
      <alignment vertical="center" wrapText="1"/>
      <protection hidden="1"/>
    </xf>
    <xf numFmtId="3" fontId="4" fillId="12" borderId="29" xfId="0" applyNumberFormat="1" applyFont="1" applyFill="1" applyBorder="1" applyAlignment="1" applyProtection="1">
      <alignment vertical="center" wrapText="1"/>
      <protection hidden="1"/>
    </xf>
    <xf numFmtId="3" fontId="9" fillId="2" borderId="65" xfId="0" applyNumberFormat="1" applyFont="1" applyFill="1" applyBorder="1" applyAlignment="1" applyProtection="1">
      <alignment vertical="center" wrapText="1"/>
      <protection locked="0" hidden="1"/>
    </xf>
    <xf numFmtId="3" fontId="9" fillId="2" borderId="104" xfId="0" applyNumberFormat="1" applyFont="1" applyFill="1" applyBorder="1" applyAlignment="1" applyProtection="1">
      <alignment vertical="center" wrapText="1"/>
      <protection locked="0" hidden="1"/>
    </xf>
    <xf numFmtId="0" fontId="5" fillId="11" borderId="103" xfId="0" applyFont="1" applyFill="1" applyBorder="1" applyAlignment="1" applyProtection="1">
      <alignment horizontal="centerContinuous" vertical="center" wrapText="1"/>
      <protection hidden="1"/>
    </xf>
    <xf numFmtId="3" fontId="5" fillId="12" borderId="105" xfId="0" applyNumberFormat="1" applyFont="1" applyFill="1" applyBorder="1" applyAlignment="1" applyProtection="1">
      <alignment vertical="center" wrapText="1"/>
      <protection hidden="1"/>
    </xf>
    <xf numFmtId="3" fontId="5" fillId="12" borderId="107" xfId="0" applyNumberFormat="1" applyFont="1" applyFill="1" applyBorder="1" applyAlignment="1" applyProtection="1">
      <alignment vertical="center" wrapText="1"/>
      <protection hidden="1"/>
    </xf>
    <xf numFmtId="10" fontId="5" fillId="12" borderId="106" xfId="0" applyNumberFormat="1" applyFont="1" applyFill="1" applyBorder="1" applyAlignment="1" applyProtection="1">
      <alignment vertical="center" wrapText="1"/>
      <protection hidden="1"/>
    </xf>
    <xf numFmtId="3" fontId="9" fillId="2" borderId="177" xfId="0" applyNumberFormat="1" applyFont="1" applyFill="1" applyBorder="1" applyAlignment="1" applyProtection="1">
      <alignment vertical="center" wrapText="1"/>
      <protection locked="0" hidden="1"/>
    </xf>
    <xf numFmtId="4" fontId="9" fillId="2" borderId="43" xfId="0" applyNumberFormat="1" applyFont="1" applyFill="1" applyBorder="1" applyAlignment="1" applyProtection="1">
      <alignment vertical="center" wrapText="1"/>
      <protection locked="0"/>
    </xf>
    <xf numFmtId="0" fontId="5" fillId="11" borderId="18" xfId="0" applyFont="1" applyFill="1" applyBorder="1" applyAlignment="1" applyProtection="1">
      <alignment horizontal="centerContinuous" vertical="center" wrapText="1"/>
      <protection hidden="1"/>
    </xf>
    <xf numFmtId="3" fontId="9" fillId="2" borderId="18" xfId="0" applyNumberFormat="1" applyFont="1" applyFill="1" applyBorder="1" applyAlignment="1" applyProtection="1">
      <alignment vertical="center" wrapText="1"/>
      <protection locked="0" hidden="1"/>
    </xf>
    <xf numFmtId="3" fontId="4" fillId="12" borderId="181" xfId="0" applyNumberFormat="1" applyFont="1" applyFill="1" applyBorder="1" applyAlignment="1" applyProtection="1">
      <alignment vertical="center" wrapText="1"/>
      <protection hidden="1"/>
    </xf>
    <xf numFmtId="10" fontId="4" fillId="12" borderId="154" xfId="0" applyNumberFormat="1" applyFont="1" applyFill="1" applyBorder="1" applyAlignment="1" applyProtection="1">
      <alignment vertical="center" wrapText="1"/>
      <protection hidden="1"/>
    </xf>
    <xf numFmtId="10" fontId="4" fillId="12" borderId="166" xfId="0" applyNumberFormat="1" applyFont="1" applyFill="1" applyBorder="1" applyAlignment="1" applyProtection="1">
      <alignment vertical="center" wrapText="1"/>
      <protection hidden="1"/>
    </xf>
    <xf numFmtId="3" fontId="4" fillId="12" borderId="26" xfId="0" applyNumberFormat="1" applyFont="1" applyFill="1" applyBorder="1" applyAlignment="1" applyProtection="1">
      <alignment vertical="center" wrapText="1"/>
      <protection hidden="1"/>
    </xf>
    <xf numFmtId="10" fontId="4" fillId="12" borderId="45" xfId="0" applyNumberFormat="1" applyFont="1" applyFill="1" applyBorder="1" applyAlignment="1" applyProtection="1">
      <alignment vertical="center" wrapText="1"/>
      <protection hidden="1"/>
    </xf>
    <xf numFmtId="0" fontId="5" fillId="13" borderId="181" xfId="0" applyFont="1" applyFill="1" applyBorder="1" applyAlignment="1" applyProtection="1">
      <alignment vertical="center"/>
      <protection hidden="1"/>
    </xf>
    <xf numFmtId="0" fontId="5" fillId="11" borderId="166" xfId="0" applyFont="1" applyFill="1" applyBorder="1" applyAlignment="1" applyProtection="1">
      <alignment horizontal="centerContinuous" vertical="center" wrapText="1"/>
      <protection hidden="1"/>
    </xf>
    <xf numFmtId="3" fontId="9" fillId="2" borderId="166" xfId="0" applyNumberFormat="1" applyFont="1" applyFill="1" applyBorder="1" applyAlignment="1" applyProtection="1">
      <alignment vertical="center" wrapText="1"/>
      <protection locked="0" hidden="1"/>
    </xf>
    <xf numFmtId="10" fontId="4" fillId="12" borderId="180" xfId="0" applyNumberFormat="1" applyFont="1" applyFill="1" applyBorder="1" applyAlignment="1" applyProtection="1">
      <alignment vertical="center" wrapText="1"/>
      <protection hidden="1"/>
    </xf>
    <xf numFmtId="10" fontId="4" fillId="12" borderId="23" xfId="0" applyNumberFormat="1" applyFont="1" applyFill="1" applyBorder="1" applyAlignment="1" applyProtection="1">
      <alignment vertical="center" wrapText="1"/>
      <protection hidden="1"/>
    </xf>
    <xf numFmtId="10" fontId="4" fillId="12" borderId="29" xfId="0" applyNumberFormat="1" applyFont="1" applyFill="1" applyBorder="1" applyAlignment="1" applyProtection="1">
      <alignment vertical="center" wrapText="1"/>
      <protection hidden="1"/>
    </xf>
    <xf numFmtId="0" fontId="5" fillId="11" borderId="23" xfId="0" applyFont="1" applyFill="1" applyBorder="1" applyAlignment="1" applyProtection="1">
      <alignment horizontal="centerContinuous" vertical="center" wrapText="1"/>
      <protection hidden="1"/>
    </xf>
    <xf numFmtId="4" fontId="9" fillId="2" borderId="182" xfId="0" applyNumberFormat="1" applyFont="1" applyFill="1" applyBorder="1" applyAlignment="1" applyProtection="1">
      <alignment vertical="center" wrapText="1"/>
      <protection locked="0"/>
    </xf>
    <xf numFmtId="166" fontId="9" fillId="12" borderId="18" xfId="0" applyNumberFormat="1" applyFont="1" applyFill="1" applyBorder="1" applyAlignment="1" applyProtection="1">
      <alignment vertical="center" wrapText="1"/>
      <protection hidden="1"/>
    </xf>
    <xf numFmtId="0" fontId="5" fillId="11" borderId="24" xfId="0" applyFont="1" applyFill="1" applyBorder="1" applyAlignment="1" applyProtection="1">
      <alignment horizontal="centerContinuous" vertical="center" wrapText="1"/>
      <protection hidden="1"/>
    </xf>
    <xf numFmtId="4" fontId="5" fillId="12" borderId="147" xfId="0" applyNumberFormat="1" applyFont="1" applyFill="1" applyBorder="1" applyAlignment="1" applyProtection="1">
      <alignment horizontal="center" vertical="center" wrapText="1"/>
      <protection hidden="1"/>
    </xf>
    <xf numFmtId="4" fontId="5" fillId="12" borderId="2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2" xfId="0" applyFont="1" applyBorder="1" applyAlignment="1" applyProtection="1">
      <alignment vertical="center" wrapText="1"/>
      <protection hidden="1"/>
    </xf>
    <xf numFmtId="4" fontId="9" fillId="12" borderId="2" xfId="0" applyNumberFormat="1" applyFont="1" applyFill="1" applyBorder="1" applyAlignment="1" applyProtection="1">
      <alignment vertical="center" wrapText="1"/>
      <protection hidden="1"/>
    </xf>
    <xf numFmtId="3" fontId="5" fillId="12" borderId="175" xfId="0" applyNumberFormat="1" applyFont="1" applyFill="1" applyBorder="1" applyAlignment="1" applyProtection="1">
      <alignment horizontal="center" vertical="center" wrapText="1"/>
      <protection hidden="1"/>
    </xf>
    <xf numFmtId="4" fontId="9" fillId="2" borderId="186" xfId="0" applyNumberFormat="1" applyFont="1" applyFill="1" applyBorder="1" applyAlignment="1" applyProtection="1">
      <alignment vertical="center" wrapText="1"/>
      <protection locked="0"/>
    </xf>
    <xf numFmtId="4" fontId="9" fillId="2" borderId="102" xfId="0" applyNumberFormat="1" applyFont="1" applyFill="1" applyBorder="1" applyAlignment="1" applyProtection="1">
      <alignment vertical="center" wrapText="1"/>
      <protection locked="0"/>
    </xf>
    <xf numFmtId="3" fontId="18" fillId="12" borderId="89" xfId="0" applyNumberFormat="1" applyFont="1" applyFill="1" applyBorder="1" applyAlignment="1" applyProtection="1">
      <alignment vertical="center" wrapText="1"/>
      <protection hidden="1"/>
    </xf>
    <xf numFmtId="4" fontId="9" fillId="2" borderId="185" xfId="0" applyNumberFormat="1" applyFont="1" applyFill="1" applyBorder="1" applyAlignment="1" applyProtection="1">
      <alignment vertical="center" wrapText="1"/>
      <protection locked="0"/>
    </xf>
    <xf numFmtId="4" fontId="9" fillId="2" borderId="20" xfId="0" applyNumberFormat="1" applyFont="1" applyFill="1" applyBorder="1" applyAlignment="1" applyProtection="1">
      <alignment vertical="center" wrapText="1"/>
      <protection locked="0"/>
    </xf>
    <xf numFmtId="3" fontId="9" fillId="2" borderId="188" xfId="0" applyNumberFormat="1" applyFont="1" applyFill="1" applyBorder="1" applyAlignment="1" applyProtection="1">
      <alignment vertical="center" wrapText="1"/>
      <protection locked="0" hidden="1"/>
    </xf>
    <xf numFmtId="3" fontId="5" fillId="12" borderId="189" xfId="0" applyNumberFormat="1" applyFont="1" applyFill="1" applyBorder="1" applyAlignment="1" applyProtection="1">
      <alignment horizontal="center" vertical="center" wrapText="1"/>
      <protection hidden="1"/>
    </xf>
    <xf numFmtId="3" fontId="5" fillId="12" borderId="190" xfId="0" applyNumberFormat="1" applyFont="1" applyFill="1" applyBorder="1" applyAlignment="1" applyProtection="1">
      <alignment horizontal="center" vertical="center" wrapText="1"/>
      <protection hidden="1"/>
    </xf>
    <xf numFmtId="4" fontId="5" fillId="12" borderId="191" xfId="0" applyNumberFormat="1" applyFont="1" applyFill="1" applyBorder="1" applyAlignment="1" applyProtection="1">
      <alignment horizontal="center" vertical="center" wrapText="1"/>
      <protection hidden="1"/>
    </xf>
    <xf numFmtId="3" fontId="5" fillId="12" borderId="192" xfId="0" applyNumberFormat="1" applyFont="1" applyFill="1" applyBorder="1" applyAlignment="1" applyProtection="1">
      <alignment horizontal="center" vertical="center" wrapText="1"/>
      <protection hidden="1"/>
    </xf>
    <xf numFmtId="4" fontId="5" fillId="12" borderId="192" xfId="0" applyNumberFormat="1" applyFont="1" applyFill="1" applyBorder="1" applyAlignment="1" applyProtection="1">
      <alignment horizontal="center" vertical="center" wrapText="1"/>
      <protection hidden="1"/>
    </xf>
    <xf numFmtId="3" fontId="5" fillId="12" borderId="193" xfId="0" applyNumberFormat="1" applyFont="1" applyFill="1" applyBorder="1" applyAlignment="1" applyProtection="1">
      <alignment horizontal="center" vertical="center" wrapText="1"/>
      <protection hidden="1"/>
    </xf>
    <xf numFmtId="3" fontId="5" fillId="12" borderId="194" xfId="0" applyNumberFormat="1" applyFont="1" applyFill="1" applyBorder="1" applyAlignment="1" applyProtection="1">
      <alignment horizontal="center" vertical="center" wrapText="1"/>
      <protection hidden="1"/>
    </xf>
    <xf numFmtId="4" fontId="5" fillId="12" borderId="33" xfId="0" applyNumberFormat="1" applyFont="1" applyFill="1" applyBorder="1" applyAlignment="1" applyProtection="1">
      <alignment horizontal="center" vertical="center" wrapText="1"/>
      <protection hidden="1"/>
    </xf>
    <xf numFmtId="4" fontId="9" fillId="2" borderId="195" xfId="0" applyNumberFormat="1" applyFont="1" applyFill="1" applyBorder="1" applyAlignment="1" applyProtection="1">
      <alignment vertical="center" wrapText="1"/>
      <protection locked="0"/>
    </xf>
    <xf numFmtId="4" fontId="5" fillId="12" borderId="196" xfId="0" applyNumberFormat="1" applyFont="1" applyFill="1" applyBorder="1" applyAlignment="1" applyProtection="1">
      <alignment horizontal="right" vertical="center" wrapText="1"/>
      <protection hidden="1"/>
    </xf>
    <xf numFmtId="4" fontId="4" fillId="12" borderId="197" xfId="0" applyNumberFormat="1" applyFont="1" applyFill="1" applyBorder="1" applyAlignment="1" applyProtection="1">
      <alignment horizontal="right" vertical="center" wrapText="1"/>
      <protection hidden="1"/>
    </xf>
    <xf numFmtId="4" fontId="4" fillId="12" borderId="30" xfId="0" applyNumberFormat="1" applyFont="1" applyFill="1" applyBorder="1" applyAlignment="1" applyProtection="1">
      <alignment horizontal="right" vertical="center" wrapText="1"/>
      <protection hidden="1"/>
    </xf>
    <xf numFmtId="4" fontId="9" fillId="2" borderId="0" xfId="0" applyNumberFormat="1" applyFont="1" applyFill="1" applyBorder="1" applyAlignment="1" applyProtection="1">
      <alignment vertical="center" wrapText="1"/>
      <protection locked="0"/>
    </xf>
    <xf numFmtId="4" fontId="9" fillId="2" borderId="198" xfId="0" applyNumberFormat="1" applyFont="1" applyFill="1" applyBorder="1" applyAlignment="1" applyProtection="1">
      <alignment vertical="center" wrapText="1"/>
      <protection locked="0"/>
    </xf>
    <xf numFmtId="0" fontId="4" fillId="0" borderId="185" xfId="0" applyFont="1" applyFill="1" applyBorder="1" applyAlignment="1" applyProtection="1">
      <alignment vertical="center" wrapText="1"/>
      <protection hidden="1"/>
    </xf>
    <xf numFmtId="0" fontId="4" fillId="0" borderId="19" xfId="0" applyFont="1" applyFill="1" applyBorder="1" applyAlignment="1" applyProtection="1">
      <alignment vertical="center" wrapText="1"/>
      <protection hidden="1"/>
    </xf>
    <xf numFmtId="0" fontId="4" fillId="0" borderId="188" xfId="0" applyFont="1" applyFill="1" applyBorder="1" applyAlignment="1" applyProtection="1">
      <alignment vertical="center" wrapText="1"/>
      <protection hidden="1"/>
    </xf>
    <xf numFmtId="49" fontId="4" fillId="12" borderId="199" xfId="0" applyNumberFormat="1" applyFont="1" applyFill="1" applyBorder="1" applyAlignment="1" applyProtection="1">
      <alignment horizontal="center" vertical="center" wrapText="1"/>
      <protection hidden="1"/>
    </xf>
    <xf numFmtId="0" fontId="4" fillId="12" borderId="43" xfId="0" applyFont="1" applyFill="1" applyBorder="1" applyAlignment="1" applyProtection="1">
      <alignment horizontal="left" vertical="center" wrapText="1"/>
      <protection hidden="1"/>
    </xf>
    <xf numFmtId="0" fontId="4" fillId="12" borderId="182" xfId="0" applyFont="1" applyFill="1" applyBorder="1" applyAlignment="1" applyProtection="1">
      <alignment horizontal="center" vertical="center" wrapText="1"/>
      <protection hidden="1"/>
    </xf>
    <xf numFmtId="4" fontId="4" fillId="12" borderId="46" xfId="0" applyNumberFormat="1" applyFont="1" applyFill="1" applyBorder="1" applyAlignment="1" applyProtection="1">
      <alignment horizontal="right" vertical="center" wrapText="1"/>
      <protection hidden="1"/>
    </xf>
    <xf numFmtId="4" fontId="9" fillId="2" borderId="16" xfId="0" applyNumberFormat="1" applyFont="1" applyFill="1" applyBorder="1" applyAlignment="1" applyProtection="1">
      <alignment vertical="center" wrapText="1"/>
      <protection locked="0"/>
    </xf>
    <xf numFmtId="3" fontId="9" fillId="2" borderId="44" xfId="0" applyNumberFormat="1" applyFont="1" applyFill="1" applyBorder="1" applyAlignment="1" applyProtection="1">
      <alignment vertical="center" wrapText="1"/>
      <protection locked="0" hidden="1"/>
    </xf>
    <xf numFmtId="4" fontId="9" fillId="2" borderId="90" xfId="0" applyNumberFormat="1" applyFont="1" applyFill="1" applyBorder="1" applyAlignment="1" applyProtection="1">
      <alignment vertical="center" wrapText="1"/>
      <protection locked="0"/>
    </xf>
    <xf numFmtId="3" fontId="9" fillId="2" borderId="99" xfId="0" applyNumberFormat="1" applyFont="1" applyFill="1" applyBorder="1" applyAlignment="1" applyProtection="1">
      <alignment vertical="center" wrapText="1"/>
      <protection locked="0" hidden="1"/>
    </xf>
    <xf numFmtId="4" fontId="9" fillId="2" borderId="99" xfId="0" applyNumberFormat="1" applyFont="1" applyFill="1" applyBorder="1" applyAlignment="1" applyProtection="1">
      <alignment vertical="center" wrapText="1"/>
      <protection locked="0"/>
    </xf>
    <xf numFmtId="3" fontId="9" fillId="2" borderId="88" xfId="0" applyNumberFormat="1" applyFont="1" applyFill="1" applyBorder="1" applyAlignment="1" applyProtection="1">
      <alignment vertical="center" wrapText="1"/>
      <protection locked="0" hidden="1"/>
    </xf>
    <xf numFmtId="3" fontId="9" fillId="12" borderId="69" xfId="0" applyNumberFormat="1" applyFont="1" applyFill="1" applyBorder="1" applyAlignment="1" applyProtection="1">
      <alignment vertical="center" wrapText="1"/>
      <protection hidden="1"/>
    </xf>
    <xf numFmtId="3" fontId="9" fillId="2" borderId="98" xfId="0" applyNumberFormat="1" applyFont="1" applyFill="1" applyBorder="1" applyAlignment="1" applyProtection="1">
      <alignment vertical="center" wrapText="1"/>
      <protection locked="0"/>
    </xf>
    <xf numFmtId="3" fontId="9" fillId="2" borderId="98" xfId="0" applyNumberFormat="1" applyFont="1" applyFill="1" applyBorder="1" applyAlignment="1" applyProtection="1">
      <alignment horizontal="right" vertical="center" wrapText="1"/>
      <protection locked="0"/>
    </xf>
    <xf numFmtId="3" fontId="9" fillId="12" borderId="99" xfId="0" applyNumberFormat="1" applyFont="1" applyFill="1" applyBorder="1" applyAlignment="1" applyProtection="1">
      <alignment horizontal="right" vertical="center" wrapText="1"/>
      <protection hidden="1"/>
    </xf>
    <xf numFmtId="0" fontId="5" fillId="11" borderId="207" xfId="0" applyFont="1" applyFill="1" applyBorder="1" applyAlignment="1" applyProtection="1">
      <alignment horizontal="center" vertical="center" wrapText="1"/>
      <protection hidden="1"/>
    </xf>
    <xf numFmtId="0" fontId="5" fillId="11" borderId="205" xfId="0" applyFont="1" applyFill="1" applyBorder="1" applyAlignment="1" applyProtection="1">
      <alignment horizontal="center" vertical="center" wrapText="1"/>
      <protection hidden="1"/>
    </xf>
    <xf numFmtId="0" fontId="22" fillId="13" borderId="85" xfId="0" applyFont="1" applyFill="1" applyBorder="1" applyAlignment="1" applyProtection="1">
      <alignment vertical="center"/>
      <protection hidden="1"/>
    </xf>
    <xf numFmtId="0" fontId="22" fillId="13" borderId="86" xfId="0" applyFont="1" applyFill="1" applyBorder="1" applyAlignment="1" applyProtection="1">
      <alignment vertical="center"/>
      <protection hidden="1"/>
    </xf>
    <xf numFmtId="0" fontId="22" fillId="13" borderId="211" xfId="0" applyFont="1" applyFill="1" applyBorder="1" applyAlignment="1" applyProtection="1">
      <alignment vertical="center"/>
      <protection hidden="1"/>
    </xf>
    <xf numFmtId="0" fontId="22" fillId="13" borderId="212" xfId="0" applyFont="1" applyFill="1" applyBorder="1" applyAlignment="1" applyProtection="1">
      <alignment vertical="center"/>
      <protection hidden="1"/>
    </xf>
    <xf numFmtId="0" fontId="22" fillId="13" borderId="213" xfId="0" applyFont="1" applyFill="1" applyBorder="1" applyAlignment="1" applyProtection="1">
      <alignment vertical="center"/>
      <protection hidden="1"/>
    </xf>
    <xf numFmtId="0" fontId="22" fillId="13" borderId="214" xfId="0" applyFont="1" applyFill="1" applyBorder="1" applyAlignment="1" applyProtection="1">
      <alignment vertical="center"/>
      <protection hidden="1"/>
    </xf>
    <xf numFmtId="0" fontId="22" fillId="13" borderId="84" xfId="0" applyFont="1" applyFill="1" applyBorder="1" applyAlignment="1" applyProtection="1">
      <alignment vertical="center"/>
      <protection hidden="1"/>
    </xf>
    <xf numFmtId="4" fontId="9" fillId="2" borderId="199" xfId="0" applyNumberFormat="1" applyFont="1" applyFill="1" applyBorder="1" applyAlignment="1" applyProtection="1">
      <alignment vertical="center" wrapText="1"/>
      <protection locked="0"/>
    </xf>
    <xf numFmtId="3" fontId="9" fillId="2" borderId="43" xfId="0" applyNumberFormat="1" applyFont="1" applyFill="1" applyBorder="1" applyAlignment="1" applyProtection="1">
      <alignment vertical="center" wrapText="1"/>
      <protection locked="0" hidden="1"/>
    </xf>
    <xf numFmtId="4" fontId="9" fillId="2" borderId="44" xfId="0" applyNumberFormat="1" applyFont="1" applyFill="1" applyBorder="1" applyAlignment="1" applyProtection="1">
      <alignment vertical="center" wrapText="1"/>
      <protection locked="0"/>
    </xf>
    <xf numFmtId="3" fontId="9" fillId="2" borderId="90" xfId="0" applyNumberFormat="1" applyFont="1" applyFill="1" applyBorder="1" applyAlignment="1" applyProtection="1">
      <alignment vertical="center" wrapText="1"/>
      <protection locked="0" hidden="1"/>
    </xf>
    <xf numFmtId="4" fontId="9" fillId="12" borderId="69" xfId="0" applyNumberFormat="1" applyFont="1" applyFill="1" applyBorder="1" applyAlignment="1" applyProtection="1">
      <alignment vertical="center" wrapText="1"/>
      <protection hidden="1"/>
    </xf>
    <xf numFmtId="3" fontId="9" fillId="12" borderId="88" xfId="0" applyNumberFormat="1" applyFont="1" applyFill="1" applyBorder="1" applyAlignment="1" applyProtection="1">
      <alignment horizontal="right" vertical="center" wrapText="1"/>
      <protection hidden="1"/>
    </xf>
    <xf numFmtId="0" fontId="4" fillId="0" borderId="57" xfId="0" applyFont="1" applyFill="1" applyBorder="1" applyAlignment="1" applyProtection="1">
      <alignment vertical="center"/>
      <protection hidden="1"/>
    </xf>
    <xf numFmtId="0" fontId="4" fillId="0" borderId="55" xfId="0" applyFont="1" applyFill="1" applyBorder="1" applyAlignment="1" applyProtection="1">
      <alignment vertical="center"/>
      <protection hidden="1"/>
    </xf>
    <xf numFmtId="0" fontId="4" fillId="0" borderId="179" xfId="0" applyFont="1" applyFill="1" applyBorder="1" applyAlignment="1" applyProtection="1">
      <alignment vertical="center"/>
      <protection hidden="1"/>
    </xf>
    <xf numFmtId="0" fontId="4" fillId="0" borderId="180" xfId="0" applyFont="1" applyFill="1" applyBorder="1" applyAlignment="1" applyProtection="1">
      <alignment vertical="center"/>
      <protection hidden="1"/>
    </xf>
    <xf numFmtId="0" fontId="4" fillId="0" borderId="181" xfId="0" applyFont="1" applyFill="1" applyBorder="1" applyAlignment="1" applyProtection="1">
      <alignment vertical="center"/>
      <protection hidden="1"/>
    </xf>
    <xf numFmtId="0" fontId="4" fillId="0" borderId="154" xfId="0" applyFont="1" applyFill="1" applyBorder="1" applyAlignment="1" applyProtection="1">
      <alignment vertical="center"/>
      <protection hidden="1"/>
    </xf>
    <xf numFmtId="0" fontId="4" fillId="0" borderId="56" xfId="0" applyFont="1" applyFill="1" applyBorder="1" applyAlignment="1" applyProtection="1">
      <alignment vertical="center"/>
      <protection hidden="1"/>
    </xf>
    <xf numFmtId="0" fontId="5" fillId="11" borderId="45" xfId="0" applyFont="1" applyFill="1" applyBorder="1" applyAlignment="1" applyProtection="1">
      <alignment horizontal="center" vertical="center" wrapText="1"/>
      <protection hidden="1"/>
    </xf>
    <xf numFmtId="0" fontId="4" fillId="0" borderId="211" xfId="0" applyFont="1" applyFill="1" applyBorder="1" applyAlignment="1" applyProtection="1">
      <alignment vertical="center" wrapText="1"/>
      <protection hidden="1"/>
    </xf>
    <xf numFmtId="0" fontId="4" fillId="0" borderId="212" xfId="0" applyFont="1" applyFill="1" applyBorder="1" applyAlignment="1" applyProtection="1">
      <alignment vertical="center" wrapText="1"/>
      <protection hidden="1"/>
    </xf>
    <xf numFmtId="0" fontId="4" fillId="0" borderId="213" xfId="0" applyFont="1" applyFill="1" applyBorder="1" applyAlignment="1" applyProtection="1">
      <alignment vertical="center" wrapText="1"/>
      <protection hidden="1"/>
    </xf>
    <xf numFmtId="0" fontId="4" fillId="0" borderId="214" xfId="0" applyFont="1" applyFill="1" applyBorder="1" applyAlignment="1" applyProtection="1">
      <alignment vertical="center" wrapText="1"/>
      <protection hidden="1"/>
    </xf>
    <xf numFmtId="166" fontId="9" fillId="12" borderId="43" xfId="0" applyNumberFormat="1" applyFont="1" applyFill="1" applyBorder="1" applyAlignment="1" applyProtection="1">
      <alignment vertical="center" wrapText="1"/>
      <protection hidden="1"/>
    </xf>
    <xf numFmtId="0" fontId="5" fillId="11" borderId="26" xfId="0" applyFont="1" applyFill="1" applyBorder="1" applyAlignment="1" applyProtection="1">
      <alignment horizontal="center" vertical="center" wrapText="1"/>
      <protection hidden="1"/>
    </xf>
    <xf numFmtId="0" fontId="5" fillId="11" borderId="29" xfId="0" applyFont="1" applyFill="1" applyBorder="1" applyAlignment="1" applyProtection="1">
      <alignment horizontal="center" vertical="center" wrapText="1"/>
      <protection hidden="1"/>
    </xf>
    <xf numFmtId="0" fontId="5" fillId="13" borderId="219" xfId="0" applyFont="1" applyFill="1" applyBorder="1" applyAlignment="1" applyProtection="1">
      <alignment vertical="center"/>
      <protection hidden="1"/>
    </xf>
    <xf numFmtId="0" fontId="4" fillId="0" borderId="220" xfId="0" applyFont="1" applyFill="1" applyBorder="1" applyAlignment="1" applyProtection="1">
      <alignment vertical="center" wrapText="1"/>
      <protection hidden="1"/>
    </xf>
    <xf numFmtId="4" fontId="9" fillId="2" borderId="221" xfId="0" applyNumberFormat="1" applyFont="1" applyFill="1" applyBorder="1" applyAlignment="1" applyProtection="1">
      <alignment vertical="center" wrapText="1"/>
      <protection locked="0"/>
    </xf>
    <xf numFmtId="4" fontId="9" fillId="2" borderId="222" xfId="0" applyNumberFormat="1" applyFont="1" applyFill="1" applyBorder="1" applyAlignment="1" applyProtection="1">
      <alignment vertical="center" wrapText="1"/>
      <protection locked="0"/>
    </xf>
    <xf numFmtId="4" fontId="9" fillId="2" borderId="223" xfId="0" applyNumberFormat="1" applyFont="1" applyFill="1" applyBorder="1" applyAlignment="1" applyProtection="1">
      <alignment vertical="center" wrapText="1"/>
      <protection locked="0"/>
    </xf>
    <xf numFmtId="0" fontId="22" fillId="13" borderId="224" xfId="0" applyFont="1" applyFill="1" applyBorder="1" applyAlignment="1" applyProtection="1">
      <alignment vertical="center"/>
      <protection hidden="1"/>
    </xf>
    <xf numFmtId="0" fontId="4" fillId="0" borderId="219" xfId="0" applyFont="1" applyFill="1" applyBorder="1" applyAlignment="1" applyProtection="1">
      <alignment vertical="center"/>
      <protection hidden="1"/>
    </xf>
    <xf numFmtId="0" fontId="5" fillId="11" borderId="27" xfId="0" applyFont="1" applyFill="1" applyBorder="1" applyAlignment="1" applyProtection="1">
      <alignment horizontal="centerContinuous" vertical="center" wrapText="1"/>
      <protection hidden="1"/>
    </xf>
    <xf numFmtId="4" fontId="9" fillId="2" borderId="220" xfId="0" applyNumberFormat="1" applyFont="1" applyFill="1" applyBorder="1" applyAlignment="1" applyProtection="1">
      <alignment vertical="center" wrapText="1"/>
      <protection locked="0"/>
    </xf>
    <xf numFmtId="0" fontId="22" fillId="13" borderId="35" xfId="0" applyFont="1" applyFill="1" applyBorder="1" applyAlignment="1" applyProtection="1">
      <alignment vertical="center"/>
      <protection hidden="1"/>
    </xf>
    <xf numFmtId="0" fontId="4" fillId="0" borderId="41" xfId="0" applyFont="1" applyFill="1" applyBorder="1" applyAlignment="1" applyProtection="1">
      <alignment vertical="center"/>
      <protection hidden="1"/>
    </xf>
    <xf numFmtId="10" fontId="9" fillId="12" borderId="46" xfId="0" applyNumberFormat="1" applyFont="1" applyFill="1" applyBorder="1" applyAlignment="1" applyProtection="1">
      <alignment vertical="center" wrapText="1"/>
      <protection hidden="1"/>
    </xf>
    <xf numFmtId="10" fontId="9" fillId="12" borderId="197" xfId="0" applyNumberFormat="1" applyFont="1" applyFill="1" applyBorder="1" applyAlignment="1" applyProtection="1">
      <alignment vertical="center" wrapText="1"/>
      <protection hidden="1"/>
    </xf>
    <xf numFmtId="10" fontId="9" fillId="12" borderId="225" xfId="0" applyNumberFormat="1" applyFont="1" applyFill="1" applyBorder="1" applyAlignment="1" applyProtection="1">
      <alignment vertical="center" wrapText="1"/>
      <protection hidden="1"/>
    </xf>
    <xf numFmtId="10" fontId="18" fillId="12" borderId="2" xfId="0" applyNumberFormat="1" applyFont="1" applyFill="1" applyBorder="1" applyAlignment="1" applyProtection="1">
      <alignment vertical="center" wrapText="1"/>
      <protection hidden="1"/>
    </xf>
    <xf numFmtId="0" fontId="5" fillId="13" borderId="157" xfId="0" applyFont="1" applyFill="1" applyBorder="1" applyAlignment="1" applyProtection="1">
      <alignment vertical="center"/>
      <protection hidden="1"/>
    </xf>
    <xf numFmtId="0" fontId="4" fillId="0" borderId="226" xfId="0" applyFont="1" applyFill="1" applyBorder="1" applyAlignment="1" applyProtection="1">
      <alignment vertical="center" wrapText="1"/>
      <protection hidden="1"/>
    </xf>
    <xf numFmtId="4" fontId="9" fillId="2" borderId="227" xfId="0" applyNumberFormat="1" applyFont="1" applyFill="1" applyBorder="1" applyAlignment="1" applyProtection="1">
      <alignment vertical="center" wrapText="1"/>
      <protection locked="0"/>
    </xf>
    <xf numFmtId="4" fontId="5" fillId="12" borderId="228" xfId="0" applyNumberFormat="1" applyFont="1" applyFill="1" applyBorder="1" applyAlignment="1" applyProtection="1">
      <alignment horizontal="center" vertical="center" wrapText="1"/>
      <protection hidden="1"/>
    </xf>
    <xf numFmtId="0" fontId="5" fillId="13" borderId="41" xfId="0" applyFont="1" applyFill="1" applyBorder="1" applyAlignment="1" applyProtection="1">
      <alignment vertical="center"/>
      <protection hidden="1"/>
    </xf>
    <xf numFmtId="0" fontId="4" fillId="0" borderId="225" xfId="0" applyFont="1" applyFill="1" applyBorder="1" applyAlignment="1" applyProtection="1">
      <alignment vertical="center" wrapText="1"/>
      <protection hidden="1"/>
    </xf>
    <xf numFmtId="10" fontId="9" fillId="12" borderId="229" xfId="0" applyNumberFormat="1" applyFont="1" applyFill="1" applyBorder="1" applyAlignment="1" applyProtection="1">
      <alignment vertical="center" wrapText="1"/>
      <protection hidden="1"/>
    </xf>
    <xf numFmtId="10" fontId="9" fillId="12" borderId="230" xfId="0" applyNumberFormat="1" applyFont="1" applyFill="1" applyBorder="1" applyAlignment="1" applyProtection="1">
      <alignment vertical="center" wrapText="1"/>
      <protection hidden="1"/>
    </xf>
    <xf numFmtId="10" fontId="18" fillId="12" borderId="231" xfId="0" applyNumberFormat="1" applyFont="1" applyFill="1" applyBorder="1" applyAlignment="1" applyProtection="1">
      <alignment vertical="center" wrapText="1"/>
      <protection hidden="1"/>
    </xf>
    <xf numFmtId="0" fontId="4" fillId="0" borderId="25" xfId="0" applyFont="1" applyFill="1" applyBorder="1" applyAlignment="1" applyProtection="1">
      <alignment vertical="center" wrapText="1"/>
      <protection hidden="1"/>
    </xf>
    <xf numFmtId="3" fontId="9" fillId="2" borderId="42" xfId="0" applyNumberFormat="1" applyFont="1" applyFill="1" applyBorder="1" applyAlignment="1" applyProtection="1">
      <alignment vertical="center" wrapText="1"/>
      <protection locked="0" hidden="1"/>
    </xf>
    <xf numFmtId="3" fontId="9" fillId="2" borderId="27" xfId="0" applyNumberFormat="1" applyFont="1" applyFill="1" applyBorder="1" applyAlignment="1" applyProtection="1">
      <alignment vertical="center" wrapText="1"/>
      <protection locked="0" hidden="1"/>
    </xf>
    <xf numFmtId="3" fontId="9" fillId="2" borderId="176" xfId="0" applyNumberFormat="1" applyFont="1" applyFill="1" applyBorder="1" applyAlignment="1" applyProtection="1">
      <alignment vertical="center" wrapText="1"/>
      <protection locked="0" hidden="1"/>
    </xf>
    <xf numFmtId="4" fontId="9" fillId="2" borderId="232" xfId="0" applyNumberFormat="1" applyFont="1" applyFill="1" applyBorder="1" applyAlignment="1" applyProtection="1">
      <alignment vertical="center" wrapText="1"/>
      <protection locked="0"/>
    </xf>
    <xf numFmtId="4" fontId="9" fillId="2" borderId="233" xfId="0" applyNumberFormat="1" applyFont="1" applyFill="1" applyBorder="1" applyAlignment="1" applyProtection="1">
      <alignment vertical="center" wrapText="1"/>
      <protection locked="0"/>
    </xf>
    <xf numFmtId="4" fontId="9" fillId="2" borderId="234" xfId="0" applyNumberFormat="1" applyFont="1" applyFill="1" applyBorder="1" applyAlignment="1" applyProtection="1">
      <alignment vertical="center" wrapText="1"/>
      <protection locked="0"/>
    </xf>
    <xf numFmtId="3" fontId="9" fillId="2" borderId="186" xfId="0" applyNumberFormat="1" applyFont="1" applyFill="1" applyBorder="1" applyAlignment="1" applyProtection="1">
      <alignment vertical="center" wrapText="1"/>
      <protection locked="0" hidden="1"/>
    </xf>
    <xf numFmtId="3" fontId="9" fillId="2" borderId="187" xfId="0" applyNumberFormat="1" applyFont="1" applyFill="1" applyBorder="1" applyAlignment="1" applyProtection="1">
      <alignment vertical="center" wrapText="1"/>
      <protection locked="0" hidden="1"/>
    </xf>
    <xf numFmtId="3" fontId="9" fillId="2" borderId="148" xfId="0" applyNumberFormat="1" applyFont="1" applyFill="1" applyBorder="1" applyAlignment="1" applyProtection="1">
      <alignment vertical="center" wrapText="1"/>
      <protection locked="0"/>
    </xf>
    <xf numFmtId="3" fontId="9" fillId="2" borderId="113" xfId="0" applyNumberFormat="1" applyFont="1" applyFill="1" applyBorder="1" applyAlignment="1" applyProtection="1">
      <alignment vertical="center" wrapText="1"/>
      <protection locked="0"/>
    </xf>
    <xf numFmtId="3" fontId="9" fillId="2" borderId="114" xfId="0" applyNumberFormat="1" applyFont="1" applyFill="1" applyBorder="1" applyAlignment="1" applyProtection="1">
      <alignment vertical="center" wrapText="1"/>
      <protection locked="0"/>
    </xf>
    <xf numFmtId="3" fontId="9" fillId="2" borderId="150" xfId="0" applyNumberFormat="1" applyFont="1" applyFill="1" applyBorder="1" applyAlignment="1" applyProtection="1">
      <alignment vertical="center" wrapText="1"/>
      <protection locked="0"/>
    </xf>
    <xf numFmtId="3" fontId="5" fillId="12" borderId="105" xfId="0" applyNumberFormat="1" applyFont="1" applyFill="1" applyBorder="1" applyAlignment="1" applyProtection="1">
      <alignment horizontal="right" vertical="center" wrapText="1"/>
      <protection hidden="1"/>
    </xf>
    <xf numFmtId="3" fontId="18" fillId="12" borderId="107" xfId="0" applyNumberFormat="1" applyFont="1" applyFill="1" applyBorder="1" applyAlignment="1" applyProtection="1">
      <alignment horizontal="right" vertical="center" wrapText="1"/>
      <protection hidden="1"/>
    </xf>
    <xf numFmtId="3" fontId="18" fillId="12" borderId="106" xfId="0" applyNumberFormat="1" applyFont="1" applyFill="1" applyBorder="1" applyAlignment="1" applyProtection="1">
      <alignment horizontal="right" vertical="center" wrapText="1"/>
      <protection hidden="1"/>
    </xf>
    <xf numFmtId="3" fontId="9" fillId="12" borderId="18" xfId="0" applyNumberFormat="1" applyFont="1" applyFill="1" applyBorder="1" applyAlignment="1" applyProtection="1">
      <alignment horizontal="right" vertical="center" wrapText="1"/>
      <protection hidden="1"/>
    </xf>
    <xf numFmtId="3" fontId="9" fillId="2" borderId="179" xfId="0" applyNumberFormat="1" applyFont="1" applyFill="1" applyBorder="1" applyAlignment="1" applyProtection="1">
      <alignment horizontal="right" vertical="center" wrapText="1"/>
      <protection locked="0"/>
    </xf>
    <xf numFmtId="3" fontId="9" fillId="12" borderId="181" xfId="0" applyNumberFormat="1" applyFont="1" applyFill="1" applyBorder="1" applyAlignment="1" applyProtection="1">
      <alignment horizontal="right" vertical="center" wrapText="1"/>
      <protection hidden="1"/>
    </xf>
    <xf numFmtId="3" fontId="9" fillId="12" borderId="154" xfId="0" applyNumberFormat="1" applyFont="1" applyFill="1" applyBorder="1" applyAlignment="1" applyProtection="1">
      <alignment horizontal="right" vertical="center" wrapText="1"/>
      <protection hidden="1"/>
    </xf>
    <xf numFmtId="3" fontId="9" fillId="2" borderId="24" xfId="0" applyNumberFormat="1" applyFont="1" applyFill="1" applyBorder="1" applyAlignment="1" applyProtection="1">
      <alignment horizontal="right" vertical="center" wrapText="1"/>
      <protection locked="0"/>
    </xf>
    <xf numFmtId="3" fontId="9" fillId="12" borderId="166" xfId="0" applyNumberFormat="1" applyFont="1" applyFill="1" applyBorder="1" applyAlignment="1" applyProtection="1">
      <alignment horizontal="right" vertical="center" wrapText="1"/>
      <protection hidden="1"/>
    </xf>
    <xf numFmtId="3" fontId="9" fillId="2" borderId="25" xfId="0" applyNumberFormat="1" applyFont="1" applyFill="1" applyBorder="1" applyAlignment="1" applyProtection="1">
      <alignment horizontal="right" vertical="center" wrapText="1"/>
      <protection locked="0"/>
    </xf>
    <xf numFmtId="3" fontId="9" fillId="12" borderId="26" xfId="0" applyNumberFormat="1" applyFont="1" applyFill="1" applyBorder="1" applyAlignment="1" applyProtection="1">
      <alignment horizontal="right" vertical="center" wrapText="1"/>
      <protection hidden="1"/>
    </xf>
    <xf numFmtId="3" fontId="9" fillId="12" borderId="45" xfId="0" applyNumberFormat="1" applyFont="1" applyFill="1" applyBorder="1" applyAlignment="1" applyProtection="1">
      <alignment horizontal="right" vertical="center" wrapText="1"/>
      <protection hidden="1"/>
    </xf>
    <xf numFmtId="4" fontId="9" fillId="2" borderId="188" xfId="0" applyNumberFormat="1" applyFont="1" applyFill="1" applyBorder="1" applyAlignment="1" applyProtection="1">
      <alignment vertical="center" wrapText="1"/>
      <protection locked="0"/>
    </xf>
    <xf numFmtId="3" fontId="5" fillId="12" borderId="239" xfId="0" applyNumberFormat="1" applyFont="1" applyFill="1" applyBorder="1" applyAlignment="1" applyProtection="1">
      <alignment horizontal="center" vertical="center" wrapText="1"/>
      <protection hidden="1"/>
    </xf>
    <xf numFmtId="3" fontId="5" fillId="12" borderId="155" xfId="0" applyNumberFormat="1" applyFont="1" applyFill="1" applyBorder="1" applyAlignment="1" applyProtection="1">
      <alignment horizontal="center" vertical="center" wrapText="1"/>
      <protection hidden="1"/>
    </xf>
    <xf numFmtId="4" fontId="9" fillId="0" borderId="44" xfId="0" applyNumberFormat="1" applyFont="1" applyFill="1" applyBorder="1" applyAlignment="1" applyProtection="1">
      <alignment vertical="center" wrapText="1"/>
      <protection locked="0"/>
    </xf>
    <xf numFmtId="4" fontId="9" fillId="0" borderId="166" xfId="0" applyNumberFormat="1" applyFont="1" applyFill="1" applyBorder="1" applyAlignment="1" applyProtection="1">
      <alignment vertical="center" wrapText="1"/>
      <protection locked="0"/>
    </xf>
    <xf numFmtId="4" fontId="9" fillId="0" borderId="183" xfId="0" applyNumberFormat="1" applyFont="1" applyFill="1" applyBorder="1" applyAlignment="1" applyProtection="1">
      <alignment vertical="center" wrapText="1"/>
      <protection locked="0"/>
    </xf>
    <xf numFmtId="4" fontId="9" fillId="0" borderId="184" xfId="0" applyNumberFormat="1" applyFont="1" applyFill="1" applyBorder="1" applyAlignment="1" applyProtection="1">
      <alignment vertical="center" wrapText="1"/>
      <protection locked="0"/>
    </xf>
    <xf numFmtId="0" fontId="0" fillId="19" borderId="0" xfId="0" applyFill="1"/>
    <xf numFmtId="3" fontId="0" fillId="19" borderId="0" xfId="0" applyNumberFormat="1" applyFill="1"/>
    <xf numFmtId="0" fontId="5" fillId="11" borderId="82" xfId="0" applyFont="1" applyFill="1" applyBorder="1" applyAlignment="1" applyProtection="1">
      <alignment horizontal="center" vertical="center" wrapText="1"/>
      <protection hidden="1"/>
    </xf>
    <xf numFmtId="0" fontId="3" fillId="9" borderId="0" xfId="0" applyFont="1" applyFill="1" applyBorder="1" applyAlignment="1" applyProtection="1">
      <alignment horizontal="left" vertical="center"/>
      <protection hidden="1"/>
    </xf>
    <xf numFmtId="0" fontId="9" fillId="2" borderId="115" xfId="0" applyFont="1" applyFill="1" applyBorder="1" applyAlignment="1" applyProtection="1">
      <alignment horizontal="left" vertical="center" wrapText="1"/>
      <protection locked="0"/>
    </xf>
    <xf numFmtId="0" fontId="0" fillId="0" borderId="33" xfId="0" applyBorder="1" applyAlignment="1" applyProtection="1">
      <alignment horizontal="left" vertical="center" wrapText="1"/>
      <protection locked="0"/>
    </xf>
    <xf numFmtId="0" fontId="9" fillId="2" borderId="96" xfId="0" applyFont="1" applyFill="1" applyBorder="1" applyAlignment="1" applyProtection="1">
      <alignment horizontal="left" vertical="center" wrapText="1"/>
      <protection locked="0"/>
    </xf>
    <xf numFmtId="0" fontId="0" fillId="0" borderId="116" xfId="0" applyBorder="1" applyAlignment="1" applyProtection="1">
      <alignment horizontal="left" vertical="center" wrapText="1"/>
      <protection locked="0"/>
    </xf>
    <xf numFmtId="0" fontId="9" fillId="0" borderId="0" xfId="0" applyFont="1" applyFill="1" applyBorder="1" applyAlignment="1" applyProtection="1">
      <alignment horizontal="center" vertical="center" wrapText="1"/>
      <protection hidden="1"/>
    </xf>
    <xf numFmtId="0" fontId="22" fillId="13" borderId="96" xfId="0" applyFont="1" applyFill="1" applyBorder="1" applyAlignment="1" applyProtection="1">
      <alignment horizontal="left" vertical="center" wrapText="1"/>
      <protection hidden="1"/>
    </xf>
    <xf numFmtId="0" fontId="22" fillId="13" borderId="117" xfId="0" applyFont="1" applyFill="1" applyBorder="1" applyAlignment="1" applyProtection="1">
      <alignment horizontal="left" vertical="center" wrapText="1"/>
      <protection hidden="1"/>
    </xf>
    <xf numFmtId="0" fontId="22" fillId="13" borderId="116" xfId="0" applyFont="1" applyFill="1" applyBorder="1" applyAlignment="1" applyProtection="1">
      <alignment horizontal="left" vertical="center" wrapText="1"/>
      <protection hidden="1"/>
    </xf>
    <xf numFmtId="0" fontId="4" fillId="0" borderId="0" xfId="0" applyFont="1" applyFill="1" applyBorder="1" applyAlignment="1" applyProtection="1">
      <alignment horizontal="center" vertical="center" wrapText="1"/>
      <protection hidden="1"/>
    </xf>
    <xf numFmtId="0" fontId="22" fillId="13" borderId="31" xfId="0" applyFont="1" applyFill="1" applyBorder="1" applyAlignment="1" applyProtection="1">
      <alignment horizontal="left" vertical="center" wrapText="1"/>
      <protection hidden="1"/>
    </xf>
    <xf numFmtId="0" fontId="22" fillId="13" borderId="32" xfId="0" applyFont="1" applyFill="1" applyBorder="1" applyAlignment="1" applyProtection="1">
      <alignment horizontal="left" vertical="center" wrapText="1"/>
      <protection hidden="1"/>
    </xf>
    <xf numFmtId="0" fontId="22" fillId="13" borderId="33" xfId="0" applyFont="1" applyFill="1" applyBorder="1" applyAlignment="1" applyProtection="1">
      <alignment horizontal="left" vertical="center" wrapText="1"/>
      <protection hidden="1"/>
    </xf>
    <xf numFmtId="0" fontId="4" fillId="11" borderId="74" xfId="0" applyFont="1" applyFill="1" applyBorder="1" applyAlignment="1" applyProtection="1">
      <alignment horizontal="left" vertical="center" wrapText="1"/>
      <protection hidden="1"/>
    </xf>
    <xf numFmtId="0" fontId="4" fillId="11" borderId="118" xfId="0" applyFont="1" applyFill="1" applyBorder="1" applyAlignment="1" applyProtection="1">
      <alignment horizontal="left" vertical="center" wrapText="1"/>
      <protection hidden="1"/>
    </xf>
    <xf numFmtId="0" fontId="4" fillId="11" borderId="119" xfId="0" applyFont="1" applyFill="1" applyBorder="1" applyAlignment="1" applyProtection="1">
      <alignment horizontal="left" vertical="center" wrapText="1"/>
      <protection hidden="1"/>
    </xf>
    <xf numFmtId="0" fontId="9" fillId="2" borderId="116" xfId="0" applyFont="1" applyFill="1" applyBorder="1" applyAlignment="1" applyProtection="1">
      <alignment horizontal="left" vertical="center" wrapText="1"/>
      <protection locked="0"/>
    </xf>
    <xf numFmtId="0" fontId="22" fillId="13" borderId="120" xfId="0" applyFont="1" applyFill="1" applyBorder="1" applyAlignment="1" applyProtection="1">
      <alignment horizontal="left" vertical="center"/>
      <protection hidden="1"/>
    </xf>
    <xf numFmtId="0" fontId="22" fillId="13" borderId="121" xfId="0" applyFont="1" applyFill="1" applyBorder="1" applyAlignment="1" applyProtection="1">
      <alignment horizontal="left" vertical="center"/>
      <protection hidden="1"/>
    </xf>
    <xf numFmtId="0" fontId="22" fillId="13" borderId="122" xfId="0" applyFont="1" applyFill="1" applyBorder="1" applyAlignment="1" applyProtection="1">
      <alignment horizontal="left" vertical="center"/>
      <protection hidden="1"/>
    </xf>
    <xf numFmtId="0" fontId="1" fillId="12" borderId="131" xfId="0" applyFont="1" applyFill="1" applyBorder="1" applyAlignment="1" applyProtection="1">
      <alignment vertical="center" wrapText="1"/>
      <protection hidden="1"/>
    </xf>
    <xf numFmtId="0" fontId="4" fillId="12" borderId="132" xfId="0" applyFont="1" applyFill="1" applyBorder="1" applyAlignment="1" applyProtection="1">
      <alignment vertical="center" wrapText="1"/>
      <protection hidden="1"/>
    </xf>
    <xf numFmtId="0" fontId="4" fillId="12" borderId="93" xfId="0" applyFont="1" applyFill="1" applyBorder="1" applyAlignment="1" applyProtection="1">
      <alignment vertical="center" wrapText="1"/>
      <protection hidden="1"/>
    </xf>
    <xf numFmtId="0" fontId="9" fillId="3" borderId="131" xfId="0" applyFont="1" applyFill="1" applyBorder="1" applyAlignment="1" applyProtection="1">
      <alignment horizontal="center" vertical="center" wrapText="1"/>
      <protection hidden="1"/>
    </xf>
    <xf numFmtId="0" fontId="9" fillId="3" borderId="93" xfId="0" applyFont="1" applyFill="1" applyBorder="1" applyAlignment="1" applyProtection="1">
      <alignment horizontal="center" vertical="center" wrapText="1"/>
      <protection hidden="1"/>
    </xf>
    <xf numFmtId="0" fontId="4" fillId="11" borderId="67" xfId="0" applyFont="1" applyFill="1" applyBorder="1" applyAlignment="1" applyProtection="1">
      <alignment horizontal="left" vertical="center" wrapText="1"/>
      <protection hidden="1"/>
    </xf>
    <xf numFmtId="0" fontId="4" fillId="11" borderId="71" xfId="0" applyFont="1" applyFill="1" applyBorder="1" applyAlignment="1" applyProtection="1">
      <alignment horizontal="left" vertical="center" wrapText="1"/>
      <protection hidden="1"/>
    </xf>
    <xf numFmtId="0" fontId="9" fillId="2" borderId="123" xfId="0" applyFont="1" applyFill="1" applyBorder="1" applyAlignment="1" applyProtection="1">
      <alignment horizontal="center" vertical="center" wrapText="1"/>
      <protection locked="0"/>
    </xf>
    <xf numFmtId="0" fontId="0" fillId="0" borderId="124" xfId="0" applyBorder="1" applyAlignment="1" applyProtection="1">
      <alignment horizontal="center" vertical="center" wrapText="1"/>
      <protection locked="0"/>
    </xf>
    <xf numFmtId="0" fontId="0" fillId="0" borderId="95" xfId="0" applyBorder="1" applyAlignment="1" applyProtection="1">
      <alignment horizontal="center" vertical="center" wrapText="1"/>
      <protection locked="0"/>
    </xf>
    <xf numFmtId="0" fontId="4" fillId="11" borderId="66" xfId="0" applyFont="1" applyFill="1" applyBorder="1" applyAlignment="1" applyProtection="1">
      <alignment horizontal="left" vertical="center" wrapText="1"/>
      <protection hidden="1"/>
    </xf>
    <xf numFmtId="0" fontId="4" fillId="11" borderId="70" xfId="0" applyFont="1" applyFill="1" applyBorder="1" applyAlignment="1" applyProtection="1">
      <alignment horizontal="left" vertical="center" wrapText="1"/>
      <protection hidden="1"/>
    </xf>
    <xf numFmtId="0" fontId="9" fillId="2" borderId="125" xfId="0" applyFont="1" applyFill="1" applyBorder="1" applyAlignment="1" applyProtection="1">
      <alignment horizontal="center" vertical="center" wrapText="1"/>
      <protection locked="0"/>
    </xf>
    <xf numFmtId="0" fontId="0" fillId="0" borderId="126" xfId="0" applyBorder="1" applyAlignment="1" applyProtection="1">
      <alignment horizontal="center" vertical="center" wrapText="1"/>
      <protection locked="0"/>
    </xf>
    <xf numFmtId="0" fontId="0" fillId="0" borderId="92" xfId="0" applyBorder="1" applyAlignment="1" applyProtection="1">
      <alignment horizontal="center" vertical="center" wrapText="1"/>
      <protection locked="0"/>
    </xf>
    <xf numFmtId="0" fontId="9" fillId="12" borderId="127" xfId="0" applyFont="1" applyFill="1" applyBorder="1" applyAlignment="1" applyProtection="1">
      <alignment horizontal="center" vertical="center" wrapText="1"/>
      <protection hidden="1"/>
    </xf>
    <xf numFmtId="0" fontId="9" fillId="12" borderId="128" xfId="0" applyFont="1" applyFill="1" applyBorder="1" applyAlignment="1" applyProtection="1">
      <alignment horizontal="center" vertical="center" wrapText="1"/>
      <protection hidden="1"/>
    </xf>
    <xf numFmtId="4" fontId="9" fillId="12" borderId="123" xfId="0" applyNumberFormat="1" applyFont="1" applyFill="1" applyBorder="1" applyAlignment="1" applyProtection="1">
      <alignment horizontal="center" vertical="center" wrapText="1"/>
      <protection hidden="1"/>
    </xf>
    <xf numFmtId="4" fontId="9" fillId="12" borderId="95" xfId="0" applyNumberFormat="1" applyFont="1" applyFill="1" applyBorder="1" applyAlignment="1" applyProtection="1">
      <alignment horizontal="center" vertical="center" wrapText="1"/>
      <protection hidden="1"/>
    </xf>
    <xf numFmtId="0" fontId="4" fillId="12" borderId="123" xfId="0" applyFont="1" applyFill="1" applyBorder="1" applyAlignment="1" applyProtection="1">
      <alignment horizontal="left" vertical="center" wrapText="1"/>
      <protection hidden="1"/>
    </xf>
    <xf numFmtId="0" fontId="4" fillId="12" borderId="95" xfId="0" applyFont="1" applyFill="1" applyBorder="1" applyAlignment="1" applyProtection="1">
      <alignment horizontal="left" vertical="center" wrapText="1"/>
      <protection hidden="1"/>
    </xf>
    <xf numFmtId="0" fontId="4" fillId="12" borderId="125" xfId="0" applyFont="1" applyFill="1" applyBorder="1" applyAlignment="1" applyProtection="1">
      <alignment vertical="center" wrapText="1"/>
      <protection hidden="1"/>
    </xf>
    <xf numFmtId="0" fontId="4" fillId="12" borderId="126" xfId="0" applyFont="1" applyFill="1" applyBorder="1" applyAlignment="1" applyProtection="1">
      <alignment vertical="center" wrapText="1"/>
      <protection hidden="1"/>
    </xf>
    <xf numFmtId="0" fontId="4" fillId="12" borderId="92" xfId="0" applyFont="1" applyFill="1" applyBorder="1" applyAlignment="1" applyProtection="1">
      <alignment vertical="center" wrapText="1"/>
      <protection hidden="1"/>
    </xf>
    <xf numFmtId="0" fontId="4" fillId="4" borderId="8" xfId="0" applyFont="1" applyFill="1" applyBorder="1" applyAlignment="1" applyProtection="1">
      <alignment horizontal="center" vertical="center"/>
      <protection hidden="1"/>
    </xf>
    <xf numFmtId="0" fontId="4" fillId="4" borderId="0" xfId="0" applyFont="1" applyFill="1" applyBorder="1" applyAlignment="1" applyProtection="1">
      <alignment horizontal="center" vertical="center"/>
      <protection hidden="1"/>
    </xf>
    <xf numFmtId="0" fontId="4" fillId="4" borderId="47" xfId="0" applyFont="1" applyFill="1" applyBorder="1" applyAlignment="1" applyProtection="1">
      <alignment horizontal="center" vertical="center"/>
      <protection hidden="1"/>
    </xf>
    <xf numFmtId="0" fontId="22" fillId="13" borderId="80" xfId="0" applyFont="1" applyFill="1" applyBorder="1" applyAlignment="1" applyProtection="1">
      <alignment horizontal="left" vertical="center"/>
      <protection hidden="1"/>
    </xf>
    <xf numFmtId="0" fontId="22" fillId="13" borderId="87" xfId="0" applyFont="1" applyFill="1" applyBorder="1" applyAlignment="1" applyProtection="1">
      <alignment horizontal="left" vertical="center"/>
      <protection hidden="1"/>
    </xf>
    <xf numFmtId="0" fontId="22" fillId="13" borderId="81" xfId="0" applyFont="1" applyFill="1" applyBorder="1" applyAlignment="1" applyProtection="1">
      <alignment horizontal="left" vertical="center"/>
      <protection hidden="1"/>
    </xf>
    <xf numFmtId="0" fontId="18" fillId="12" borderId="129" xfId="0" applyFont="1" applyFill="1" applyBorder="1" applyAlignment="1" applyProtection="1">
      <alignment horizontal="center" vertical="center" wrapText="1"/>
      <protection hidden="1"/>
    </xf>
    <xf numFmtId="0" fontId="18" fillId="12" borderId="130" xfId="0" applyFont="1" applyFill="1" applyBorder="1" applyAlignment="1" applyProtection="1">
      <alignment horizontal="center" vertical="center" wrapText="1"/>
      <protection hidden="1"/>
    </xf>
    <xf numFmtId="0" fontId="9" fillId="3" borderId="123" xfId="0" applyFont="1" applyFill="1" applyBorder="1" applyAlignment="1" applyProtection="1">
      <alignment horizontal="center" vertical="center" wrapText="1"/>
      <protection hidden="1"/>
    </xf>
    <xf numFmtId="0" fontId="9" fillId="3" borderId="95" xfId="0" applyFont="1" applyFill="1" applyBorder="1" applyAlignment="1" applyProtection="1">
      <alignment horizontal="center" vertical="center" wrapText="1"/>
      <protection hidden="1"/>
    </xf>
    <xf numFmtId="0" fontId="4" fillId="12" borderId="123" xfId="0" applyFont="1" applyFill="1" applyBorder="1" applyAlignment="1" applyProtection="1">
      <alignment vertical="center" wrapText="1"/>
      <protection hidden="1"/>
    </xf>
    <xf numFmtId="0" fontId="4" fillId="12" borderId="124" xfId="0" applyFont="1" applyFill="1" applyBorder="1" applyAlignment="1" applyProtection="1">
      <alignment vertical="center" wrapText="1"/>
      <protection hidden="1"/>
    </xf>
    <xf numFmtId="0" fontId="4" fillId="12" borderId="95" xfId="0" applyFont="1" applyFill="1" applyBorder="1" applyAlignment="1" applyProtection="1">
      <alignment vertical="center" wrapText="1"/>
      <protection hidden="1"/>
    </xf>
    <xf numFmtId="0" fontId="1" fillId="12" borderId="123" xfId="0" applyFont="1" applyFill="1" applyBorder="1" applyAlignment="1" applyProtection="1">
      <alignment vertical="center" wrapText="1"/>
      <protection hidden="1"/>
    </xf>
    <xf numFmtId="0" fontId="1" fillId="12" borderId="160" xfId="0" applyFont="1" applyFill="1" applyBorder="1" applyAlignment="1" applyProtection="1">
      <alignment vertical="center" wrapText="1"/>
      <protection hidden="1"/>
    </xf>
    <xf numFmtId="0" fontId="0" fillId="0" borderId="161" xfId="0" applyBorder="1"/>
    <xf numFmtId="0" fontId="0" fillId="0" borderId="94" xfId="0" applyBorder="1"/>
    <xf numFmtId="0" fontId="5" fillId="11" borderId="129" xfId="0" applyFont="1" applyFill="1" applyBorder="1" applyAlignment="1" applyProtection="1">
      <alignment horizontal="left" vertical="center" wrapText="1"/>
      <protection hidden="1"/>
    </xf>
    <xf numFmtId="0" fontId="5" fillId="11" borderId="133" xfId="0" applyFont="1" applyFill="1" applyBorder="1" applyAlignment="1" applyProtection="1">
      <alignment horizontal="left" vertical="center" wrapText="1"/>
      <protection hidden="1"/>
    </xf>
    <xf numFmtId="0" fontId="5" fillId="11" borderId="130" xfId="0" applyFont="1" applyFill="1" applyBorder="1" applyAlignment="1" applyProtection="1">
      <alignment horizontal="left" vertical="center" wrapText="1"/>
      <protection hidden="1"/>
    </xf>
    <xf numFmtId="0" fontId="5" fillId="11" borderId="48" xfId="0" applyFont="1" applyFill="1" applyBorder="1" applyAlignment="1" applyProtection="1">
      <alignment horizontal="center" vertical="center" wrapText="1"/>
      <protection hidden="1"/>
    </xf>
    <xf numFmtId="0" fontId="5" fillId="11" borderId="134" xfId="0" applyFont="1" applyFill="1" applyBorder="1" applyAlignment="1" applyProtection="1">
      <alignment horizontal="center" vertical="center" wrapText="1"/>
      <protection hidden="1"/>
    </xf>
    <xf numFmtId="0" fontId="0" fillId="0" borderId="124" xfId="0" applyBorder="1"/>
    <xf numFmtId="0" fontId="0" fillId="0" borderId="95" xfId="0" applyBorder="1"/>
    <xf numFmtId="0" fontId="5" fillId="11" borderId="135" xfId="0" applyFont="1" applyFill="1" applyBorder="1" applyAlignment="1" applyProtection="1">
      <alignment horizontal="left" vertical="center" wrapText="1"/>
      <protection hidden="1"/>
    </xf>
    <xf numFmtId="0" fontId="5" fillId="11" borderId="82" xfId="0" applyFont="1" applyFill="1" applyBorder="1" applyAlignment="1" applyProtection="1">
      <alignment horizontal="left" vertical="center" wrapText="1"/>
      <protection hidden="1"/>
    </xf>
    <xf numFmtId="0" fontId="5" fillId="11" borderId="136" xfId="0" applyFont="1" applyFill="1" applyBorder="1" applyAlignment="1" applyProtection="1">
      <alignment horizontal="left" vertical="center" wrapText="1"/>
      <protection hidden="1"/>
    </xf>
    <xf numFmtId="0" fontId="9" fillId="3" borderId="125" xfId="0" applyFont="1" applyFill="1" applyBorder="1" applyAlignment="1" applyProtection="1">
      <alignment horizontal="center" vertical="center" wrapText="1"/>
      <protection hidden="1"/>
    </xf>
    <xf numFmtId="0" fontId="9" fillId="3" borderId="92" xfId="0" applyFont="1" applyFill="1" applyBorder="1" applyAlignment="1" applyProtection="1">
      <alignment horizontal="center" vertical="center" wrapText="1"/>
      <protection hidden="1"/>
    </xf>
    <xf numFmtId="0" fontId="9" fillId="12" borderId="129" xfId="0" applyFont="1" applyFill="1" applyBorder="1" applyAlignment="1" applyProtection="1">
      <alignment horizontal="center" vertical="center" wrapText="1"/>
      <protection hidden="1"/>
    </xf>
    <xf numFmtId="0" fontId="9" fillId="12" borderId="133" xfId="0" applyFont="1" applyFill="1" applyBorder="1" applyAlignment="1" applyProtection="1">
      <alignment horizontal="center" vertical="center" wrapText="1"/>
      <protection hidden="1"/>
    </xf>
    <xf numFmtId="0" fontId="9" fillId="12" borderId="130" xfId="0" applyFont="1" applyFill="1" applyBorder="1" applyAlignment="1" applyProtection="1">
      <alignment horizontal="center" vertical="center" wrapText="1"/>
      <protection hidden="1"/>
    </xf>
    <xf numFmtId="0" fontId="9" fillId="12" borderId="144" xfId="0" applyFont="1" applyFill="1" applyBorder="1" applyAlignment="1" applyProtection="1">
      <alignment horizontal="center" vertical="center" wrapText="1"/>
      <protection hidden="1"/>
    </xf>
    <xf numFmtId="0" fontId="9" fillId="12" borderId="145" xfId="0" applyFont="1" applyFill="1" applyBorder="1" applyAlignment="1" applyProtection="1">
      <alignment horizontal="center" vertical="center" wrapText="1"/>
      <protection hidden="1"/>
    </xf>
    <xf numFmtId="0" fontId="4" fillId="12" borderId="131" xfId="0" applyFont="1" applyFill="1" applyBorder="1" applyAlignment="1" applyProtection="1">
      <alignment horizontal="left" vertical="center" wrapText="1"/>
      <protection hidden="1"/>
    </xf>
    <xf numFmtId="0" fontId="4" fillId="12" borderId="93" xfId="0" applyFont="1" applyFill="1" applyBorder="1" applyAlignment="1" applyProtection="1">
      <alignment horizontal="left" vertical="center" wrapText="1"/>
      <protection hidden="1"/>
    </xf>
    <xf numFmtId="0" fontId="5" fillId="12" borderId="80" xfId="0" applyFont="1" applyFill="1" applyBorder="1" applyAlignment="1" applyProtection="1">
      <alignment horizontal="center" vertical="center" wrapText="1"/>
      <protection hidden="1"/>
    </xf>
    <xf numFmtId="0" fontId="5" fillId="12" borderId="81" xfId="0" applyFont="1" applyFill="1" applyBorder="1" applyAlignment="1" applyProtection="1">
      <alignment horizontal="center" vertical="center" wrapText="1"/>
      <protection hidden="1"/>
    </xf>
    <xf numFmtId="4" fontId="18" fillId="12" borderId="80" xfId="0" applyNumberFormat="1" applyFont="1" applyFill="1" applyBorder="1" applyAlignment="1" applyProtection="1">
      <alignment horizontal="center" vertical="center" wrapText="1"/>
      <protection hidden="1"/>
    </xf>
    <xf numFmtId="4" fontId="18" fillId="12" borderId="81" xfId="0" applyNumberFormat="1" applyFont="1" applyFill="1" applyBorder="1" applyAlignment="1" applyProtection="1">
      <alignment horizontal="center" vertical="center" wrapText="1"/>
      <protection hidden="1"/>
    </xf>
    <xf numFmtId="4" fontId="9" fillId="12" borderId="131" xfId="0" applyNumberFormat="1" applyFont="1" applyFill="1" applyBorder="1" applyAlignment="1" applyProtection="1">
      <alignment horizontal="center" vertical="center" wrapText="1"/>
      <protection hidden="1"/>
    </xf>
    <xf numFmtId="4" fontId="9" fillId="12" borderId="93" xfId="0" applyNumberFormat="1" applyFont="1" applyFill="1" applyBorder="1" applyAlignment="1" applyProtection="1">
      <alignment horizontal="center" vertical="center" wrapText="1"/>
      <protection hidden="1"/>
    </xf>
    <xf numFmtId="0" fontId="4" fillId="4" borderId="8" xfId="0" applyFont="1" applyFill="1" applyBorder="1" applyAlignment="1" applyProtection="1">
      <alignment horizontal="center" vertical="center" wrapText="1"/>
      <protection hidden="1"/>
    </xf>
    <xf numFmtId="0" fontId="4" fillId="4" borderId="0" xfId="0" applyFont="1" applyFill="1" applyBorder="1" applyAlignment="1" applyProtection="1">
      <alignment horizontal="center" vertical="center" wrapText="1"/>
      <protection hidden="1"/>
    </xf>
    <xf numFmtId="0" fontId="4" fillId="4" borderId="47" xfId="0" applyFont="1" applyFill="1" applyBorder="1" applyAlignment="1" applyProtection="1">
      <alignment horizontal="center" vertical="center" wrapText="1"/>
      <protection hidden="1"/>
    </xf>
    <xf numFmtId="0" fontId="5" fillId="11" borderId="135" xfId="0" applyFont="1" applyFill="1" applyBorder="1" applyAlignment="1" applyProtection="1">
      <alignment horizontal="center" vertical="center" wrapText="1"/>
      <protection hidden="1"/>
    </xf>
    <xf numFmtId="0" fontId="5" fillId="11" borderId="136" xfId="0" applyFont="1" applyFill="1" applyBorder="1" applyAlignment="1" applyProtection="1">
      <alignment horizontal="center" vertical="center" wrapText="1"/>
      <protection hidden="1"/>
    </xf>
    <xf numFmtId="0" fontId="4" fillId="12" borderId="125" xfId="0" applyFont="1" applyFill="1" applyBorder="1" applyAlignment="1" applyProtection="1">
      <alignment horizontal="left" vertical="center" wrapText="1"/>
      <protection hidden="1"/>
    </xf>
    <xf numFmtId="0" fontId="4" fillId="12" borderId="92" xfId="0" applyFont="1" applyFill="1" applyBorder="1" applyAlignment="1" applyProtection="1">
      <alignment horizontal="left" vertical="center" wrapText="1"/>
      <protection hidden="1"/>
    </xf>
    <xf numFmtId="0" fontId="4" fillId="11" borderId="137" xfId="0" applyFont="1" applyFill="1" applyBorder="1" applyAlignment="1" applyProtection="1">
      <alignment horizontal="left" vertical="center" wrapText="1"/>
      <protection hidden="1"/>
    </xf>
    <xf numFmtId="0" fontId="4" fillId="11" borderId="138" xfId="0" applyFont="1" applyFill="1" applyBorder="1" applyAlignment="1" applyProtection="1">
      <alignment horizontal="left" vertical="center" wrapText="1"/>
      <protection hidden="1"/>
    </xf>
    <xf numFmtId="4" fontId="9" fillId="12" borderId="139" xfId="0" applyNumberFormat="1" applyFont="1" applyFill="1" applyBorder="1" applyAlignment="1" applyProtection="1">
      <alignment horizontal="center" vertical="center" wrapText="1"/>
      <protection hidden="1"/>
    </xf>
    <xf numFmtId="4" fontId="9" fillId="12" borderId="140" xfId="0" applyNumberFormat="1" applyFont="1" applyFill="1" applyBorder="1" applyAlignment="1" applyProtection="1">
      <alignment horizontal="center" vertical="center" wrapText="1"/>
      <protection hidden="1"/>
    </xf>
    <xf numFmtId="0" fontId="5" fillId="11" borderId="141" xfId="0" applyFont="1" applyFill="1" applyBorder="1" applyAlignment="1" applyProtection="1">
      <alignment horizontal="center" vertical="center" wrapText="1"/>
      <protection hidden="1"/>
    </xf>
    <xf numFmtId="0" fontId="9" fillId="12" borderId="142" xfId="0" applyFont="1" applyFill="1" applyBorder="1" applyAlignment="1" applyProtection="1">
      <alignment horizontal="center" vertical="center" wrapText="1"/>
      <protection hidden="1"/>
    </xf>
    <xf numFmtId="0" fontId="9" fillId="12" borderId="140" xfId="0" applyFont="1" applyFill="1" applyBorder="1" applyAlignment="1" applyProtection="1">
      <alignment horizontal="center" vertical="center" wrapText="1"/>
      <protection hidden="1"/>
    </xf>
    <xf numFmtId="0" fontId="22" fillId="13" borderId="80" xfId="0" applyFont="1" applyFill="1" applyBorder="1" applyAlignment="1" applyProtection="1">
      <alignment horizontal="left" vertical="center" wrapText="1"/>
      <protection hidden="1"/>
    </xf>
    <xf numFmtId="0" fontId="22" fillId="13" borderId="81" xfId="0" applyFont="1" applyFill="1" applyBorder="1" applyAlignment="1" applyProtection="1">
      <alignment horizontal="left" vertical="center" wrapText="1"/>
      <protection hidden="1"/>
    </xf>
    <xf numFmtId="0" fontId="5" fillId="11" borderId="82" xfId="0" applyFont="1" applyFill="1" applyBorder="1" applyAlignment="1" applyProtection="1">
      <alignment horizontal="center" vertical="center" wrapText="1"/>
      <protection hidden="1"/>
    </xf>
    <xf numFmtId="0" fontId="5" fillId="11" borderId="163" xfId="0" applyFont="1" applyFill="1" applyBorder="1" applyAlignment="1" applyProtection="1">
      <alignment horizontal="center" vertical="center" wrapText="1"/>
      <protection hidden="1"/>
    </xf>
    <xf numFmtId="0" fontId="5" fillId="11" borderId="165" xfId="0" applyFont="1" applyFill="1" applyBorder="1" applyAlignment="1" applyProtection="1">
      <alignment horizontal="center" vertical="center" wrapText="1"/>
      <protection hidden="1"/>
    </xf>
    <xf numFmtId="0" fontId="5" fillId="11" borderId="216" xfId="0" applyFont="1" applyFill="1" applyBorder="1" applyAlignment="1" applyProtection="1">
      <alignment horizontal="center" vertical="center" wrapText="1"/>
      <protection hidden="1"/>
    </xf>
    <xf numFmtId="0" fontId="5" fillId="11" borderId="164" xfId="0" applyFont="1" applyFill="1" applyBorder="1" applyAlignment="1" applyProtection="1">
      <alignment horizontal="center" vertical="center" wrapText="1"/>
      <protection hidden="1"/>
    </xf>
    <xf numFmtId="0" fontId="5" fillId="11" borderId="143" xfId="0" applyFont="1" applyFill="1" applyBorder="1" applyAlignment="1" applyProtection="1">
      <alignment horizontal="center" vertical="center" wrapText="1"/>
      <protection hidden="1"/>
    </xf>
    <xf numFmtId="0" fontId="5" fillId="11" borderId="217" xfId="0" applyFont="1" applyFill="1" applyBorder="1" applyAlignment="1" applyProtection="1">
      <alignment horizontal="center" vertical="center" wrapText="1"/>
      <protection hidden="1"/>
    </xf>
    <xf numFmtId="0" fontId="22" fillId="13" borderId="87" xfId="0" applyFont="1" applyFill="1" applyBorder="1" applyAlignment="1" applyProtection="1">
      <alignment horizontal="left" vertical="center" wrapText="1"/>
      <protection hidden="1"/>
    </xf>
    <xf numFmtId="0" fontId="5" fillId="11" borderId="179" xfId="0" applyFont="1" applyFill="1" applyBorder="1" applyAlignment="1" applyProtection="1">
      <alignment horizontal="center" vertical="center" wrapText="1"/>
      <protection hidden="1"/>
    </xf>
    <xf numFmtId="0" fontId="11" fillId="11" borderId="24" xfId="0" applyFont="1" applyFill="1" applyBorder="1" applyAlignment="1" applyProtection="1">
      <alignment horizontal="center" vertical="center" wrapText="1"/>
      <protection hidden="1"/>
    </xf>
    <xf numFmtId="0" fontId="11" fillId="11" borderId="25" xfId="0" applyFont="1" applyFill="1" applyBorder="1" applyAlignment="1" applyProtection="1">
      <alignment horizontal="center" vertical="center" wrapText="1"/>
      <protection hidden="1"/>
    </xf>
    <xf numFmtId="0" fontId="5" fillId="11" borderId="180" xfId="0" applyFont="1" applyFill="1" applyBorder="1" applyAlignment="1" applyProtection="1">
      <alignment horizontal="center" vertical="center" wrapText="1"/>
      <protection hidden="1"/>
    </xf>
    <xf numFmtId="0" fontId="5" fillId="11" borderId="23" xfId="0" applyFont="1" applyFill="1" applyBorder="1" applyAlignment="1" applyProtection="1">
      <alignment horizontal="center" vertical="center" wrapText="1"/>
      <protection hidden="1"/>
    </xf>
    <xf numFmtId="0" fontId="5" fillId="11" borderId="29" xfId="0" applyFont="1" applyFill="1" applyBorder="1" applyAlignment="1" applyProtection="1">
      <alignment horizontal="center" vertical="center" wrapText="1"/>
      <protection hidden="1"/>
    </xf>
    <xf numFmtId="0" fontId="9" fillId="12" borderId="123" xfId="0" applyFont="1" applyFill="1" applyBorder="1" applyAlignment="1" applyProtection="1">
      <alignment horizontal="center" vertical="center" wrapText="1"/>
      <protection hidden="1"/>
    </xf>
    <xf numFmtId="0" fontId="9" fillId="12" borderId="95" xfId="0" applyFont="1" applyFill="1" applyBorder="1" applyAlignment="1" applyProtection="1">
      <alignment horizontal="center" vertical="center" wrapText="1"/>
      <protection hidden="1"/>
    </xf>
    <xf numFmtId="0" fontId="9" fillId="12" borderId="125" xfId="0" applyFont="1" applyFill="1" applyBorder="1" applyAlignment="1" applyProtection="1">
      <alignment horizontal="center" vertical="center" wrapText="1"/>
      <protection hidden="1"/>
    </xf>
    <xf numFmtId="0" fontId="9" fillId="12" borderId="92" xfId="0" applyFont="1" applyFill="1" applyBorder="1" applyAlignment="1" applyProtection="1">
      <alignment horizontal="center" vertical="center" wrapText="1"/>
      <protection hidden="1"/>
    </xf>
    <xf numFmtId="0" fontId="5" fillId="11" borderId="24" xfId="0" applyFont="1" applyFill="1" applyBorder="1" applyAlignment="1" applyProtection="1">
      <alignment horizontal="center" vertical="center" wrapText="1"/>
      <protection hidden="1"/>
    </xf>
    <xf numFmtId="0" fontId="5" fillId="11" borderId="25" xfId="0" applyFont="1" applyFill="1" applyBorder="1" applyAlignment="1" applyProtection="1">
      <alignment horizontal="center" vertical="center" wrapText="1"/>
      <protection hidden="1"/>
    </xf>
    <xf numFmtId="0" fontId="5" fillId="11" borderId="173" xfId="0" applyFont="1" applyFill="1" applyBorder="1" applyAlignment="1" applyProtection="1">
      <alignment horizontal="center" vertical="center" wrapText="1"/>
      <protection hidden="1"/>
    </xf>
    <xf numFmtId="0" fontId="5" fillId="11" borderId="174" xfId="0" applyFont="1" applyFill="1" applyBorder="1" applyAlignment="1" applyProtection="1">
      <alignment horizontal="center" vertical="center" wrapText="1"/>
      <protection hidden="1"/>
    </xf>
    <xf numFmtId="0" fontId="5" fillId="11" borderId="218" xfId="0" applyFont="1" applyFill="1" applyBorder="1" applyAlignment="1" applyProtection="1">
      <alignment horizontal="center" vertical="center" wrapText="1"/>
      <protection hidden="1"/>
    </xf>
    <xf numFmtId="0" fontId="9" fillId="12" borderId="131" xfId="0" applyFont="1" applyFill="1" applyBorder="1" applyAlignment="1" applyProtection="1">
      <alignment horizontal="center" vertical="center" wrapText="1"/>
      <protection hidden="1"/>
    </xf>
    <xf numFmtId="0" fontId="9" fillId="12" borderId="93" xfId="0" applyFont="1" applyFill="1" applyBorder="1" applyAlignment="1" applyProtection="1">
      <alignment horizontal="center" vertical="center" wrapText="1"/>
      <protection hidden="1"/>
    </xf>
    <xf numFmtId="0" fontId="4" fillId="2" borderId="22" xfId="0" applyFont="1" applyFill="1" applyBorder="1" applyAlignment="1" applyProtection="1">
      <alignment horizontal="center" vertical="center" wrapText="1"/>
      <protection hidden="1"/>
    </xf>
    <xf numFmtId="0" fontId="4" fillId="2" borderId="21" xfId="0" applyFont="1" applyFill="1" applyBorder="1" applyAlignment="1" applyProtection="1">
      <alignment horizontal="center" vertical="center" wrapText="1"/>
      <protection hidden="1"/>
    </xf>
    <xf numFmtId="0" fontId="4" fillId="11" borderId="68" xfId="0" applyFont="1" applyFill="1" applyBorder="1" applyAlignment="1" applyProtection="1">
      <alignment horizontal="left" vertical="center" wrapText="1"/>
      <protection hidden="1"/>
    </xf>
    <xf numFmtId="0" fontId="4" fillId="11" borderId="72" xfId="0" applyFont="1" applyFill="1" applyBorder="1" applyAlignment="1" applyProtection="1">
      <alignment horizontal="left" vertical="center" wrapText="1"/>
      <protection hidden="1"/>
    </xf>
    <xf numFmtId="4" fontId="9" fillId="2" borderId="13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32" xfId="0" applyBorder="1" applyAlignment="1" applyProtection="1">
      <alignment horizontal="center" vertical="center" wrapText="1"/>
      <protection locked="0"/>
    </xf>
    <xf numFmtId="0" fontId="0" fillId="0" borderId="93" xfId="0" applyBorder="1" applyAlignment="1" applyProtection="1">
      <alignment horizontal="center" vertical="center" wrapText="1"/>
      <protection locked="0"/>
    </xf>
    <xf numFmtId="0" fontId="5" fillId="11" borderId="154" xfId="0" applyFont="1" applyFill="1" applyBorder="1" applyAlignment="1" applyProtection="1">
      <alignment horizontal="center" vertical="center" wrapText="1"/>
      <protection hidden="1"/>
    </xf>
    <xf numFmtId="0" fontId="5" fillId="11" borderId="166" xfId="0" applyFont="1" applyFill="1" applyBorder="1" applyAlignment="1" applyProtection="1">
      <alignment horizontal="center" vertical="center" wrapText="1"/>
      <protection hidden="1"/>
    </xf>
    <xf numFmtId="0" fontId="5" fillId="11" borderId="45" xfId="0" applyFont="1" applyFill="1" applyBorder="1" applyAlignment="1" applyProtection="1">
      <alignment horizontal="center" vertical="center" wrapText="1"/>
      <protection hidden="1"/>
    </xf>
    <xf numFmtId="0" fontId="5" fillId="11" borderId="18" xfId="0" applyFont="1" applyFill="1" applyBorder="1" applyAlignment="1" applyProtection="1">
      <alignment horizontal="center" vertical="center" wrapText="1"/>
      <protection hidden="1"/>
    </xf>
    <xf numFmtId="0" fontId="5" fillId="11" borderId="181" xfId="0" applyFont="1" applyFill="1" applyBorder="1" applyAlignment="1" applyProtection="1">
      <alignment horizontal="center" vertical="center" wrapText="1"/>
      <protection hidden="1"/>
    </xf>
    <xf numFmtId="0" fontId="5" fillId="11" borderId="26" xfId="0" applyFont="1" applyFill="1" applyBorder="1" applyAlignment="1" applyProtection="1">
      <alignment horizontal="center" vertical="center" wrapText="1"/>
      <protection hidden="1"/>
    </xf>
    <xf numFmtId="3" fontId="22" fillId="13" borderId="80" xfId="0" applyNumberFormat="1" applyFont="1" applyFill="1" applyBorder="1" applyAlignment="1" applyProtection="1">
      <alignment horizontal="left" vertical="center" wrapText="1"/>
      <protection hidden="1"/>
    </xf>
    <xf numFmtId="3" fontId="22" fillId="13" borderId="87" xfId="0" applyNumberFormat="1" applyFont="1" applyFill="1" applyBorder="1" applyAlignment="1" applyProtection="1">
      <alignment horizontal="left" vertical="center" wrapText="1"/>
      <protection hidden="1"/>
    </xf>
    <xf numFmtId="0" fontId="9" fillId="3" borderId="146" xfId="0" applyFont="1" applyFill="1" applyBorder="1" applyAlignment="1" applyProtection="1">
      <alignment horizontal="center" vertical="center" wrapText="1"/>
      <protection hidden="1"/>
    </xf>
    <xf numFmtId="0" fontId="9" fillId="3" borderId="130" xfId="0" applyFont="1" applyFill="1" applyBorder="1" applyAlignment="1" applyProtection="1">
      <alignment horizontal="center" vertical="center" wrapText="1"/>
      <protection hidden="1"/>
    </xf>
    <xf numFmtId="0" fontId="5" fillId="12" borderId="162" xfId="0" applyFont="1" applyFill="1" applyBorder="1" applyAlignment="1" applyProtection="1">
      <alignment horizontal="center" vertical="center" wrapText="1"/>
      <protection hidden="1"/>
    </xf>
    <xf numFmtId="0" fontId="5" fillId="12" borderId="39" xfId="0" applyFont="1" applyFill="1" applyBorder="1" applyAlignment="1" applyProtection="1">
      <alignment horizontal="center" vertical="center" wrapText="1"/>
      <protection hidden="1"/>
    </xf>
    <xf numFmtId="0" fontId="9" fillId="12" borderId="103" xfId="0" applyFont="1" applyFill="1" applyBorder="1" applyAlignment="1" applyProtection="1">
      <alignment horizontal="left" vertical="center" wrapText="1"/>
      <protection hidden="1"/>
    </xf>
    <xf numFmtId="0" fontId="9" fillId="12" borderId="59" xfId="0" applyFont="1" applyFill="1" applyBorder="1" applyAlignment="1" applyProtection="1">
      <alignment horizontal="left" vertical="center" wrapText="1"/>
      <protection hidden="1"/>
    </xf>
    <xf numFmtId="0" fontId="9" fillId="12" borderId="70" xfId="0" applyFont="1" applyFill="1" applyBorder="1" applyAlignment="1" applyProtection="1">
      <alignment horizontal="left" vertical="center" wrapText="1"/>
      <protection hidden="1"/>
    </xf>
    <xf numFmtId="0" fontId="9" fillId="12" borderId="65" xfId="0" applyFont="1" applyFill="1" applyBorder="1" applyAlignment="1" applyProtection="1">
      <alignment horizontal="left" vertical="center" wrapText="1"/>
      <protection hidden="1"/>
    </xf>
    <xf numFmtId="0" fontId="9" fillId="12" borderId="60" xfId="0" applyFont="1" applyFill="1" applyBorder="1" applyAlignment="1" applyProtection="1">
      <alignment horizontal="left" vertical="center" wrapText="1"/>
      <protection hidden="1"/>
    </xf>
    <xf numFmtId="0" fontId="9" fillId="12" borderId="71" xfId="0" applyFont="1" applyFill="1" applyBorder="1" applyAlignment="1" applyProtection="1">
      <alignment horizontal="left" vertical="center" wrapText="1"/>
      <protection hidden="1"/>
    </xf>
    <xf numFmtId="0" fontId="9" fillId="12" borderId="91" xfId="0" applyFont="1" applyFill="1" applyBorder="1" applyAlignment="1" applyProtection="1">
      <alignment horizontal="left" vertical="center" wrapText="1"/>
      <protection hidden="1"/>
    </xf>
    <xf numFmtId="0" fontId="9" fillId="12" borderId="61" xfId="0" applyFont="1" applyFill="1" applyBorder="1" applyAlignment="1" applyProtection="1">
      <alignment horizontal="left" vertical="center" wrapText="1"/>
      <protection hidden="1"/>
    </xf>
    <xf numFmtId="0" fontId="9" fillId="12" borderId="72" xfId="0" applyFont="1" applyFill="1" applyBorder="1" applyAlignment="1" applyProtection="1">
      <alignment horizontal="left" vertical="center" wrapText="1"/>
      <protection hidden="1"/>
    </xf>
    <xf numFmtId="0" fontId="9" fillId="12" borderId="67" xfId="0" applyFont="1" applyFill="1" applyBorder="1" applyAlignment="1" applyProtection="1">
      <alignment horizontal="center" vertical="center" wrapText="1"/>
      <protection hidden="1"/>
    </xf>
    <xf numFmtId="0" fontId="9" fillId="12" borderId="71" xfId="0" applyFont="1" applyFill="1" applyBorder="1" applyAlignment="1" applyProtection="1">
      <alignment horizontal="center" vertical="center" wrapText="1"/>
      <protection hidden="1"/>
    </xf>
    <xf numFmtId="0" fontId="9" fillId="12" borderId="68" xfId="0" applyFont="1" applyFill="1" applyBorder="1" applyAlignment="1" applyProtection="1">
      <alignment horizontal="center" vertical="center" wrapText="1"/>
      <protection hidden="1"/>
    </xf>
    <xf numFmtId="0" fontId="9" fillId="12" borderId="72" xfId="0" applyFont="1" applyFill="1" applyBorder="1" applyAlignment="1" applyProtection="1">
      <alignment horizontal="center" vertical="center" wrapText="1"/>
      <protection hidden="1"/>
    </xf>
    <xf numFmtId="0" fontId="4" fillId="11" borderId="76" xfId="0" applyFont="1" applyFill="1" applyBorder="1" applyAlignment="1" applyProtection="1">
      <alignment horizontal="left" vertical="center" wrapText="1"/>
      <protection hidden="1"/>
    </xf>
    <xf numFmtId="0" fontId="4" fillId="11" borderId="77" xfId="0" applyFont="1" applyFill="1" applyBorder="1" applyAlignment="1" applyProtection="1">
      <alignment horizontal="left" vertical="center" wrapText="1"/>
      <protection hidden="1"/>
    </xf>
    <xf numFmtId="0" fontId="4" fillId="12" borderId="67" xfId="0" applyFont="1" applyFill="1" applyBorder="1" applyAlignment="1" applyProtection="1">
      <alignment horizontal="left" vertical="center" wrapText="1"/>
      <protection hidden="1"/>
    </xf>
    <xf numFmtId="0" fontId="4" fillId="12" borderId="71" xfId="0" applyFont="1" applyFill="1" applyBorder="1" applyAlignment="1" applyProtection="1">
      <alignment horizontal="left" vertical="center" wrapText="1"/>
      <protection hidden="1"/>
    </xf>
    <xf numFmtId="0" fontId="5" fillId="11" borderId="76" xfId="0" applyFont="1" applyFill="1" applyBorder="1" applyAlignment="1" applyProtection="1">
      <alignment horizontal="center" vertical="center" wrapText="1"/>
      <protection hidden="1"/>
    </xf>
    <xf numFmtId="0" fontId="5" fillId="11" borderId="77" xfId="0" applyFont="1" applyFill="1" applyBorder="1" applyAlignment="1" applyProtection="1">
      <alignment horizontal="center" vertical="center" wrapText="1"/>
      <protection hidden="1"/>
    </xf>
    <xf numFmtId="0" fontId="9" fillId="12" borderId="80" xfId="0" applyFont="1" applyFill="1" applyBorder="1" applyAlignment="1" applyProtection="1">
      <alignment horizontal="center" vertical="center" wrapText="1"/>
      <protection locked="0" hidden="1"/>
    </xf>
    <xf numFmtId="0" fontId="0" fillId="12" borderId="87" xfId="0" applyFill="1" applyBorder="1" applyAlignment="1" applyProtection="1">
      <alignment horizontal="center" vertical="center" wrapText="1"/>
      <protection locked="0"/>
    </xf>
    <xf numFmtId="0" fontId="0" fillId="12" borderId="81" xfId="0" applyFill="1" applyBorder="1" applyAlignment="1" applyProtection="1">
      <alignment horizontal="center" vertical="center" wrapText="1"/>
      <protection locked="0"/>
    </xf>
    <xf numFmtId="0" fontId="4" fillId="12" borderId="98" xfId="0" applyFont="1" applyFill="1" applyBorder="1" applyAlignment="1" applyProtection="1">
      <alignment horizontal="left" vertical="center" wrapText="1"/>
      <protection hidden="1"/>
    </xf>
    <xf numFmtId="0" fontId="4" fillId="12" borderId="88" xfId="0" applyFont="1" applyFill="1" applyBorder="1" applyAlignment="1" applyProtection="1">
      <alignment horizontal="left" vertical="center" wrapText="1"/>
      <protection hidden="1"/>
    </xf>
    <xf numFmtId="4" fontId="9" fillId="12" borderId="67" xfId="0" applyNumberFormat="1" applyFont="1" applyFill="1" applyBorder="1" applyAlignment="1" applyProtection="1">
      <alignment horizontal="center" vertical="center" wrapText="1"/>
      <protection hidden="1"/>
    </xf>
    <xf numFmtId="4" fontId="9" fillId="12" borderId="71" xfId="0" applyNumberFormat="1" applyFont="1" applyFill="1" applyBorder="1" applyAlignment="1" applyProtection="1">
      <alignment horizontal="center" vertical="center" wrapText="1"/>
      <protection hidden="1"/>
    </xf>
    <xf numFmtId="0" fontId="4" fillId="12" borderId="113" xfId="0" applyFont="1" applyFill="1" applyBorder="1" applyAlignment="1" applyProtection="1">
      <alignment horizontal="left" vertical="center" wrapText="1"/>
      <protection hidden="1"/>
    </xf>
    <xf numFmtId="0" fontId="5" fillId="11" borderId="147" xfId="0" applyFont="1" applyFill="1" applyBorder="1" applyAlignment="1" applyProtection="1">
      <alignment horizontal="center" vertical="center" wrapText="1"/>
      <protection hidden="1"/>
    </xf>
    <xf numFmtId="4" fontId="9" fillId="12" borderId="98" xfId="0" applyNumberFormat="1" applyFont="1" applyFill="1" applyBorder="1" applyAlignment="1" applyProtection="1">
      <alignment horizontal="center" vertical="center" wrapText="1"/>
      <protection hidden="1"/>
    </xf>
    <xf numFmtId="4" fontId="9" fillId="12" borderId="88" xfId="0" applyNumberFormat="1" applyFont="1" applyFill="1" applyBorder="1" applyAlignment="1" applyProtection="1">
      <alignment horizontal="center" vertical="center" wrapText="1"/>
      <protection hidden="1"/>
    </xf>
    <xf numFmtId="0" fontId="9" fillId="12" borderId="65" xfId="0" applyFont="1" applyFill="1" applyBorder="1" applyAlignment="1" applyProtection="1">
      <alignment horizontal="center" vertical="center" wrapText="1"/>
      <protection hidden="1"/>
    </xf>
    <xf numFmtId="0" fontId="4" fillId="12" borderId="148" xfId="0" applyFont="1" applyFill="1" applyBorder="1" applyAlignment="1" applyProtection="1">
      <alignment horizontal="left" vertical="center" wrapText="1"/>
      <protection hidden="1"/>
    </xf>
    <xf numFmtId="0" fontId="9" fillId="12" borderId="123" xfId="0" applyFont="1" applyFill="1" applyBorder="1" applyAlignment="1" applyProtection="1">
      <alignment horizontal="center" vertical="center" wrapText="1"/>
      <protection locked="0" hidden="1"/>
    </xf>
    <xf numFmtId="0" fontId="0" fillId="12" borderId="95" xfId="0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9" fillId="12" borderId="90" xfId="0" applyFont="1" applyFill="1" applyBorder="1" applyAlignment="1" applyProtection="1">
      <alignment horizontal="center" vertical="center" wrapText="1"/>
      <protection hidden="1"/>
    </xf>
    <xf numFmtId="0" fontId="9" fillId="12" borderId="88" xfId="0" applyFont="1" applyFill="1" applyBorder="1" applyAlignment="1" applyProtection="1">
      <alignment horizontal="center" vertical="center" wrapText="1"/>
      <protection hidden="1"/>
    </xf>
    <xf numFmtId="0" fontId="5" fillId="11" borderId="89" xfId="0" applyFont="1" applyFill="1" applyBorder="1" applyAlignment="1" applyProtection="1">
      <alignment horizontal="center" vertical="center" wrapText="1"/>
      <protection hidden="1"/>
    </xf>
    <xf numFmtId="0" fontId="4" fillId="12" borderId="68" xfId="0" applyFont="1" applyFill="1" applyBorder="1" applyAlignment="1" applyProtection="1">
      <alignment horizontal="left" vertical="center" wrapText="1"/>
      <protection hidden="1"/>
    </xf>
    <xf numFmtId="0" fontId="4" fillId="12" borderId="72" xfId="0" applyFont="1" applyFill="1" applyBorder="1" applyAlignment="1" applyProtection="1">
      <alignment horizontal="left" vertical="center" wrapText="1"/>
      <protection hidden="1"/>
    </xf>
    <xf numFmtId="0" fontId="5" fillId="11" borderId="197" xfId="0" applyFont="1" applyFill="1" applyBorder="1" applyAlignment="1" applyProtection="1">
      <alignment horizontal="center" vertical="center" wrapText="1"/>
      <protection hidden="1"/>
    </xf>
    <xf numFmtId="0" fontId="5" fillId="11" borderId="30" xfId="0" applyFont="1" applyFill="1" applyBorder="1" applyAlignment="1" applyProtection="1">
      <alignment horizontal="center" vertical="center" wrapText="1"/>
      <protection hidden="1"/>
    </xf>
    <xf numFmtId="0" fontId="5" fillId="12" borderId="40" xfId="0" applyFont="1" applyFill="1" applyBorder="1" applyAlignment="1" applyProtection="1">
      <alignment horizontal="center" vertical="center" wrapText="1"/>
      <protection hidden="1"/>
    </xf>
    <xf numFmtId="0" fontId="9" fillId="12" borderId="125" xfId="0" applyFont="1" applyFill="1" applyBorder="1" applyAlignment="1" applyProtection="1">
      <alignment horizontal="center" vertical="center" wrapText="1"/>
      <protection locked="0" hidden="1"/>
    </xf>
    <xf numFmtId="0" fontId="0" fillId="12" borderId="92" xfId="0" applyFill="1" applyBorder="1" applyAlignment="1" applyProtection="1">
      <alignment horizontal="center" vertical="center" wrapText="1"/>
      <protection locked="0"/>
    </xf>
    <xf numFmtId="0" fontId="18" fillId="12" borderId="89" xfId="0" applyFont="1" applyFill="1" applyBorder="1" applyAlignment="1" applyProtection="1">
      <alignment horizontal="center" vertical="center" wrapText="1"/>
      <protection hidden="1"/>
    </xf>
    <xf numFmtId="0" fontId="18" fillId="12" borderId="77" xfId="0" applyFont="1" applyFill="1" applyBorder="1" applyAlignment="1" applyProtection="1">
      <alignment horizontal="center" vertical="center" wrapText="1"/>
      <protection hidden="1"/>
    </xf>
    <xf numFmtId="0" fontId="4" fillId="12" borderId="100" xfId="0" applyFont="1" applyFill="1" applyBorder="1" applyAlignment="1" applyProtection="1">
      <alignment horizontal="left" vertical="center" wrapText="1"/>
      <protection hidden="1"/>
    </xf>
    <xf numFmtId="0" fontId="4" fillId="12" borderId="114" xfId="0" applyFont="1" applyFill="1" applyBorder="1" applyAlignment="1" applyProtection="1">
      <alignment horizontal="left" vertical="center" wrapText="1"/>
      <protection hidden="1"/>
    </xf>
    <xf numFmtId="0" fontId="5" fillId="12" borderId="76" xfId="0" applyFont="1" applyFill="1" applyBorder="1" applyAlignment="1" applyProtection="1">
      <alignment horizontal="center" vertical="center" wrapText="1"/>
      <protection hidden="1"/>
    </xf>
    <xf numFmtId="0" fontId="5" fillId="12" borderId="147" xfId="0" applyFont="1" applyFill="1" applyBorder="1" applyAlignment="1" applyProtection="1">
      <alignment horizontal="center" vertical="center" wrapText="1"/>
      <protection hidden="1"/>
    </xf>
    <xf numFmtId="4" fontId="18" fillId="12" borderId="76" xfId="0" applyNumberFormat="1" applyFont="1" applyFill="1" applyBorder="1" applyAlignment="1" applyProtection="1">
      <alignment horizontal="center" vertical="center" wrapText="1"/>
      <protection hidden="1"/>
    </xf>
    <xf numFmtId="4" fontId="18" fillId="12" borderId="77" xfId="0" applyNumberFormat="1" applyFont="1" applyFill="1" applyBorder="1" applyAlignment="1" applyProtection="1">
      <alignment horizontal="center" vertical="center" wrapText="1"/>
      <protection hidden="1"/>
    </xf>
    <xf numFmtId="4" fontId="9" fillId="12" borderId="100" xfId="0" applyNumberFormat="1" applyFont="1" applyFill="1" applyBorder="1" applyAlignment="1" applyProtection="1">
      <alignment horizontal="center" vertical="center" wrapText="1"/>
      <protection hidden="1"/>
    </xf>
    <xf numFmtId="4" fontId="9" fillId="12" borderId="102" xfId="0" applyNumberFormat="1" applyFont="1" applyFill="1" applyBorder="1" applyAlignment="1" applyProtection="1">
      <alignment horizontal="center" vertical="center" wrapText="1"/>
      <protection hidden="1"/>
    </xf>
    <xf numFmtId="0" fontId="9" fillId="12" borderId="104" xfId="0" applyFont="1" applyFill="1" applyBorder="1" applyAlignment="1" applyProtection="1">
      <alignment horizontal="center" vertical="center" wrapText="1"/>
      <protection hidden="1"/>
    </xf>
    <xf numFmtId="0" fontId="9" fillId="12" borderId="102" xfId="0" applyFont="1" applyFill="1" applyBorder="1" applyAlignment="1" applyProtection="1">
      <alignment horizontal="center" vertical="center" wrapText="1"/>
      <protection hidden="1"/>
    </xf>
    <xf numFmtId="0" fontId="5" fillId="11" borderId="62" xfId="0" applyFont="1" applyFill="1" applyBorder="1" applyAlignment="1" applyProtection="1">
      <alignment horizontal="center" vertical="center" wrapText="1"/>
      <protection hidden="1"/>
    </xf>
    <xf numFmtId="0" fontId="5" fillId="11" borderId="63" xfId="0" applyFont="1" applyFill="1" applyBorder="1" applyAlignment="1" applyProtection="1">
      <alignment horizontal="center" vertical="center" wrapText="1"/>
      <protection hidden="1"/>
    </xf>
    <xf numFmtId="0" fontId="5" fillId="11" borderId="208" xfId="0" applyFont="1" applyFill="1" applyBorder="1" applyAlignment="1" applyProtection="1">
      <alignment horizontal="center" vertical="center" wrapText="1"/>
      <protection hidden="1"/>
    </xf>
    <xf numFmtId="0" fontId="5" fillId="11" borderId="65" xfId="0" applyFont="1" applyFill="1" applyBorder="1" applyAlignment="1" applyProtection="1">
      <alignment horizontal="center" vertical="center" wrapText="1"/>
      <protection hidden="1"/>
    </xf>
    <xf numFmtId="0" fontId="5" fillId="11" borderId="60" xfId="0" applyFont="1" applyFill="1" applyBorder="1" applyAlignment="1" applyProtection="1">
      <alignment horizontal="center" vertical="center" wrapText="1"/>
      <protection hidden="1"/>
    </xf>
    <xf numFmtId="0" fontId="16" fillId="2" borderId="5" xfId="0" applyFont="1" applyFill="1" applyBorder="1" applyAlignment="1" applyProtection="1">
      <alignment horizontal="center" vertical="center" wrapText="1"/>
      <protection hidden="1"/>
    </xf>
    <xf numFmtId="0" fontId="16" fillId="2" borderId="6" xfId="0" applyFont="1" applyFill="1" applyBorder="1" applyAlignment="1" applyProtection="1">
      <alignment horizontal="center" vertical="center" wrapText="1"/>
      <protection hidden="1"/>
    </xf>
    <xf numFmtId="0" fontId="5" fillId="11" borderId="103" xfId="0" applyFont="1" applyFill="1" applyBorder="1" applyAlignment="1" applyProtection="1">
      <alignment horizontal="center" vertical="center" wrapText="1"/>
      <protection hidden="1"/>
    </xf>
    <xf numFmtId="0" fontId="5" fillId="11" borderId="207" xfId="0" applyFont="1" applyFill="1" applyBorder="1" applyAlignment="1" applyProtection="1">
      <alignment horizontal="center" vertical="center" wrapText="1"/>
      <protection hidden="1"/>
    </xf>
    <xf numFmtId="0" fontId="5" fillId="11" borderId="59" xfId="0" applyFont="1" applyFill="1" applyBorder="1" applyAlignment="1" applyProtection="1">
      <alignment horizontal="center" vertical="center" wrapText="1"/>
      <protection hidden="1"/>
    </xf>
    <xf numFmtId="0" fontId="5" fillId="11" borderId="205" xfId="0" applyFont="1" applyFill="1" applyBorder="1" applyAlignment="1" applyProtection="1">
      <alignment horizontal="center" vertical="center" wrapText="1"/>
      <protection hidden="1"/>
    </xf>
    <xf numFmtId="0" fontId="5" fillId="11" borderId="215" xfId="0" applyFont="1" applyFill="1" applyBorder="1" applyAlignment="1" applyProtection="1">
      <alignment horizontal="center" vertical="center" wrapText="1"/>
      <protection hidden="1"/>
    </xf>
    <xf numFmtId="0" fontId="5" fillId="11" borderId="111" xfId="0" applyFont="1" applyFill="1" applyBorder="1" applyAlignment="1" applyProtection="1">
      <alignment horizontal="center" vertical="center" wrapText="1"/>
      <protection hidden="1"/>
    </xf>
    <xf numFmtId="0" fontId="5" fillId="11" borderId="210" xfId="0" applyFont="1" applyFill="1" applyBorder="1" applyAlignment="1" applyProtection="1">
      <alignment horizontal="center" vertical="center" wrapText="1"/>
      <protection hidden="1"/>
    </xf>
    <xf numFmtId="0" fontId="5" fillId="11" borderId="71" xfId="0" applyFont="1" applyFill="1" applyBorder="1" applyAlignment="1" applyProtection="1">
      <alignment horizontal="center" vertical="center" wrapText="1"/>
      <protection hidden="1"/>
    </xf>
    <xf numFmtId="0" fontId="5" fillId="11" borderId="187" xfId="0" applyFont="1" applyFill="1" applyBorder="1" applyAlignment="1" applyProtection="1">
      <alignment horizontal="center" vertical="center" wrapText="1"/>
      <protection hidden="1"/>
    </xf>
    <xf numFmtId="0" fontId="5" fillId="11" borderId="167" xfId="0" applyFont="1" applyFill="1" applyBorder="1" applyAlignment="1" applyProtection="1">
      <alignment horizontal="center" vertical="center" wrapText="1"/>
      <protection hidden="1"/>
    </xf>
    <xf numFmtId="0" fontId="5" fillId="11" borderId="110" xfId="0" applyFont="1" applyFill="1" applyBorder="1" applyAlignment="1" applyProtection="1">
      <alignment horizontal="center" vertical="center" wrapText="1"/>
      <protection hidden="1"/>
    </xf>
    <xf numFmtId="0" fontId="5" fillId="11" borderId="204" xfId="0" applyFont="1" applyFill="1" applyBorder="1" applyAlignment="1" applyProtection="1">
      <alignment horizontal="center" vertical="center" wrapText="1"/>
      <protection hidden="1"/>
    </xf>
    <xf numFmtId="0" fontId="5" fillId="11" borderId="108" xfId="0" applyFont="1" applyFill="1" applyBorder="1" applyAlignment="1" applyProtection="1">
      <alignment horizontal="center" vertical="center" wrapText="1"/>
      <protection hidden="1"/>
    </xf>
    <xf numFmtId="0" fontId="5" fillId="11" borderId="27" xfId="0" applyFont="1" applyFill="1" applyBorder="1" applyAlignment="1" applyProtection="1">
      <alignment horizontal="center" vertical="center" wrapText="1"/>
      <protection hidden="1"/>
    </xf>
    <xf numFmtId="0" fontId="5" fillId="11" borderId="28" xfId="0" applyFont="1" applyFill="1" applyBorder="1" applyAlignment="1" applyProtection="1">
      <alignment horizontal="center" vertical="center" wrapText="1"/>
      <protection hidden="1"/>
    </xf>
    <xf numFmtId="0" fontId="9" fillId="2" borderId="131" xfId="0" applyFont="1" applyFill="1" applyBorder="1" applyAlignment="1" applyProtection="1">
      <alignment horizontal="center" vertical="center" wrapText="1"/>
      <protection locked="0"/>
    </xf>
    <xf numFmtId="0" fontId="5" fillId="11" borderId="112" xfId="0" applyFont="1" applyFill="1" applyBorder="1" applyAlignment="1" applyProtection="1">
      <alignment horizontal="center" vertical="center" wrapText="1"/>
      <protection hidden="1"/>
    </xf>
    <xf numFmtId="0" fontId="5" fillId="11" borderId="113" xfId="0" applyFont="1" applyFill="1" applyBorder="1" applyAlignment="1" applyProtection="1">
      <alignment horizontal="center" vertical="center" wrapText="1"/>
      <protection hidden="1"/>
    </xf>
    <xf numFmtId="0" fontId="5" fillId="11" borderId="206" xfId="0" applyFont="1" applyFill="1" applyBorder="1" applyAlignment="1" applyProtection="1">
      <alignment horizontal="center" vertical="center" wrapText="1"/>
      <protection hidden="1"/>
    </xf>
    <xf numFmtId="0" fontId="9" fillId="2" borderId="91" xfId="0" applyFont="1" applyFill="1" applyBorder="1" applyAlignment="1" applyProtection="1">
      <alignment horizontal="center" vertical="center" wrapText="1"/>
      <protection locked="0"/>
    </xf>
    <xf numFmtId="0" fontId="9" fillId="2" borderId="61" xfId="0" applyFont="1" applyFill="1" applyBorder="1" applyAlignment="1" applyProtection="1">
      <alignment horizontal="center" vertical="center" wrapText="1"/>
      <protection locked="0"/>
    </xf>
    <xf numFmtId="0" fontId="9" fillId="2" borderId="72" xfId="0" applyFont="1" applyFill="1" applyBorder="1" applyAlignment="1" applyProtection="1">
      <alignment horizontal="center" vertical="center" wrapText="1"/>
      <protection locked="0"/>
    </xf>
    <xf numFmtId="3" fontId="4" fillId="0" borderId="0" xfId="0" applyNumberFormat="1" applyFont="1" applyAlignment="1" applyProtection="1">
      <alignment horizontal="center" vertical="center" wrapText="1"/>
      <protection hidden="1"/>
    </xf>
    <xf numFmtId="0" fontId="9" fillId="12" borderId="91" xfId="0" applyFont="1" applyFill="1" applyBorder="1" applyAlignment="1" applyProtection="1">
      <alignment horizontal="center" vertical="center" wrapText="1"/>
      <protection hidden="1"/>
    </xf>
    <xf numFmtId="0" fontId="8" fillId="12" borderId="70" xfId="0" applyFont="1" applyFill="1" applyBorder="1" applyAlignment="1" applyProtection="1">
      <alignment horizontal="center" vertical="center" wrapText="1"/>
      <protection hidden="1"/>
    </xf>
    <xf numFmtId="0" fontId="8" fillId="12" borderId="71" xfId="0" applyFont="1" applyFill="1" applyBorder="1" applyAlignment="1" applyProtection="1">
      <alignment horizontal="center" vertical="center" wrapText="1"/>
      <protection hidden="1"/>
    </xf>
    <xf numFmtId="0" fontId="8" fillId="12" borderId="72" xfId="0" applyFont="1" applyFill="1" applyBorder="1" applyAlignment="1" applyProtection="1">
      <alignment horizontal="center" vertical="center" wrapText="1"/>
      <protection hidden="1"/>
    </xf>
    <xf numFmtId="0" fontId="4" fillId="12" borderId="60" xfId="0" applyFont="1" applyFill="1" applyBorder="1" applyAlignment="1" applyProtection="1">
      <alignment horizontal="left" vertical="center" wrapText="1"/>
      <protection hidden="1"/>
    </xf>
    <xf numFmtId="0" fontId="4" fillId="12" borderId="132" xfId="0" applyFont="1" applyFill="1" applyBorder="1" applyAlignment="1" applyProtection="1">
      <alignment horizontal="left" vertical="center" wrapText="1"/>
      <protection hidden="1"/>
    </xf>
    <xf numFmtId="0" fontId="4" fillId="12" borderId="102" xfId="0" applyFont="1" applyFill="1" applyBorder="1" applyAlignment="1" applyProtection="1">
      <alignment horizontal="left" vertical="center" wrapText="1"/>
      <protection hidden="1"/>
    </xf>
    <xf numFmtId="0" fontId="5" fillId="12" borderId="77" xfId="0" applyFont="1" applyFill="1" applyBorder="1" applyAlignment="1" applyProtection="1">
      <alignment horizontal="center" vertical="center" wrapText="1"/>
      <protection hidden="1"/>
    </xf>
    <xf numFmtId="0" fontId="5" fillId="11" borderId="70" xfId="0" applyFont="1" applyFill="1" applyBorder="1" applyAlignment="1" applyProtection="1">
      <alignment horizontal="center" vertical="center" wrapText="1"/>
      <protection hidden="1"/>
    </xf>
    <xf numFmtId="0" fontId="4" fillId="12" borderId="126" xfId="0" applyFont="1" applyFill="1" applyBorder="1" applyAlignment="1" applyProtection="1">
      <alignment horizontal="left" vertical="center" wrapText="1"/>
      <protection hidden="1"/>
    </xf>
    <xf numFmtId="0" fontId="5" fillId="11" borderId="92" xfId="0" applyFont="1" applyFill="1" applyBorder="1" applyAlignment="1" applyProtection="1">
      <alignment horizontal="center" vertical="center" wrapText="1"/>
      <protection hidden="1"/>
    </xf>
    <xf numFmtId="0" fontId="5" fillId="11" borderId="95" xfId="0" applyFont="1" applyFill="1" applyBorder="1" applyAlignment="1" applyProtection="1">
      <alignment horizontal="center" vertical="center" wrapText="1"/>
      <protection hidden="1"/>
    </xf>
    <xf numFmtId="0" fontId="5" fillId="11" borderId="238" xfId="0" applyFont="1" applyFill="1" applyBorder="1" applyAlignment="1" applyProtection="1">
      <alignment horizontal="center" vertical="center" wrapText="1"/>
      <protection hidden="1"/>
    </xf>
    <xf numFmtId="0" fontId="5" fillId="11" borderId="203" xfId="0" applyFont="1" applyFill="1" applyBorder="1" applyAlignment="1" applyProtection="1">
      <alignment horizontal="center" vertical="center" wrapText="1"/>
      <protection hidden="1"/>
    </xf>
    <xf numFmtId="0" fontId="5" fillId="11" borderId="67" xfId="0" applyFont="1" applyFill="1" applyBorder="1" applyAlignment="1" applyProtection="1">
      <alignment horizontal="center" vertical="center" wrapText="1"/>
      <protection hidden="1"/>
    </xf>
    <xf numFmtId="0" fontId="5" fillId="11" borderId="100" xfId="0" applyFont="1" applyFill="1" applyBorder="1" applyAlignment="1" applyProtection="1">
      <alignment horizontal="center" vertical="center" wrapText="1"/>
      <protection hidden="1"/>
    </xf>
    <xf numFmtId="0" fontId="5" fillId="11" borderId="157" xfId="0" applyFont="1" applyFill="1" applyBorder="1" applyAlignment="1" applyProtection="1">
      <alignment horizontal="center" vertical="center" wrapText="1"/>
      <protection hidden="1"/>
    </xf>
    <xf numFmtId="0" fontId="5" fillId="11" borderId="200" xfId="0" applyFont="1" applyFill="1" applyBorder="1" applyAlignment="1" applyProtection="1">
      <alignment horizontal="center" vertical="center" wrapText="1"/>
      <protection hidden="1"/>
    </xf>
    <xf numFmtId="0" fontId="5" fillId="11" borderId="201" xfId="0" applyFont="1" applyFill="1" applyBorder="1" applyAlignment="1" applyProtection="1">
      <alignment horizontal="center" vertical="center" wrapText="1"/>
      <protection hidden="1"/>
    </xf>
    <xf numFmtId="0" fontId="5" fillId="11" borderId="235" xfId="0" applyFont="1" applyFill="1" applyBorder="1" applyAlignment="1" applyProtection="1">
      <alignment horizontal="center" vertical="center" wrapText="1"/>
      <protection hidden="1"/>
    </xf>
    <xf numFmtId="0" fontId="5" fillId="11" borderId="236" xfId="0" applyFont="1" applyFill="1" applyBorder="1" applyAlignment="1" applyProtection="1">
      <alignment horizontal="center" vertical="center" wrapText="1"/>
      <protection hidden="1"/>
    </xf>
    <xf numFmtId="0" fontId="5" fillId="11" borderId="237" xfId="0" applyFont="1" applyFill="1" applyBorder="1" applyAlignment="1" applyProtection="1">
      <alignment horizontal="center" vertical="center" wrapText="1"/>
      <protection hidden="1"/>
    </xf>
    <xf numFmtId="0" fontId="5" fillId="11" borderId="202" xfId="0" applyFont="1" applyFill="1" applyBorder="1" applyAlignment="1" applyProtection="1">
      <alignment horizontal="center" vertical="center" wrapText="1"/>
      <protection hidden="1"/>
    </xf>
    <xf numFmtId="0" fontId="5" fillId="11" borderId="209" xfId="0" applyFont="1" applyFill="1" applyBorder="1" applyAlignment="1" applyProtection="1">
      <alignment horizontal="center" vertical="center" wrapText="1"/>
      <protection hidden="1"/>
    </xf>
    <xf numFmtId="0" fontId="5" fillId="11" borderId="195" xfId="0" applyFont="1" applyFill="1" applyBorder="1" applyAlignment="1" applyProtection="1">
      <alignment horizontal="center" vertical="center" wrapText="1"/>
      <protection hidden="1"/>
    </xf>
    <xf numFmtId="0" fontId="5" fillId="11" borderId="41" xfId="0" applyFont="1" applyFill="1" applyBorder="1" applyAlignment="1" applyProtection="1">
      <alignment horizontal="center" vertical="center" wrapText="1"/>
      <protection hidden="1"/>
    </xf>
    <xf numFmtId="0" fontId="5" fillId="11" borderId="159" xfId="0" applyFont="1" applyFill="1" applyBorder="1" applyAlignment="1" applyProtection="1">
      <alignment horizontal="center" vertical="center" wrapText="1"/>
      <protection hidden="1"/>
    </xf>
    <xf numFmtId="0" fontId="9" fillId="3" borderId="129" xfId="0" applyFont="1" applyFill="1" applyBorder="1" applyAlignment="1" applyProtection="1">
      <alignment horizontal="center" vertical="center" wrapText="1"/>
      <protection hidden="1"/>
    </xf>
    <xf numFmtId="0" fontId="5" fillId="12" borderId="170" xfId="0" applyFont="1" applyFill="1" applyBorder="1" applyAlignment="1" applyProtection="1">
      <alignment horizontal="center" vertical="center" wrapText="1"/>
      <protection hidden="1"/>
    </xf>
    <xf numFmtId="0" fontId="5" fillId="12" borderId="171" xfId="0" applyFont="1" applyFill="1" applyBorder="1" applyAlignment="1" applyProtection="1">
      <alignment horizontal="center" vertical="center" wrapText="1"/>
      <protection hidden="1"/>
    </xf>
    <xf numFmtId="0" fontId="4" fillId="12" borderId="150" xfId="0" applyFont="1" applyFill="1" applyBorder="1" applyAlignment="1" applyProtection="1">
      <alignment horizontal="left" vertical="center" wrapText="1"/>
      <protection hidden="1"/>
    </xf>
    <xf numFmtId="0" fontId="5" fillId="11" borderId="66" xfId="0" applyFont="1" applyFill="1" applyBorder="1" applyAlignment="1" applyProtection="1">
      <alignment horizontal="center" vertical="center" wrapText="1"/>
      <protection hidden="1"/>
    </xf>
    <xf numFmtId="0" fontId="4" fillId="11" borderId="149" xfId="0" applyFont="1" applyFill="1" applyBorder="1" applyAlignment="1" applyProtection="1">
      <alignment horizontal="left" vertical="center" wrapText="1"/>
      <protection hidden="1"/>
    </xf>
    <xf numFmtId="0" fontId="16" fillId="0" borderId="52" xfId="0" applyFont="1" applyFill="1" applyBorder="1" applyAlignment="1" applyProtection="1">
      <alignment horizontal="center" vertical="center" wrapText="1"/>
      <protection hidden="1"/>
    </xf>
    <xf numFmtId="0" fontId="16" fillId="0" borderId="53" xfId="0" applyFont="1" applyFill="1" applyBorder="1" applyAlignment="1" applyProtection="1">
      <alignment horizontal="center" vertical="center" wrapText="1"/>
      <protection hidden="1"/>
    </xf>
    <xf numFmtId="0" fontId="16" fillId="0" borderId="54" xfId="0" applyFont="1" applyFill="1" applyBorder="1" applyAlignment="1" applyProtection="1">
      <alignment horizontal="center" vertical="center" wrapText="1"/>
      <protection hidden="1"/>
    </xf>
    <xf numFmtId="0" fontId="22" fillId="13" borderId="151" xfId="0" applyFont="1" applyFill="1" applyBorder="1" applyAlignment="1" applyProtection="1">
      <alignment horizontal="left" vertical="center" wrapText="1"/>
      <protection hidden="1"/>
    </xf>
    <xf numFmtId="0" fontId="22" fillId="13" borderId="152" xfId="0" applyFont="1" applyFill="1" applyBorder="1" applyAlignment="1" applyProtection="1">
      <alignment horizontal="left" vertical="center" wrapText="1"/>
      <protection hidden="1"/>
    </xf>
    <xf numFmtId="0" fontId="22" fillId="13" borderId="153" xfId="0" applyFont="1" applyFill="1" applyBorder="1" applyAlignment="1" applyProtection="1">
      <alignment horizontal="left" vertical="center" wrapText="1"/>
      <protection hidden="1"/>
    </xf>
    <xf numFmtId="0" fontId="9" fillId="2" borderId="65" xfId="0" applyFont="1" applyFill="1" applyBorder="1" applyAlignment="1" applyProtection="1">
      <alignment horizontal="center" vertical="center" wrapText="1"/>
      <protection locked="0"/>
    </xf>
    <xf numFmtId="0" fontId="9" fillId="2" borderId="60" xfId="0" applyFont="1" applyFill="1" applyBorder="1" applyAlignment="1" applyProtection="1">
      <alignment horizontal="center" vertical="center" wrapText="1"/>
      <protection locked="0"/>
    </xf>
    <xf numFmtId="0" fontId="9" fillId="2" borderId="71" xfId="0" applyFont="1" applyFill="1" applyBorder="1" applyAlignment="1" applyProtection="1">
      <alignment horizontal="center" vertical="center" wrapText="1"/>
      <protection locked="0"/>
    </xf>
    <xf numFmtId="0" fontId="16" fillId="0" borderId="49" xfId="0" applyFont="1" applyFill="1" applyBorder="1" applyAlignment="1" applyProtection="1">
      <alignment horizontal="center" vertical="center" wrapText="1"/>
      <protection hidden="1"/>
    </xf>
    <xf numFmtId="0" fontId="16" fillId="0" borderId="50" xfId="0" applyFont="1" applyFill="1" applyBorder="1" applyAlignment="1" applyProtection="1">
      <alignment horizontal="center" vertical="center" wrapText="1"/>
      <protection hidden="1"/>
    </xf>
    <xf numFmtId="0" fontId="16" fillId="0" borderId="51" xfId="0" applyFont="1" applyFill="1" applyBorder="1" applyAlignment="1" applyProtection="1">
      <alignment horizontal="center" vertical="center" wrapText="1"/>
      <protection hidden="1"/>
    </xf>
    <xf numFmtId="0" fontId="5" fillId="11" borderId="76" xfId="0" applyFont="1" applyFill="1" applyBorder="1" applyAlignment="1" applyProtection="1">
      <alignment horizontal="left" vertical="center" wrapText="1"/>
      <protection hidden="1"/>
    </xf>
    <xf numFmtId="0" fontId="5" fillId="11" borderId="78" xfId="0" applyFont="1" applyFill="1" applyBorder="1" applyAlignment="1" applyProtection="1">
      <alignment horizontal="left" vertical="center" wrapText="1"/>
      <protection hidden="1"/>
    </xf>
    <xf numFmtId="0" fontId="5" fillId="11" borderId="77" xfId="0" applyFont="1" applyFill="1" applyBorder="1" applyAlignment="1" applyProtection="1">
      <alignment horizontal="left" vertical="center" wrapText="1"/>
      <protection hidden="1"/>
    </xf>
    <xf numFmtId="0" fontId="22" fillId="13" borderId="129" xfId="0" applyFont="1" applyFill="1" applyBorder="1" applyAlignment="1" applyProtection="1">
      <alignment horizontal="left" vertical="center" wrapText="1"/>
      <protection hidden="1"/>
    </xf>
    <xf numFmtId="0" fontId="22" fillId="13" borderId="133" xfId="0" applyFont="1" applyFill="1" applyBorder="1" applyAlignment="1" applyProtection="1">
      <alignment horizontal="left" vertical="center" wrapText="1"/>
      <protection hidden="1"/>
    </xf>
    <xf numFmtId="0" fontId="22" fillId="13" borderId="130" xfId="0" applyFont="1" applyFill="1" applyBorder="1" applyAlignment="1" applyProtection="1">
      <alignment horizontal="left" vertical="center" wrapText="1"/>
      <protection hidden="1"/>
    </xf>
    <xf numFmtId="0" fontId="4" fillId="12" borderId="67" xfId="0" applyFont="1" applyFill="1" applyBorder="1" applyAlignment="1" applyProtection="1">
      <alignment vertical="center" wrapText="1"/>
      <protection hidden="1"/>
    </xf>
    <xf numFmtId="0" fontId="4" fillId="12" borderId="60" xfId="0" applyFont="1" applyFill="1" applyBorder="1" applyAlignment="1" applyProtection="1">
      <alignment vertical="center" wrapText="1"/>
      <protection hidden="1"/>
    </xf>
    <xf numFmtId="0" fontId="4" fillId="12" borderId="71" xfId="0" applyFont="1" applyFill="1" applyBorder="1" applyAlignment="1" applyProtection="1">
      <alignment vertical="center" wrapText="1"/>
      <protection hidden="1"/>
    </xf>
    <xf numFmtId="0" fontId="9" fillId="7" borderId="60" xfId="0" applyFont="1" applyFill="1" applyBorder="1" applyAlignment="1" applyProtection="1">
      <alignment horizontal="center" vertical="center" wrapText="1"/>
      <protection hidden="1"/>
    </xf>
    <xf numFmtId="0" fontId="9" fillId="7" borderId="71" xfId="0" applyFont="1" applyFill="1" applyBorder="1" applyAlignment="1" applyProtection="1">
      <alignment horizontal="center" vertical="center" wrapText="1"/>
      <protection hidden="1"/>
    </xf>
    <xf numFmtId="0" fontId="4" fillId="12" borderId="68" xfId="0" applyFont="1" applyFill="1" applyBorder="1" applyAlignment="1" applyProtection="1">
      <alignment vertical="center" wrapText="1"/>
      <protection hidden="1"/>
    </xf>
    <xf numFmtId="0" fontId="4" fillId="12" borderId="61" xfId="0" applyFont="1" applyFill="1" applyBorder="1" applyAlignment="1" applyProtection="1">
      <alignment vertical="center" wrapText="1"/>
      <protection hidden="1"/>
    </xf>
    <xf numFmtId="0" fontId="4" fillId="12" borderId="72" xfId="0" applyFont="1" applyFill="1" applyBorder="1" applyAlignment="1" applyProtection="1">
      <alignment vertical="center" wrapText="1"/>
      <protection hidden="1"/>
    </xf>
    <xf numFmtId="0" fontId="9" fillId="7" borderId="61" xfId="0" applyFont="1" applyFill="1" applyBorder="1" applyAlignment="1" applyProtection="1">
      <alignment horizontal="center" vertical="center" wrapText="1"/>
      <protection hidden="1"/>
    </xf>
    <xf numFmtId="0" fontId="9" fillId="7" borderId="72" xfId="0" applyFont="1" applyFill="1" applyBorder="1" applyAlignment="1" applyProtection="1">
      <alignment horizontal="center" vertical="center" wrapText="1"/>
      <protection hidden="1"/>
    </xf>
    <xf numFmtId="0" fontId="9" fillId="7" borderId="99" xfId="0" applyFont="1" applyFill="1" applyBorder="1" applyAlignment="1" applyProtection="1">
      <alignment horizontal="center" vertical="center" wrapText="1"/>
      <protection hidden="1"/>
    </xf>
    <xf numFmtId="0" fontId="9" fillId="7" borderId="88" xfId="0" applyFont="1" applyFill="1" applyBorder="1" applyAlignment="1" applyProtection="1">
      <alignment horizontal="center" vertical="center" wrapText="1"/>
      <protection hidden="1"/>
    </xf>
    <xf numFmtId="0" fontId="5" fillId="11" borderId="68" xfId="0" applyFont="1" applyFill="1" applyBorder="1" applyAlignment="1" applyProtection="1">
      <alignment horizontal="center" vertical="center" wrapText="1"/>
      <protection hidden="1"/>
    </xf>
    <xf numFmtId="0" fontId="5" fillId="11" borderId="72" xfId="0" applyFont="1" applyFill="1" applyBorder="1" applyAlignment="1" applyProtection="1">
      <alignment horizontal="center" vertical="center" wrapText="1"/>
      <protection hidden="1"/>
    </xf>
    <xf numFmtId="0" fontId="4" fillId="11" borderId="129" xfId="0" applyFont="1" applyFill="1" applyBorder="1" applyAlignment="1" applyProtection="1">
      <alignment horizontal="left" vertical="center" wrapText="1"/>
      <protection hidden="1"/>
    </xf>
    <xf numFmtId="0" fontId="4" fillId="11" borderId="130" xfId="0" applyFont="1" applyFill="1" applyBorder="1" applyAlignment="1" applyProtection="1">
      <alignment horizontal="left" vertical="center" wrapText="1"/>
      <protection hidden="1"/>
    </xf>
    <xf numFmtId="0" fontId="4" fillId="12" borderId="61" xfId="0" applyFont="1" applyFill="1" applyBorder="1" applyAlignment="1" applyProtection="1">
      <alignment horizontal="left" vertical="center" wrapText="1"/>
      <protection hidden="1"/>
    </xf>
    <xf numFmtId="0" fontId="9" fillId="12" borderId="89" xfId="0" applyFont="1" applyFill="1" applyBorder="1" applyAlignment="1" applyProtection="1">
      <alignment horizontal="center" vertical="center" wrapText="1"/>
      <protection hidden="1"/>
    </xf>
    <xf numFmtId="0" fontId="9" fillId="12" borderId="78" xfId="0" applyFont="1" applyFill="1" applyBorder="1" applyAlignment="1" applyProtection="1">
      <alignment horizontal="center" vertical="center" wrapText="1"/>
      <protection hidden="1"/>
    </xf>
    <xf numFmtId="0" fontId="9" fillId="12" borderId="77" xfId="0" applyFont="1" applyFill="1" applyBorder="1" applyAlignment="1" applyProtection="1">
      <alignment horizontal="center" vertical="center" wrapText="1"/>
      <protection hidden="1"/>
    </xf>
    <xf numFmtId="0" fontId="5" fillId="11" borderId="78" xfId="0" applyFont="1" applyFill="1" applyBorder="1" applyAlignment="1" applyProtection="1">
      <alignment horizontal="center" vertical="center" wrapText="1"/>
      <protection hidden="1"/>
    </xf>
    <xf numFmtId="0" fontId="4" fillId="12" borderId="98" xfId="0" applyFont="1" applyFill="1" applyBorder="1" applyAlignment="1" applyProtection="1">
      <alignment vertical="center" wrapText="1"/>
      <protection hidden="1"/>
    </xf>
    <xf numFmtId="0" fontId="4" fillId="12" borderId="99" xfId="0" applyFont="1" applyFill="1" applyBorder="1" applyAlignment="1" applyProtection="1">
      <alignment vertical="center" wrapText="1"/>
      <protection hidden="1"/>
    </xf>
    <xf numFmtId="0" fontId="4" fillId="12" borderId="88" xfId="0" applyFont="1" applyFill="1" applyBorder="1" applyAlignment="1" applyProtection="1">
      <alignment vertical="center" wrapText="1"/>
      <protection hidden="1"/>
    </xf>
    <xf numFmtId="0" fontId="4" fillId="12" borderId="66" xfId="0" applyFont="1" applyFill="1" applyBorder="1" applyAlignment="1" applyProtection="1">
      <alignment horizontal="left" vertical="center" wrapText="1"/>
      <protection hidden="1"/>
    </xf>
    <xf numFmtId="0" fontId="4" fillId="12" borderId="59" xfId="0" applyFont="1" applyFill="1" applyBorder="1" applyAlignment="1" applyProtection="1">
      <alignment horizontal="left" vertical="center" wrapText="1"/>
      <protection hidden="1"/>
    </xf>
    <xf numFmtId="0" fontId="4" fillId="12" borderId="70" xfId="0" applyFont="1" applyFill="1" applyBorder="1" applyAlignment="1" applyProtection="1">
      <alignment horizontal="left" vertical="center" wrapText="1"/>
      <protection hidden="1"/>
    </xf>
    <xf numFmtId="0" fontId="22" fillId="13" borderId="135" xfId="0" applyFont="1" applyFill="1" applyBorder="1" applyAlignment="1" applyProtection="1">
      <alignment horizontal="left" vertical="center" wrapText="1"/>
      <protection hidden="1"/>
    </xf>
    <xf numFmtId="0" fontId="22" fillId="13" borderId="82" xfId="0" applyFont="1" applyFill="1" applyBorder="1" applyAlignment="1" applyProtection="1">
      <alignment horizontal="left" vertical="center" wrapText="1"/>
      <protection hidden="1"/>
    </xf>
    <xf numFmtId="0" fontId="22" fillId="13" borderId="136" xfId="0" applyFont="1" applyFill="1" applyBorder="1" applyAlignment="1" applyProtection="1">
      <alignment horizontal="left" vertical="center" wrapText="1"/>
      <protection hidden="1"/>
    </xf>
    <xf numFmtId="0" fontId="22" fillId="8" borderId="80" xfId="0" applyFont="1" applyFill="1" applyBorder="1" applyAlignment="1" applyProtection="1">
      <alignment horizontal="left" vertical="center" wrapText="1"/>
      <protection hidden="1"/>
    </xf>
    <xf numFmtId="0" fontId="22" fillId="8" borderId="87" xfId="0" applyFont="1" applyFill="1" applyBorder="1" applyAlignment="1" applyProtection="1">
      <alignment horizontal="left" vertical="center" wrapText="1"/>
      <protection hidden="1"/>
    </xf>
    <xf numFmtId="0" fontId="22" fillId="8" borderId="81" xfId="0" applyFont="1" applyFill="1" applyBorder="1" applyAlignment="1" applyProtection="1">
      <alignment horizontal="left" vertical="center" wrapText="1"/>
      <protection hidden="1"/>
    </xf>
    <xf numFmtId="0" fontId="4" fillId="12" borderId="76" xfId="0" applyFont="1" applyFill="1" applyBorder="1" applyAlignment="1" applyProtection="1">
      <alignment horizontal="center" vertical="center" wrapText="1"/>
      <protection hidden="1"/>
    </xf>
    <xf numFmtId="0" fontId="4" fillId="12" borderId="77" xfId="0" applyFont="1" applyFill="1" applyBorder="1" applyAlignment="1" applyProtection="1">
      <alignment horizontal="center" vertical="center" wrapText="1"/>
      <protection hidden="1"/>
    </xf>
    <xf numFmtId="4" fontId="9" fillId="12" borderId="76" xfId="0" applyNumberFormat="1" applyFont="1" applyFill="1" applyBorder="1" applyAlignment="1" applyProtection="1">
      <alignment horizontal="center" vertical="center" wrapText="1"/>
      <protection hidden="1"/>
    </xf>
    <xf numFmtId="4" fontId="9" fillId="12" borderId="77" xfId="0" applyNumberFormat="1" applyFont="1" applyFill="1" applyBorder="1" applyAlignment="1" applyProtection="1">
      <alignment horizontal="center" vertical="center" wrapText="1"/>
      <protection hidden="1"/>
    </xf>
    <xf numFmtId="0" fontId="5" fillId="12" borderId="172" xfId="0" applyFont="1" applyFill="1" applyBorder="1" applyAlignment="1" applyProtection="1">
      <alignment horizontal="center" vertical="center" wrapText="1"/>
      <protection hidden="1"/>
    </xf>
    <xf numFmtId="0" fontId="5" fillId="11" borderId="109" xfId="0" applyFont="1" applyFill="1" applyBorder="1" applyAlignment="1" applyProtection="1">
      <alignment horizontal="center" vertical="center" wrapText="1"/>
      <protection hidden="1"/>
    </xf>
    <xf numFmtId="0" fontId="5" fillId="11" borderId="169" xfId="0" applyFont="1" applyFill="1" applyBorder="1" applyAlignment="1" applyProtection="1">
      <alignment horizontal="center" vertical="center" wrapText="1"/>
      <protection hidden="1"/>
    </xf>
    <xf numFmtId="0" fontId="5" fillId="11" borderId="168" xfId="0" applyFont="1" applyFill="1" applyBorder="1" applyAlignment="1" applyProtection="1">
      <alignment horizontal="center" vertical="center" wrapText="1"/>
      <protection hidden="1"/>
    </xf>
    <xf numFmtId="0" fontId="5" fillId="11" borderId="61" xfId="0" applyFont="1" applyFill="1" applyBorder="1" applyAlignment="1" applyProtection="1">
      <alignment horizontal="center" vertical="center" wrapText="1"/>
      <protection hidden="1"/>
    </xf>
    <xf numFmtId="0" fontId="5" fillId="14" borderId="18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>
      <alignment horizontal="center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9" borderId="31" xfId="0" applyFill="1" applyBorder="1" applyAlignment="1">
      <alignment horizontal="center"/>
    </xf>
    <xf numFmtId="0" fontId="0" fillId="9" borderId="32" xfId="0" applyFill="1" applyBorder="1" applyAlignment="1">
      <alignment horizontal="center"/>
    </xf>
    <xf numFmtId="0" fontId="0" fillId="9" borderId="33" xfId="0" applyFill="1" applyBorder="1" applyAlignment="1">
      <alignment horizontal="center"/>
    </xf>
  </cellXfs>
  <cellStyles count="9">
    <cellStyle name="Hipervínculo" xfId="1" builtinId="8"/>
    <cellStyle name="Moneda" xfId="2" builtinId="4"/>
    <cellStyle name="Normal" xfId="0" builtinId="0"/>
    <cellStyle name="Normal 2" xfId="3"/>
    <cellStyle name="Normal 3" xfId="4"/>
    <cellStyle name="Normal 4" xfId="5"/>
    <cellStyle name="Normal_Distancias planta más cercana v1" xfId="6"/>
    <cellStyle name="Normal_Hoja1" xfId="7"/>
    <cellStyle name="Porcentaje" xfId="8" builtinId="5"/>
  </cellStyles>
  <dxfs count="67"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7"/>
      </font>
      <fill>
        <patternFill>
          <bgColor theme="6" tint="0.59996337778862885"/>
        </patternFill>
      </fill>
    </dxf>
    <dxf>
      <font>
        <b/>
        <i val="0"/>
        <condense val="0"/>
        <extend val="0"/>
        <color indexed="52"/>
      </font>
      <fill>
        <patternFill>
          <bgColor indexed="43"/>
        </patternFill>
      </fill>
    </dxf>
    <dxf>
      <font>
        <b/>
        <i val="0"/>
        <condense val="0"/>
        <extend val="0"/>
        <color indexed="17"/>
      </font>
      <fill>
        <patternFill>
          <bgColor theme="6" tint="0.59996337778862885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7"/>
      </font>
      <fill>
        <patternFill>
          <bgColor theme="6" tint="0.59996337778862885"/>
        </patternFill>
      </fill>
    </dxf>
    <dxf>
      <font>
        <b/>
        <i val="0"/>
        <condense val="0"/>
        <extend val="0"/>
        <color indexed="17"/>
      </font>
      <fill>
        <patternFill>
          <bgColor theme="6" tint="0.59996337778862885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color theme="5"/>
      </font>
    </dxf>
    <dxf>
      <font>
        <color rgb="FF00B050"/>
      </font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52"/>
      </font>
      <fill>
        <patternFill>
          <bgColor indexed="43"/>
        </patternFill>
      </fill>
    </dxf>
    <dxf>
      <font>
        <b/>
        <i val="0"/>
        <condense val="0"/>
        <extend val="0"/>
        <color indexed="17"/>
      </font>
      <fill>
        <patternFill>
          <bgColor theme="6" tint="0.59996337778862885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7"/>
      </font>
      <fill>
        <patternFill>
          <bgColor theme="6" tint="0.59996337778862885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52"/>
      </font>
      <fill>
        <patternFill>
          <bgColor indexed="43"/>
        </patternFill>
      </fill>
    </dxf>
    <dxf>
      <font>
        <b/>
        <i val="0"/>
        <condense val="0"/>
        <extend val="0"/>
        <color indexed="17"/>
      </font>
      <fill>
        <patternFill>
          <bgColor theme="6" tint="0.59996337778862885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7"/>
      </font>
      <fill>
        <patternFill>
          <bgColor theme="6" tint="0.59996337778862885"/>
        </patternFill>
      </fill>
    </dxf>
    <dxf>
      <font>
        <b/>
        <i val="0"/>
        <condense val="0"/>
        <extend val="0"/>
        <color indexed="17"/>
      </font>
      <fill>
        <patternFill>
          <bgColor theme="6" tint="0.59996337778862885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color theme="5"/>
      </font>
    </dxf>
    <dxf>
      <font>
        <color rgb="FF00B050"/>
      </font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52"/>
      </font>
      <fill>
        <patternFill>
          <bgColor indexed="43"/>
        </patternFill>
      </fill>
    </dxf>
    <dxf>
      <font>
        <b/>
        <i val="0"/>
        <condense val="0"/>
        <extend val="0"/>
        <color indexed="17"/>
      </font>
      <fill>
        <patternFill>
          <bgColor theme="6" tint="0.59996337778862885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theme="6" tint="0.59996337778862885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52"/>
      </font>
      <fill>
        <patternFill>
          <bgColor indexed="43"/>
        </patternFill>
      </fill>
    </dxf>
    <dxf>
      <font>
        <b/>
        <i val="0"/>
        <condense val="0"/>
        <extend val="0"/>
        <color indexed="17"/>
      </font>
      <fill>
        <patternFill>
          <bgColor theme="6" tint="0.59996337778862885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7"/>
      </font>
      <fill>
        <patternFill>
          <bgColor theme="6" tint="0.59996337778862885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52"/>
      </font>
      <fill>
        <patternFill>
          <bgColor indexed="43"/>
        </patternFill>
      </fill>
    </dxf>
    <dxf>
      <font>
        <b/>
        <i val="0"/>
        <condense val="0"/>
        <extend val="0"/>
        <color indexed="17"/>
      </font>
      <fill>
        <patternFill>
          <bgColor theme="6" tint="0.59996337778862885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7"/>
      </font>
      <fill>
        <patternFill>
          <bgColor theme="6" tint="0.59996337778862885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theme="6" tint="0.59996337778862885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indexed="26"/>
        </patternFill>
      </fill>
    </dxf>
    <dxf>
      <font>
        <b/>
        <i val="0"/>
        <condense val="0"/>
        <extend val="0"/>
        <color indexed="52"/>
      </font>
      <fill>
        <patternFill>
          <bgColor indexed="43"/>
        </patternFill>
      </fill>
    </dxf>
    <dxf>
      <font>
        <b/>
        <i val="0"/>
        <condense val="0"/>
        <extend val="0"/>
        <color indexed="17"/>
      </font>
      <fill>
        <patternFill>
          <bgColor theme="6" tint="0.59996337778862885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7"/>
      </font>
      <fill>
        <patternFill>
          <bgColor theme="6" tint="0.59996337778862885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0"/>
      </font>
      <fill>
        <patternFill>
          <bgColor theme="0"/>
        </patternFill>
      </fill>
    </dxf>
    <dxf>
      <font>
        <b/>
        <i val="0"/>
        <condense val="0"/>
        <extend val="0"/>
        <color indexed="17"/>
      </font>
      <fill>
        <patternFill>
          <bgColor theme="6" tint="0.59996337778862885"/>
        </patternFill>
      </fill>
    </dxf>
    <dxf>
      <font>
        <b val="0"/>
        <i val="0"/>
        <condense val="0"/>
        <extend val="0"/>
        <color auto="1"/>
      </font>
      <fill>
        <patternFill>
          <bgColor indexed="52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colors>
    <mruColors>
      <color rgb="FF0000FF"/>
      <color rgb="FFFF9900"/>
      <color rgb="FF92D050"/>
      <color rgb="FFFFFFFF"/>
      <color rgb="FFD7E4BC"/>
      <color rgb="FF66FF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COMPARACIÓN DEL VOLUMEN GENERADO</a:t>
            </a:r>
          </a:p>
        </c:rich>
      </c:tx>
      <c:layout>
        <c:manualLayout>
          <c:xMode val="edge"/>
          <c:yMode val="edge"/>
          <c:x val="0.36336053641068361"/>
          <c:y val="2.952034254374008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627535616626035"/>
          <c:y val="0.10066410547847023"/>
          <c:w val="0.87370148155140714"/>
          <c:h val="0.69101099928040088"/>
        </c:manualLayout>
      </c:layout>
      <c:barChart>
        <c:barDir val="col"/>
        <c:grouping val="clustered"/>
        <c:varyColors val="0"/>
        <c:ser>
          <c:idx val="0"/>
          <c:order val="0"/>
          <c:tx>
            <c:v>EGR</c:v>
          </c:tx>
          <c:spPr>
            <a:solidFill>
              <a:srgbClr val="33CCCC"/>
            </a:solidFill>
            <a:ln w="12700">
              <a:solidFill>
                <a:srgbClr val="33CCCC"/>
              </a:solidFill>
              <a:prstDash val="solid"/>
            </a:ln>
          </c:spPr>
          <c:invertIfNegative val="0"/>
          <c:cat>
            <c:strRef>
              <c:f>RESUMEN!$B$22:$B$97</c:f>
              <c:strCache>
                <c:ptCount val="76"/>
                <c:pt idx="0">
                  <c:v>170101</c:v>
                </c:pt>
                <c:pt idx="1">
                  <c:v>170103</c:v>
                </c:pt>
                <c:pt idx="2">
                  <c:v>170802</c:v>
                </c:pt>
                <c:pt idx="3">
                  <c:v>170601*</c:v>
                </c:pt>
                <c:pt idx="4">
                  <c:v>170605*</c:v>
                </c:pt>
                <c:pt idx="5">
                  <c:v>170201</c:v>
                </c:pt>
                <c:pt idx="6">
                  <c:v>170202</c:v>
                </c:pt>
                <c:pt idx="7">
                  <c:v>170203</c:v>
                </c:pt>
                <c:pt idx="8">
                  <c:v>170204*</c:v>
                </c:pt>
                <c:pt idx="9">
                  <c:v>170301*</c:v>
                </c:pt>
                <c:pt idx="10">
                  <c:v>170302</c:v>
                </c:pt>
                <c:pt idx="11">
                  <c:v>170303*</c:v>
                </c:pt>
                <c:pt idx="12">
                  <c:v>170401</c:v>
                </c:pt>
                <c:pt idx="13">
                  <c:v>170402</c:v>
                </c:pt>
                <c:pt idx="14">
                  <c:v>170403</c:v>
                </c:pt>
                <c:pt idx="15">
                  <c:v>170404</c:v>
                </c:pt>
                <c:pt idx="16">
                  <c:v>170405</c:v>
                </c:pt>
                <c:pt idx="17">
                  <c:v>170406</c:v>
                </c:pt>
                <c:pt idx="18">
                  <c:v>170407</c:v>
                </c:pt>
                <c:pt idx="19">
                  <c:v>170411</c:v>
                </c:pt>
                <c:pt idx="20">
                  <c:v>170504</c:v>
                </c:pt>
                <c:pt idx="21">
                  <c:v>170107</c:v>
                </c:pt>
                <c:pt idx="22">
                  <c:v>170604</c:v>
                </c:pt>
                <c:pt idx="23">
                  <c:v>170904</c:v>
                </c:pt>
                <c:pt idx="24">
                  <c:v>030308</c:v>
                </c:pt>
                <c:pt idx="25">
                  <c:v>150101</c:v>
                </c:pt>
                <c:pt idx="26">
                  <c:v>150102</c:v>
                </c:pt>
                <c:pt idx="27">
                  <c:v>150103</c:v>
                </c:pt>
                <c:pt idx="28">
                  <c:v>150104</c:v>
                </c:pt>
                <c:pt idx="29">
                  <c:v>150105</c:v>
                </c:pt>
                <c:pt idx="30">
                  <c:v>150106</c:v>
                </c:pt>
                <c:pt idx="31">
                  <c:v>040222</c:v>
                </c:pt>
                <c:pt idx="32">
                  <c:v>160213*</c:v>
                </c:pt>
                <c:pt idx="33">
                  <c:v>200301</c:v>
                </c:pt>
                <c:pt idx="34">
                  <c:v>200307</c:v>
                </c:pt>
                <c:pt idx="35">
                  <c:v>200307</c:v>
                </c:pt>
                <c:pt idx="36">
                  <c:v>200307</c:v>
                </c:pt>
                <c:pt idx="37">
                  <c:v>200307</c:v>
                </c:pt>
                <c:pt idx="38">
                  <c:v>160213*</c:v>
                </c:pt>
                <c:pt idx="39">
                  <c:v>160214</c:v>
                </c:pt>
                <c:pt idx="40">
                  <c:v>150104</c:v>
                </c:pt>
                <c:pt idx="41">
                  <c:v>150105</c:v>
                </c:pt>
                <c:pt idx="42">
                  <c:v>160506*</c:v>
                </c:pt>
                <c:pt idx="43">
                  <c:v>130205*</c:v>
                </c:pt>
                <c:pt idx="44">
                  <c:v>160209*</c:v>
                </c:pt>
                <c:pt idx="45">
                  <c:v>160211*</c:v>
                </c:pt>
                <c:pt idx="46">
                  <c:v>160601*</c:v>
                </c:pt>
                <c:pt idx="47">
                  <c:v>160602*</c:v>
                </c:pt>
                <c:pt idx="48">
                  <c:v>140602*</c:v>
                </c:pt>
                <c:pt idx="49">
                  <c:v>140603*</c:v>
                </c:pt>
                <c:pt idx="50">
                  <c:v>120109*</c:v>
                </c:pt>
                <c:pt idx="51">
                  <c:v>120114*</c:v>
                </c:pt>
                <c:pt idx="52">
                  <c:v>150110*</c:v>
                </c:pt>
                <c:pt idx="53">
                  <c:v>150202*</c:v>
                </c:pt>
                <c:pt idx="54">
                  <c:v>080111*</c:v>
                </c:pt>
                <c:pt idx="55">
                  <c:v>080119*</c:v>
                </c:pt>
                <c:pt idx="56">
                  <c:v>160107*</c:v>
                </c:pt>
                <c:pt idx="57">
                  <c:v>160113*</c:v>
                </c:pt>
                <c:pt idx="58">
                  <c:v>160114*</c:v>
                </c:pt>
                <c:pt idx="59">
                  <c:v>080113*</c:v>
                </c:pt>
                <c:pt idx="60">
                  <c:v>130502*</c:v>
                </c:pt>
                <c:pt idx="61">
                  <c:v>020108*</c:v>
                </c:pt>
                <c:pt idx="62">
                  <c:v>170409*</c:v>
                </c:pt>
                <c:pt idx="63">
                  <c:v>170410*</c:v>
                </c:pt>
                <c:pt idx="64">
                  <c:v>170503*</c:v>
                </c:pt>
                <c:pt idx="65">
                  <c:v>170505*</c:v>
                </c:pt>
                <c:pt idx="66">
                  <c:v>170601*</c:v>
                </c:pt>
                <c:pt idx="67">
                  <c:v>170603*</c:v>
                </c:pt>
                <c:pt idx="68">
                  <c:v>170801*</c:v>
                </c:pt>
                <c:pt idx="69">
                  <c:v>170903*</c:v>
                </c:pt>
                <c:pt idx="70">
                  <c:v>180109*</c:v>
                </c:pt>
                <c:pt idx="71">
                  <c:v>080202</c:v>
                </c:pt>
                <c:pt idx="72">
                  <c:v>080111*</c:v>
                </c:pt>
                <c:pt idx="73">
                  <c:v>080112</c:v>
                </c:pt>
                <c:pt idx="74">
                  <c:v>080409*</c:v>
                </c:pt>
                <c:pt idx="75">
                  <c:v>080410</c:v>
                </c:pt>
              </c:strCache>
            </c:strRef>
          </c:cat>
          <c:val>
            <c:numRef>
              <c:f>RESUMEN!$E$22:$E$97</c:f>
              <c:numCache>
                <c:formatCode>#,##0</c:formatCode>
                <c:ptCount val="7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1B5-4AB9-A1E2-3F0849D03A0C}"/>
            </c:ext>
          </c:extLst>
        </c:ser>
        <c:ser>
          <c:idx val="1"/>
          <c:order val="1"/>
          <c:tx>
            <c:v>PGR</c:v>
          </c:tx>
          <c:spPr>
            <a:solidFill>
              <a:srgbClr val="800080"/>
            </a:solidFill>
            <a:ln w="12700">
              <a:solidFill>
                <a:srgbClr val="800080"/>
              </a:solidFill>
              <a:prstDash val="solid"/>
            </a:ln>
          </c:spPr>
          <c:invertIfNegative val="0"/>
          <c:cat>
            <c:strRef>
              <c:f>RESUMEN!$B$22:$B$97</c:f>
              <c:strCache>
                <c:ptCount val="76"/>
                <c:pt idx="0">
                  <c:v>170101</c:v>
                </c:pt>
                <c:pt idx="1">
                  <c:v>170103</c:v>
                </c:pt>
                <c:pt idx="2">
                  <c:v>170802</c:v>
                </c:pt>
                <c:pt idx="3">
                  <c:v>170601*</c:v>
                </c:pt>
                <c:pt idx="4">
                  <c:v>170605*</c:v>
                </c:pt>
                <c:pt idx="5">
                  <c:v>170201</c:v>
                </c:pt>
                <c:pt idx="6">
                  <c:v>170202</c:v>
                </c:pt>
                <c:pt idx="7">
                  <c:v>170203</c:v>
                </c:pt>
                <c:pt idx="8">
                  <c:v>170204*</c:v>
                </c:pt>
                <c:pt idx="9">
                  <c:v>170301*</c:v>
                </c:pt>
                <c:pt idx="10">
                  <c:v>170302</c:v>
                </c:pt>
                <c:pt idx="11">
                  <c:v>170303*</c:v>
                </c:pt>
                <c:pt idx="12">
                  <c:v>170401</c:v>
                </c:pt>
                <c:pt idx="13">
                  <c:v>170402</c:v>
                </c:pt>
                <c:pt idx="14">
                  <c:v>170403</c:v>
                </c:pt>
                <c:pt idx="15">
                  <c:v>170404</c:v>
                </c:pt>
                <c:pt idx="16">
                  <c:v>170405</c:v>
                </c:pt>
                <c:pt idx="17">
                  <c:v>170406</c:v>
                </c:pt>
                <c:pt idx="18">
                  <c:v>170407</c:v>
                </c:pt>
                <c:pt idx="19">
                  <c:v>170411</c:v>
                </c:pt>
                <c:pt idx="20">
                  <c:v>170504</c:v>
                </c:pt>
                <c:pt idx="21">
                  <c:v>170107</c:v>
                </c:pt>
                <c:pt idx="22">
                  <c:v>170604</c:v>
                </c:pt>
                <c:pt idx="23">
                  <c:v>170904</c:v>
                </c:pt>
                <c:pt idx="24">
                  <c:v>030308</c:v>
                </c:pt>
                <c:pt idx="25">
                  <c:v>150101</c:v>
                </c:pt>
                <c:pt idx="26">
                  <c:v>150102</c:v>
                </c:pt>
                <c:pt idx="27">
                  <c:v>150103</c:v>
                </c:pt>
                <c:pt idx="28">
                  <c:v>150104</c:v>
                </c:pt>
                <c:pt idx="29">
                  <c:v>150105</c:v>
                </c:pt>
                <c:pt idx="30">
                  <c:v>150106</c:v>
                </c:pt>
                <c:pt idx="31">
                  <c:v>040222</c:v>
                </c:pt>
                <c:pt idx="32">
                  <c:v>160213*</c:v>
                </c:pt>
                <c:pt idx="33">
                  <c:v>200301</c:v>
                </c:pt>
                <c:pt idx="34">
                  <c:v>200307</c:v>
                </c:pt>
                <c:pt idx="35">
                  <c:v>200307</c:v>
                </c:pt>
                <c:pt idx="36">
                  <c:v>200307</c:v>
                </c:pt>
                <c:pt idx="37">
                  <c:v>200307</c:v>
                </c:pt>
                <c:pt idx="38">
                  <c:v>160213*</c:v>
                </c:pt>
                <c:pt idx="39">
                  <c:v>160214</c:v>
                </c:pt>
                <c:pt idx="40">
                  <c:v>150104</c:v>
                </c:pt>
                <c:pt idx="41">
                  <c:v>150105</c:v>
                </c:pt>
                <c:pt idx="42">
                  <c:v>160506*</c:v>
                </c:pt>
                <c:pt idx="43">
                  <c:v>130205*</c:v>
                </c:pt>
                <c:pt idx="44">
                  <c:v>160209*</c:v>
                </c:pt>
                <c:pt idx="45">
                  <c:v>160211*</c:v>
                </c:pt>
                <c:pt idx="46">
                  <c:v>160601*</c:v>
                </c:pt>
                <c:pt idx="47">
                  <c:v>160602*</c:v>
                </c:pt>
                <c:pt idx="48">
                  <c:v>140602*</c:v>
                </c:pt>
                <c:pt idx="49">
                  <c:v>140603*</c:v>
                </c:pt>
                <c:pt idx="50">
                  <c:v>120109*</c:v>
                </c:pt>
                <c:pt idx="51">
                  <c:v>120114*</c:v>
                </c:pt>
                <c:pt idx="52">
                  <c:v>150110*</c:v>
                </c:pt>
                <c:pt idx="53">
                  <c:v>150202*</c:v>
                </c:pt>
                <c:pt idx="54">
                  <c:v>080111*</c:v>
                </c:pt>
                <c:pt idx="55">
                  <c:v>080119*</c:v>
                </c:pt>
                <c:pt idx="56">
                  <c:v>160107*</c:v>
                </c:pt>
                <c:pt idx="57">
                  <c:v>160113*</c:v>
                </c:pt>
                <c:pt idx="58">
                  <c:v>160114*</c:v>
                </c:pt>
                <c:pt idx="59">
                  <c:v>080113*</c:v>
                </c:pt>
                <c:pt idx="60">
                  <c:v>130502*</c:v>
                </c:pt>
                <c:pt idx="61">
                  <c:v>020108*</c:v>
                </c:pt>
                <c:pt idx="62">
                  <c:v>170409*</c:v>
                </c:pt>
                <c:pt idx="63">
                  <c:v>170410*</c:v>
                </c:pt>
                <c:pt idx="64">
                  <c:v>170503*</c:v>
                </c:pt>
                <c:pt idx="65">
                  <c:v>170505*</c:v>
                </c:pt>
                <c:pt idx="66">
                  <c:v>170601*</c:v>
                </c:pt>
                <c:pt idx="67">
                  <c:v>170603*</c:v>
                </c:pt>
                <c:pt idx="68">
                  <c:v>170801*</c:v>
                </c:pt>
                <c:pt idx="69">
                  <c:v>170903*</c:v>
                </c:pt>
                <c:pt idx="70">
                  <c:v>180109*</c:v>
                </c:pt>
                <c:pt idx="71">
                  <c:v>080202</c:v>
                </c:pt>
                <c:pt idx="72">
                  <c:v>080111*</c:v>
                </c:pt>
                <c:pt idx="73">
                  <c:v>080112</c:v>
                </c:pt>
                <c:pt idx="74">
                  <c:v>080409*</c:v>
                </c:pt>
                <c:pt idx="75">
                  <c:v>080410</c:v>
                </c:pt>
              </c:strCache>
            </c:strRef>
          </c:cat>
          <c:val>
            <c:numRef>
              <c:f>RESUMEN!$G$22:$G$97</c:f>
              <c:numCache>
                <c:formatCode>#,##0</c:formatCode>
                <c:ptCount val="7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1B5-4AB9-A1E2-3F0849D03A0C}"/>
            </c:ext>
          </c:extLst>
        </c:ser>
        <c:ser>
          <c:idx val="2"/>
          <c:order val="2"/>
          <c:tx>
            <c:v>IFG</c:v>
          </c:tx>
          <c:spPr>
            <a:solidFill>
              <a:srgbClr val="CC99FF"/>
            </a:solidFill>
            <a:ln w="12700">
              <a:solidFill>
                <a:srgbClr val="CC99FF"/>
              </a:solidFill>
              <a:prstDash val="solid"/>
            </a:ln>
          </c:spPr>
          <c:invertIfNegative val="0"/>
          <c:cat>
            <c:strRef>
              <c:f>RESUMEN!$B$22:$B$97</c:f>
              <c:strCache>
                <c:ptCount val="76"/>
                <c:pt idx="0">
                  <c:v>170101</c:v>
                </c:pt>
                <c:pt idx="1">
                  <c:v>170103</c:v>
                </c:pt>
                <c:pt idx="2">
                  <c:v>170802</c:v>
                </c:pt>
                <c:pt idx="3">
                  <c:v>170601*</c:v>
                </c:pt>
                <c:pt idx="4">
                  <c:v>170605*</c:v>
                </c:pt>
                <c:pt idx="5">
                  <c:v>170201</c:v>
                </c:pt>
                <c:pt idx="6">
                  <c:v>170202</c:v>
                </c:pt>
                <c:pt idx="7">
                  <c:v>170203</c:v>
                </c:pt>
                <c:pt idx="8">
                  <c:v>170204*</c:v>
                </c:pt>
                <c:pt idx="9">
                  <c:v>170301*</c:v>
                </c:pt>
                <c:pt idx="10">
                  <c:v>170302</c:v>
                </c:pt>
                <c:pt idx="11">
                  <c:v>170303*</c:v>
                </c:pt>
                <c:pt idx="12">
                  <c:v>170401</c:v>
                </c:pt>
                <c:pt idx="13">
                  <c:v>170402</c:v>
                </c:pt>
                <c:pt idx="14">
                  <c:v>170403</c:v>
                </c:pt>
                <c:pt idx="15">
                  <c:v>170404</c:v>
                </c:pt>
                <c:pt idx="16">
                  <c:v>170405</c:v>
                </c:pt>
                <c:pt idx="17">
                  <c:v>170406</c:v>
                </c:pt>
                <c:pt idx="18">
                  <c:v>170407</c:v>
                </c:pt>
                <c:pt idx="19">
                  <c:v>170411</c:v>
                </c:pt>
                <c:pt idx="20">
                  <c:v>170504</c:v>
                </c:pt>
                <c:pt idx="21">
                  <c:v>170107</c:v>
                </c:pt>
                <c:pt idx="22">
                  <c:v>170604</c:v>
                </c:pt>
                <c:pt idx="23">
                  <c:v>170904</c:v>
                </c:pt>
                <c:pt idx="24">
                  <c:v>030308</c:v>
                </c:pt>
                <c:pt idx="25">
                  <c:v>150101</c:v>
                </c:pt>
                <c:pt idx="26">
                  <c:v>150102</c:v>
                </c:pt>
                <c:pt idx="27">
                  <c:v>150103</c:v>
                </c:pt>
                <c:pt idx="28">
                  <c:v>150104</c:v>
                </c:pt>
                <c:pt idx="29">
                  <c:v>150105</c:v>
                </c:pt>
                <c:pt idx="30">
                  <c:v>150106</c:v>
                </c:pt>
                <c:pt idx="31">
                  <c:v>040222</c:v>
                </c:pt>
                <c:pt idx="32">
                  <c:v>160213*</c:v>
                </c:pt>
                <c:pt idx="33">
                  <c:v>200301</c:v>
                </c:pt>
                <c:pt idx="34">
                  <c:v>200307</c:v>
                </c:pt>
                <c:pt idx="35">
                  <c:v>200307</c:v>
                </c:pt>
                <c:pt idx="36">
                  <c:v>200307</c:v>
                </c:pt>
                <c:pt idx="37">
                  <c:v>200307</c:v>
                </c:pt>
                <c:pt idx="38">
                  <c:v>160213*</c:v>
                </c:pt>
                <c:pt idx="39">
                  <c:v>160214</c:v>
                </c:pt>
                <c:pt idx="40">
                  <c:v>150104</c:v>
                </c:pt>
                <c:pt idx="41">
                  <c:v>150105</c:v>
                </c:pt>
                <c:pt idx="42">
                  <c:v>160506*</c:v>
                </c:pt>
                <c:pt idx="43">
                  <c:v>130205*</c:v>
                </c:pt>
                <c:pt idx="44">
                  <c:v>160209*</c:v>
                </c:pt>
                <c:pt idx="45">
                  <c:v>160211*</c:v>
                </c:pt>
                <c:pt idx="46">
                  <c:v>160601*</c:v>
                </c:pt>
                <c:pt idx="47">
                  <c:v>160602*</c:v>
                </c:pt>
                <c:pt idx="48">
                  <c:v>140602*</c:v>
                </c:pt>
                <c:pt idx="49">
                  <c:v>140603*</c:v>
                </c:pt>
                <c:pt idx="50">
                  <c:v>120109*</c:v>
                </c:pt>
                <c:pt idx="51">
                  <c:v>120114*</c:v>
                </c:pt>
                <c:pt idx="52">
                  <c:v>150110*</c:v>
                </c:pt>
                <c:pt idx="53">
                  <c:v>150202*</c:v>
                </c:pt>
                <c:pt idx="54">
                  <c:v>080111*</c:v>
                </c:pt>
                <c:pt idx="55">
                  <c:v>080119*</c:v>
                </c:pt>
                <c:pt idx="56">
                  <c:v>160107*</c:v>
                </c:pt>
                <c:pt idx="57">
                  <c:v>160113*</c:v>
                </c:pt>
                <c:pt idx="58">
                  <c:v>160114*</c:v>
                </c:pt>
                <c:pt idx="59">
                  <c:v>080113*</c:v>
                </c:pt>
                <c:pt idx="60">
                  <c:v>130502*</c:v>
                </c:pt>
                <c:pt idx="61">
                  <c:v>020108*</c:v>
                </c:pt>
                <c:pt idx="62">
                  <c:v>170409*</c:v>
                </c:pt>
                <c:pt idx="63">
                  <c:v>170410*</c:v>
                </c:pt>
                <c:pt idx="64">
                  <c:v>170503*</c:v>
                </c:pt>
                <c:pt idx="65">
                  <c:v>170505*</c:v>
                </c:pt>
                <c:pt idx="66">
                  <c:v>170601*</c:v>
                </c:pt>
                <c:pt idx="67">
                  <c:v>170603*</c:v>
                </c:pt>
                <c:pt idx="68">
                  <c:v>170801*</c:v>
                </c:pt>
                <c:pt idx="69">
                  <c:v>170903*</c:v>
                </c:pt>
                <c:pt idx="70">
                  <c:v>180109*</c:v>
                </c:pt>
                <c:pt idx="71">
                  <c:v>080202</c:v>
                </c:pt>
                <c:pt idx="72">
                  <c:v>080111*</c:v>
                </c:pt>
                <c:pt idx="73">
                  <c:v>080112</c:v>
                </c:pt>
                <c:pt idx="74">
                  <c:v>080409*</c:v>
                </c:pt>
                <c:pt idx="75">
                  <c:v>080410</c:v>
                </c:pt>
              </c:strCache>
            </c:strRef>
          </c:cat>
          <c:val>
            <c:numRef>
              <c:f>RESUMEN!$J$22:$J$97</c:f>
              <c:numCache>
                <c:formatCode>#,##0</c:formatCode>
                <c:ptCount val="7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1B5-4AB9-A1E2-3F0849D03A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88235248"/>
        <c:axId val="588247216"/>
      </c:barChart>
      <c:catAx>
        <c:axId val="5882352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ES" sz="1200" b="1">
                    <a:latin typeface="+mn-lt"/>
                  </a:rPr>
                  <a:t>LER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588247216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58824721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s-ES" sz="1200" b="1">
                    <a:latin typeface="+mn-lt"/>
                  </a:rPr>
                  <a:t>m³</a:t>
                </a:r>
              </a:p>
            </c:rich>
          </c:tx>
          <c:overlay val="0"/>
        </c:title>
        <c:numFmt formatCode="#,##0.0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588235248"/>
        <c:crosses val="autoZero"/>
        <c:crossBetween val="between"/>
      </c:valAx>
      <c:spPr>
        <a:solidFill>
          <a:srgbClr val="FFFFFF"/>
        </a:solidFill>
        <a:ln w="25400">
          <a:noFill/>
        </a:ln>
      </c:spPr>
    </c:plotArea>
    <c:legend>
      <c:legendPos val="b"/>
      <c:legendEntry>
        <c:idx val="0"/>
        <c:txPr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s-ES"/>
          </a:p>
        </c:txPr>
      </c:legendEntry>
      <c:legendEntry>
        <c:idx val="1"/>
        <c:txPr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s-ES"/>
          </a:p>
        </c:txPr>
      </c:legendEntry>
      <c:legendEntry>
        <c:idx val="2"/>
        <c:txPr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s-ES"/>
          </a:p>
        </c:txPr>
      </c:legendEntry>
      <c:layout>
        <c:manualLayout>
          <c:xMode val="edge"/>
          <c:yMode val="edge"/>
          <c:x val="0.47717558118199582"/>
          <c:y val="0.93459389698720008"/>
          <c:w val="0.12974420870965236"/>
          <c:h val="4.3994827586206903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2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000000000000622" r="0.75000000000000622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COMPARACIÓN DEL PESO GENERADO</a:t>
            </a:r>
          </a:p>
        </c:rich>
      </c:tx>
      <c:layout>
        <c:manualLayout>
          <c:xMode val="edge"/>
          <c:yMode val="edge"/>
          <c:x val="0.36170244676862201"/>
          <c:y val="2.953604921381131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31722283951411"/>
          <c:y val="8.2785859001930209E-2"/>
          <c:w val="0.87619031977409889"/>
          <c:h val="0.73028282954071944"/>
        </c:manualLayout>
      </c:layout>
      <c:barChart>
        <c:barDir val="col"/>
        <c:grouping val="clustered"/>
        <c:varyColors val="0"/>
        <c:ser>
          <c:idx val="0"/>
          <c:order val="0"/>
          <c:tx>
            <c:v>EGR</c:v>
          </c:tx>
          <c:spPr>
            <a:solidFill>
              <a:srgbClr val="33CCCC"/>
            </a:solidFill>
            <a:ln w="12700">
              <a:solidFill>
                <a:srgbClr val="33CCCC"/>
              </a:solidFill>
              <a:prstDash val="solid"/>
            </a:ln>
          </c:spPr>
          <c:invertIfNegative val="0"/>
          <c:cat>
            <c:strRef>
              <c:f>RESUMEN!$B$22:$B$97</c:f>
              <c:strCache>
                <c:ptCount val="76"/>
                <c:pt idx="0">
                  <c:v>170101</c:v>
                </c:pt>
                <c:pt idx="1">
                  <c:v>170103</c:v>
                </c:pt>
                <c:pt idx="2">
                  <c:v>170802</c:v>
                </c:pt>
                <c:pt idx="3">
                  <c:v>170601*</c:v>
                </c:pt>
                <c:pt idx="4">
                  <c:v>170605*</c:v>
                </c:pt>
                <c:pt idx="5">
                  <c:v>170201</c:v>
                </c:pt>
                <c:pt idx="6">
                  <c:v>170202</c:v>
                </c:pt>
                <c:pt idx="7">
                  <c:v>170203</c:v>
                </c:pt>
                <c:pt idx="8">
                  <c:v>170204*</c:v>
                </c:pt>
                <c:pt idx="9">
                  <c:v>170301*</c:v>
                </c:pt>
                <c:pt idx="10">
                  <c:v>170302</c:v>
                </c:pt>
                <c:pt idx="11">
                  <c:v>170303*</c:v>
                </c:pt>
                <c:pt idx="12">
                  <c:v>170401</c:v>
                </c:pt>
                <c:pt idx="13">
                  <c:v>170402</c:v>
                </c:pt>
                <c:pt idx="14">
                  <c:v>170403</c:v>
                </c:pt>
                <c:pt idx="15">
                  <c:v>170404</c:v>
                </c:pt>
                <c:pt idx="16">
                  <c:v>170405</c:v>
                </c:pt>
                <c:pt idx="17">
                  <c:v>170406</c:v>
                </c:pt>
                <c:pt idx="18">
                  <c:v>170407</c:v>
                </c:pt>
                <c:pt idx="19">
                  <c:v>170411</c:v>
                </c:pt>
                <c:pt idx="20">
                  <c:v>170504</c:v>
                </c:pt>
                <c:pt idx="21">
                  <c:v>170107</c:v>
                </c:pt>
                <c:pt idx="22">
                  <c:v>170604</c:v>
                </c:pt>
                <c:pt idx="23">
                  <c:v>170904</c:v>
                </c:pt>
                <c:pt idx="24">
                  <c:v>030308</c:v>
                </c:pt>
                <c:pt idx="25">
                  <c:v>150101</c:v>
                </c:pt>
                <c:pt idx="26">
                  <c:v>150102</c:v>
                </c:pt>
                <c:pt idx="27">
                  <c:v>150103</c:v>
                </c:pt>
                <c:pt idx="28">
                  <c:v>150104</c:v>
                </c:pt>
                <c:pt idx="29">
                  <c:v>150105</c:v>
                </c:pt>
                <c:pt idx="30">
                  <c:v>150106</c:v>
                </c:pt>
                <c:pt idx="31">
                  <c:v>040222</c:v>
                </c:pt>
                <c:pt idx="32">
                  <c:v>160213*</c:v>
                </c:pt>
                <c:pt idx="33">
                  <c:v>200301</c:v>
                </c:pt>
                <c:pt idx="34">
                  <c:v>200307</c:v>
                </c:pt>
                <c:pt idx="35">
                  <c:v>200307</c:v>
                </c:pt>
                <c:pt idx="36">
                  <c:v>200307</c:v>
                </c:pt>
                <c:pt idx="37">
                  <c:v>200307</c:v>
                </c:pt>
                <c:pt idx="38">
                  <c:v>160213*</c:v>
                </c:pt>
                <c:pt idx="39">
                  <c:v>160214</c:v>
                </c:pt>
                <c:pt idx="40">
                  <c:v>150104</c:v>
                </c:pt>
                <c:pt idx="41">
                  <c:v>150105</c:v>
                </c:pt>
                <c:pt idx="42">
                  <c:v>160506*</c:v>
                </c:pt>
                <c:pt idx="43">
                  <c:v>130205*</c:v>
                </c:pt>
                <c:pt idx="44">
                  <c:v>160209*</c:v>
                </c:pt>
                <c:pt idx="45">
                  <c:v>160211*</c:v>
                </c:pt>
                <c:pt idx="46">
                  <c:v>160601*</c:v>
                </c:pt>
                <c:pt idx="47">
                  <c:v>160602*</c:v>
                </c:pt>
                <c:pt idx="48">
                  <c:v>140602*</c:v>
                </c:pt>
                <c:pt idx="49">
                  <c:v>140603*</c:v>
                </c:pt>
                <c:pt idx="50">
                  <c:v>120109*</c:v>
                </c:pt>
                <c:pt idx="51">
                  <c:v>120114*</c:v>
                </c:pt>
                <c:pt idx="52">
                  <c:v>150110*</c:v>
                </c:pt>
                <c:pt idx="53">
                  <c:v>150202*</c:v>
                </c:pt>
                <c:pt idx="54">
                  <c:v>080111*</c:v>
                </c:pt>
                <c:pt idx="55">
                  <c:v>080119*</c:v>
                </c:pt>
                <c:pt idx="56">
                  <c:v>160107*</c:v>
                </c:pt>
                <c:pt idx="57">
                  <c:v>160113*</c:v>
                </c:pt>
                <c:pt idx="58">
                  <c:v>160114*</c:v>
                </c:pt>
                <c:pt idx="59">
                  <c:v>080113*</c:v>
                </c:pt>
                <c:pt idx="60">
                  <c:v>130502*</c:v>
                </c:pt>
                <c:pt idx="61">
                  <c:v>020108*</c:v>
                </c:pt>
                <c:pt idx="62">
                  <c:v>170409*</c:v>
                </c:pt>
                <c:pt idx="63">
                  <c:v>170410*</c:v>
                </c:pt>
                <c:pt idx="64">
                  <c:v>170503*</c:v>
                </c:pt>
                <c:pt idx="65">
                  <c:v>170505*</c:v>
                </c:pt>
                <c:pt idx="66">
                  <c:v>170601*</c:v>
                </c:pt>
                <c:pt idx="67">
                  <c:v>170603*</c:v>
                </c:pt>
                <c:pt idx="68">
                  <c:v>170801*</c:v>
                </c:pt>
                <c:pt idx="69">
                  <c:v>170903*</c:v>
                </c:pt>
                <c:pt idx="70">
                  <c:v>180109*</c:v>
                </c:pt>
                <c:pt idx="71">
                  <c:v>080202</c:v>
                </c:pt>
                <c:pt idx="72">
                  <c:v>080111*</c:v>
                </c:pt>
                <c:pt idx="73">
                  <c:v>080112</c:v>
                </c:pt>
                <c:pt idx="74">
                  <c:v>080409*</c:v>
                </c:pt>
                <c:pt idx="75">
                  <c:v>080410</c:v>
                </c:pt>
              </c:strCache>
            </c:strRef>
          </c:cat>
          <c:val>
            <c:numRef>
              <c:f>RESUMEN!$F$22:$F$97</c:f>
              <c:numCache>
                <c:formatCode>#,##0</c:formatCode>
                <c:ptCount val="7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A20-456E-8818-AEB383A4DA48}"/>
            </c:ext>
          </c:extLst>
        </c:ser>
        <c:ser>
          <c:idx val="1"/>
          <c:order val="1"/>
          <c:tx>
            <c:v>PGR</c:v>
          </c:tx>
          <c:spPr>
            <a:solidFill>
              <a:srgbClr val="800080"/>
            </a:solidFill>
            <a:ln w="12700">
              <a:solidFill>
                <a:srgbClr val="800080"/>
              </a:solidFill>
              <a:prstDash val="solid"/>
            </a:ln>
          </c:spPr>
          <c:invertIfNegative val="0"/>
          <c:cat>
            <c:strRef>
              <c:f>RESUMEN!$B$22:$B$97</c:f>
              <c:strCache>
                <c:ptCount val="76"/>
                <c:pt idx="0">
                  <c:v>170101</c:v>
                </c:pt>
                <c:pt idx="1">
                  <c:v>170103</c:v>
                </c:pt>
                <c:pt idx="2">
                  <c:v>170802</c:v>
                </c:pt>
                <c:pt idx="3">
                  <c:v>170601*</c:v>
                </c:pt>
                <c:pt idx="4">
                  <c:v>170605*</c:v>
                </c:pt>
                <c:pt idx="5">
                  <c:v>170201</c:v>
                </c:pt>
                <c:pt idx="6">
                  <c:v>170202</c:v>
                </c:pt>
                <c:pt idx="7">
                  <c:v>170203</c:v>
                </c:pt>
                <c:pt idx="8">
                  <c:v>170204*</c:v>
                </c:pt>
                <c:pt idx="9">
                  <c:v>170301*</c:v>
                </c:pt>
                <c:pt idx="10">
                  <c:v>170302</c:v>
                </c:pt>
                <c:pt idx="11">
                  <c:v>170303*</c:v>
                </c:pt>
                <c:pt idx="12">
                  <c:v>170401</c:v>
                </c:pt>
                <c:pt idx="13">
                  <c:v>170402</c:v>
                </c:pt>
                <c:pt idx="14">
                  <c:v>170403</c:v>
                </c:pt>
                <c:pt idx="15">
                  <c:v>170404</c:v>
                </c:pt>
                <c:pt idx="16">
                  <c:v>170405</c:v>
                </c:pt>
                <c:pt idx="17">
                  <c:v>170406</c:v>
                </c:pt>
                <c:pt idx="18">
                  <c:v>170407</c:v>
                </c:pt>
                <c:pt idx="19">
                  <c:v>170411</c:v>
                </c:pt>
                <c:pt idx="20">
                  <c:v>170504</c:v>
                </c:pt>
                <c:pt idx="21">
                  <c:v>170107</c:v>
                </c:pt>
                <c:pt idx="22">
                  <c:v>170604</c:v>
                </c:pt>
                <c:pt idx="23">
                  <c:v>170904</c:v>
                </c:pt>
                <c:pt idx="24">
                  <c:v>030308</c:v>
                </c:pt>
                <c:pt idx="25">
                  <c:v>150101</c:v>
                </c:pt>
                <c:pt idx="26">
                  <c:v>150102</c:v>
                </c:pt>
                <c:pt idx="27">
                  <c:v>150103</c:v>
                </c:pt>
                <c:pt idx="28">
                  <c:v>150104</c:v>
                </c:pt>
                <c:pt idx="29">
                  <c:v>150105</c:v>
                </c:pt>
                <c:pt idx="30">
                  <c:v>150106</c:v>
                </c:pt>
                <c:pt idx="31">
                  <c:v>040222</c:v>
                </c:pt>
                <c:pt idx="32">
                  <c:v>160213*</c:v>
                </c:pt>
                <c:pt idx="33">
                  <c:v>200301</c:v>
                </c:pt>
                <c:pt idx="34">
                  <c:v>200307</c:v>
                </c:pt>
                <c:pt idx="35">
                  <c:v>200307</c:v>
                </c:pt>
                <c:pt idx="36">
                  <c:v>200307</c:v>
                </c:pt>
                <c:pt idx="37">
                  <c:v>200307</c:v>
                </c:pt>
                <c:pt idx="38">
                  <c:v>160213*</c:v>
                </c:pt>
                <c:pt idx="39">
                  <c:v>160214</c:v>
                </c:pt>
                <c:pt idx="40">
                  <c:v>150104</c:v>
                </c:pt>
                <c:pt idx="41">
                  <c:v>150105</c:v>
                </c:pt>
                <c:pt idx="42">
                  <c:v>160506*</c:v>
                </c:pt>
                <c:pt idx="43">
                  <c:v>130205*</c:v>
                </c:pt>
                <c:pt idx="44">
                  <c:v>160209*</c:v>
                </c:pt>
                <c:pt idx="45">
                  <c:v>160211*</c:v>
                </c:pt>
                <c:pt idx="46">
                  <c:v>160601*</c:v>
                </c:pt>
                <c:pt idx="47">
                  <c:v>160602*</c:v>
                </c:pt>
                <c:pt idx="48">
                  <c:v>140602*</c:v>
                </c:pt>
                <c:pt idx="49">
                  <c:v>140603*</c:v>
                </c:pt>
                <c:pt idx="50">
                  <c:v>120109*</c:v>
                </c:pt>
                <c:pt idx="51">
                  <c:v>120114*</c:v>
                </c:pt>
                <c:pt idx="52">
                  <c:v>150110*</c:v>
                </c:pt>
                <c:pt idx="53">
                  <c:v>150202*</c:v>
                </c:pt>
                <c:pt idx="54">
                  <c:v>080111*</c:v>
                </c:pt>
                <c:pt idx="55">
                  <c:v>080119*</c:v>
                </c:pt>
                <c:pt idx="56">
                  <c:v>160107*</c:v>
                </c:pt>
                <c:pt idx="57">
                  <c:v>160113*</c:v>
                </c:pt>
                <c:pt idx="58">
                  <c:v>160114*</c:v>
                </c:pt>
                <c:pt idx="59">
                  <c:v>080113*</c:v>
                </c:pt>
                <c:pt idx="60">
                  <c:v>130502*</c:v>
                </c:pt>
                <c:pt idx="61">
                  <c:v>020108*</c:v>
                </c:pt>
                <c:pt idx="62">
                  <c:v>170409*</c:v>
                </c:pt>
                <c:pt idx="63">
                  <c:v>170410*</c:v>
                </c:pt>
                <c:pt idx="64">
                  <c:v>170503*</c:v>
                </c:pt>
                <c:pt idx="65">
                  <c:v>170505*</c:v>
                </c:pt>
                <c:pt idx="66">
                  <c:v>170601*</c:v>
                </c:pt>
                <c:pt idx="67">
                  <c:v>170603*</c:v>
                </c:pt>
                <c:pt idx="68">
                  <c:v>170801*</c:v>
                </c:pt>
                <c:pt idx="69">
                  <c:v>170903*</c:v>
                </c:pt>
                <c:pt idx="70">
                  <c:v>180109*</c:v>
                </c:pt>
                <c:pt idx="71">
                  <c:v>080202</c:v>
                </c:pt>
                <c:pt idx="72">
                  <c:v>080111*</c:v>
                </c:pt>
                <c:pt idx="73">
                  <c:v>080112</c:v>
                </c:pt>
                <c:pt idx="74">
                  <c:v>080409*</c:v>
                </c:pt>
                <c:pt idx="75">
                  <c:v>080410</c:v>
                </c:pt>
              </c:strCache>
            </c:strRef>
          </c:cat>
          <c:val>
            <c:numRef>
              <c:f>RESUMEN!$H$22:$H$97</c:f>
              <c:numCache>
                <c:formatCode>#,##0</c:formatCode>
                <c:ptCount val="7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A20-456E-8818-AEB383A4DA48}"/>
            </c:ext>
          </c:extLst>
        </c:ser>
        <c:ser>
          <c:idx val="2"/>
          <c:order val="2"/>
          <c:tx>
            <c:v>IFG</c:v>
          </c:tx>
          <c:spPr>
            <a:solidFill>
              <a:srgbClr val="CC99FF"/>
            </a:solidFill>
            <a:ln w="12700">
              <a:solidFill>
                <a:srgbClr val="CC99FF"/>
              </a:solidFill>
              <a:prstDash val="solid"/>
            </a:ln>
          </c:spPr>
          <c:invertIfNegative val="0"/>
          <c:cat>
            <c:strRef>
              <c:f>RESUMEN!$B$22:$B$97</c:f>
              <c:strCache>
                <c:ptCount val="76"/>
                <c:pt idx="0">
                  <c:v>170101</c:v>
                </c:pt>
                <c:pt idx="1">
                  <c:v>170103</c:v>
                </c:pt>
                <c:pt idx="2">
                  <c:v>170802</c:v>
                </c:pt>
                <c:pt idx="3">
                  <c:v>170601*</c:v>
                </c:pt>
                <c:pt idx="4">
                  <c:v>170605*</c:v>
                </c:pt>
                <c:pt idx="5">
                  <c:v>170201</c:v>
                </c:pt>
                <c:pt idx="6">
                  <c:v>170202</c:v>
                </c:pt>
                <c:pt idx="7">
                  <c:v>170203</c:v>
                </c:pt>
                <c:pt idx="8">
                  <c:v>170204*</c:v>
                </c:pt>
                <c:pt idx="9">
                  <c:v>170301*</c:v>
                </c:pt>
                <c:pt idx="10">
                  <c:v>170302</c:v>
                </c:pt>
                <c:pt idx="11">
                  <c:v>170303*</c:v>
                </c:pt>
                <c:pt idx="12">
                  <c:v>170401</c:v>
                </c:pt>
                <c:pt idx="13">
                  <c:v>170402</c:v>
                </c:pt>
                <c:pt idx="14">
                  <c:v>170403</c:v>
                </c:pt>
                <c:pt idx="15">
                  <c:v>170404</c:v>
                </c:pt>
                <c:pt idx="16">
                  <c:v>170405</c:v>
                </c:pt>
                <c:pt idx="17">
                  <c:v>170406</c:v>
                </c:pt>
                <c:pt idx="18">
                  <c:v>170407</c:v>
                </c:pt>
                <c:pt idx="19">
                  <c:v>170411</c:v>
                </c:pt>
                <c:pt idx="20">
                  <c:v>170504</c:v>
                </c:pt>
                <c:pt idx="21">
                  <c:v>170107</c:v>
                </c:pt>
                <c:pt idx="22">
                  <c:v>170604</c:v>
                </c:pt>
                <c:pt idx="23">
                  <c:v>170904</c:v>
                </c:pt>
                <c:pt idx="24">
                  <c:v>030308</c:v>
                </c:pt>
                <c:pt idx="25">
                  <c:v>150101</c:v>
                </c:pt>
                <c:pt idx="26">
                  <c:v>150102</c:v>
                </c:pt>
                <c:pt idx="27">
                  <c:v>150103</c:v>
                </c:pt>
                <c:pt idx="28">
                  <c:v>150104</c:v>
                </c:pt>
                <c:pt idx="29">
                  <c:v>150105</c:v>
                </c:pt>
                <c:pt idx="30">
                  <c:v>150106</c:v>
                </c:pt>
                <c:pt idx="31">
                  <c:v>040222</c:v>
                </c:pt>
                <c:pt idx="32">
                  <c:v>160213*</c:v>
                </c:pt>
                <c:pt idx="33">
                  <c:v>200301</c:v>
                </c:pt>
                <c:pt idx="34">
                  <c:v>200307</c:v>
                </c:pt>
                <c:pt idx="35">
                  <c:v>200307</c:v>
                </c:pt>
                <c:pt idx="36">
                  <c:v>200307</c:v>
                </c:pt>
                <c:pt idx="37">
                  <c:v>200307</c:v>
                </c:pt>
                <c:pt idx="38">
                  <c:v>160213*</c:v>
                </c:pt>
                <c:pt idx="39">
                  <c:v>160214</c:v>
                </c:pt>
                <c:pt idx="40">
                  <c:v>150104</c:v>
                </c:pt>
                <c:pt idx="41">
                  <c:v>150105</c:v>
                </c:pt>
                <c:pt idx="42">
                  <c:v>160506*</c:v>
                </c:pt>
                <c:pt idx="43">
                  <c:v>130205*</c:v>
                </c:pt>
                <c:pt idx="44">
                  <c:v>160209*</c:v>
                </c:pt>
                <c:pt idx="45">
                  <c:v>160211*</c:v>
                </c:pt>
                <c:pt idx="46">
                  <c:v>160601*</c:v>
                </c:pt>
                <c:pt idx="47">
                  <c:v>160602*</c:v>
                </c:pt>
                <c:pt idx="48">
                  <c:v>140602*</c:v>
                </c:pt>
                <c:pt idx="49">
                  <c:v>140603*</c:v>
                </c:pt>
                <c:pt idx="50">
                  <c:v>120109*</c:v>
                </c:pt>
                <c:pt idx="51">
                  <c:v>120114*</c:v>
                </c:pt>
                <c:pt idx="52">
                  <c:v>150110*</c:v>
                </c:pt>
                <c:pt idx="53">
                  <c:v>150202*</c:v>
                </c:pt>
                <c:pt idx="54">
                  <c:v>080111*</c:v>
                </c:pt>
                <c:pt idx="55">
                  <c:v>080119*</c:v>
                </c:pt>
                <c:pt idx="56">
                  <c:v>160107*</c:v>
                </c:pt>
                <c:pt idx="57">
                  <c:v>160113*</c:v>
                </c:pt>
                <c:pt idx="58">
                  <c:v>160114*</c:v>
                </c:pt>
                <c:pt idx="59">
                  <c:v>080113*</c:v>
                </c:pt>
                <c:pt idx="60">
                  <c:v>130502*</c:v>
                </c:pt>
                <c:pt idx="61">
                  <c:v>020108*</c:v>
                </c:pt>
                <c:pt idx="62">
                  <c:v>170409*</c:v>
                </c:pt>
                <c:pt idx="63">
                  <c:v>170410*</c:v>
                </c:pt>
                <c:pt idx="64">
                  <c:v>170503*</c:v>
                </c:pt>
                <c:pt idx="65">
                  <c:v>170505*</c:v>
                </c:pt>
                <c:pt idx="66">
                  <c:v>170601*</c:v>
                </c:pt>
                <c:pt idx="67">
                  <c:v>170603*</c:v>
                </c:pt>
                <c:pt idx="68">
                  <c:v>170801*</c:v>
                </c:pt>
                <c:pt idx="69">
                  <c:v>170903*</c:v>
                </c:pt>
                <c:pt idx="70">
                  <c:v>180109*</c:v>
                </c:pt>
                <c:pt idx="71">
                  <c:v>080202</c:v>
                </c:pt>
                <c:pt idx="72">
                  <c:v>080111*</c:v>
                </c:pt>
                <c:pt idx="73">
                  <c:v>080112</c:v>
                </c:pt>
                <c:pt idx="74">
                  <c:v>080409*</c:v>
                </c:pt>
                <c:pt idx="75">
                  <c:v>080410</c:v>
                </c:pt>
              </c:strCache>
            </c:strRef>
          </c:cat>
          <c:val>
            <c:numRef>
              <c:f>RESUMEN!$K$22:$K$97</c:f>
              <c:numCache>
                <c:formatCode>#,##0</c:formatCode>
                <c:ptCount val="7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0A20-456E-8818-AEB383A4DA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88249392"/>
        <c:axId val="588236336"/>
      </c:barChart>
      <c:catAx>
        <c:axId val="5882493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ES" sz="1200" b="1">
                    <a:latin typeface="+mn-lt"/>
                  </a:rPr>
                  <a:t>LER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588236336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58823633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sz="1200" b="1">
                    <a:latin typeface="+mn-lt"/>
                  </a:defRPr>
                </a:pPr>
                <a:r>
                  <a:rPr lang="en-US" sz="1200" b="1">
                    <a:latin typeface="+mn-lt"/>
                  </a:rPr>
                  <a:t>Toneladas</a:t>
                </a:r>
              </a:p>
            </c:rich>
          </c:tx>
          <c:overlay val="0"/>
        </c:title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588249392"/>
        <c:crosses val="autoZero"/>
        <c:crossBetween val="between"/>
      </c:valAx>
      <c:spPr>
        <a:solidFill>
          <a:srgbClr val="FFFFFF"/>
        </a:solidFill>
        <a:ln w="25400">
          <a:noFill/>
        </a:ln>
      </c:spPr>
    </c:plotArea>
    <c:legend>
      <c:legendPos val="b"/>
      <c:legendEntry>
        <c:idx val="0"/>
        <c:txPr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s-ES"/>
          </a:p>
        </c:txPr>
      </c:legendEntry>
      <c:legendEntry>
        <c:idx val="1"/>
        <c:txPr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s-ES"/>
          </a:p>
        </c:txPr>
      </c:legendEntry>
      <c:legendEntry>
        <c:idx val="2"/>
        <c:txPr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+mn-lt"/>
                <a:ea typeface="Arial"/>
                <a:cs typeface="Arial"/>
              </a:defRPr>
            </a:pPr>
            <a:endParaRPr lang="es-ES"/>
          </a:p>
        </c:txPr>
      </c:legendEntry>
      <c:layout>
        <c:manualLayout>
          <c:xMode val="edge"/>
          <c:yMode val="edge"/>
          <c:x val="0.47569470736023861"/>
          <c:y val="0.94140270041143159"/>
          <c:w val="0.12987600517965717"/>
          <c:h val="4.3998409832218643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2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8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000000000000622" r="0.75000000000000622" t="1" header="0" footer="0"/>
    <c:pageSetup paperSize="9" orientation="landscape" horizontalDpi="300" verticalDpi="0" copies="0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INTRO!A1"/><Relationship Id="rId7" Type="http://schemas.openxmlformats.org/officeDocument/2006/relationships/image" Target="../media/image2.png"/><Relationship Id="rId2" Type="http://schemas.openxmlformats.org/officeDocument/2006/relationships/hyperlink" Target="#RESUMEN!A1"/><Relationship Id="rId1" Type="http://schemas.openxmlformats.org/officeDocument/2006/relationships/image" Target="../media/image1.png"/><Relationship Id="rId6" Type="http://schemas.openxmlformats.org/officeDocument/2006/relationships/hyperlink" Target="#IFG!A1"/><Relationship Id="rId5" Type="http://schemas.openxmlformats.org/officeDocument/2006/relationships/hyperlink" Target="#PGR!A1"/><Relationship Id="rId4" Type="http://schemas.openxmlformats.org/officeDocument/2006/relationships/hyperlink" Target="#EGR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PORTADA!A1"/><Relationship Id="rId1" Type="http://schemas.openxmlformats.org/officeDocument/2006/relationships/hyperlink" Target="#EGR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PGR!A1"/><Relationship Id="rId1" Type="http://schemas.openxmlformats.org/officeDocument/2006/relationships/hyperlink" Target="#INTRO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IFG!A1"/><Relationship Id="rId1" Type="http://schemas.openxmlformats.org/officeDocument/2006/relationships/hyperlink" Target="#EGR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RESUMEN!A1"/><Relationship Id="rId1" Type="http://schemas.openxmlformats.org/officeDocument/2006/relationships/hyperlink" Target="#PGR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hyperlink" Target="#IFG!A1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761999</xdr:colOff>
      <xdr:row>36</xdr:row>
      <xdr:rowOff>165651</xdr:rowOff>
    </xdr:to>
    <xdr:sp macro="" textlink="">
      <xdr:nvSpPr>
        <xdr:cNvPr id="17" name="16 Rectángulo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/>
      </xdr:nvSpPr>
      <xdr:spPr bwMode="auto">
        <a:xfrm>
          <a:off x="0" y="0"/>
          <a:ext cx="9905999" cy="6129129"/>
        </a:xfrm>
        <a:prstGeom prst="rect">
          <a:avLst/>
        </a:prstGeom>
        <a:blipFill>
          <a:blip xmlns:r="http://schemas.openxmlformats.org/officeDocument/2006/relationships" r:embed="rId1" cstate="print"/>
          <a:stretch>
            <a:fillRect/>
          </a:stretch>
        </a:blipFill>
        <a:ln w="12700" cap="flat" cmpd="sng" algn="ctr">
          <a:solidFill>
            <a:srgbClr val="003300"/>
          </a:solidFill>
          <a:prstDash val="solid"/>
          <a:round/>
          <a:headEnd type="none" w="med" len="med"/>
          <a:tailEnd type="none" w="med" len="med"/>
        </a:ln>
        <a:effectLst>
          <a:outerShdw dist="53882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18288" tIns="0" rIns="0" bIns="0" rtlCol="0" anchor="ctr" upright="1"/>
        <a:lstStyle/>
        <a:p>
          <a:endParaRPr lang="es-ES"/>
        </a:p>
      </xdr:txBody>
    </xdr:sp>
    <xdr:clientData/>
  </xdr:twoCellAnchor>
  <xdr:twoCellAnchor>
    <xdr:from>
      <xdr:col>2</xdr:col>
      <xdr:colOff>422397</xdr:colOff>
      <xdr:row>0</xdr:row>
      <xdr:rowOff>109481</xdr:rowOff>
    </xdr:from>
    <xdr:to>
      <xdr:col>9</xdr:col>
      <xdr:colOff>89022</xdr:colOff>
      <xdr:row>3</xdr:row>
      <xdr:rowOff>91106</xdr:rowOff>
    </xdr:to>
    <xdr:sp macro="" textlink="">
      <xdr:nvSpPr>
        <xdr:cNvPr id="26625" name="Rectangle 1">
          <a:extLst>
            <a:ext uri="{FF2B5EF4-FFF2-40B4-BE49-F238E27FC236}">
              <a16:creationId xmlns:a16="http://schemas.microsoft.com/office/drawing/2014/main" xmlns="" id="{00000000-0008-0000-0000-000001680000}"/>
            </a:ext>
          </a:extLst>
        </xdr:cNvPr>
        <xdr:cNvSpPr>
          <a:spLocks noChangeArrowheads="1"/>
        </xdr:cNvSpPr>
      </xdr:nvSpPr>
      <xdr:spPr bwMode="auto">
        <a:xfrm>
          <a:off x="1946397" y="109481"/>
          <a:ext cx="5000625" cy="478582"/>
        </a:xfrm>
        <a:prstGeom prst="rect">
          <a:avLst/>
        </a:prstGeom>
        <a:solidFill>
          <a:srgbClr val="333399"/>
        </a:solidFill>
        <a:ln w="12700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s-ES" sz="1200" b="1" i="0" u="none" strike="noStrike" baseline="0">
              <a:solidFill>
                <a:srgbClr val="FFFFFF"/>
              </a:solidFill>
              <a:latin typeface="Arial Narrow"/>
            </a:rPr>
            <a:t>HERRAMIENTA DE CÁLCULO DE GENERACIÓN Y GESTIÓN DE RCDs</a:t>
          </a:r>
        </a:p>
        <a:p>
          <a:pPr algn="ctr" rtl="0">
            <a:defRPr sz="1000"/>
          </a:pPr>
          <a:r>
            <a:rPr lang="es-ES" sz="1200" b="1" i="0" u="none" strike="noStrike" baseline="0">
              <a:solidFill>
                <a:srgbClr val="FFFFFF"/>
              </a:solidFill>
              <a:latin typeface="Arial Narrow"/>
            </a:rPr>
            <a:t>EEH - AURREZ</a:t>
          </a:r>
        </a:p>
      </xdr:txBody>
    </xdr:sp>
    <xdr:clientData/>
  </xdr:twoCellAnchor>
  <xdr:twoCellAnchor>
    <xdr:from>
      <xdr:col>4</xdr:col>
      <xdr:colOff>638175</xdr:colOff>
      <xdr:row>4</xdr:row>
      <xdr:rowOff>28575</xdr:rowOff>
    </xdr:from>
    <xdr:to>
      <xdr:col>8</xdr:col>
      <xdr:colOff>228600</xdr:colOff>
      <xdr:row>9</xdr:row>
      <xdr:rowOff>152400</xdr:rowOff>
    </xdr:to>
    <xdr:sp macro="" textlink="">
      <xdr:nvSpPr>
        <xdr:cNvPr id="26637" name="AutoShape 13">
          <a:extLst>
            <a:ext uri="{FF2B5EF4-FFF2-40B4-BE49-F238E27FC236}">
              <a16:creationId xmlns:a16="http://schemas.microsoft.com/office/drawing/2014/main" xmlns="" id="{00000000-0008-0000-0000-00000D680000}"/>
            </a:ext>
          </a:extLst>
        </xdr:cNvPr>
        <xdr:cNvSpPr>
          <a:spLocks noChangeArrowheads="1"/>
        </xdr:cNvSpPr>
      </xdr:nvSpPr>
      <xdr:spPr bwMode="auto">
        <a:xfrm flipH="1">
          <a:off x="3686175" y="676275"/>
          <a:ext cx="2638425" cy="933450"/>
        </a:xfrm>
        <a:prstGeom prst="wedgeRoundRectCallout">
          <a:avLst>
            <a:gd name="adj1" fmla="val 537"/>
            <a:gd name="adj2" fmla="val 66667"/>
            <a:gd name="adj3" fmla="val 16667"/>
          </a:avLst>
        </a:prstGeom>
        <a:solidFill>
          <a:sysClr val="window" lastClr="FFFFFF"/>
        </a:solidFill>
        <a:ln w="12700" algn="ctr">
          <a:solidFill>
            <a:srgbClr val="333333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27432" tIns="22860" rIns="0" bIns="0" anchor="t" upright="1"/>
        <a:lstStyle/>
        <a:p>
          <a:pPr marL="0" indent="0" algn="l" rtl="0">
            <a:defRPr sz="1000"/>
          </a:pPr>
          <a:r>
            <a:rPr lang="es-ES" sz="1000" b="0" i="0" u="sng" strike="noStrike" baseline="0">
              <a:solidFill>
                <a:schemeClr val="accent1">
                  <a:lumMod val="50000"/>
                </a:schemeClr>
              </a:solidFill>
              <a:latin typeface="Arial"/>
              <a:ea typeface="+mn-ea"/>
              <a:cs typeface="Arial"/>
            </a:rPr>
            <a:t>DATOS GENERALES Y DE UBICACIÓN DE LA OBRA</a:t>
          </a:r>
        </a:p>
        <a:p>
          <a:pPr marL="0" indent="0" algn="l" rtl="0">
            <a:defRPr sz="1000"/>
          </a:pPr>
          <a:r>
            <a:rPr lang="es-ES" sz="1000" b="0" i="0" u="sng" strike="noStrike" baseline="0">
              <a:solidFill>
                <a:schemeClr val="accent1">
                  <a:lumMod val="50000"/>
                </a:schemeClr>
              </a:solidFill>
              <a:latin typeface="Arial"/>
              <a:ea typeface="+mn-ea"/>
              <a:cs typeface="Arial"/>
            </a:rPr>
            <a:t>*  Promotor y ejecutor, emplazamiento</a:t>
          </a:r>
        </a:p>
        <a:p>
          <a:pPr marL="0" indent="0" algn="l" rtl="0">
            <a:defRPr sz="1000"/>
          </a:pPr>
          <a:r>
            <a:rPr lang="es-ES" sz="1000" b="0" i="0" u="sng" strike="noStrike" baseline="0">
              <a:solidFill>
                <a:schemeClr val="accent1">
                  <a:lumMod val="50000"/>
                </a:schemeClr>
              </a:solidFill>
              <a:latin typeface="Arial"/>
              <a:ea typeface="+mn-ea"/>
              <a:cs typeface="Arial"/>
            </a:rPr>
            <a:t>*  Tipo de obra y tipo de proyecto</a:t>
          </a:r>
        </a:p>
      </xdr:txBody>
    </xdr:sp>
    <xdr:clientData/>
  </xdr:twoCellAnchor>
  <xdr:twoCellAnchor>
    <xdr:from>
      <xdr:col>8</xdr:col>
      <xdr:colOff>495300</xdr:colOff>
      <xdr:row>9</xdr:row>
      <xdr:rowOff>142875</xdr:rowOff>
    </xdr:from>
    <xdr:to>
      <xdr:col>12</xdr:col>
      <xdr:colOff>590550</xdr:colOff>
      <xdr:row>16</xdr:row>
      <xdr:rowOff>114300</xdr:rowOff>
    </xdr:to>
    <xdr:sp macro="" textlink="">
      <xdr:nvSpPr>
        <xdr:cNvPr id="26638" name="AutoShape 14">
          <a:extLst>
            <a:ext uri="{FF2B5EF4-FFF2-40B4-BE49-F238E27FC236}">
              <a16:creationId xmlns:a16="http://schemas.microsoft.com/office/drawing/2014/main" xmlns="" id="{00000000-0008-0000-0000-00000E680000}"/>
            </a:ext>
          </a:extLst>
        </xdr:cNvPr>
        <xdr:cNvSpPr>
          <a:spLocks noChangeArrowheads="1"/>
        </xdr:cNvSpPr>
      </xdr:nvSpPr>
      <xdr:spPr bwMode="auto">
        <a:xfrm flipH="1">
          <a:off x="6591300" y="1600200"/>
          <a:ext cx="3143250" cy="1104900"/>
        </a:xfrm>
        <a:prstGeom prst="wedgeRoundRectCallout">
          <a:avLst>
            <a:gd name="adj1" fmla="val 44764"/>
            <a:gd name="adj2" fmla="val 64167"/>
            <a:gd name="adj3" fmla="val 16667"/>
          </a:avLst>
        </a:prstGeom>
        <a:solidFill>
          <a:sysClr val="window" lastClr="FFFFFF"/>
        </a:solidFill>
        <a:ln w="12700" algn="ctr">
          <a:solidFill>
            <a:srgbClr val="333333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s-ES" sz="1000" b="0" i="0" u="sng" strike="noStrike" baseline="0">
              <a:solidFill>
                <a:schemeClr val="accent1">
                  <a:lumMod val="50000"/>
                </a:schemeClr>
              </a:solidFill>
              <a:latin typeface="Arial"/>
              <a:cs typeface="Arial"/>
            </a:rPr>
            <a:t>RESUMEN DE LOS ASPECTOS MÁS IMPORTANTES</a:t>
          </a:r>
        </a:p>
        <a:p>
          <a:pPr algn="l" rtl="0">
            <a:defRPr sz="1000"/>
          </a:pPr>
          <a:r>
            <a:rPr lang="es-ES" sz="1000" b="0" i="0" u="none" strike="noStrike" baseline="0">
              <a:solidFill>
                <a:schemeClr val="accent1">
                  <a:lumMod val="50000"/>
                </a:schemeClr>
              </a:solidFill>
              <a:latin typeface="Arial"/>
              <a:cs typeface="Arial"/>
            </a:rPr>
            <a:t>*  Diferencias entre los datos de los diferentes estudios</a:t>
          </a:r>
        </a:p>
        <a:p>
          <a:pPr algn="l" rtl="0">
            <a:defRPr sz="1000"/>
          </a:pPr>
          <a:r>
            <a:rPr lang="es-ES" sz="1000" b="0" i="0" u="none" strike="noStrike" baseline="0">
              <a:solidFill>
                <a:schemeClr val="accent1">
                  <a:lumMod val="50000"/>
                </a:schemeClr>
              </a:solidFill>
              <a:latin typeface="Arial"/>
              <a:cs typeface="Arial"/>
            </a:rPr>
            <a:t>*  Separación, altura y densidad de los residuos</a:t>
          </a:r>
        </a:p>
        <a:p>
          <a:pPr algn="l" rtl="0">
            <a:defRPr sz="1000"/>
          </a:pPr>
          <a:r>
            <a:rPr lang="es-ES" sz="1000" b="0" i="0" u="none" strike="noStrike" baseline="0">
              <a:solidFill>
                <a:schemeClr val="accent1">
                  <a:lumMod val="50000"/>
                </a:schemeClr>
              </a:solidFill>
              <a:latin typeface="Arial"/>
              <a:cs typeface="Arial"/>
            </a:rPr>
            <a:t>*  Aspectos a comprobar</a:t>
          </a:r>
        </a:p>
      </xdr:txBody>
    </xdr:sp>
    <xdr:clientData/>
  </xdr:twoCellAnchor>
  <xdr:twoCellAnchor>
    <xdr:from>
      <xdr:col>9</xdr:col>
      <xdr:colOff>123825</xdr:colOff>
      <xdr:row>22</xdr:row>
      <xdr:rowOff>28575</xdr:rowOff>
    </xdr:from>
    <xdr:to>
      <xdr:col>12</xdr:col>
      <xdr:colOff>438150</xdr:colOff>
      <xdr:row>33</xdr:row>
      <xdr:rowOff>76200</xdr:rowOff>
    </xdr:to>
    <xdr:sp macro="" textlink="">
      <xdr:nvSpPr>
        <xdr:cNvPr id="26639" name="AutoShape 15">
          <a:extLst>
            <a:ext uri="{FF2B5EF4-FFF2-40B4-BE49-F238E27FC236}">
              <a16:creationId xmlns:a16="http://schemas.microsoft.com/office/drawing/2014/main" xmlns="" id="{00000000-0008-0000-0000-00000F680000}"/>
            </a:ext>
          </a:extLst>
        </xdr:cNvPr>
        <xdr:cNvSpPr>
          <a:spLocks noChangeArrowheads="1"/>
        </xdr:cNvSpPr>
      </xdr:nvSpPr>
      <xdr:spPr bwMode="auto">
        <a:xfrm flipH="1">
          <a:off x="6981825" y="3590925"/>
          <a:ext cx="2600325" cy="1828800"/>
        </a:xfrm>
        <a:prstGeom prst="wedgeRoundRectCallout">
          <a:avLst>
            <a:gd name="adj1" fmla="val 67273"/>
            <a:gd name="adj2" fmla="val 25000"/>
            <a:gd name="adj3" fmla="val 16667"/>
          </a:avLst>
        </a:prstGeom>
        <a:gradFill rotWithShape="1">
          <a:gsLst>
            <a:gs pos="0">
              <a:srgbClr val="99CCFF"/>
            </a:gs>
            <a:gs pos="50000">
              <a:srgbClr val="99CCFF">
                <a:gamma/>
                <a:tint val="0"/>
                <a:invGamma/>
              </a:srgbClr>
            </a:gs>
            <a:gs pos="100000">
              <a:srgbClr val="99CCFF"/>
            </a:gs>
          </a:gsLst>
          <a:lin ang="2700000" scaled="1"/>
        </a:gradFill>
        <a:ln w="12700" algn="ctr">
          <a:solidFill>
            <a:srgbClr val="333333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s-ES" sz="1000" b="0" i="0" u="sng" strike="noStrike" baseline="0">
              <a:solidFill>
                <a:srgbClr val="333333"/>
              </a:solidFill>
              <a:latin typeface="Arial"/>
              <a:cs typeface="Arial"/>
            </a:rPr>
            <a:t>INFORME FINAL DE GESTIÓN</a:t>
          </a:r>
        </a:p>
        <a:p>
          <a:pPr algn="l" rtl="0">
            <a:defRPr sz="1000"/>
          </a:pPr>
          <a:r>
            <a:rPr lang="es-ES" sz="1000" b="0" i="0" u="none" strike="noStrike" baseline="0">
              <a:solidFill>
                <a:srgbClr val="333333"/>
              </a:solidFill>
              <a:latin typeface="Arial"/>
              <a:cs typeface="Arial"/>
            </a:rPr>
            <a:t>*  Redactor del informe</a:t>
          </a:r>
        </a:p>
        <a:p>
          <a:pPr algn="l" rtl="0">
            <a:defRPr sz="1000"/>
          </a:pPr>
          <a:r>
            <a:rPr lang="es-ES" sz="1000" b="0" i="0" u="none" strike="noStrike" baseline="0">
              <a:solidFill>
                <a:srgbClr val="333333"/>
              </a:solidFill>
              <a:latin typeface="Arial"/>
              <a:cs typeface="Arial"/>
            </a:rPr>
            <a:t>*  Cantidades generadas, gestión y costes</a:t>
          </a:r>
        </a:p>
        <a:p>
          <a:pPr algn="l" rtl="0">
            <a:defRPr sz="1000"/>
          </a:pPr>
          <a:r>
            <a:rPr lang="es-ES" sz="1000" b="0" i="0" u="none" strike="noStrike" baseline="0">
              <a:solidFill>
                <a:srgbClr val="333333"/>
              </a:solidFill>
              <a:latin typeface="Arial"/>
              <a:cs typeface="Arial"/>
            </a:rPr>
            <a:t>*  Diferencias con el EGR y justificación de la variación</a:t>
          </a:r>
        </a:p>
        <a:p>
          <a:pPr algn="l" rtl="0">
            <a:defRPr sz="1000"/>
          </a:pPr>
          <a:r>
            <a:rPr lang="es-ES" sz="1000" b="0" i="0" u="none" strike="noStrike" baseline="0">
              <a:solidFill>
                <a:srgbClr val="333333"/>
              </a:solidFill>
              <a:latin typeface="Arial"/>
              <a:cs typeface="Arial"/>
            </a:rPr>
            <a:t>*  Documentos justificativos aportados</a:t>
          </a:r>
        </a:p>
        <a:p>
          <a:pPr algn="l" rtl="0">
            <a:defRPr sz="1000"/>
          </a:pPr>
          <a:r>
            <a:rPr lang="es-ES" sz="1000" b="0" i="0" u="none" strike="noStrike" baseline="0">
              <a:solidFill>
                <a:srgbClr val="333333"/>
              </a:solidFill>
              <a:latin typeface="Arial"/>
              <a:cs typeface="Arial"/>
            </a:rPr>
            <a:t>*  Separación, altura y densidad de los residuos</a:t>
          </a:r>
        </a:p>
        <a:p>
          <a:pPr algn="l" rtl="0">
            <a:defRPr sz="1000"/>
          </a:pPr>
          <a:r>
            <a:rPr lang="es-ES" sz="1000" b="0" i="0" u="none" strike="noStrike" baseline="0">
              <a:solidFill>
                <a:srgbClr val="333333"/>
              </a:solidFill>
              <a:latin typeface="Arial"/>
              <a:cs typeface="Arial"/>
            </a:rPr>
            <a:t>*  Aspectos a comprobar</a:t>
          </a:r>
        </a:p>
      </xdr:txBody>
    </xdr:sp>
    <xdr:clientData/>
  </xdr:twoCellAnchor>
  <xdr:twoCellAnchor>
    <xdr:from>
      <xdr:col>0</xdr:col>
      <xdr:colOff>514350</xdr:colOff>
      <xdr:row>10</xdr:row>
      <xdr:rowOff>28575</xdr:rowOff>
    </xdr:from>
    <xdr:to>
      <xdr:col>4</xdr:col>
      <xdr:colOff>104775</xdr:colOff>
      <xdr:row>16</xdr:row>
      <xdr:rowOff>85725</xdr:rowOff>
    </xdr:to>
    <xdr:sp macro="" textlink="">
      <xdr:nvSpPr>
        <xdr:cNvPr id="26640" name="AutoShape 16">
          <a:extLst>
            <a:ext uri="{FF2B5EF4-FFF2-40B4-BE49-F238E27FC236}">
              <a16:creationId xmlns:a16="http://schemas.microsoft.com/office/drawing/2014/main" xmlns="" id="{00000000-0008-0000-0000-000010680000}"/>
            </a:ext>
          </a:extLst>
        </xdr:cNvPr>
        <xdr:cNvSpPr>
          <a:spLocks noChangeArrowheads="1"/>
        </xdr:cNvSpPr>
      </xdr:nvSpPr>
      <xdr:spPr bwMode="auto">
        <a:xfrm flipH="1">
          <a:off x="514350" y="1647825"/>
          <a:ext cx="2638425" cy="1028700"/>
        </a:xfrm>
        <a:prstGeom prst="wedgeRoundRectCallout">
          <a:avLst>
            <a:gd name="adj1" fmla="val -42778"/>
            <a:gd name="adj2" fmla="val 75486"/>
            <a:gd name="adj3" fmla="val 16667"/>
          </a:avLst>
        </a:prstGeom>
        <a:gradFill flip="none" rotWithShape="1">
          <a:gsLst>
            <a:gs pos="0">
              <a:schemeClr val="accent4">
                <a:lumMod val="20000"/>
                <a:lumOff val="80000"/>
                <a:shade val="30000"/>
                <a:satMod val="115000"/>
              </a:schemeClr>
            </a:gs>
            <a:gs pos="50000">
              <a:schemeClr val="accent4">
                <a:lumMod val="20000"/>
                <a:lumOff val="80000"/>
                <a:shade val="67500"/>
                <a:satMod val="115000"/>
              </a:schemeClr>
            </a:gs>
            <a:gs pos="100000">
              <a:schemeClr val="accent4">
                <a:lumMod val="20000"/>
                <a:lumOff val="80000"/>
                <a:shade val="100000"/>
                <a:satMod val="115000"/>
              </a:schemeClr>
            </a:gs>
          </a:gsLst>
          <a:path path="circle">
            <a:fillToRect l="100000" t="100000"/>
          </a:path>
          <a:tileRect r="-100000" b="-100000"/>
        </a:gradFill>
        <a:ln w="12700" algn="ctr">
          <a:solidFill>
            <a:srgbClr val="333333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s-ES" sz="1000" b="0" i="0" u="sng" strike="noStrike" baseline="0">
              <a:solidFill>
                <a:srgbClr val="333333"/>
              </a:solidFill>
              <a:latin typeface="Arial"/>
              <a:cs typeface="Arial"/>
            </a:rPr>
            <a:t>ESTUDIO DE GESTIÓN DE RESIDUOS</a:t>
          </a:r>
        </a:p>
        <a:p>
          <a:pPr algn="l" rtl="0">
            <a:defRPr sz="1000"/>
          </a:pPr>
          <a:r>
            <a:rPr lang="es-ES" sz="1000" b="0" i="0" u="none" strike="noStrike" baseline="0">
              <a:solidFill>
                <a:srgbClr val="333333"/>
              </a:solidFill>
              <a:latin typeface="Arial"/>
              <a:cs typeface="Arial"/>
            </a:rPr>
            <a:t>*  Autor y contenido del estudio</a:t>
          </a:r>
        </a:p>
        <a:p>
          <a:pPr algn="l" rtl="0">
            <a:defRPr sz="1000"/>
          </a:pPr>
          <a:r>
            <a:rPr lang="es-ES" sz="1000" b="0" i="0" u="none" strike="noStrike" baseline="0">
              <a:solidFill>
                <a:srgbClr val="333333"/>
              </a:solidFill>
              <a:latin typeface="Arial"/>
              <a:cs typeface="Arial"/>
            </a:rPr>
            <a:t>*  Cantidades de RCDs, gestión y costes</a:t>
          </a:r>
        </a:p>
        <a:p>
          <a:pPr algn="l" rtl="0">
            <a:defRPr sz="1000"/>
          </a:pPr>
          <a:r>
            <a:rPr lang="es-ES" sz="1000" b="0" i="0" u="none" strike="noStrike" baseline="0">
              <a:solidFill>
                <a:srgbClr val="333333"/>
              </a:solidFill>
              <a:latin typeface="Arial"/>
              <a:cs typeface="Arial"/>
            </a:rPr>
            <a:t>*  Separación, altura y densidad de los residuos</a:t>
          </a:r>
        </a:p>
      </xdr:txBody>
    </xdr:sp>
    <xdr:clientData/>
  </xdr:twoCellAnchor>
  <xdr:twoCellAnchor>
    <xdr:from>
      <xdr:col>7</xdr:col>
      <xdr:colOff>609600</xdr:colOff>
      <xdr:row>17</xdr:row>
      <xdr:rowOff>104775</xdr:rowOff>
    </xdr:from>
    <xdr:to>
      <xdr:col>9</xdr:col>
      <xdr:colOff>9525</xdr:colOff>
      <xdr:row>22</xdr:row>
      <xdr:rowOff>47625</xdr:rowOff>
    </xdr:to>
    <xdr:sp macro="" textlink="">
      <xdr:nvSpPr>
        <xdr:cNvPr id="26642" name="Oval 1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000-000012680000}"/>
            </a:ext>
          </a:extLst>
        </xdr:cNvPr>
        <xdr:cNvSpPr>
          <a:spLocks noChangeArrowheads="1"/>
        </xdr:cNvSpPr>
      </xdr:nvSpPr>
      <xdr:spPr bwMode="auto">
        <a:xfrm>
          <a:off x="5943600" y="2857500"/>
          <a:ext cx="923925" cy="752475"/>
        </a:xfrm>
        <a:prstGeom prst="ellipse">
          <a:avLst/>
        </a:prstGeom>
        <a:solidFill>
          <a:sysClr val="window" lastClr="FFFFFF"/>
        </a:solidFill>
        <a:ln w="12700" algn="ctr">
          <a:solidFill>
            <a:srgbClr val="003300"/>
          </a:solidFill>
          <a:round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900" b="1" i="0" u="none" strike="noStrike" baseline="0">
              <a:solidFill>
                <a:schemeClr val="accent1">
                  <a:lumMod val="50000"/>
                </a:schemeClr>
              </a:solidFill>
              <a:latin typeface="Arial"/>
              <a:cs typeface="Arial"/>
            </a:rPr>
            <a:t>RESUMEN</a:t>
          </a:r>
        </a:p>
      </xdr:txBody>
    </xdr:sp>
    <xdr:clientData/>
  </xdr:twoCellAnchor>
  <xdr:twoCellAnchor>
    <xdr:from>
      <xdr:col>5</xdr:col>
      <xdr:colOff>704850</xdr:colOff>
      <xdr:row>11</xdr:row>
      <xdr:rowOff>104775</xdr:rowOff>
    </xdr:from>
    <xdr:to>
      <xdr:col>7</xdr:col>
      <xdr:colOff>104775</xdr:colOff>
      <xdr:row>16</xdr:row>
      <xdr:rowOff>47625</xdr:rowOff>
    </xdr:to>
    <xdr:sp macro="" textlink="">
      <xdr:nvSpPr>
        <xdr:cNvPr id="26643" name="Oval 1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000-000013680000}"/>
            </a:ext>
          </a:extLst>
        </xdr:cNvPr>
        <xdr:cNvSpPr>
          <a:spLocks noChangeArrowheads="1"/>
        </xdr:cNvSpPr>
      </xdr:nvSpPr>
      <xdr:spPr bwMode="auto">
        <a:xfrm>
          <a:off x="4514850" y="1885950"/>
          <a:ext cx="923925" cy="752475"/>
        </a:xfrm>
        <a:prstGeom prst="ellipse">
          <a:avLst/>
        </a:prstGeom>
        <a:solidFill>
          <a:sysClr val="window" lastClr="FFFFFF"/>
        </a:solidFill>
        <a:ln w="12700" algn="ctr">
          <a:solidFill>
            <a:srgbClr val="003300"/>
          </a:solidFill>
          <a:round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INTRO</a:t>
          </a:r>
        </a:p>
      </xdr:txBody>
    </xdr:sp>
    <xdr:clientData/>
  </xdr:twoCellAnchor>
  <xdr:twoCellAnchor>
    <xdr:from>
      <xdr:col>4</xdr:col>
      <xdr:colOff>38100</xdr:colOff>
      <xdr:row>17</xdr:row>
      <xdr:rowOff>47625</xdr:rowOff>
    </xdr:from>
    <xdr:to>
      <xdr:col>5</xdr:col>
      <xdr:colOff>200025</xdr:colOff>
      <xdr:row>21</xdr:row>
      <xdr:rowOff>152400</xdr:rowOff>
    </xdr:to>
    <xdr:sp macro="" textlink="">
      <xdr:nvSpPr>
        <xdr:cNvPr id="26644" name="Oval 20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00000000-0008-0000-0000-000014680000}"/>
            </a:ext>
          </a:extLst>
        </xdr:cNvPr>
        <xdr:cNvSpPr>
          <a:spLocks noChangeArrowheads="1"/>
        </xdr:cNvSpPr>
      </xdr:nvSpPr>
      <xdr:spPr bwMode="auto">
        <a:xfrm>
          <a:off x="3086100" y="2800350"/>
          <a:ext cx="923925" cy="752475"/>
        </a:xfrm>
        <a:prstGeom prst="ellipse">
          <a:avLst/>
        </a:prstGeom>
        <a:solidFill>
          <a:schemeClr val="accent4">
            <a:lumMod val="20000"/>
            <a:lumOff val="80000"/>
          </a:schemeClr>
        </a:solidFill>
        <a:ln w="12700" algn="ctr">
          <a:solidFill>
            <a:srgbClr val="003300"/>
          </a:solidFill>
          <a:round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EGR</a:t>
          </a:r>
        </a:p>
      </xdr:txBody>
    </xdr:sp>
    <xdr:clientData/>
  </xdr:twoCellAnchor>
  <xdr:twoCellAnchor>
    <xdr:from>
      <xdr:col>4</xdr:col>
      <xdr:colOff>428625</xdr:colOff>
      <xdr:row>27</xdr:row>
      <xdr:rowOff>0</xdr:rowOff>
    </xdr:from>
    <xdr:to>
      <xdr:col>5</xdr:col>
      <xdr:colOff>590550</xdr:colOff>
      <xdr:row>31</xdr:row>
      <xdr:rowOff>104775</xdr:rowOff>
    </xdr:to>
    <xdr:sp macro="" textlink="">
      <xdr:nvSpPr>
        <xdr:cNvPr id="26645" name="Oval 2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xmlns="" id="{00000000-0008-0000-0000-000015680000}"/>
            </a:ext>
          </a:extLst>
        </xdr:cNvPr>
        <xdr:cNvSpPr>
          <a:spLocks noChangeArrowheads="1"/>
        </xdr:cNvSpPr>
      </xdr:nvSpPr>
      <xdr:spPr bwMode="auto">
        <a:xfrm>
          <a:off x="3476625" y="4371975"/>
          <a:ext cx="923925" cy="752475"/>
        </a:xfrm>
        <a:prstGeom prst="ellipse">
          <a:avLst/>
        </a:prstGeom>
        <a:solidFill>
          <a:schemeClr val="accent3">
            <a:lumMod val="40000"/>
            <a:lumOff val="60000"/>
          </a:schemeClr>
        </a:solidFill>
        <a:ln w="12700" algn="ctr">
          <a:solidFill>
            <a:srgbClr val="003300"/>
          </a:solidFill>
          <a:round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PGR</a:t>
          </a:r>
        </a:p>
      </xdr:txBody>
    </xdr:sp>
    <xdr:clientData/>
  </xdr:twoCellAnchor>
  <xdr:twoCellAnchor>
    <xdr:from>
      <xdr:col>7</xdr:col>
      <xdr:colOff>161925</xdr:colOff>
      <xdr:row>27</xdr:row>
      <xdr:rowOff>38100</xdr:rowOff>
    </xdr:from>
    <xdr:to>
      <xdr:col>8</xdr:col>
      <xdr:colOff>323850</xdr:colOff>
      <xdr:row>31</xdr:row>
      <xdr:rowOff>152400</xdr:rowOff>
    </xdr:to>
    <xdr:sp macro="" textlink="">
      <xdr:nvSpPr>
        <xdr:cNvPr id="26646" name="Oval 22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xmlns="" id="{00000000-0008-0000-0000-000016680000}"/>
            </a:ext>
          </a:extLst>
        </xdr:cNvPr>
        <xdr:cNvSpPr>
          <a:spLocks noChangeArrowheads="1"/>
        </xdr:cNvSpPr>
      </xdr:nvSpPr>
      <xdr:spPr bwMode="auto">
        <a:xfrm>
          <a:off x="5495925" y="4410075"/>
          <a:ext cx="923925" cy="762000"/>
        </a:xfrm>
        <a:prstGeom prst="ellipse">
          <a:avLst/>
        </a:prstGeom>
        <a:gradFill rotWithShape="1">
          <a:gsLst>
            <a:gs pos="0">
              <a:srgbClr val="99CCFF"/>
            </a:gs>
            <a:gs pos="50000">
              <a:srgbClr val="99CCFF">
                <a:gamma/>
                <a:tint val="33725"/>
                <a:invGamma/>
              </a:srgbClr>
            </a:gs>
            <a:gs pos="100000">
              <a:srgbClr val="99CCFF"/>
            </a:gs>
          </a:gsLst>
          <a:lin ang="2700000" scaled="1"/>
        </a:gradFill>
        <a:ln w="12700" algn="ctr">
          <a:solidFill>
            <a:srgbClr val="003300"/>
          </a:solidFill>
          <a:round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IFG</a:t>
          </a:r>
        </a:p>
      </xdr:txBody>
    </xdr:sp>
    <xdr:clientData/>
  </xdr:twoCellAnchor>
  <xdr:twoCellAnchor>
    <xdr:from>
      <xdr:col>4</xdr:col>
      <xdr:colOff>323850</xdr:colOff>
      <xdr:row>22</xdr:row>
      <xdr:rowOff>142875</xdr:rowOff>
    </xdr:from>
    <xdr:to>
      <xdr:col>5</xdr:col>
      <xdr:colOff>95250</xdr:colOff>
      <xdr:row>26</xdr:row>
      <xdr:rowOff>95250</xdr:rowOff>
    </xdr:to>
    <xdr:sp macro="" textlink="">
      <xdr:nvSpPr>
        <xdr:cNvPr id="26651" name="AutoShape 27">
          <a:extLst>
            <a:ext uri="{FF2B5EF4-FFF2-40B4-BE49-F238E27FC236}">
              <a16:creationId xmlns:a16="http://schemas.microsoft.com/office/drawing/2014/main" xmlns="" id="{00000000-0008-0000-0000-00001B680000}"/>
            </a:ext>
          </a:extLst>
        </xdr:cNvPr>
        <xdr:cNvSpPr>
          <a:spLocks noChangeArrowheads="1"/>
        </xdr:cNvSpPr>
      </xdr:nvSpPr>
      <xdr:spPr bwMode="auto">
        <a:xfrm rot="14168870" flipH="1">
          <a:off x="3338512" y="3738563"/>
          <a:ext cx="600075" cy="533400"/>
        </a:xfrm>
        <a:custGeom>
          <a:avLst/>
          <a:gdLst>
            <a:gd name="G0" fmla="+- -5898241 0 0"/>
            <a:gd name="G1" fmla="+- -11247833 0 0"/>
            <a:gd name="G2" fmla="+- -5898241 0 -11247833"/>
            <a:gd name="G3" fmla="+- 10800 0 0"/>
            <a:gd name="G4" fmla="+- 0 0 -5898241"/>
            <a:gd name="T0" fmla="*/ 360 256 1"/>
            <a:gd name="T1" fmla="*/ 0 256 1"/>
            <a:gd name="G5" fmla="+- G2 T0 T1"/>
            <a:gd name="G6" fmla="?: G2 G2 G5"/>
            <a:gd name="G7" fmla="+- 0 0 G6"/>
            <a:gd name="G8" fmla="+- 6130 0 0"/>
            <a:gd name="G9" fmla="+- 0 0 -11247833"/>
            <a:gd name="G10" fmla="+- 6130 0 2700"/>
            <a:gd name="G11" fmla="cos G10 -5898241"/>
            <a:gd name="G12" fmla="sin G10 -5898241"/>
            <a:gd name="G13" fmla="cos 13500 -5898241"/>
            <a:gd name="G14" fmla="sin 13500 -5898241"/>
            <a:gd name="G15" fmla="+- G11 10800 0"/>
            <a:gd name="G16" fmla="+- G12 10800 0"/>
            <a:gd name="G17" fmla="+- G13 10800 0"/>
            <a:gd name="G18" fmla="+- G14 10800 0"/>
            <a:gd name="G19" fmla="*/ 6130 1 2"/>
            <a:gd name="G20" fmla="+- G19 5400 0"/>
            <a:gd name="G21" fmla="cos G20 -5898241"/>
            <a:gd name="G22" fmla="sin G20 -5898241"/>
            <a:gd name="G23" fmla="+- G21 10800 0"/>
            <a:gd name="G24" fmla="+- G12 G23 G22"/>
            <a:gd name="G25" fmla="+- G22 G23 G11"/>
            <a:gd name="G26" fmla="cos 10800 -5898241"/>
            <a:gd name="G27" fmla="sin 10800 -5898241"/>
            <a:gd name="G28" fmla="cos 6130 -5898241"/>
            <a:gd name="G29" fmla="sin 6130 -5898241"/>
            <a:gd name="G30" fmla="+- G26 10800 0"/>
            <a:gd name="G31" fmla="+- G27 10800 0"/>
            <a:gd name="G32" fmla="+- G28 10800 0"/>
            <a:gd name="G33" fmla="+- G29 10800 0"/>
            <a:gd name="G34" fmla="+- G19 5400 0"/>
            <a:gd name="G35" fmla="cos G34 -11247833"/>
            <a:gd name="G36" fmla="sin G34 -11247833"/>
            <a:gd name="G37" fmla="+/ -11247833 -5898241 2"/>
            <a:gd name="T2" fmla="*/ 180 256 1"/>
            <a:gd name="T3" fmla="*/ 0 256 1"/>
            <a:gd name="G38" fmla="+- G37 T2 T3"/>
            <a:gd name="G39" fmla="?: G2 G37 G38"/>
            <a:gd name="G40" fmla="cos 10800 G39"/>
            <a:gd name="G41" fmla="sin 10800 G39"/>
            <a:gd name="G42" fmla="cos 6130 G39"/>
            <a:gd name="G43" fmla="sin 6130 G39"/>
            <a:gd name="G44" fmla="+- G40 10800 0"/>
            <a:gd name="G45" fmla="+- G41 10800 0"/>
            <a:gd name="G46" fmla="+- G42 10800 0"/>
            <a:gd name="G47" fmla="+- G43 10800 0"/>
            <a:gd name="G48" fmla="+- G35 10800 0"/>
            <a:gd name="G49" fmla="+- G36 10800 0"/>
            <a:gd name="T4" fmla="*/ 3741 w 21600"/>
            <a:gd name="T5" fmla="*/ 2626 h 21600"/>
            <a:gd name="T6" fmla="*/ 2425 w 21600"/>
            <a:gd name="T7" fmla="*/ 9567 h 21600"/>
            <a:gd name="T8" fmla="*/ 6793 w 21600"/>
            <a:gd name="T9" fmla="*/ 6160 h 21600"/>
            <a:gd name="T10" fmla="*/ 10799 w 21600"/>
            <a:gd name="T11" fmla="*/ -2700 h 21600"/>
            <a:gd name="T12" fmla="*/ 15834 w 21600"/>
            <a:gd name="T13" fmla="*/ 2335 h 21600"/>
            <a:gd name="T14" fmla="*/ 10799 w 21600"/>
            <a:gd name="T15" fmla="*/ 7370 h 21600"/>
            <a:gd name="T16" fmla="*/ 3163 w 21600"/>
            <a:gd name="T17" fmla="*/ 3163 h 21600"/>
            <a:gd name="T18" fmla="*/ 18437 w 21600"/>
            <a:gd name="T19" fmla="*/ 18437 h 21600"/>
          </a:gdLst>
          <a:ahLst/>
          <a:cxnLst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T16" t="T17" r="T18" b="T19"/>
          <a:pathLst>
            <a:path w="21600" h="21600">
              <a:moveTo>
                <a:pt x="10799" y="4670"/>
              </a:moveTo>
              <a:cubicBezTo>
                <a:pt x="7759" y="4670"/>
                <a:pt x="5178" y="6899"/>
                <a:pt x="4735" y="9907"/>
              </a:cubicBezTo>
              <a:lnTo>
                <a:pt x="115" y="9227"/>
              </a:lnTo>
              <a:cubicBezTo>
                <a:pt x="895" y="3927"/>
                <a:pt x="5442" y="0"/>
                <a:pt x="10799" y="0"/>
              </a:cubicBezTo>
              <a:lnTo>
                <a:pt x="10799" y="-2700"/>
              </a:lnTo>
              <a:lnTo>
                <a:pt x="15834" y="2335"/>
              </a:lnTo>
              <a:lnTo>
                <a:pt x="10799" y="7370"/>
              </a:lnTo>
              <a:lnTo>
                <a:pt x="10799" y="4670"/>
              </a:lnTo>
              <a:close/>
            </a:path>
          </a:pathLst>
        </a:custGeom>
        <a:solidFill>
          <a:srgbClr val="000080"/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</xdr:spPr>
      <xdr:txBody>
        <a:bodyPr/>
        <a:lstStyle/>
        <a:p>
          <a:endParaRPr lang="es-ES"/>
        </a:p>
      </xdr:txBody>
    </xdr:sp>
    <xdr:clientData/>
  </xdr:twoCellAnchor>
  <xdr:twoCellAnchor>
    <xdr:from>
      <xdr:col>5</xdr:col>
      <xdr:colOff>66675</xdr:colOff>
      <xdr:row>15</xdr:row>
      <xdr:rowOff>9525</xdr:rowOff>
    </xdr:from>
    <xdr:to>
      <xdr:col>5</xdr:col>
      <xdr:colOff>619125</xdr:colOff>
      <xdr:row>18</xdr:row>
      <xdr:rowOff>47625</xdr:rowOff>
    </xdr:to>
    <xdr:sp macro="" textlink="">
      <xdr:nvSpPr>
        <xdr:cNvPr id="26652" name="AutoShape 28">
          <a:extLst>
            <a:ext uri="{FF2B5EF4-FFF2-40B4-BE49-F238E27FC236}">
              <a16:creationId xmlns:a16="http://schemas.microsoft.com/office/drawing/2014/main" xmlns="" id="{00000000-0008-0000-0000-00001C680000}"/>
            </a:ext>
          </a:extLst>
        </xdr:cNvPr>
        <xdr:cNvSpPr>
          <a:spLocks noChangeArrowheads="1"/>
        </xdr:cNvSpPr>
      </xdr:nvSpPr>
      <xdr:spPr bwMode="auto">
        <a:xfrm rot="18249521" flipH="1">
          <a:off x="3890962" y="2424113"/>
          <a:ext cx="523875" cy="552450"/>
        </a:xfrm>
        <a:custGeom>
          <a:avLst/>
          <a:gdLst>
            <a:gd name="G0" fmla="+- -5898241 0 0"/>
            <a:gd name="G1" fmla="+- -11247833 0 0"/>
            <a:gd name="G2" fmla="+- -5898241 0 -11247833"/>
            <a:gd name="G3" fmla="+- 10800 0 0"/>
            <a:gd name="G4" fmla="+- 0 0 -5898241"/>
            <a:gd name="T0" fmla="*/ 360 256 1"/>
            <a:gd name="T1" fmla="*/ 0 256 1"/>
            <a:gd name="G5" fmla="+- G2 T0 T1"/>
            <a:gd name="G6" fmla="?: G2 G2 G5"/>
            <a:gd name="G7" fmla="+- 0 0 G6"/>
            <a:gd name="G8" fmla="+- 6130 0 0"/>
            <a:gd name="G9" fmla="+- 0 0 -11247833"/>
            <a:gd name="G10" fmla="+- 6130 0 2700"/>
            <a:gd name="G11" fmla="cos G10 -5898241"/>
            <a:gd name="G12" fmla="sin G10 -5898241"/>
            <a:gd name="G13" fmla="cos 13500 -5898241"/>
            <a:gd name="G14" fmla="sin 13500 -5898241"/>
            <a:gd name="G15" fmla="+- G11 10800 0"/>
            <a:gd name="G16" fmla="+- G12 10800 0"/>
            <a:gd name="G17" fmla="+- G13 10800 0"/>
            <a:gd name="G18" fmla="+- G14 10800 0"/>
            <a:gd name="G19" fmla="*/ 6130 1 2"/>
            <a:gd name="G20" fmla="+- G19 5400 0"/>
            <a:gd name="G21" fmla="cos G20 -5898241"/>
            <a:gd name="G22" fmla="sin G20 -5898241"/>
            <a:gd name="G23" fmla="+- G21 10800 0"/>
            <a:gd name="G24" fmla="+- G12 G23 G22"/>
            <a:gd name="G25" fmla="+- G22 G23 G11"/>
            <a:gd name="G26" fmla="cos 10800 -5898241"/>
            <a:gd name="G27" fmla="sin 10800 -5898241"/>
            <a:gd name="G28" fmla="cos 6130 -5898241"/>
            <a:gd name="G29" fmla="sin 6130 -5898241"/>
            <a:gd name="G30" fmla="+- G26 10800 0"/>
            <a:gd name="G31" fmla="+- G27 10800 0"/>
            <a:gd name="G32" fmla="+- G28 10800 0"/>
            <a:gd name="G33" fmla="+- G29 10800 0"/>
            <a:gd name="G34" fmla="+- G19 5400 0"/>
            <a:gd name="G35" fmla="cos G34 -11247833"/>
            <a:gd name="G36" fmla="sin G34 -11247833"/>
            <a:gd name="G37" fmla="+/ -11247833 -5898241 2"/>
            <a:gd name="T2" fmla="*/ 180 256 1"/>
            <a:gd name="T3" fmla="*/ 0 256 1"/>
            <a:gd name="G38" fmla="+- G37 T2 T3"/>
            <a:gd name="G39" fmla="?: G2 G37 G38"/>
            <a:gd name="G40" fmla="cos 10800 G39"/>
            <a:gd name="G41" fmla="sin 10800 G39"/>
            <a:gd name="G42" fmla="cos 6130 G39"/>
            <a:gd name="G43" fmla="sin 6130 G39"/>
            <a:gd name="G44" fmla="+- G40 10800 0"/>
            <a:gd name="G45" fmla="+- G41 10800 0"/>
            <a:gd name="G46" fmla="+- G42 10800 0"/>
            <a:gd name="G47" fmla="+- G43 10800 0"/>
            <a:gd name="G48" fmla="+- G35 10800 0"/>
            <a:gd name="G49" fmla="+- G36 10800 0"/>
            <a:gd name="T4" fmla="*/ 3741 w 21600"/>
            <a:gd name="T5" fmla="*/ 2626 h 21600"/>
            <a:gd name="T6" fmla="*/ 2425 w 21600"/>
            <a:gd name="T7" fmla="*/ 9567 h 21600"/>
            <a:gd name="T8" fmla="*/ 6793 w 21600"/>
            <a:gd name="T9" fmla="*/ 6160 h 21600"/>
            <a:gd name="T10" fmla="*/ 10799 w 21600"/>
            <a:gd name="T11" fmla="*/ -2700 h 21600"/>
            <a:gd name="T12" fmla="*/ 15834 w 21600"/>
            <a:gd name="T13" fmla="*/ 2335 h 21600"/>
            <a:gd name="T14" fmla="*/ 10799 w 21600"/>
            <a:gd name="T15" fmla="*/ 7370 h 21600"/>
            <a:gd name="T16" fmla="*/ 3163 w 21600"/>
            <a:gd name="T17" fmla="*/ 3163 h 21600"/>
            <a:gd name="T18" fmla="*/ 18437 w 21600"/>
            <a:gd name="T19" fmla="*/ 18437 h 21600"/>
          </a:gdLst>
          <a:ahLst/>
          <a:cxnLst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T16" t="T17" r="T18" b="T19"/>
          <a:pathLst>
            <a:path w="21600" h="21600">
              <a:moveTo>
                <a:pt x="10799" y="4670"/>
              </a:moveTo>
              <a:cubicBezTo>
                <a:pt x="7759" y="4670"/>
                <a:pt x="5178" y="6899"/>
                <a:pt x="4735" y="9907"/>
              </a:cubicBezTo>
              <a:lnTo>
                <a:pt x="115" y="9227"/>
              </a:lnTo>
              <a:cubicBezTo>
                <a:pt x="895" y="3927"/>
                <a:pt x="5442" y="0"/>
                <a:pt x="10799" y="0"/>
              </a:cubicBezTo>
              <a:lnTo>
                <a:pt x="10799" y="-2700"/>
              </a:lnTo>
              <a:lnTo>
                <a:pt x="15834" y="2335"/>
              </a:lnTo>
              <a:lnTo>
                <a:pt x="10799" y="7370"/>
              </a:lnTo>
              <a:lnTo>
                <a:pt x="10799" y="4670"/>
              </a:lnTo>
              <a:close/>
            </a:path>
          </a:pathLst>
        </a:custGeom>
        <a:solidFill>
          <a:srgbClr val="000080"/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</xdr:spPr>
      <xdr:txBody>
        <a:bodyPr/>
        <a:lstStyle/>
        <a:p>
          <a:endParaRPr lang="es-ES"/>
        </a:p>
      </xdr:txBody>
    </xdr:sp>
    <xdr:clientData/>
  </xdr:twoCellAnchor>
  <xdr:twoCellAnchor>
    <xdr:from>
      <xdr:col>6</xdr:col>
      <xdr:colOff>104775</xdr:colOff>
      <xdr:row>28</xdr:row>
      <xdr:rowOff>152400</xdr:rowOff>
    </xdr:from>
    <xdr:to>
      <xdr:col>6</xdr:col>
      <xdr:colOff>752475</xdr:colOff>
      <xdr:row>32</xdr:row>
      <xdr:rowOff>76200</xdr:rowOff>
    </xdr:to>
    <xdr:sp macro="" textlink="">
      <xdr:nvSpPr>
        <xdr:cNvPr id="26653" name="AutoShape 29">
          <a:extLst>
            <a:ext uri="{FF2B5EF4-FFF2-40B4-BE49-F238E27FC236}">
              <a16:creationId xmlns:a16="http://schemas.microsoft.com/office/drawing/2014/main" xmlns="" id="{00000000-0008-0000-0000-00001D680000}"/>
            </a:ext>
          </a:extLst>
        </xdr:cNvPr>
        <xdr:cNvSpPr>
          <a:spLocks noChangeArrowheads="1"/>
        </xdr:cNvSpPr>
      </xdr:nvSpPr>
      <xdr:spPr bwMode="auto">
        <a:xfrm rot="9788467" flipH="1">
          <a:off x="4676775" y="4686300"/>
          <a:ext cx="647700" cy="571500"/>
        </a:xfrm>
        <a:custGeom>
          <a:avLst/>
          <a:gdLst>
            <a:gd name="G0" fmla="+- -5898241 0 0"/>
            <a:gd name="G1" fmla="+- -11247833 0 0"/>
            <a:gd name="G2" fmla="+- -5898241 0 -11247833"/>
            <a:gd name="G3" fmla="+- 10800 0 0"/>
            <a:gd name="G4" fmla="+- 0 0 -5898241"/>
            <a:gd name="T0" fmla="*/ 360 256 1"/>
            <a:gd name="T1" fmla="*/ 0 256 1"/>
            <a:gd name="G5" fmla="+- G2 T0 T1"/>
            <a:gd name="G6" fmla="?: G2 G2 G5"/>
            <a:gd name="G7" fmla="+- 0 0 G6"/>
            <a:gd name="G8" fmla="+- 6130 0 0"/>
            <a:gd name="G9" fmla="+- 0 0 -11247833"/>
            <a:gd name="G10" fmla="+- 6130 0 2700"/>
            <a:gd name="G11" fmla="cos G10 -5898241"/>
            <a:gd name="G12" fmla="sin G10 -5898241"/>
            <a:gd name="G13" fmla="cos 13500 -5898241"/>
            <a:gd name="G14" fmla="sin 13500 -5898241"/>
            <a:gd name="G15" fmla="+- G11 10800 0"/>
            <a:gd name="G16" fmla="+- G12 10800 0"/>
            <a:gd name="G17" fmla="+- G13 10800 0"/>
            <a:gd name="G18" fmla="+- G14 10800 0"/>
            <a:gd name="G19" fmla="*/ 6130 1 2"/>
            <a:gd name="G20" fmla="+- G19 5400 0"/>
            <a:gd name="G21" fmla="cos G20 -5898241"/>
            <a:gd name="G22" fmla="sin G20 -5898241"/>
            <a:gd name="G23" fmla="+- G21 10800 0"/>
            <a:gd name="G24" fmla="+- G12 G23 G22"/>
            <a:gd name="G25" fmla="+- G22 G23 G11"/>
            <a:gd name="G26" fmla="cos 10800 -5898241"/>
            <a:gd name="G27" fmla="sin 10800 -5898241"/>
            <a:gd name="G28" fmla="cos 6130 -5898241"/>
            <a:gd name="G29" fmla="sin 6130 -5898241"/>
            <a:gd name="G30" fmla="+- G26 10800 0"/>
            <a:gd name="G31" fmla="+- G27 10800 0"/>
            <a:gd name="G32" fmla="+- G28 10800 0"/>
            <a:gd name="G33" fmla="+- G29 10800 0"/>
            <a:gd name="G34" fmla="+- G19 5400 0"/>
            <a:gd name="G35" fmla="cos G34 -11247833"/>
            <a:gd name="G36" fmla="sin G34 -11247833"/>
            <a:gd name="G37" fmla="+/ -11247833 -5898241 2"/>
            <a:gd name="T2" fmla="*/ 180 256 1"/>
            <a:gd name="T3" fmla="*/ 0 256 1"/>
            <a:gd name="G38" fmla="+- G37 T2 T3"/>
            <a:gd name="G39" fmla="?: G2 G37 G38"/>
            <a:gd name="G40" fmla="cos 10800 G39"/>
            <a:gd name="G41" fmla="sin 10800 G39"/>
            <a:gd name="G42" fmla="cos 6130 G39"/>
            <a:gd name="G43" fmla="sin 6130 G39"/>
            <a:gd name="G44" fmla="+- G40 10800 0"/>
            <a:gd name="G45" fmla="+- G41 10800 0"/>
            <a:gd name="G46" fmla="+- G42 10800 0"/>
            <a:gd name="G47" fmla="+- G43 10800 0"/>
            <a:gd name="G48" fmla="+- G35 10800 0"/>
            <a:gd name="G49" fmla="+- G36 10800 0"/>
            <a:gd name="T4" fmla="*/ 3741 w 21600"/>
            <a:gd name="T5" fmla="*/ 2626 h 21600"/>
            <a:gd name="T6" fmla="*/ 2425 w 21600"/>
            <a:gd name="T7" fmla="*/ 9567 h 21600"/>
            <a:gd name="T8" fmla="*/ 6793 w 21600"/>
            <a:gd name="T9" fmla="*/ 6160 h 21600"/>
            <a:gd name="T10" fmla="*/ 10799 w 21600"/>
            <a:gd name="T11" fmla="*/ -2700 h 21600"/>
            <a:gd name="T12" fmla="*/ 15834 w 21600"/>
            <a:gd name="T13" fmla="*/ 2335 h 21600"/>
            <a:gd name="T14" fmla="*/ 10799 w 21600"/>
            <a:gd name="T15" fmla="*/ 7370 h 21600"/>
            <a:gd name="T16" fmla="*/ 3163 w 21600"/>
            <a:gd name="T17" fmla="*/ 3163 h 21600"/>
            <a:gd name="T18" fmla="*/ 18437 w 21600"/>
            <a:gd name="T19" fmla="*/ 18437 h 21600"/>
          </a:gdLst>
          <a:ahLst/>
          <a:cxnLst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T16" t="T17" r="T18" b="T19"/>
          <a:pathLst>
            <a:path w="21600" h="21600">
              <a:moveTo>
                <a:pt x="10799" y="4670"/>
              </a:moveTo>
              <a:cubicBezTo>
                <a:pt x="7759" y="4670"/>
                <a:pt x="5178" y="6899"/>
                <a:pt x="4735" y="9907"/>
              </a:cubicBezTo>
              <a:lnTo>
                <a:pt x="115" y="9227"/>
              </a:lnTo>
              <a:cubicBezTo>
                <a:pt x="895" y="3927"/>
                <a:pt x="5442" y="0"/>
                <a:pt x="10799" y="0"/>
              </a:cubicBezTo>
              <a:lnTo>
                <a:pt x="10799" y="-2700"/>
              </a:lnTo>
              <a:lnTo>
                <a:pt x="15834" y="2335"/>
              </a:lnTo>
              <a:lnTo>
                <a:pt x="10799" y="7370"/>
              </a:lnTo>
              <a:lnTo>
                <a:pt x="10799" y="4670"/>
              </a:lnTo>
              <a:close/>
            </a:path>
          </a:pathLst>
        </a:custGeom>
        <a:solidFill>
          <a:srgbClr val="000080"/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</xdr:spPr>
      <xdr:txBody>
        <a:bodyPr/>
        <a:lstStyle/>
        <a:p>
          <a:endParaRPr lang="es-ES"/>
        </a:p>
      </xdr:txBody>
    </xdr:sp>
    <xdr:clientData/>
  </xdr:twoCellAnchor>
  <xdr:twoCellAnchor>
    <xdr:from>
      <xdr:col>7</xdr:col>
      <xdr:colOff>628650</xdr:colOff>
      <xdr:row>23</xdr:row>
      <xdr:rowOff>0</xdr:rowOff>
    </xdr:from>
    <xdr:to>
      <xdr:col>8</xdr:col>
      <xdr:colOff>438150</xdr:colOff>
      <xdr:row>26</xdr:row>
      <xdr:rowOff>123825</xdr:rowOff>
    </xdr:to>
    <xdr:sp macro="" textlink="">
      <xdr:nvSpPr>
        <xdr:cNvPr id="26654" name="AutoShape 30">
          <a:extLst>
            <a:ext uri="{FF2B5EF4-FFF2-40B4-BE49-F238E27FC236}">
              <a16:creationId xmlns:a16="http://schemas.microsoft.com/office/drawing/2014/main" xmlns="" id="{00000000-0008-0000-0000-00001E680000}"/>
            </a:ext>
          </a:extLst>
        </xdr:cNvPr>
        <xdr:cNvSpPr>
          <a:spLocks noChangeArrowheads="1"/>
        </xdr:cNvSpPr>
      </xdr:nvSpPr>
      <xdr:spPr bwMode="auto">
        <a:xfrm rot="5294026" flipH="1">
          <a:off x="5943600" y="3743325"/>
          <a:ext cx="609600" cy="571500"/>
        </a:xfrm>
        <a:custGeom>
          <a:avLst/>
          <a:gdLst>
            <a:gd name="G0" fmla="+- -5898241 0 0"/>
            <a:gd name="G1" fmla="+- -11247833 0 0"/>
            <a:gd name="G2" fmla="+- -5898241 0 -11247833"/>
            <a:gd name="G3" fmla="+- 10800 0 0"/>
            <a:gd name="G4" fmla="+- 0 0 -5898241"/>
            <a:gd name="T0" fmla="*/ 360 256 1"/>
            <a:gd name="T1" fmla="*/ 0 256 1"/>
            <a:gd name="G5" fmla="+- G2 T0 T1"/>
            <a:gd name="G6" fmla="?: G2 G2 G5"/>
            <a:gd name="G7" fmla="+- 0 0 G6"/>
            <a:gd name="G8" fmla="+- 6130 0 0"/>
            <a:gd name="G9" fmla="+- 0 0 -11247833"/>
            <a:gd name="G10" fmla="+- 6130 0 2700"/>
            <a:gd name="G11" fmla="cos G10 -5898241"/>
            <a:gd name="G12" fmla="sin G10 -5898241"/>
            <a:gd name="G13" fmla="cos 13500 -5898241"/>
            <a:gd name="G14" fmla="sin 13500 -5898241"/>
            <a:gd name="G15" fmla="+- G11 10800 0"/>
            <a:gd name="G16" fmla="+- G12 10800 0"/>
            <a:gd name="G17" fmla="+- G13 10800 0"/>
            <a:gd name="G18" fmla="+- G14 10800 0"/>
            <a:gd name="G19" fmla="*/ 6130 1 2"/>
            <a:gd name="G20" fmla="+- G19 5400 0"/>
            <a:gd name="G21" fmla="cos G20 -5898241"/>
            <a:gd name="G22" fmla="sin G20 -5898241"/>
            <a:gd name="G23" fmla="+- G21 10800 0"/>
            <a:gd name="G24" fmla="+- G12 G23 G22"/>
            <a:gd name="G25" fmla="+- G22 G23 G11"/>
            <a:gd name="G26" fmla="cos 10800 -5898241"/>
            <a:gd name="G27" fmla="sin 10800 -5898241"/>
            <a:gd name="G28" fmla="cos 6130 -5898241"/>
            <a:gd name="G29" fmla="sin 6130 -5898241"/>
            <a:gd name="G30" fmla="+- G26 10800 0"/>
            <a:gd name="G31" fmla="+- G27 10800 0"/>
            <a:gd name="G32" fmla="+- G28 10800 0"/>
            <a:gd name="G33" fmla="+- G29 10800 0"/>
            <a:gd name="G34" fmla="+- G19 5400 0"/>
            <a:gd name="G35" fmla="cos G34 -11247833"/>
            <a:gd name="G36" fmla="sin G34 -11247833"/>
            <a:gd name="G37" fmla="+/ -11247833 -5898241 2"/>
            <a:gd name="T2" fmla="*/ 180 256 1"/>
            <a:gd name="T3" fmla="*/ 0 256 1"/>
            <a:gd name="G38" fmla="+- G37 T2 T3"/>
            <a:gd name="G39" fmla="?: G2 G37 G38"/>
            <a:gd name="G40" fmla="cos 10800 G39"/>
            <a:gd name="G41" fmla="sin 10800 G39"/>
            <a:gd name="G42" fmla="cos 6130 G39"/>
            <a:gd name="G43" fmla="sin 6130 G39"/>
            <a:gd name="G44" fmla="+- G40 10800 0"/>
            <a:gd name="G45" fmla="+- G41 10800 0"/>
            <a:gd name="G46" fmla="+- G42 10800 0"/>
            <a:gd name="G47" fmla="+- G43 10800 0"/>
            <a:gd name="G48" fmla="+- G35 10800 0"/>
            <a:gd name="G49" fmla="+- G36 10800 0"/>
            <a:gd name="T4" fmla="*/ 3741 w 21600"/>
            <a:gd name="T5" fmla="*/ 2626 h 21600"/>
            <a:gd name="T6" fmla="*/ 2425 w 21600"/>
            <a:gd name="T7" fmla="*/ 9567 h 21600"/>
            <a:gd name="T8" fmla="*/ 6793 w 21600"/>
            <a:gd name="T9" fmla="*/ 6160 h 21600"/>
            <a:gd name="T10" fmla="*/ 10799 w 21600"/>
            <a:gd name="T11" fmla="*/ -2700 h 21600"/>
            <a:gd name="T12" fmla="*/ 15834 w 21600"/>
            <a:gd name="T13" fmla="*/ 2335 h 21600"/>
            <a:gd name="T14" fmla="*/ 10799 w 21600"/>
            <a:gd name="T15" fmla="*/ 7370 h 21600"/>
            <a:gd name="T16" fmla="*/ 3163 w 21600"/>
            <a:gd name="T17" fmla="*/ 3163 h 21600"/>
            <a:gd name="T18" fmla="*/ 18437 w 21600"/>
            <a:gd name="T19" fmla="*/ 18437 h 21600"/>
          </a:gdLst>
          <a:ahLst/>
          <a:cxnLst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  <a:cxn ang="0">
              <a:pos x="T14" y="T15"/>
            </a:cxn>
          </a:cxnLst>
          <a:rect l="T16" t="T17" r="T18" b="T19"/>
          <a:pathLst>
            <a:path w="21600" h="21600">
              <a:moveTo>
                <a:pt x="10799" y="4670"/>
              </a:moveTo>
              <a:cubicBezTo>
                <a:pt x="7759" y="4670"/>
                <a:pt x="5178" y="6899"/>
                <a:pt x="4735" y="9907"/>
              </a:cubicBezTo>
              <a:lnTo>
                <a:pt x="115" y="9227"/>
              </a:lnTo>
              <a:cubicBezTo>
                <a:pt x="895" y="3927"/>
                <a:pt x="5442" y="0"/>
                <a:pt x="10799" y="0"/>
              </a:cubicBezTo>
              <a:lnTo>
                <a:pt x="10799" y="-2700"/>
              </a:lnTo>
              <a:lnTo>
                <a:pt x="15834" y="2335"/>
              </a:lnTo>
              <a:lnTo>
                <a:pt x="10799" y="7370"/>
              </a:lnTo>
              <a:lnTo>
                <a:pt x="10799" y="4670"/>
              </a:lnTo>
              <a:close/>
            </a:path>
          </a:pathLst>
        </a:custGeom>
        <a:solidFill>
          <a:srgbClr val="000080"/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</xdr:spPr>
      <xdr:txBody>
        <a:bodyPr/>
        <a:lstStyle/>
        <a:p>
          <a:endParaRPr lang="es-ES"/>
        </a:p>
      </xdr:txBody>
    </xdr:sp>
    <xdr:clientData/>
  </xdr:twoCellAnchor>
  <xdr:twoCellAnchor>
    <xdr:from>
      <xdr:col>0</xdr:col>
      <xdr:colOff>295275</xdr:colOff>
      <xdr:row>24</xdr:row>
      <xdr:rowOff>85725</xdr:rowOff>
    </xdr:from>
    <xdr:to>
      <xdr:col>3</xdr:col>
      <xdr:colOff>609600</xdr:colOff>
      <xdr:row>32</xdr:row>
      <xdr:rowOff>133350</xdr:rowOff>
    </xdr:to>
    <xdr:sp macro="" textlink="">
      <xdr:nvSpPr>
        <xdr:cNvPr id="26656" name="AutoShape 32">
          <a:extLst>
            <a:ext uri="{FF2B5EF4-FFF2-40B4-BE49-F238E27FC236}">
              <a16:creationId xmlns:a16="http://schemas.microsoft.com/office/drawing/2014/main" xmlns="" id="{00000000-0008-0000-0000-000020680000}"/>
            </a:ext>
          </a:extLst>
        </xdr:cNvPr>
        <xdr:cNvSpPr>
          <a:spLocks noChangeArrowheads="1"/>
        </xdr:cNvSpPr>
      </xdr:nvSpPr>
      <xdr:spPr bwMode="auto">
        <a:xfrm flipH="1">
          <a:off x="295275" y="3971925"/>
          <a:ext cx="2600325" cy="1343025"/>
        </a:xfrm>
        <a:prstGeom prst="wedgeRoundRectCallout">
          <a:avLst>
            <a:gd name="adj1" fmla="val -70421"/>
            <a:gd name="adj2" fmla="val 15764"/>
            <a:gd name="adj3" fmla="val 16667"/>
          </a:avLst>
        </a:prstGeom>
        <a:gradFill flip="none" rotWithShape="1">
          <a:gsLst>
            <a:gs pos="0">
              <a:schemeClr val="accent3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3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3">
                <a:lumMod val="40000"/>
                <a:lumOff val="60000"/>
                <a:shade val="100000"/>
                <a:satMod val="115000"/>
              </a:schemeClr>
            </a:gs>
          </a:gsLst>
          <a:lin ang="16200000" scaled="1"/>
          <a:tileRect/>
        </a:gradFill>
        <a:ln w="12700" algn="ctr">
          <a:solidFill>
            <a:srgbClr val="333333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es-ES" sz="1000" b="0" i="0" u="sng" strike="noStrike" baseline="0">
              <a:solidFill>
                <a:srgbClr val="333333"/>
              </a:solidFill>
              <a:latin typeface="Arial"/>
              <a:cs typeface="Arial"/>
            </a:rPr>
            <a:t>PLAN DE GESTIÓN DE RESIDUOS</a:t>
          </a:r>
        </a:p>
        <a:p>
          <a:pPr algn="l" rtl="0">
            <a:defRPr sz="1000"/>
          </a:pPr>
          <a:r>
            <a:rPr lang="es-ES" sz="1000" b="0" i="0" u="none" strike="noStrike" baseline="0">
              <a:solidFill>
                <a:srgbClr val="333333"/>
              </a:solidFill>
              <a:latin typeface="Arial"/>
              <a:cs typeface="Arial"/>
            </a:rPr>
            <a:t>*  Autor del plan</a:t>
          </a:r>
        </a:p>
        <a:p>
          <a:pPr algn="l" rtl="0">
            <a:defRPr sz="1000"/>
          </a:pPr>
          <a:r>
            <a:rPr lang="es-ES" sz="1000" b="0" i="0" u="none" strike="noStrike" baseline="0">
              <a:solidFill>
                <a:srgbClr val="333333"/>
              </a:solidFill>
              <a:latin typeface="Arial"/>
              <a:cs typeface="Arial"/>
            </a:rPr>
            <a:t>*  Cantidades de RCDs, gestión y costes</a:t>
          </a:r>
        </a:p>
        <a:p>
          <a:pPr algn="l" rtl="0">
            <a:defRPr sz="1000"/>
          </a:pPr>
          <a:r>
            <a:rPr lang="es-ES" sz="1000" b="0" i="0" u="none" strike="noStrike" baseline="0">
              <a:solidFill>
                <a:srgbClr val="333333"/>
              </a:solidFill>
              <a:latin typeface="Arial"/>
              <a:cs typeface="Arial"/>
            </a:rPr>
            <a:t>*  Separación, altura y densidad de los residuos</a:t>
          </a:r>
        </a:p>
        <a:p>
          <a:pPr algn="l" rtl="0">
            <a:defRPr sz="1000"/>
          </a:pPr>
          <a:r>
            <a:rPr lang="es-ES" sz="1000" b="0" i="0" u="none" strike="noStrike" baseline="0">
              <a:solidFill>
                <a:srgbClr val="333333"/>
              </a:solidFill>
              <a:latin typeface="Arial"/>
              <a:cs typeface="Arial"/>
            </a:rPr>
            <a:t>*  Diferencias con el EGR</a:t>
          </a:r>
        </a:p>
      </xdr:txBody>
    </xdr:sp>
    <xdr:clientData/>
  </xdr:twoCellAnchor>
  <xdr:twoCellAnchor editAs="oneCell">
    <xdr:from>
      <xdr:col>9</xdr:col>
      <xdr:colOff>298169</xdr:colOff>
      <xdr:row>0</xdr:row>
      <xdr:rowOff>57978</xdr:rowOff>
    </xdr:from>
    <xdr:to>
      <xdr:col>12</xdr:col>
      <xdr:colOff>526769</xdr:colOff>
      <xdr:row>3</xdr:row>
      <xdr:rowOff>122996</xdr:rowOff>
    </xdr:to>
    <xdr:pic>
      <xdr:nvPicPr>
        <xdr:cNvPr id="18" name="Picture 138" descr="ihobe4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56169" y="57978"/>
          <a:ext cx="2514600" cy="561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reflection blurRad="6350" stA="50000" endA="300" endPos="90000" dir="5400000" sy="-100000" algn="bl" rotWithShape="0"/>
          <a:softEdge rad="12700"/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495300</xdr:colOff>
      <xdr:row>1</xdr:row>
      <xdr:rowOff>57150</xdr:rowOff>
    </xdr:from>
    <xdr:to>
      <xdr:col>5</xdr:col>
      <xdr:colOff>400050</xdr:colOff>
      <xdr:row>3</xdr:row>
      <xdr:rowOff>123825</xdr:rowOff>
    </xdr:to>
    <xdr:sp macro="" textlink="">
      <xdr:nvSpPr>
        <xdr:cNvPr id="6176" name="Rectangle 3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100-000020180000}"/>
            </a:ext>
          </a:extLst>
        </xdr:cNvPr>
        <xdr:cNvSpPr>
          <a:spLocks noChangeArrowheads="1"/>
        </xdr:cNvSpPr>
      </xdr:nvSpPr>
      <xdr:spPr bwMode="auto">
        <a:xfrm>
          <a:off x="5153025" y="219075"/>
          <a:ext cx="1152525" cy="390525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 w="12700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0" i="0" u="none" strike="noStrike" baseline="0">
              <a:solidFill>
                <a:srgbClr val="003300"/>
              </a:solidFill>
              <a:latin typeface="Arial"/>
              <a:cs typeface="Arial"/>
            </a:rPr>
            <a:t>Siguiente</a:t>
          </a:r>
        </a:p>
      </xdr:txBody>
    </xdr:sp>
    <xdr:clientData fPrintsWithSheet="0"/>
  </xdr:twoCellAnchor>
  <xdr:twoCellAnchor>
    <xdr:from>
      <xdr:col>1</xdr:col>
      <xdr:colOff>0</xdr:colOff>
      <xdr:row>1</xdr:row>
      <xdr:rowOff>57150</xdr:rowOff>
    </xdr:from>
    <xdr:to>
      <xdr:col>3</xdr:col>
      <xdr:colOff>257175</xdr:colOff>
      <xdr:row>3</xdr:row>
      <xdr:rowOff>104775</xdr:rowOff>
    </xdr:to>
    <xdr:sp macro="" textlink="">
      <xdr:nvSpPr>
        <xdr:cNvPr id="6199" name="Rectangle 55">
          <a:extLst>
            <a:ext uri="{FF2B5EF4-FFF2-40B4-BE49-F238E27FC236}">
              <a16:creationId xmlns:a16="http://schemas.microsoft.com/office/drawing/2014/main" xmlns="" id="{00000000-0008-0000-0100-000037180000}"/>
            </a:ext>
          </a:extLst>
        </xdr:cNvPr>
        <xdr:cNvSpPr>
          <a:spLocks noChangeArrowheads="1"/>
        </xdr:cNvSpPr>
      </xdr:nvSpPr>
      <xdr:spPr bwMode="auto">
        <a:xfrm>
          <a:off x="247650" y="219075"/>
          <a:ext cx="3419475" cy="371475"/>
        </a:xfrm>
        <a:prstGeom prst="rect">
          <a:avLst/>
        </a:prstGeom>
        <a:solidFill>
          <a:schemeClr val="bg1">
            <a:lumMod val="95000"/>
          </a:schemeClr>
        </a:solidFill>
        <a:ln w="12700">
          <a:noFill/>
          <a:miter lim="800000"/>
          <a:headEnd/>
          <a:tailEnd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s-ES" sz="1200" b="1" i="0" u="none" strike="noStrike" baseline="0">
              <a:solidFill>
                <a:schemeClr val="accent1">
                  <a:lumMod val="50000"/>
                </a:schemeClr>
              </a:solidFill>
              <a:latin typeface="Arial Narrow"/>
            </a:rPr>
            <a:t>DATOS GENERALES Y DE UBICACIÓN DE LA OBRA</a:t>
          </a:r>
        </a:p>
      </xdr:txBody>
    </xdr:sp>
    <xdr:clientData/>
  </xdr:twoCellAnchor>
  <xdr:twoCellAnchor>
    <xdr:from>
      <xdr:col>4</xdr:col>
      <xdr:colOff>495300</xdr:colOff>
      <xdr:row>4</xdr:row>
      <xdr:rowOff>47625</xdr:rowOff>
    </xdr:from>
    <xdr:to>
      <xdr:col>5</xdr:col>
      <xdr:colOff>400050</xdr:colOff>
      <xdr:row>6</xdr:row>
      <xdr:rowOff>104775</xdr:rowOff>
    </xdr:to>
    <xdr:sp macro="[0]!Impresion" textlink="">
      <xdr:nvSpPr>
        <xdr:cNvPr id="6234" name="Rectangle 90">
          <a:extLst>
            <a:ext uri="{FF2B5EF4-FFF2-40B4-BE49-F238E27FC236}">
              <a16:creationId xmlns:a16="http://schemas.microsoft.com/office/drawing/2014/main" xmlns="" id="{00000000-0008-0000-0100-00005A180000}"/>
            </a:ext>
          </a:extLst>
        </xdr:cNvPr>
        <xdr:cNvSpPr>
          <a:spLocks noChangeArrowheads="1"/>
        </xdr:cNvSpPr>
      </xdr:nvSpPr>
      <xdr:spPr bwMode="auto">
        <a:xfrm>
          <a:off x="5153025" y="695325"/>
          <a:ext cx="1152525" cy="390525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0" i="0" u="none" strike="noStrike" baseline="0">
              <a:solidFill>
                <a:srgbClr val="003300"/>
              </a:solidFill>
              <a:latin typeface="Arial"/>
              <a:cs typeface="Arial"/>
            </a:rPr>
            <a:t>Imprimir</a:t>
          </a:r>
        </a:p>
      </xdr:txBody>
    </xdr:sp>
    <xdr:clientData fPrintsWithSheet="0"/>
  </xdr:twoCellAnchor>
  <xdr:twoCellAnchor>
    <xdr:from>
      <xdr:col>3</xdr:col>
      <xdr:colOff>447675</xdr:colOff>
      <xdr:row>1</xdr:row>
      <xdr:rowOff>57150</xdr:rowOff>
    </xdr:from>
    <xdr:to>
      <xdr:col>4</xdr:col>
      <xdr:colOff>409575</xdr:colOff>
      <xdr:row>3</xdr:row>
      <xdr:rowOff>123825</xdr:rowOff>
    </xdr:to>
    <xdr:sp macro="" textlink="">
      <xdr:nvSpPr>
        <xdr:cNvPr id="6243" name="Rectangle 9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100-000063180000}"/>
            </a:ext>
          </a:extLst>
        </xdr:cNvPr>
        <xdr:cNvSpPr>
          <a:spLocks noChangeArrowheads="1"/>
        </xdr:cNvSpPr>
      </xdr:nvSpPr>
      <xdr:spPr bwMode="auto">
        <a:xfrm>
          <a:off x="3857625" y="219075"/>
          <a:ext cx="1209675" cy="390525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0" i="0" u="none" strike="noStrike" baseline="0">
              <a:solidFill>
                <a:srgbClr val="003300"/>
              </a:solidFill>
              <a:latin typeface="Arial"/>
              <a:cs typeface="Arial"/>
            </a:rPr>
            <a:t>Anterior</a:t>
          </a:r>
        </a:p>
      </xdr:txBody>
    </xdr:sp>
    <xdr:clientData fPrintsWithSheet="0"/>
  </xdr:twoCellAnchor>
  <xdr:twoCellAnchor>
    <xdr:from>
      <xdr:col>4</xdr:col>
      <xdr:colOff>247650</xdr:colOff>
      <xdr:row>14</xdr:row>
      <xdr:rowOff>85725</xdr:rowOff>
    </xdr:from>
    <xdr:to>
      <xdr:col>8</xdr:col>
      <xdr:colOff>638175</xdr:colOff>
      <xdr:row>18</xdr:row>
      <xdr:rowOff>0</xdr:rowOff>
    </xdr:to>
    <xdr:sp macro="" textlink="">
      <xdr:nvSpPr>
        <xdr:cNvPr id="6268" name="Rectangle 124">
          <a:extLst>
            <a:ext uri="{FF2B5EF4-FFF2-40B4-BE49-F238E27FC236}">
              <a16:creationId xmlns:a16="http://schemas.microsoft.com/office/drawing/2014/main" xmlns="" id="{00000000-0008-0000-0100-00007C180000}"/>
            </a:ext>
          </a:extLst>
        </xdr:cNvPr>
        <xdr:cNvSpPr>
          <a:spLocks noChangeArrowheads="1"/>
        </xdr:cNvSpPr>
      </xdr:nvSpPr>
      <xdr:spPr bwMode="auto">
        <a:xfrm>
          <a:off x="4905375" y="2314575"/>
          <a:ext cx="4152900" cy="476250"/>
        </a:xfrm>
        <a:prstGeom prst="rect">
          <a:avLst/>
        </a:prstGeom>
        <a:solidFill>
          <a:srgbClr val="333399"/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s-ES" sz="1200" b="1" i="0" u="none" strike="noStrike" baseline="0">
              <a:solidFill>
                <a:srgbClr val="FFFFFF"/>
              </a:solidFill>
              <a:latin typeface="Arial Narrow"/>
            </a:rPr>
            <a:t>¿Está incluido el emplazamiento en el inventario de suelos que han soportado actividades potencialmente contaminadoras de suelo?</a:t>
          </a:r>
        </a:p>
      </xdr:txBody>
    </xdr:sp>
    <xdr:clientData/>
  </xdr:twoCellAnchor>
  <xdr:twoCellAnchor>
    <xdr:from>
      <xdr:col>6</xdr:col>
      <xdr:colOff>400050</xdr:colOff>
      <xdr:row>19</xdr:row>
      <xdr:rowOff>28575</xdr:rowOff>
    </xdr:from>
    <xdr:to>
      <xdr:col>7</xdr:col>
      <xdr:colOff>257175</xdr:colOff>
      <xdr:row>20</xdr:row>
      <xdr:rowOff>66675</xdr:rowOff>
    </xdr:to>
    <xdr:sp macro="" textlink="">
      <xdr:nvSpPr>
        <xdr:cNvPr id="6270" name="Rectangle 126">
          <a:extLst>
            <a:ext uri="{FF2B5EF4-FFF2-40B4-BE49-F238E27FC236}">
              <a16:creationId xmlns:a16="http://schemas.microsoft.com/office/drawing/2014/main" xmlns="" id="{00000000-0008-0000-0100-00007E180000}"/>
            </a:ext>
          </a:extLst>
        </xdr:cNvPr>
        <xdr:cNvSpPr>
          <a:spLocks noChangeArrowheads="1"/>
        </xdr:cNvSpPr>
      </xdr:nvSpPr>
      <xdr:spPr bwMode="auto">
        <a:xfrm>
          <a:off x="7553325" y="2990850"/>
          <a:ext cx="276225" cy="209550"/>
        </a:xfrm>
        <a:prstGeom prst="rect">
          <a:avLst/>
        </a:prstGeom>
        <a:solidFill>
          <a:srgbClr val="FF0000"/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SI</a:t>
          </a:r>
        </a:p>
      </xdr:txBody>
    </xdr:sp>
    <xdr:clientData/>
  </xdr:twoCellAnchor>
  <xdr:twoCellAnchor>
    <xdr:from>
      <xdr:col>5</xdr:col>
      <xdr:colOff>238125</xdr:colOff>
      <xdr:row>19</xdr:row>
      <xdr:rowOff>28575</xdr:rowOff>
    </xdr:from>
    <xdr:to>
      <xdr:col>5</xdr:col>
      <xdr:colOff>514350</xdr:colOff>
      <xdr:row>20</xdr:row>
      <xdr:rowOff>66675</xdr:rowOff>
    </xdr:to>
    <xdr:sp macro="" textlink="">
      <xdr:nvSpPr>
        <xdr:cNvPr id="6271" name="Rectangle 127">
          <a:extLst>
            <a:ext uri="{FF2B5EF4-FFF2-40B4-BE49-F238E27FC236}">
              <a16:creationId xmlns:a16="http://schemas.microsoft.com/office/drawing/2014/main" xmlns="" id="{00000000-0008-0000-0100-00007F180000}"/>
            </a:ext>
          </a:extLst>
        </xdr:cNvPr>
        <xdr:cNvSpPr>
          <a:spLocks noChangeArrowheads="1"/>
        </xdr:cNvSpPr>
      </xdr:nvSpPr>
      <xdr:spPr bwMode="auto">
        <a:xfrm>
          <a:off x="6143625" y="2990850"/>
          <a:ext cx="276225" cy="209550"/>
        </a:xfrm>
        <a:prstGeom prst="rect">
          <a:avLst/>
        </a:prstGeom>
        <a:solidFill>
          <a:srgbClr val="99CC00"/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NO</a:t>
          </a:r>
        </a:p>
      </xdr:txBody>
    </xdr:sp>
    <xdr:clientData/>
  </xdr:twoCellAnchor>
  <xdr:twoCellAnchor>
    <xdr:from>
      <xdr:col>5</xdr:col>
      <xdr:colOff>381000</xdr:colOff>
      <xdr:row>21</xdr:row>
      <xdr:rowOff>114299</xdr:rowOff>
    </xdr:from>
    <xdr:to>
      <xdr:col>8</xdr:col>
      <xdr:colOff>659423</xdr:colOff>
      <xdr:row>24</xdr:row>
      <xdr:rowOff>58615</xdr:rowOff>
    </xdr:to>
    <xdr:sp macro="" textlink="">
      <xdr:nvSpPr>
        <xdr:cNvPr id="6272" name="Rectangle 128">
          <a:extLst>
            <a:ext uri="{FF2B5EF4-FFF2-40B4-BE49-F238E27FC236}">
              <a16:creationId xmlns:a16="http://schemas.microsoft.com/office/drawing/2014/main" xmlns="" id="{00000000-0008-0000-0100-000080180000}"/>
            </a:ext>
          </a:extLst>
        </xdr:cNvPr>
        <xdr:cNvSpPr>
          <a:spLocks noChangeArrowheads="1"/>
        </xdr:cNvSpPr>
      </xdr:nvSpPr>
      <xdr:spPr bwMode="auto">
        <a:xfrm>
          <a:off x="6279173" y="3382107"/>
          <a:ext cx="2791558" cy="449873"/>
        </a:xfrm>
        <a:prstGeom prst="rect">
          <a:avLst/>
        </a:prstGeom>
        <a:solidFill>
          <a:srgbClr val="333399"/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s-ES" sz="1200" b="1" i="0" u="none" strike="noStrike" baseline="0">
              <a:solidFill>
                <a:srgbClr val="FFFFFF"/>
              </a:solidFill>
              <a:latin typeface="Arial Narrow"/>
            </a:rPr>
            <a:t>¿Está el suelo contaminado? ¿Se va a demoler una ruina industrial?</a:t>
          </a:r>
        </a:p>
      </xdr:txBody>
    </xdr:sp>
    <xdr:clientData/>
  </xdr:twoCellAnchor>
  <xdr:twoCellAnchor>
    <xdr:from>
      <xdr:col>7</xdr:col>
      <xdr:colOff>466725</xdr:colOff>
      <xdr:row>25</xdr:row>
      <xdr:rowOff>53487</xdr:rowOff>
    </xdr:from>
    <xdr:to>
      <xdr:col>7</xdr:col>
      <xdr:colOff>742950</xdr:colOff>
      <xdr:row>26</xdr:row>
      <xdr:rowOff>91587</xdr:rowOff>
    </xdr:to>
    <xdr:sp macro="" textlink="">
      <xdr:nvSpPr>
        <xdr:cNvPr id="6273" name="Rectangle 129">
          <a:extLst>
            <a:ext uri="{FF2B5EF4-FFF2-40B4-BE49-F238E27FC236}">
              <a16:creationId xmlns:a16="http://schemas.microsoft.com/office/drawing/2014/main" xmlns="" id="{00000000-0008-0000-0100-000081180000}"/>
            </a:ext>
          </a:extLst>
        </xdr:cNvPr>
        <xdr:cNvSpPr>
          <a:spLocks noChangeArrowheads="1"/>
        </xdr:cNvSpPr>
      </xdr:nvSpPr>
      <xdr:spPr bwMode="auto">
        <a:xfrm>
          <a:off x="8028110" y="3995372"/>
          <a:ext cx="276225" cy="206619"/>
        </a:xfrm>
        <a:prstGeom prst="rect">
          <a:avLst/>
        </a:prstGeom>
        <a:solidFill>
          <a:srgbClr val="FF0000"/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SI</a:t>
          </a:r>
        </a:p>
      </xdr:txBody>
    </xdr:sp>
    <xdr:clientData/>
  </xdr:twoCellAnchor>
  <xdr:twoCellAnchor>
    <xdr:from>
      <xdr:col>5</xdr:col>
      <xdr:colOff>1190625</xdr:colOff>
      <xdr:row>25</xdr:row>
      <xdr:rowOff>53487</xdr:rowOff>
    </xdr:from>
    <xdr:to>
      <xdr:col>6</xdr:col>
      <xdr:colOff>219075</xdr:colOff>
      <xdr:row>26</xdr:row>
      <xdr:rowOff>91587</xdr:rowOff>
    </xdr:to>
    <xdr:sp macro="" textlink="">
      <xdr:nvSpPr>
        <xdr:cNvPr id="6274" name="Rectangle 130">
          <a:extLst>
            <a:ext uri="{FF2B5EF4-FFF2-40B4-BE49-F238E27FC236}">
              <a16:creationId xmlns:a16="http://schemas.microsoft.com/office/drawing/2014/main" xmlns="" id="{00000000-0008-0000-0100-000082180000}"/>
            </a:ext>
          </a:extLst>
        </xdr:cNvPr>
        <xdr:cNvSpPr>
          <a:spLocks noChangeArrowheads="1"/>
        </xdr:cNvSpPr>
      </xdr:nvSpPr>
      <xdr:spPr bwMode="auto">
        <a:xfrm>
          <a:off x="7088798" y="3995372"/>
          <a:ext cx="274027" cy="206619"/>
        </a:xfrm>
        <a:prstGeom prst="rect">
          <a:avLst/>
        </a:prstGeom>
        <a:solidFill>
          <a:srgbClr val="99CC00"/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NO</a:t>
          </a:r>
        </a:p>
      </xdr:txBody>
    </xdr:sp>
    <xdr:clientData/>
  </xdr:twoCellAnchor>
  <xdr:twoCellAnchor>
    <xdr:from>
      <xdr:col>5</xdr:col>
      <xdr:colOff>1152525</xdr:colOff>
      <xdr:row>27</xdr:row>
      <xdr:rowOff>104775</xdr:rowOff>
    </xdr:from>
    <xdr:to>
      <xdr:col>10</xdr:col>
      <xdr:colOff>28575</xdr:colOff>
      <xdr:row>33</xdr:row>
      <xdr:rowOff>47625</xdr:rowOff>
    </xdr:to>
    <xdr:sp macro="" textlink="">
      <xdr:nvSpPr>
        <xdr:cNvPr id="6275" name="Rectangle 131">
          <a:extLst>
            <a:ext uri="{FF2B5EF4-FFF2-40B4-BE49-F238E27FC236}">
              <a16:creationId xmlns:a16="http://schemas.microsoft.com/office/drawing/2014/main" xmlns="" id="{00000000-0008-0000-0100-000083180000}"/>
            </a:ext>
          </a:extLst>
        </xdr:cNvPr>
        <xdr:cNvSpPr>
          <a:spLocks noChangeArrowheads="1"/>
        </xdr:cNvSpPr>
      </xdr:nvSpPr>
      <xdr:spPr bwMode="auto">
        <a:xfrm>
          <a:off x="7058025" y="4438650"/>
          <a:ext cx="2238375" cy="866775"/>
        </a:xfrm>
        <a:prstGeom prst="rect">
          <a:avLst/>
        </a:prstGeom>
        <a:gradFill rotWithShape="1">
          <a:gsLst>
            <a:gs pos="0">
              <a:srgbClr val="99CCFF"/>
            </a:gs>
            <a:gs pos="50000">
              <a:srgbClr val="99CCFF">
                <a:gamma/>
                <a:tint val="33725"/>
                <a:invGamma/>
              </a:srgbClr>
            </a:gs>
            <a:gs pos="100000">
              <a:srgbClr val="99CCFF"/>
            </a:gs>
          </a:gsLst>
          <a:lin ang="2700000" scaled="1"/>
        </a:gradFill>
        <a:ln w="12700" algn="ctr">
          <a:solidFill>
            <a:srgbClr val="FF00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Las tierras contaminadas y/o los residuos de la descontaminación de la ruina industrial deben ser incluidos en el EGR, el PGR y el IFG.</a:t>
          </a:r>
        </a:p>
      </xdr:txBody>
    </xdr:sp>
    <xdr:clientData/>
  </xdr:twoCellAnchor>
  <xdr:twoCellAnchor>
    <xdr:from>
      <xdr:col>5</xdr:col>
      <xdr:colOff>381000</xdr:colOff>
      <xdr:row>18</xdr:row>
      <xdr:rowOff>0</xdr:rowOff>
    </xdr:from>
    <xdr:to>
      <xdr:col>5</xdr:col>
      <xdr:colOff>1076325</xdr:colOff>
      <xdr:row>19</xdr:row>
      <xdr:rowOff>28575</xdr:rowOff>
    </xdr:to>
    <xdr:cxnSp macro="">
      <xdr:nvCxnSpPr>
        <xdr:cNvPr id="6276" name="AutoShape 132">
          <a:extLst>
            <a:ext uri="{FF2B5EF4-FFF2-40B4-BE49-F238E27FC236}">
              <a16:creationId xmlns:a16="http://schemas.microsoft.com/office/drawing/2014/main" xmlns="" id="{00000000-0008-0000-0100-000084180000}"/>
            </a:ext>
          </a:extLst>
        </xdr:cNvPr>
        <xdr:cNvCxnSpPr>
          <a:cxnSpLocks noChangeShapeType="1"/>
          <a:stCxn id="6268" idx="2"/>
          <a:endCxn id="6271" idx="0"/>
        </xdr:cNvCxnSpPr>
      </xdr:nvCxnSpPr>
      <xdr:spPr bwMode="auto">
        <a:xfrm flipH="1">
          <a:off x="6286500" y="2790825"/>
          <a:ext cx="695325" cy="200025"/>
        </a:xfrm>
        <a:prstGeom prst="straightConnector1">
          <a:avLst/>
        </a:prstGeom>
        <a:noFill/>
        <a:ln w="12700">
          <a:solidFill>
            <a:srgbClr val="003300"/>
          </a:solidFill>
          <a:round/>
          <a:headEnd/>
          <a:tailEnd type="triangle" w="med" len="med"/>
        </a:ln>
        <a:effectLst>
          <a:outerShdw dist="53882" dir="2700000" algn="ctr" rotWithShape="0">
            <a:srgbClr val="808080">
              <a:alpha val="50000"/>
            </a:srgbClr>
          </a:outerShdw>
        </a:effectLst>
      </xdr:spPr>
    </xdr:cxnSp>
    <xdr:clientData/>
  </xdr:twoCellAnchor>
  <xdr:twoCellAnchor>
    <xdr:from>
      <xdr:col>5</xdr:col>
      <xdr:colOff>1076325</xdr:colOff>
      <xdr:row>18</xdr:row>
      <xdr:rowOff>0</xdr:rowOff>
    </xdr:from>
    <xdr:to>
      <xdr:col>7</xdr:col>
      <xdr:colOff>123825</xdr:colOff>
      <xdr:row>19</xdr:row>
      <xdr:rowOff>28575</xdr:rowOff>
    </xdr:to>
    <xdr:cxnSp macro="">
      <xdr:nvCxnSpPr>
        <xdr:cNvPr id="6277" name="AutoShape 133">
          <a:extLst>
            <a:ext uri="{FF2B5EF4-FFF2-40B4-BE49-F238E27FC236}">
              <a16:creationId xmlns:a16="http://schemas.microsoft.com/office/drawing/2014/main" xmlns="" id="{00000000-0008-0000-0100-000085180000}"/>
            </a:ext>
          </a:extLst>
        </xdr:cNvPr>
        <xdr:cNvCxnSpPr>
          <a:cxnSpLocks noChangeShapeType="1"/>
          <a:stCxn id="6268" idx="2"/>
          <a:endCxn id="6270" idx="0"/>
        </xdr:cNvCxnSpPr>
      </xdr:nvCxnSpPr>
      <xdr:spPr bwMode="auto">
        <a:xfrm>
          <a:off x="6981825" y="2790825"/>
          <a:ext cx="714375" cy="200025"/>
        </a:xfrm>
        <a:prstGeom prst="straightConnector1">
          <a:avLst/>
        </a:prstGeom>
        <a:noFill/>
        <a:ln w="12700">
          <a:solidFill>
            <a:srgbClr val="003300"/>
          </a:solidFill>
          <a:round/>
          <a:headEnd/>
          <a:tailEnd type="triangle" w="med" len="med"/>
        </a:ln>
        <a:effectLst>
          <a:outerShdw dist="53882" dir="2700000" algn="ctr" rotWithShape="0">
            <a:srgbClr val="808080">
              <a:alpha val="50000"/>
            </a:srgbClr>
          </a:outerShdw>
        </a:effectLst>
      </xdr:spPr>
    </xdr:cxnSp>
    <xdr:clientData/>
  </xdr:twoCellAnchor>
  <xdr:twoCellAnchor>
    <xdr:from>
      <xdr:col>7</xdr:col>
      <xdr:colOff>113567</xdr:colOff>
      <xdr:row>20</xdr:row>
      <xdr:rowOff>66675</xdr:rowOff>
    </xdr:from>
    <xdr:to>
      <xdr:col>7</xdr:col>
      <xdr:colOff>119795</xdr:colOff>
      <xdr:row>21</xdr:row>
      <xdr:rowOff>114299</xdr:rowOff>
    </xdr:to>
    <xdr:cxnSp macro="">
      <xdr:nvCxnSpPr>
        <xdr:cNvPr id="6278" name="AutoShape 134">
          <a:extLst>
            <a:ext uri="{FF2B5EF4-FFF2-40B4-BE49-F238E27FC236}">
              <a16:creationId xmlns:a16="http://schemas.microsoft.com/office/drawing/2014/main" xmlns="" id="{00000000-0008-0000-0100-000086180000}"/>
            </a:ext>
          </a:extLst>
        </xdr:cNvPr>
        <xdr:cNvCxnSpPr>
          <a:cxnSpLocks noChangeShapeType="1"/>
          <a:stCxn id="6270" idx="2"/>
          <a:endCxn id="6272" idx="0"/>
        </xdr:cNvCxnSpPr>
      </xdr:nvCxnSpPr>
      <xdr:spPr bwMode="auto">
        <a:xfrm flipH="1">
          <a:off x="7674952" y="3165963"/>
          <a:ext cx="6228" cy="216144"/>
        </a:xfrm>
        <a:prstGeom prst="straightConnector1">
          <a:avLst/>
        </a:prstGeom>
        <a:noFill/>
        <a:ln w="12700">
          <a:solidFill>
            <a:srgbClr val="003300"/>
          </a:solidFill>
          <a:round/>
          <a:headEnd/>
          <a:tailEnd type="triangle" w="med" len="med"/>
        </a:ln>
        <a:effectLst>
          <a:outerShdw dist="53882" dir="2700000" algn="ctr" rotWithShape="0">
            <a:srgbClr val="808080">
              <a:alpha val="50000"/>
            </a:srgbClr>
          </a:outerShdw>
        </a:effectLst>
      </xdr:spPr>
    </xdr:cxnSp>
    <xdr:clientData/>
  </xdr:twoCellAnchor>
  <xdr:twoCellAnchor>
    <xdr:from>
      <xdr:col>7</xdr:col>
      <xdr:colOff>113567</xdr:colOff>
      <xdr:row>24</xdr:row>
      <xdr:rowOff>58615</xdr:rowOff>
    </xdr:from>
    <xdr:to>
      <xdr:col>7</xdr:col>
      <xdr:colOff>604838</xdr:colOff>
      <xdr:row>25</xdr:row>
      <xdr:rowOff>53487</xdr:rowOff>
    </xdr:to>
    <xdr:cxnSp macro="">
      <xdr:nvCxnSpPr>
        <xdr:cNvPr id="6279" name="AutoShape 135">
          <a:extLst>
            <a:ext uri="{FF2B5EF4-FFF2-40B4-BE49-F238E27FC236}">
              <a16:creationId xmlns:a16="http://schemas.microsoft.com/office/drawing/2014/main" xmlns="" id="{00000000-0008-0000-0100-000087180000}"/>
            </a:ext>
          </a:extLst>
        </xdr:cNvPr>
        <xdr:cNvCxnSpPr>
          <a:cxnSpLocks noChangeShapeType="1"/>
          <a:stCxn id="6272" idx="2"/>
          <a:endCxn id="6273" idx="0"/>
        </xdr:cNvCxnSpPr>
      </xdr:nvCxnSpPr>
      <xdr:spPr bwMode="auto">
        <a:xfrm>
          <a:off x="7674952" y="3831980"/>
          <a:ext cx="491271" cy="163392"/>
        </a:xfrm>
        <a:prstGeom prst="straightConnector1">
          <a:avLst/>
        </a:prstGeom>
        <a:noFill/>
        <a:ln w="12700">
          <a:solidFill>
            <a:srgbClr val="003300"/>
          </a:solidFill>
          <a:round/>
          <a:headEnd/>
          <a:tailEnd type="triangle" w="med" len="med"/>
        </a:ln>
        <a:effectLst>
          <a:outerShdw dist="53882" dir="2700000" algn="ctr" rotWithShape="0">
            <a:srgbClr val="808080">
              <a:alpha val="50000"/>
            </a:srgbClr>
          </a:outerShdw>
        </a:effectLst>
      </xdr:spPr>
    </xdr:cxnSp>
    <xdr:clientData/>
  </xdr:twoCellAnchor>
  <xdr:twoCellAnchor>
    <xdr:from>
      <xdr:col>6</xdr:col>
      <xdr:colOff>82062</xdr:colOff>
      <xdr:row>24</xdr:row>
      <xdr:rowOff>58615</xdr:rowOff>
    </xdr:from>
    <xdr:to>
      <xdr:col>7</xdr:col>
      <xdr:colOff>113567</xdr:colOff>
      <xdr:row>25</xdr:row>
      <xdr:rowOff>53487</xdr:rowOff>
    </xdr:to>
    <xdr:cxnSp macro="">
      <xdr:nvCxnSpPr>
        <xdr:cNvPr id="6280" name="AutoShape 136">
          <a:extLst>
            <a:ext uri="{FF2B5EF4-FFF2-40B4-BE49-F238E27FC236}">
              <a16:creationId xmlns:a16="http://schemas.microsoft.com/office/drawing/2014/main" xmlns="" id="{00000000-0008-0000-0100-000088180000}"/>
            </a:ext>
          </a:extLst>
        </xdr:cNvPr>
        <xdr:cNvCxnSpPr>
          <a:cxnSpLocks noChangeShapeType="1"/>
          <a:stCxn id="6272" idx="2"/>
          <a:endCxn id="6274" idx="0"/>
        </xdr:cNvCxnSpPr>
      </xdr:nvCxnSpPr>
      <xdr:spPr bwMode="auto">
        <a:xfrm flipH="1">
          <a:off x="7225812" y="3831980"/>
          <a:ext cx="449140" cy="163392"/>
        </a:xfrm>
        <a:prstGeom prst="straightConnector1">
          <a:avLst/>
        </a:prstGeom>
        <a:noFill/>
        <a:ln w="12700">
          <a:solidFill>
            <a:srgbClr val="003300"/>
          </a:solidFill>
          <a:round/>
          <a:headEnd/>
          <a:tailEnd type="triangle" w="med" len="med"/>
        </a:ln>
        <a:effectLst>
          <a:outerShdw dist="53882" dir="2700000" algn="ctr" rotWithShape="0">
            <a:srgbClr val="808080">
              <a:alpha val="50000"/>
            </a:srgbClr>
          </a:outerShdw>
        </a:effectLst>
      </xdr:spPr>
    </xdr:cxnSp>
    <xdr:clientData/>
  </xdr:twoCellAnchor>
  <xdr:twoCellAnchor>
    <xdr:from>
      <xdr:col>7</xdr:col>
      <xdr:colOff>604838</xdr:colOff>
      <xdr:row>26</xdr:row>
      <xdr:rowOff>91587</xdr:rowOff>
    </xdr:from>
    <xdr:to>
      <xdr:col>7</xdr:col>
      <xdr:colOff>608867</xdr:colOff>
      <xdr:row>27</xdr:row>
      <xdr:rowOff>104775</xdr:rowOff>
    </xdr:to>
    <xdr:cxnSp macro="">
      <xdr:nvCxnSpPr>
        <xdr:cNvPr id="6281" name="AutoShape 137">
          <a:extLst>
            <a:ext uri="{FF2B5EF4-FFF2-40B4-BE49-F238E27FC236}">
              <a16:creationId xmlns:a16="http://schemas.microsoft.com/office/drawing/2014/main" xmlns="" id="{00000000-0008-0000-0100-000089180000}"/>
            </a:ext>
          </a:extLst>
        </xdr:cNvPr>
        <xdr:cNvCxnSpPr>
          <a:cxnSpLocks noChangeShapeType="1"/>
          <a:stCxn id="6273" idx="2"/>
          <a:endCxn id="6275" idx="0"/>
        </xdr:cNvCxnSpPr>
      </xdr:nvCxnSpPr>
      <xdr:spPr bwMode="auto">
        <a:xfrm>
          <a:off x="8166223" y="4201991"/>
          <a:ext cx="4029" cy="181707"/>
        </a:xfrm>
        <a:prstGeom prst="straightConnector1">
          <a:avLst/>
        </a:prstGeom>
        <a:noFill/>
        <a:ln w="12700">
          <a:solidFill>
            <a:srgbClr val="003300"/>
          </a:solidFill>
          <a:round/>
          <a:headEnd/>
          <a:tailEnd type="triangle" w="med" len="med"/>
        </a:ln>
        <a:effectLst>
          <a:outerShdw dist="53882" dir="2700000" algn="ctr" rotWithShape="0">
            <a:srgbClr val="808080">
              <a:alpha val="50000"/>
            </a:srgbClr>
          </a:outerShdw>
        </a:effectLst>
      </xdr:spPr>
    </xdr:cxnSp>
    <xdr:clientData/>
  </xdr:twoCellAnchor>
  <xdr:twoCellAnchor editAs="oneCell">
    <xdr:from>
      <xdr:col>5</xdr:col>
      <xdr:colOff>752475</xdr:colOff>
      <xdr:row>0</xdr:row>
      <xdr:rowOff>123825</xdr:rowOff>
    </xdr:from>
    <xdr:to>
      <xdr:col>8</xdr:col>
      <xdr:colOff>752475</xdr:colOff>
      <xdr:row>4</xdr:row>
      <xdr:rowOff>38100</xdr:rowOff>
    </xdr:to>
    <xdr:pic>
      <xdr:nvPicPr>
        <xdr:cNvPr id="249686" name="Picture 138" descr="ihobe4">
          <a:extLst>
            <a:ext uri="{FF2B5EF4-FFF2-40B4-BE49-F238E27FC236}">
              <a16:creationId xmlns:a16="http://schemas.microsoft.com/office/drawing/2014/main" xmlns="" id="{00000000-0008-0000-0100-000056CF03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657975" y="123825"/>
          <a:ext cx="2514600" cy="561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reflection blurRad="6350" stA="50000" endA="300" endPos="90000" dir="5400000" sy="-100000" algn="bl" rotWithShape="0"/>
          <a:softEdge rad="12700"/>
        </a:effec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57150</xdr:rowOff>
    </xdr:from>
    <xdr:to>
      <xdr:col>3</xdr:col>
      <xdr:colOff>771525</xdr:colOff>
      <xdr:row>2</xdr:row>
      <xdr:rowOff>104775</xdr:rowOff>
    </xdr:to>
    <xdr:sp macro="" textlink="">
      <xdr:nvSpPr>
        <xdr:cNvPr id="11292" name="Rectangle 28">
          <a:extLst>
            <a:ext uri="{FF2B5EF4-FFF2-40B4-BE49-F238E27FC236}">
              <a16:creationId xmlns:a16="http://schemas.microsoft.com/office/drawing/2014/main" xmlns="" id="{00000000-0008-0000-0200-00001C2C0000}"/>
            </a:ext>
          </a:extLst>
        </xdr:cNvPr>
        <xdr:cNvSpPr>
          <a:spLocks noChangeArrowheads="1"/>
        </xdr:cNvSpPr>
      </xdr:nvSpPr>
      <xdr:spPr bwMode="auto">
        <a:xfrm>
          <a:off x="247650" y="219075"/>
          <a:ext cx="3476625" cy="3714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12700" algn="ctr">
          <a:noFill/>
          <a:miter lim="800000"/>
          <a:headEnd/>
          <a:tailEnd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s-ES" sz="1200" b="1" i="0" u="none" strike="noStrike" baseline="0">
              <a:solidFill>
                <a:schemeClr val="accent1">
                  <a:lumMod val="50000"/>
                </a:schemeClr>
              </a:solidFill>
              <a:latin typeface="Arial Narrow"/>
            </a:rPr>
            <a:t>EGR - ESTUDIO DE GESTIÓN DE RESIDUOS</a:t>
          </a:r>
        </a:p>
      </xdr:txBody>
    </xdr:sp>
    <xdr:clientData/>
  </xdr:twoCellAnchor>
  <xdr:twoCellAnchor>
    <xdr:from>
      <xdr:col>4</xdr:col>
      <xdr:colOff>133350</xdr:colOff>
      <xdr:row>0</xdr:row>
      <xdr:rowOff>66675</xdr:rowOff>
    </xdr:from>
    <xdr:to>
      <xdr:col>5</xdr:col>
      <xdr:colOff>561975</xdr:colOff>
      <xdr:row>2</xdr:row>
      <xdr:rowOff>133350</xdr:rowOff>
    </xdr:to>
    <xdr:sp macro="" textlink="">
      <xdr:nvSpPr>
        <xdr:cNvPr id="11293" name="Rectangle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1D2C0000}"/>
            </a:ext>
          </a:extLst>
        </xdr:cNvPr>
        <xdr:cNvSpPr>
          <a:spLocks noChangeArrowheads="1"/>
        </xdr:cNvSpPr>
      </xdr:nvSpPr>
      <xdr:spPr bwMode="auto">
        <a:xfrm>
          <a:off x="4010025" y="228600"/>
          <a:ext cx="1476375" cy="390525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0" i="0" u="none" strike="noStrike" baseline="0">
              <a:solidFill>
                <a:srgbClr val="003300"/>
              </a:solidFill>
              <a:latin typeface="Arial"/>
              <a:cs typeface="Arial"/>
            </a:rPr>
            <a:t>Anterior</a:t>
          </a:r>
        </a:p>
      </xdr:txBody>
    </xdr:sp>
    <xdr:clientData fPrintsWithSheet="0"/>
  </xdr:twoCellAnchor>
  <xdr:twoCellAnchor>
    <xdr:from>
      <xdr:col>5</xdr:col>
      <xdr:colOff>628650</xdr:colOff>
      <xdr:row>0</xdr:row>
      <xdr:rowOff>66675</xdr:rowOff>
    </xdr:from>
    <xdr:to>
      <xdr:col>7</xdr:col>
      <xdr:colOff>161925</xdr:colOff>
      <xdr:row>2</xdr:row>
      <xdr:rowOff>133350</xdr:rowOff>
    </xdr:to>
    <xdr:sp macro="" textlink="">
      <xdr:nvSpPr>
        <xdr:cNvPr id="11294" name="Rectangle 3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200-00001E2C0000}"/>
            </a:ext>
          </a:extLst>
        </xdr:cNvPr>
        <xdr:cNvSpPr>
          <a:spLocks noChangeArrowheads="1"/>
        </xdr:cNvSpPr>
      </xdr:nvSpPr>
      <xdr:spPr bwMode="auto">
        <a:xfrm>
          <a:off x="5553075" y="228600"/>
          <a:ext cx="1381125" cy="390525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0" i="0" u="none" strike="noStrike" baseline="0">
              <a:solidFill>
                <a:srgbClr val="003300"/>
              </a:solidFill>
              <a:latin typeface="Arial"/>
              <a:cs typeface="Arial"/>
            </a:rPr>
            <a:t>Siguiente</a:t>
          </a:r>
        </a:p>
      </xdr:txBody>
    </xdr:sp>
    <xdr:clientData fPrintsWithSheet="0"/>
  </xdr:twoCellAnchor>
  <xdr:twoCellAnchor>
    <xdr:from>
      <xdr:col>8</xdr:col>
      <xdr:colOff>466725</xdr:colOff>
      <xdr:row>0</xdr:row>
      <xdr:rowOff>85725</xdr:rowOff>
    </xdr:from>
    <xdr:to>
      <xdr:col>10</xdr:col>
      <xdr:colOff>57150</xdr:colOff>
      <xdr:row>2</xdr:row>
      <xdr:rowOff>152400</xdr:rowOff>
    </xdr:to>
    <xdr:sp macro="[0]!Impresion" textlink="">
      <xdr:nvSpPr>
        <xdr:cNvPr id="11339" name="Rectangle 75">
          <a:extLst>
            <a:ext uri="{FF2B5EF4-FFF2-40B4-BE49-F238E27FC236}">
              <a16:creationId xmlns:a16="http://schemas.microsoft.com/office/drawing/2014/main" xmlns="" id="{00000000-0008-0000-0200-00004B2C0000}"/>
            </a:ext>
          </a:extLst>
        </xdr:cNvPr>
        <xdr:cNvSpPr>
          <a:spLocks noChangeArrowheads="1"/>
        </xdr:cNvSpPr>
      </xdr:nvSpPr>
      <xdr:spPr bwMode="auto">
        <a:xfrm>
          <a:off x="8020050" y="247650"/>
          <a:ext cx="1152525" cy="390525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0" i="0" u="none" strike="noStrike" baseline="0">
              <a:solidFill>
                <a:srgbClr val="003300"/>
              </a:solidFill>
              <a:latin typeface="Arial"/>
              <a:cs typeface="Arial"/>
            </a:rPr>
            <a:t>Imprimir</a:t>
          </a:r>
        </a:p>
      </xdr:txBody>
    </xdr:sp>
    <xdr:clientData fPrintsWithSheet="0"/>
  </xdr:twoCellAnchor>
  <xdr:twoCellAnchor>
    <xdr:from>
      <xdr:col>7</xdr:col>
      <xdr:colOff>9524</xdr:colOff>
      <xdr:row>14</xdr:row>
      <xdr:rowOff>57149</xdr:rowOff>
    </xdr:from>
    <xdr:to>
      <xdr:col>8</xdr:col>
      <xdr:colOff>485112</xdr:colOff>
      <xdr:row>18</xdr:row>
      <xdr:rowOff>149620</xdr:rowOff>
    </xdr:to>
    <xdr:sp macro="[0]!APLICAR_RATIOS" textlink="">
      <xdr:nvSpPr>
        <xdr:cNvPr id="11358" name="Rectangle 94">
          <a:extLst>
            <a:ext uri="{FF2B5EF4-FFF2-40B4-BE49-F238E27FC236}">
              <a16:creationId xmlns:a16="http://schemas.microsoft.com/office/drawing/2014/main" xmlns="" id="{00000000-0008-0000-0200-00005E2C0000}"/>
            </a:ext>
          </a:extLst>
        </xdr:cNvPr>
        <xdr:cNvSpPr>
          <a:spLocks noChangeArrowheads="1"/>
        </xdr:cNvSpPr>
      </xdr:nvSpPr>
      <xdr:spPr bwMode="auto">
        <a:xfrm>
          <a:off x="6777877" y="2275914"/>
          <a:ext cx="1260000" cy="720000"/>
        </a:xfrm>
        <a:prstGeom prst="flowChartConnector">
          <a:avLst/>
        </a:prstGeom>
        <a:solidFill>
          <a:srgbClr val="FFFF00"/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1" i="0" u="none" strike="noStrike" baseline="0">
              <a:solidFill>
                <a:srgbClr val="003300"/>
              </a:solidFill>
              <a:latin typeface="Arial"/>
              <a:cs typeface="Arial"/>
            </a:rPr>
            <a:t>Aplicar Ratios</a:t>
          </a:r>
        </a:p>
      </xdr:txBody>
    </xdr:sp>
    <xdr:clientData fPrintsWithSheet="0"/>
  </xdr:twoCellAnchor>
  <xdr:twoCellAnchor editAs="oneCell">
    <xdr:from>
      <xdr:col>10</xdr:col>
      <xdr:colOff>533400</xdr:colOff>
      <xdr:row>0</xdr:row>
      <xdr:rowOff>0</xdr:rowOff>
    </xdr:from>
    <xdr:to>
      <xdr:col>12</xdr:col>
      <xdr:colOff>13606</xdr:colOff>
      <xdr:row>3</xdr:row>
      <xdr:rowOff>76200</xdr:rowOff>
    </xdr:to>
    <xdr:pic>
      <xdr:nvPicPr>
        <xdr:cNvPr id="345094" name="Picture 97" descr="ihobe4">
          <a:extLst>
            <a:ext uri="{FF2B5EF4-FFF2-40B4-BE49-F238E27FC236}">
              <a16:creationId xmlns:a16="http://schemas.microsoft.com/office/drawing/2014/main" xmlns="" id="{00000000-0008-0000-0200-0000064405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648825" y="161925"/>
          <a:ext cx="1571624" cy="561975"/>
        </a:xfrm>
        <a:prstGeom prst="snip2SameRect">
          <a:avLst/>
        </a:prstGeom>
        <a:noFill/>
        <a:ln w="9525">
          <a:noFill/>
          <a:miter lim="800000"/>
          <a:headEnd/>
          <a:tailEnd/>
        </a:ln>
        <a:effectLst>
          <a:reflection blurRad="6350" stA="50000" endA="300" endPos="90000" dir="5400000" sy="-100000" algn="bl" rotWithShape="0"/>
        </a:effectLst>
      </xdr:spPr>
    </xdr:pic>
    <xdr:clientData/>
  </xdr:twoCellAnchor>
  <xdr:twoCellAnchor>
    <xdr:from>
      <xdr:col>4</xdr:col>
      <xdr:colOff>748465</xdr:colOff>
      <xdr:row>158</xdr:row>
      <xdr:rowOff>70114</xdr:rowOff>
    </xdr:from>
    <xdr:to>
      <xdr:col>6</xdr:col>
      <xdr:colOff>174895</xdr:colOff>
      <xdr:row>160</xdr:row>
      <xdr:rowOff>136789</xdr:rowOff>
    </xdr:to>
    <xdr:sp macro="" textlink="">
      <xdr:nvSpPr>
        <xdr:cNvPr id="8" name="Rectangle 2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 noChangeArrowheads="1"/>
        </xdr:cNvSpPr>
      </xdr:nvSpPr>
      <xdr:spPr bwMode="auto">
        <a:xfrm>
          <a:off x="4633008" y="38956962"/>
          <a:ext cx="1480517" cy="406262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0" i="0" u="none" strike="noStrike" baseline="0">
              <a:solidFill>
                <a:srgbClr val="003300"/>
              </a:solidFill>
              <a:latin typeface="Arial"/>
              <a:cs typeface="Arial"/>
            </a:rPr>
            <a:t>Anterior</a:t>
          </a:r>
        </a:p>
      </xdr:txBody>
    </xdr:sp>
    <xdr:clientData fPrintsWithSheet="0"/>
  </xdr:twoCellAnchor>
  <xdr:twoCellAnchor>
    <xdr:from>
      <xdr:col>6</xdr:col>
      <xdr:colOff>241570</xdr:colOff>
      <xdr:row>158</xdr:row>
      <xdr:rowOff>70114</xdr:rowOff>
    </xdr:from>
    <xdr:to>
      <xdr:col>7</xdr:col>
      <xdr:colOff>777040</xdr:colOff>
      <xdr:row>160</xdr:row>
      <xdr:rowOff>136789</xdr:rowOff>
    </xdr:to>
    <xdr:sp macro="" textlink="">
      <xdr:nvSpPr>
        <xdr:cNvPr id="9" name="Rectangle 3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6180200" y="38956962"/>
          <a:ext cx="1380297" cy="406262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0" i="0" u="none" strike="noStrike" baseline="0">
              <a:solidFill>
                <a:srgbClr val="003300"/>
              </a:solidFill>
              <a:latin typeface="Arial"/>
              <a:cs typeface="Arial"/>
            </a:rPr>
            <a:t>Siguiente</a:t>
          </a:r>
        </a:p>
      </xdr:txBody>
    </xdr:sp>
    <xdr:clientData fPrintsWithSheet="0"/>
  </xdr:twoCellAnchor>
  <xdr:twoCellAnchor>
    <xdr:from>
      <xdr:col>9</xdr:col>
      <xdr:colOff>73478</xdr:colOff>
      <xdr:row>158</xdr:row>
      <xdr:rowOff>89164</xdr:rowOff>
    </xdr:from>
    <xdr:to>
      <xdr:col>10</xdr:col>
      <xdr:colOff>439510</xdr:colOff>
      <xdr:row>160</xdr:row>
      <xdr:rowOff>147035</xdr:rowOff>
    </xdr:to>
    <xdr:sp macro="[0]!Impresion" textlink="">
      <xdr:nvSpPr>
        <xdr:cNvPr id="10" name="Rectangle 75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8410654" y="37852988"/>
          <a:ext cx="1150444" cy="382841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0" i="0" u="none" strike="noStrike" baseline="0">
              <a:solidFill>
                <a:srgbClr val="003300"/>
              </a:solidFill>
              <a:latin typeface="Arial"/>
              <a:cs typeface="Arial"/>
            </a:rPr>
            <a:t>Imprimir</a:t>
          </a:r>
        </a:p>
      </xdr:txBody>
    </xdr:sp>
    <xdr:clientData fPrintsWithSheet="0"/>
  </xdr:twoCellAnchor>
  <xdr:twoCellAnchor>
    <xdr:from>
      <xdr:col>10</xdr:col>
      <xdr:colOff>800099</xdr:colOff>
      <xdr:row>14</xdr:row>
      <xdr:rowOff>133349</xdr:rowOff>
    </xdr:from>
    <xdr:to>
      <xdr:col>11</xdr:col>
      <xdr:colOff>923262</xdr:colOff>
      <xdr:row>19</xdr:row>
      <xdr:rowOff>54370</xdr:rowOff>
    </xdr:to>
    <xdr:sp macro="[0]!Asignar_precios" textlink="">
      <xdr:nvSpPr>
        <xdr:cNvPr id="11" name="Rectangle 94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 noChangeArrowheads="1"/>
        </xdr:cNvSpPr>
      </xdr:nvSpPr>
      <xdr:spPr bwMode="auto">
        <a:xfrm>
          <a:off x="9915524" y="2247899"/>
          <a:ext cx="1256638" cy="740171"/>
        </a:xfrm>
        <a:prstGeom prst="flowChartConnector">
          <a:avLst/>
        </a:prstGeom>
        <a:solidFill>
          <a:srgbClr val="92D050"/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1" i="0" u="none" strike="noStrike" baseline="0">
              <a:solidFill>
                <a:srgbClr val="003300"/>
              </a:solidFill>
              <a:latin typeface="Arial"/>
              <a:cs typeface="Arial"/>
            </a:rPr>
            <a:t>Asignar Costes</a:t>
          </a:r>
        </a:p>
      </xdr:txBody>
    </xdr:sp>
    <xdr:clientData fPrintsWithSheet="0"/>
  </xdr:twoCellAnchor>
  <xdr:twoCellAnchor>
    <xdr:from>
      <xdr:col>10</xdr:col>
      <xdr:colOff>781049</xdr:colOff>
      <xdr:row>8</xdr:row>
      <xdr:rowOff>152399</xdr:rowOff>
    </xdr:from>
    <xdr:to>
      <xdr:col>11</xdr:col>
      <xdr:colOff>904212</xdr:colOff>
      <xdr:row>14</xdr:row>
      <xdr:rowOff>6745</xdr:rowOff>
    </xdr:to>
    <xdr:sp macro="[0]!Chequear_precios" textlink="">
      <xdr:nvSpPr>
        <xdr:cNvPr id="14" name="Rectangle 94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 noChangeArrowheads="1"/>
        </xdr:cNvSpPr>
      </xdr:nvSpPr>
      <xdr:spPr bwMode="auto">
        <a:xfrm>
          <a:off x="9896474" y="1381124"/>
          <a:ext cx="1256638" cy="740171"/>
        </a:xfrm>
        <a:prstGeom prst="flowChartConnector">
          <a:avLst/>
        </a:prstGeom>
        <a:solidFill>
          <a:srgbClr val="92D050"/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1" i="0" u="none" strike="noStrike" baseline="0">
              <a:solidFill>
                <a:srgbClr val="003300"/>
              </a:solidFill>
              <a:latin typeface="Arial"/>
              <a:cs typeface="Arial"/>
            </a:rPr>
            <a:t>Chequear cambios en precios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57150</xdr:rowOff>
    </xdr:from>
    <xdr:to>
      <xdr:col>3</xdr:col>
      <xdr:colOff>771525</xdr:colOff>
      <xdr:row>3</xdr:row>
      <xdr:rowOff>104775</xdr:rowOff>
    </xdr:to>
    <xdr:sp macro="" textlink="">
      <xdr:nvSpPr>
        <xdr:cNvPr id="24577" name="Rectangle 1">
          <a:extLst>
            <a:ext uri="{FF2B5EF4-FFF2-40B4-BE49-F238E27FC236}">
              <a16:creationId xmlns:a16="http://schemas.microsoft.com/office/drawing/2014/main" xmlns="" id="{00000000-0008-0000-0300-000001600000}"/>
            </a:ext>
          </a:extLst>
        </xdr:cNvPr>
        <xdr:cNvSpPr>
          <a:spLocks noChangeArrowheads="1"/>
        </xdr:cNvSpPr>
      </xdr:nvSpPr>
      <xdr:spPr bwMode="auto">
        <a:xfrm>
          <a:off x="247650" y="219075"/>
          <a:ext cx="3495675" cy="37147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12700" algn="ctr">
          <a:noFill/>
          <a:miter lim="800000"/>
          <a:headEnd/>
          <a:tailEnd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s-ES" sz="1200" b="1" i="0" u="none" strike="noStrike" baseline="0">
              <a:solidFill>
                <a:schemeClr val="accent1">
                  <a:lumMod val="50000"/>
                </a:schemeClr>
              </a:solidFill>
              <a:latin typeface="Arial Narrow"/>
            </a:rPr>
            <a:t>PGR - PLAN DE GESTIÓN DE RESIDUOS</a:t>
          </a:r>
        </a:p>
      </xdr:txBody>
    </xdr:sp>
    <xdr:clientData/>
  </xdr:twoCellAnchor>
  <xdr:twoCellAnchor>
    <xdr:from>
      <xdr:col>4</xdr:col>
      <xdr:colOff>57150</xdr:colOff>
      <xdr:row>1</xdr:row>
      <xdr:rowOff>66675</xdr:rowOff>
    </xdr:from>
    <xdr:to>
      <xdr:col>5</xdr:col>
      <xdr:colOff>466725</xdr:colOff>
      <xdr:row>3</xdr:row>
      <xdr:rowOff>133350</xdr:rowOff>
    </xdr:to>
    <xdr:sp macro="" textlink="">
      <xdr:nvSpPr>
        <xdr:cNvPr id="24578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300-000002600000}"/>
            </a:ext>
          </a:extLst>
        </xdr:cNvPr>
        <xdr:cNvSpPr>
          <a:spLocks noChangeArrowheads="1"/>
        </xdr:cNvSpPr>
      </xdr:nvSpPr>
      <xdr:spPr bwMode="auto">
        <a:xfrm>
          <a:off x="3952875" y="228600"/>
          <a:ext cx="1400175" cy="390525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0" i="0" u="none" strike="noStrike" baseline="0">
              <a:solidFill>
                <a:srgbClr val="003300"/>
              </a:solidFill>
              <a:latin typeface="Arial"/>
              <a:cs typeface="Arial"/>
            </a:rPr>
            <a:t>Anterior</a:t>
          </a:r>
        </a:p>
      </xdr:txBody>
    </xdr:sp>
    <xdr:clientData fPrintsWithSheet="0"/>
  </xdr:twoCellAnchor>
  <xdr:twoCellAnchor>
    <xdr:from>
      <xdr:col>5</xdr:col>
      <xdr:colOff>533400</xdr:colOff>
      <xdr:row>1</xdr:row>
      <xdr:rowOff>66675</xdr:rowOff>
    </xdr:from>
    <xdr:to>
      <xdr:col>6</xdr:col>
      <xdr:colOff>771525</xdr:colOff>
      <xdr:row>3</xdr:row>
      <xdr:rowOff>133350</xdr:rowOff>
    </xdr:to>
    <xdr:sp macro="" textlink="">
      <xdr:nvSpPr>
        <xdr:cNvPr id="24579" name="Rectangle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300-000003600000}"/>
            </a:ext>
          </a:extLst>
        </xdr:cNvPr>
        <xdr:cNvSpPr>
          <a:spLocks noChangeArrowheads="1"/>
        </xdr:cNvSpPr>
      </xdr:nvSpPr>
      <xdr:spPr bwMode="auto">
        <a:xfrm>
          <a:off x="5419725" y="228600"/>
          <a:ext cx="1343025" cy="390525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0" i="0" u="none" strike="noStrike" baseline="0">
              <a:solidFill>
                <a:srgbClr val="003300"/>
              </a:solidFill>
              <a:latin typeface="Arial"/>
              <a:cs typeface="Arial"/>
            </a:rPr>
            <a:t>Siguiente</a:t>
          </a:r>
        </a:p>
      </xdr:txBody>
    </xdr:sp>
    <xdr:clientData fPrintsWithSheet="0"/>
  </xdr:twoCellAnchor>
  <xdr:twoCellAnchor>
    <xdr:from>
      <xdr:col>6</xdr:col>
      <xdr:colOff>657225</xdr:colOff>
      <xdr:row>14</xdr:row>
      <xdr:rowOff>133350</xdr:rowOff>
    </xdr:from>
    <xdr:to>
      <xdr:col>8</xdr:col>
      <xdr:colOff>361950</xdr:colOff>
      <xdr:row>17</xdr:row>
      <xdr:rowOff>142875</xdr:rowOff>
    </xdr:to>
    <xdr:sp macro="[0]!Copiar_datos_EGR" textlink="">
      <xdr:nvSpPr>
        <xdr:cNvPr id="24581" name="Rectangle 5">
          <a:extLst>
            <a:ext uri="{FF2B5EF4-FFF2-40B4-BE49-F238E27FC236}">
              <a16:creationId xmlns:a16="http://schemas.microsoft.com/office/drawing/2014/main" xmlns="" id="{00000000-0008-0000-0300-000005600000}"/>
            </a:ext>
          </a:extLst>
        </xdr:cNvPr>
        <xdr:cNvSpPr>
          <a:spLocks noChangeArrowheads="1"/>
        </xdr:cNvSpPr>
      </xdr:nvSpPr>
      <xdr:spPr bwMode="auto">
        <a:xfrm>
          <a:off x="6648450" y="2228850"/>
          <a:ext cx="1400175" cy="495300"/>
        </a:xfrm>
        <a:prstGeom prst="ellipse">
          <a:avLst/>
        </a:prstGeom>
        <a:solidFill>
          <a:srgbClr val="FFFF00"/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1" i="0" u="none" strike="noStrike" baseline="0">
              <a:solidFill>
                <a:srgbClr val="003300"/>
              </a:solidFill>
              <a:latin typeface="Arial"/>
              <a:cs typeface="Arial"/>
            </a:rPr>
            <a:t>Copiar datos EGR</a:t>
          </a:r>
        </a:p>
      </xdr:txBody>
    </xdr:sp>
    <xdr:clientData fPrintsWithSheet="0"/>
  </xdr:twoCellAnchor>
  <xdr:twoCellAnchor>
    <xdr:from>
      <xdr:col>8</xdr:col>
      <xdr:colOff>95250</xdr:colOff>
      <xdr:row>1</xdr:row>
      <xdr:rowOff>85725</xdr:rowOff>
    </xdr:from>
    <xdr:to>
      <xdr:col>9</xdr:col>
      <xdr:colOff>190500</xdr:colOff>
      <xdr:row>3</xdr:row>
      <xdr:rowOff>152400</xdr:rowOff>
    </xdr:to>
    <xdr:sp macro="[0]!Impresion" textlink="">
      <xdr:nvSpPr>
        <xdr:cNvPr id="24585" name="Rectangle 9">
          <a:extLst>
            <a:ext uri="{FF2B5EF4-FFF2-40B4-BE49-F238E27FC236}">
              <a16:creationId xmlns:a16="http://schemas.microsoft.com/office/drawing/2014/main" xmlns="" id="{00000000-0008-0000-0300-000009600000}"/>
            </a:ext>
          </a:extLst>
        </xdr:cNvPr>
        <xdr:cNvSpPr>
          <a:spLocks noChangeArrowheads="1"/>
        </xdr:cNvSpPr>
      </xdr:nvSpPr>
      <xdr:spPr bwMode="auto">
        <a:xfrm>
          <a:off x="7781925" y="247650"/>
          <a:ext cx="1181100" cy="390525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0" i="0" u="none" strike="noStrike" baseline="0">
              <a:solidFill>
                <a:srgbClr val="003300"/>
              </a:solidFill>
              <a:latin typeface="Arial"/>
              <a:cs typeface="Arial"/>
            </a:rPr>
            <a:t>Imprimir</a:t>
          </a:r>
        </a:p>
      </xdr:txBody>
    </xdr:sp>
    <xdr:clientData fPrintsWithSheet="0"/>
  </xdr:twoCellAnchor>
  <xdr:twoCellAnchor editAs="oneCell">
    <xdr:from>
      <xdr:col>10</xdr:col>
      <xdr:colOff>38100</xdr:colOff>
      <xdr:row>1</xdr:row>
      <xdr:rowOff>9525</xdr:rowOff>
    </xdr:from>
    <xdr:to>
      <xdr:col>12</xdr:col>
      <xdr:colOff>647700</xdr:colOff>
      <xdr:row>4</xdr:row>
      <xdr:rowOff>85725</xdr:rowOff>
    </xdr:to>
    <xdr:pic>
      <xdr:nvPicPr>
        <xdr:cNvPr id="25528" name="Picture 22" descr="ihobe4">
          <a:extLst>
            <a:ext uri="{FF2B5EF4-FFF2-40B4-BE49-F238E27FC236}">
              <a16:creationId xmlns:a16="http://schemas.microsoft.com/office/drawing/2014/main" xmlns="" id="{00000000-0008-0000-0300-0000B863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648825" y="171450"/>
          <a:ext cx="2514600" cy="561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reflection blurRad="6350" stA="50000" endA="300" endPos="90000" dir="5400000" sy="-100000" algn="bl" rotWithShape="0"/>
        </a:effectLst>
      </xdr:spPr>
    </xdr:pic>
    <xdr:clientData/>
  </xdr:twoCellAnchor>
  <xdr:twoCellAnchor>
    <xdr:from>
      <xdr:col>4</xdr:col>
      <xdr:colOff>180975</xdr:colOff>
      <xdr:row>147</xdr:row>
      <xdr:rowOff>24246</xdr:rowOff>
    </xdr:from>
    <xdr:to>
      <xdr:col>5</xdr:col>
      <xdr:colOff>590550</xdr:colOff>
      <xdr:row>149</xdr:row>
      <xdr:rowOff>90921</xdr:rowOff>
    </xdr:to>
    <xdr:sp macro="" textlink="">
      <xdr:nvSpPr>
        <xdr:cNvPr id="8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 noChangeArrowheads="1"/>
        </xdr:cNvSpPr>
      </xdr:nvSpPr>
      <xdr:spPr bwMode="auto">
        <a:xfrm>
          <a:off x="4077566" y="34833791"/>
          <a:ext cx="1396711" cy="378403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0" i="0" u="none" strike="noStrike" baseline="0">
              <a:solidFill>
                <a:srgbClr val="003300"/>
              </a:solidFill>
              <a:latin typeface="Arial"/>
              <a:cs typeface="Arial"/>
            </a:rPr>
            <a:t>Anterior</a:t>
          </a:r>
        </a:p>
      </xdr:txBody>
    </xdr:sp>
    <xdr:clientData fPrintsWithSheet="0"/>
  </xdr:twoCellAnchor>
  <xdr:twoCellAnchor>
    <xdr:from>
      <xdr:col>5</xdr:col>
      <xdr:colOff>657225</xdr:colOff>
      <xdr:row>147</xdr:row>
      <xdr:rowOff>24246</xdr:rowOff>
    </xdr:from>
    <xdr:to>
      <xdr:col>6</xdr:col>
      <xdr:colOff>895350</xdr:colOff>
      <xdr:row>149</xdr:row>
      <xdr:rowOff>90921</xdr:rowOff>
    </xdr:to>
    <xdr:sp macro="" textlink="">
      <xdr:nvSpPr>
        <xdr:cNvPr id="9" name="Rectangle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5540952" y="34833791"/>
          <a:ext cx="1346489" cy="378403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0" i="0" u="none" strike="noStrike" baseline="0">
              <a:solidFill>
                <a:srgbClr val="003300"/>
              </a:solidFill>
              <a:latin typeface="Arial"/>
              <a:cs typeface="Arial"/>
            </a:rPr>
            <a:t>Siguiente</a:t>
          </a:r>
        </a:p>
      </xdr:txBody>
    </xdr:sp>
    <xdr:clientData fPrintsWithSheet="0"/>
  </xdr:twoCellAnchor>
  <xdr:twoCellAnchor>
    <xdr:from>
      <xdr:col>8</xdr:col>
      <xdr:colOff>219075</xdr:colOff>
      <xdr:row>147</xdr:row>
      <xdr:rowOff>43296</xdr:rowOff>
    </xdr:from>
    <xdr:to>
      <xdr:col>9</xdr:col>
      <xdr:colOff>314325</xdr:colOff>
      <xdr:row>149</xdr:row>
      <xdr:rowOff>113434</xdr:rowOff>
    </xdr:to>
    <xdr:sp macro="[0]!Impresion" textlink="">
      <xdr:nvSpPr>
        <xdr:cNvPr id="10" name="Rectangle 9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7908348" y="34852841"/>
          <a:ext cx="1186295" cy="381866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0" i="0" u="none" strike="noStrike" baseline="0">
              <a:solidFill>
                <a:srgbClr val="003300"/>
              </a:solidFill>
              <a:latin typeface="Arial"/>
              <a:cs typeface="Arial"/>
            </a:rPr>
            <a:t>Imprimir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57150</xdr:rowOff>
    </xdr:from>
    <xdr:to>
      <xdr:col>3</xdr:col>
      <xdr:colOff>771525</xdr:colOff>
      <xdr:row>3</xdr:row>
      <xdr:rowOff>104775</xdr:rowOff>
    </xdr:to>
    <xdr:sp macro="" textlink="">
      <xdr:nvSpPr>
        <xdr:cNvPr id="25601" name="Rectangle 1">
          <a:extLst>
            <a:ext uri="{FF2B5EF4-FFF2-40B4-BE49-F238E27FC236}">
              <a16:creationId xmlns:a16="http://schemas.microsoft.com/office/drawing/2014/main" xmlns="" id="{00000000-0008-0000-0400-000001640000}"/>
            </a:ext>
          </a:extLst>
        </xdr:cNvPr>
        <xdr:cNvSpPr>
          <a:spLocks noChangeArrowheads="1"/>
        </xdr:cNvSpPr>
      </xdr:nvSpPr>
      <xdr:spPr bwMode="auto">
        <a:xfrm>
          <a:off x="247650" y="219075"/>
          <a:ext cx="3486150" cy="3714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12700" algn="ctr">
          <a:noFill/>
          <a:miter lim="800000"/>
          <a:headEnd/>
          <a:tailEnd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s-ES" sz="1200" b="1" i="0" u="none" strike="noStrike" baseline="0">
              <a:solidFill>
                <a:schemeClr val="accent1">
                  <a:lumMod val="50000"/>
                </a:schemeClr>
              </a:solidFill>
              <a:latin typeface="Arial Narrow"/>
            </a:rPr>
            <a:t>IFG - INFORME FINAL DE GESTIÓN</a:t>
          </a:r>
        </a:p>
      </xdr:txBody>
    </xdr:sp>
    <xdr:clientData/>
  </xdr:twoCellAnchor>
  <xdr:twoCellAnchor>
    <xdr:from>
      <xdr:col>4</xdr:col>
      <xdr:colOff>57150</xdr:colOff>
      <xdr:row>1</xdr:row>
      <xdr:rowOff>66675</xdr:rowOff>
    </xdr:from>
    <xdr:to>
      <xdr:col>5</xdr:col>
      <xdr:colOff>409575</xdr:colOff>
      <xdr:row>3</xdr:row>
      <xdr:rowOff>133350</xdr:rowOff>
    </xdr:to>
    <xdr:sp macro="" textlink="">
      <xdr:nvSpPr>
        <xdr:cNvPr id="25602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400-000002640000}"/>
            </a:ext>
          </a:extLst>
        </xdr:cNvPr>
        <xdr:cNvSpPr>
          <a:spLocks noChangeArrowheads="1"/>
        </xdr:cNvSpPr>
      </xdr:nvSpPr>
      <xdr:spPr bwMode="auto">
        <a:xfrm>
          <a:off x="4010025" y="228600"/>
          <a:ext cx="1352550" cy="390525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0" i="0" u="none" strike="noStrike" baseline="0">
              <a:solidFill>
                <a:srgbClr val="003300"/>
              </a:solidFill>
              <a:latin typeface="Arial"/>
              <a:cs typeface="Arial"/>
            </a:rPr>
            <a:t>Anterior</a:t>
          </a:r>
        </a:p>
      </xdr:txBody>
    </xdr:sp>
    <xdr:clientData fPrintsWithSheet="0"/>
  </xdr:twoCellAnchor>
  <xdr:twoCellAnchor>
    <xdr:from>
      <xdr:col>5</xdr:col>
      <xdr:colOff>485775</xdr:colOff>
      <xdr:row>1</xdr:row>
      <xdr:rowOff>66675</xdr:rowOff>
    </xdr:from>
    <xdr:to>
      <xdr:col>6</xdr:col>
      <xdr:colOff>752475</xdr:colOff>
      <xdr:row>3</xdr:row>
      <xdr:rowOff>133350</xdr:rowOff>
    </xdr:to>
    <xdr:sp macro="" textlink="">
      <xdr:nvSpPr>
        <xdr:cNvPr id="25603" name="Rectangle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400-000003640000}"/>
            </a:ext>
          </a:extLst>
        </xdr:cNvPr>
        <xdr:cNvSpPr>
          <a:spLocks noChangeArrowheads="1"/>
        </xdr:cNvSpPr>
      </xdr:nvSpPr>
      <xdr:spPr bwMode="auto">
        <a:xfrm>
          <a:off x="5438775" y="228600"/>
          <a:ext cx="1352550" cy="390525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0" i="0" u="none" strike="noStrike" baseline="0">
              <a:solidFill>
                <a:srgbClr val="003300"/>
              </a:solidFill>
              <a:latin typeface="Arial"/>
              <a:cs typeface="Arial"/>
            </a:rPr>
            <a:t>Siguiente</a:t>
          </a:r>
        </a:p>
      </xdr:txBody>
    </xdr:sp>
    <xdr:clientData fPrintsWithSheet="0"/>
  </xdr:twoCellAnchor>
  <xdr:twoCellAnchor>
    <xdr:from>
      <xdr:col>7</xdr:col>
      <xdr:colOff>476250</xdr:colOff>
      <xdr:row>1</xdr:row>
      <xdr:rowOff>76200</xdr:rowOff>
    </xdr:from>
    <xdr:to>
      <xdr:col>8</xdr:col>
      <xdr:colOff>723900</xdr:colOff>
      <xdr:row>3</xdr:row>
      <xdr:rowOff>142875</xdr:rowOff>
    </xdr:to>
    <xdr:sp macro="[0]!Impresion" textlink="">
      <xdr:nvSpPr>
        <xdr:cNvPr id="25610" name="Rectangle 10">
          <a:extLst>
            <a:ext uri="{FF2B5EF4-FFF2-40B4-BE49-F238E27FC236}">
              <a16:creationId xmlns:a16="http://schemas.microsoft.com/office/drawing/2014/main" xmlns="" id="{00000000-0008-0000-0400-00000A640000}"/>
            </a:ext>
          </a:extLst>
        </xdr:cNvPr>
        <xdr:cNvSpPr>
          <a:spLocks noChangeArrowheads="1"/>
        </xdr:cNvSpPr>
      </xdr:nvSpPr>
      <xdr:spPr bwMode="auto">
        <a:xfrm>
          <a:off x="7296150" y="238125"/>
          <a:ext cx="1152525" cy="390525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0" i="0" u="none" strike="noStrike" baseline="0">
              <a:solidFill>
                <a:srgbClr val="003300"/>
              </a:solidFill>
              <a:latin typeface="Arial"/>
              <a:cs typeface="Arial"/>
            </a:rPr>
            <a:t>Imprimir</a:t>
          </a:r>
        </a:p>
      </xdr:txBody>
    </xdr:sp>
    <xdr:clientData fPrintsWithSheet="0"/>
  </xdr:twoCellAnchor>
  <xdr:twoCellAnchor editAs="oneCell">
    <xdr:from>
      <xdr:col>9</xdr:col>
      <xdr:colOff>457200</xdr:colOff>
      <xdr:row>1</xdr:row>
      <xdr:rowOff>0</xdr:rowOff>
    </xdr:from>
    <xdr:to>
      <xdr:col>12</xdr:col>
      <xdr:colOff>76200</xdr:colOff>
      <xdr:row>4</xdr:row>
      <xdr:rowOff>76200</xdr:rowOff>
    </xdr:to>
    <xdr:pic>
      <xdr:nvPicPr>
        <xdr:cNvPr id="26399" name="Picture 24" descr="ihobe4">
          <a:extLst>
            <a:ext uri="{FF2B5EF4-FFF2-40B4-BE49-F238E27FC236}">
              <a16:creationId xmlns:a16="http://schemas.microsoft.com/office/drawing/2014/main" xmlns="" id="{00000000-0008-0000-0400-00001F6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077325" y="161925"/>
          <a:ext cx="2514600" cy="561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reflection blurRad="6350" stA="50000" endA="300" endPos="90000" dir="5400000" sy="-100000" algn="bl" rotWithShape="0"/>
        </a:effectLst>
      </xdr:spPr>
    </xdr:pic>
    <xdr:clientData/>
  </xdr:twoCellAnchor>
  <xdr:twoCellAnchor>
    <xdr:from>
      <xdr:col>4</xdr:col>
      <xdr:colOff>50346</xdr:colOff>
      <xdr:row>1</xdr:row>
      <xdr:rowOff>65314</xdr:rowOff>
    </xdr:from>
    <xdr:to>
      <xdr:col>5</xdr:col>
      <xdr:colOff>402771</xdr:colOff>
      <xdr:row>3</xdr:row>
      <xdr:rowOff>131989</xdr:rowOff>
    </xdr:to>
    <xdr:sp macro="" textlink="">
      <xdr:nvSpPr>
        <xdr:cNvPr id="7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 noChangeArrowheads="1"/>
        </xdr:cNvSpPr>
      </xdr:nvSpPr>
      <xdr:spPr bwMode="auto">
        <a:xfrm>
          <a:off x="4010025" y="228600"/>
          <a:ext cx="1359353" cy="393246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0" i="0" u="none" strike="noStrike" baseline="0">
              <a:solidFill>
                <a:srgbClr val="003300"/>
              </a:solidFill>
              <a:latin typeface="Arial"/>
              <a:cs typeface="Arial"/>
            </a:rPr>
            <a:t>Anterior</a:t>
          </a:r>
        </a:p>
      </xdr:txBody>
    </xdr:sp>
    <xdr:clientData fPrintsWithSheet="0"/>
  </xdr:twoCellAnchor>
  <xdr:twoCellAnchor>
    <xdr:from>
      <xdr:col>5</xdr:col>
      <xdr:colOff>478971</xdr:colOff>
      <xdr:row>1</xdr:row>
      <xdr:rowOff>65314</xdr:rowOff>
    </xdr:from>
    <xdr:to>
      <xdr:col>6</xdr:col>
      <xdr:colOff>745671</xdr:colOff>
      <xdr:row>3</xdr:row>
      <xdr:rowOff>131989</xdr:rowOff>
    </xdr:to>
    <xdr:sp macro="" textlink="">
      <xdr:nvSpPr>
        <xdr:cNvPr id="8" name="Rectangle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 noChangeArrowheads="1"/>
        </xdr:cNvSpPr>
      </xdr:nvSpPr>
      <xdr:spPr bwMode="auto">
        <a:xfrm>
          <a:off x="5445578" y="228600"/>
          <a:ext cx="1355272" cy="393246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0" i="0" u="none" strike="noStrike" baseline="0">
              <a:solidFill>
                <a:srgbClr val="003300"/>
              </a:solidFill>
              <a:latin typeface="Arial"/>
              <a:cs typeface="Arial"/>
            </a:rPr>
            <a:t>Siguiente</a:t>
          </a:r>
        </a:p>
      </xdr:txBody>
    </xdr:sp>
    <xdr:clientData fPrintsWithSheet="0"/>
  </xdr:twoCellAnchor>
  <xdr:twoCellAnchor>
    <xdr:from>
      <xdr:col>7</xdr:col>
      <xdr:colOff>469446</xdr:colOff>
      <xdr:row>1</xdr:row>
      <xdr:rowOff>74839</xdr:rowOff>
    </xdr:from>
    <xdr:to>
      <xdr:col>8</xdr:col>
      <xdr:colOff>717096</xdr:colOff>
      <xdr:row>3</xdr:row>
      <xdr:rowOff>141514</xdr:rowOff>
    </xdr:to>
    <xdr:sp macro="[0]!Impresion" textlink="">
      <xdr:nvSpPr>
        <xdr:cNvPr id="9" name="Rectangle 10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 noChangeArrowheads="1"/>
        </xdr:cNvSpPr>
      </xdr:nvSpPr>
      <xdr:spPr bwMode="auto">
        <a:xfrm>
          <a:off x="7422696" y="238125"/>
          <a:ext cx="1159329" cy="393246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0" i="0" u="none" strike="noStrike" baseline="0">
              <a:solidFill>
                <a:srgbClr val="003300"/>
              </a:solidFill>
              <a:latin typeface="Arial"/>
              <a:cs typeface="Arial"/>
            </a:rPr>
            <a:t>Imprimir</a:t>
          </a:r>
        </a:p>
      </xdr:txBody>
    </xdr:sp>
    <xdr:clientData fPrintsWithSheet="0"/>
  </xdr:twoCellAnchor>
  <xdr:twoCellAnchor>
    <xdr:from>
      <xdr:col>4</xdr:col>
      <xdr:colOff>207227</xdr:colOff>
      <xdr:row>147</xdr:row>
      <xdr:rowOff>56911</xdr:rowOff>
    </xdr:from>
    <xdr:to>
      <xdr:col>5</xdr:col>
      <xdr:colOff>559652</xdr:colOff>
      <xdr:row>149</xdr:row>
      <xdr:rowOff>113781</xdr:rowOff>
    </xdr:to>
    <xdr:sp macro="" textlink="">
      <xdr:nvSpPr>
        <xdr:cNvPr id="1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 noChangeArrowheads="1"/>
        </xdr:cNvSpPr>
      </xdr:nvSpPr>
      <xdr:spPr bwMode="auto">
        <a:xfrm>
          <a:off x="4151698" y="36307940"/>
          <a:ext cx="1349748" cy="370635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0" i="0" u="none" strike="noStrike" baseline="0">
              <a:solidFill>
                <a:srgbClr val="003300"/>
              </a:solidFill>
              <a:latin typeface="Arial"/>
              <a:cs typeface="Arial"/>
            </a:rPr>
            <a:t>Anterior</a:t>
          </a:r>
        </a:p>
      </xdr:txBody>
    </xdr:sp>
    <xdr:clientData fPrintsWithSheet="0"/>
  </xdr:twoCellAnchor>
  <xdr:twoCellAnchor>
    <xdr:from>
      <xdr:col>5</xdr:col>
      <xdr:colOff>635852</xdr:colOff>
      <xdr:row>147</xdr:row>
      <xdr:rowOff>56911</xdr:rowOff>
    </xdr:from>
    <xdr:to>
      <xdr:col>6</xdr:col>
      <xdr:colOff>894147</xdr:colOff>
      <xdr:row>149</xdr:row>
      <xdr:rowOff>113781</xdr:rowOff>
    </xdr:to>
    <xdr:sp macro="" textlink="">
      <xdr:nvSpPr>
        <xdr:cNvPr id="14" name="Rectangle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 noChangeArrowheads="1"/>
        </xdr:cNvSpPr>
      </xdr:nvSpPr>
      <xdr:spPr bwMode="auto">
        <a:xfrm>
          <a:off x="5577646" y="36307940"/>
          <a:ext cx="1345266" cy="370635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0" i="0" u="none" strike="noStrike" baseline="0">
              <a:solidFill>
                <a:srgbClr val="003300"/>
              </a:solidFill>
              <a:latin typeface="Arial"/>
              <a:cs typeface="Arial"/>
            </a:rPr>
            <a:t>Siguiente</a:t>
          </a:r>
        </a:p>
      </xdr:txBody>
    </xdr:sp>
    <xdr:clientData fPrintsWithSheet="0"/>
  </xdr:twoCellAnchor>
  <xdr:twoCellAnchor>
    <xdr:from>
      <xdr:col>7</xdr:col>
      <xdr:colOff>626327</xdr:colOff>
      <xdr:row>147</xdr:row>
      <xdr:rowOff>66436</xdr:rowOff>
    </xdr:from>
    <xdr:to>
      <xdr:col>9</xdr:col>
      <xdr:colOff>88164</xdr:colOff>
      <xdr:row>149</xdr:row>
      <xdr:rowOff>123306</xdr:rowOff>
    </xdr:to>
    <xdr:sp macro="[0]!Impresion" textlink="">
      <xdr:nvSpPr>
        <xdr:cNvPr id="15" name="Rectangle 10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 noChangeArrowheads="1"/>
        </xdr:cNvSpPr>
      </xdr:nvSpPr>
      <xdr:spPr bwMode="auto">
        <a:xfrm>
          <a:off x="7551562" y="36317465"/>
          <a:ext cx="1153926" cy="370635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0" i="0" u="none" strike="noStrike" baseline="0">
              <a:solidFill>
                <a:srgbClr val="003300"/>
              </a:solidFill>
              <a:latin typeface="Arial"/>
              <a:cs typeface="Arial"/>
            </a:rPr>
            <a:t>Imprimir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57150</xdr:rowOff>
    </xdr:from>
    <xdr:to>
      <xdr:col>3</xdr:col>
      <xdr:colOff>771525</xdr:colOff>
      <xdr:row>3</xdr:row>
      <xdr:rowOff>104775</xdr:rowOff>
    </xdr:to>
    <xdr:sp macro="" textlink="">
      <xdr:nvSpPr>
        <xdr:cNvPr id="22529" name="Rectangle 1">
          <a:extLst>
            <a:ext uri="{FF2B5EF4-FFF2-40B4-BE49-F238E27FC236}">
              <a16:creationId xmlns:a16="http://schemas.microsoft.com/office/drawing/2014/main" xmlns="" id="{00000000-0008-0000-0500-000001580000}"/>
            </a:ext>
          </a:extLst>
        </xdr:cNvPr>
        <xdr:cNvSpPr>
          <a:spLocks noChangeArrowheads="1"/>
        </xdr:cNvSpPr>
      </xdr:nvSpPr>
      <xdr:spPr bwMode="auto">
        <a:xfrm>
          <a:off x="247650" y="219075"/>
          <a:ext cx="3381375" cy="371475"/>
        </a:xfrm>
        <a:prstGeom prst="rect">
          <a:avLst/>
        </a:prstGeom>
        <a:solidFill>
          <a:schemeClr val="bg1">
            <a:lumMod val="95000"/>
          </a:schemeClr>
        </a:solidFill>
        <a:ln w="12700" algn="ctr">
          <a:noFill/>
          <a:miter lim="800000"/>
          <a:headEnd/>
          <a:tailEnd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r>
            <a:rPr lang="es-ES" sz="1200" b="1" i="0" u="none" strike="noStrike" baseline="0">
              <a:solidFill>
                <a:schemeClr val="accent1">
                  <a:lumMod val="50000"/>
                </a:schemeClr>
              </a:solidFill>
              <a:latin typeface="Arial Narrow"/>
            </a:rPr>
            <a:t>RESUMEN</a:t>
          </a:r>
        </a:p>
      </xdr:txBody>
    </xdr:sp>
    <xdr:clientData/>
  </xdr:twoCellAnchor>
  <xdr:twoCellAnchor>
    <xdr:from>
      <xdr:col>4</xdr:col>
      <xdr:colOff>428625</xdr:colOff>
      <xdr:row>1</xdr:row>
      <xdr:rowOff>66675</xdr:rowOff>
    </xdr:from>
    <xdr:to>
      <xdr:col>5</xdr:col>
      <xdr:colOff>685800</xdr:colOff>
      <xdr:row>3</xdr:row>
      <xdr:rowOff>133350</xdr:rowOff>
    </xdr:to>
    <xdr:sp macro="" textlink="">
      <xdr:nvSpPr>
        <xdr:cNvPr id="22530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500-000002580000}"/>
            </a:ext>
          </a:extLst>
        </xdr:cNvPr>
        <xdr:cNvSpPr>
          <a:spLocks noChangeArrowheads="1"/>
        </xdr:cNvSpPr>
      </xdr:nvSpPr>
      <xdr:spPr bwMode="auto">
        <a:xfrm>
          <a:off x="4362450" y="228600"/>
          <a:ext cx="1219200" cy="390525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0" i="0" u="none" strike="noStrike" baseline="0">
              <a:solidFill>
                <a:srgbClr val="003300"/>
              </a:solidFill>
              <a:latin typeface="Arial"/>
              <a:cs typeface="Arial"/>
            </a:rPr>
            <a:t>Anterior</a:t>
          </a:r>
        </a:p>
      </xdr:txBody>
    </xdr:sp>
    <xdr:clientData fPrintsWithSheet="0"/>
  </xdr:twoCellAnchor>
  <xdr:twoCellAnchor>
    <xdr:from>
      <xdr:col>12</xdr:col>
      <xdr:colOff>304800</xdr:colOff>
      <xdr:row>41</xdr:row>
      <xdr:rowOff>310243</xdr:rowOff>
    </xdr:from>
    <xdr:to>
      <xdr:col>22</xdr:col>
      <xdr:colOff>723900</xdr:colOff>
      <xdr:row>59</xdr:row>
      <xdr:rowOff>400350</xdr:rowOff>
    </xdr:to>
    <xdr:graphicFrame macro="">
      <xdr:nvGraphicFramePr>
        <xdr:cNvPr id="29443" name="Chart 6">
          <a:extLst>
            <a:ext uri="{FF2B5EF4-FFF2-40B4-BE49-F238E27FC236}">
              <a16:creationId xmlns:a16="http://schemas.microsoft.com/office/drawing/2014/main" xmlns="" id="{00000000-0008-0000-0500-00000373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355889</xdr:colOff>
      <xdr:row>20</xdr:row>
      <xdr:rowOff>359352</xdr:rowOff>
    </xdr:from>
    <xdr:to>
      <xdr:col>23</xdr:col>
      <xdr:colOff>3464</xdr:colOff>
      <xdr:row>38</xdr:row>
      <xdr:rowOff>-1</xdr:rowOff>
    </xdr:to>
    <xdr:graphicFrame macro="">
      <xdr:nvGraphicFramePr>
        <xdr:cNvPr id="29444" name="Chart 7">
          <a:extLst>
            <a:ext uri="{FF2B5EF4-FFF2-40B4-BE49-F238E27FC236}">
              <a16:creationId xmlns:a16="http://schemas.microsoft.com/office/drawing/2014/main" xmlns="" id="{00000000-0008-0000-0500-00000473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57150</xdr:colOff>
      <xdr:row>1</xdr:row>
      <xdr:rowOff>76200</xdr:rowOff>
    </xdr:from>
    <xdr:to>
      <xdr:col>7</xdr:col>
      <xdr:colOff>428625</xdr:colOff>
      <xdr:row>3</xdr:row>
      <xdr:rowOff>142875</xdr:rowOff>
    </xdr:to>
    <xdr:sp macro="[0]!Impresion" textlink="">
      <xdr:nvSpPr>
        <xdr:cNvPr id="22541" name="Rectangle 13">
          <a:extLst>
            <a:ext uri="{FF2B5EF4-FFF2-40B4-BE49-F238E27FC236}">
              <a16:creationId xmlns:a16="http://schemas.microsoft.com/office/drawing/2014/main" xmlns="" id="{00000000-0008-0000-0500-00000D580000}"/>
            </a:ext>
          </a:extLst>
        </xdr:cNvPr>
        <xdr:cNvSpPr>
          <a:spLocks noChangeArrowheads="1"/>
        </xdr:cNvSpPr>
      </xdr:nvSpPr>
      <xdr:spPr bwMode="auto">
        <a:xfrm>
          <a:off x="6019800" y="238125"/>
          <a:ext cx="1152525" cy="390525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0" i="0" u="none" strike="noStrike" baseline="0">
              <a:solidFill>
                <a:srgbClr val="003300"/>
              </a:solidFill>
              <a:latin typeface="Arial"/>
              <a:cs typeface="Arial"/>
            </a:rPr>
            <a:t>Imprimir</a:t>
          </a:r>
        </a:p>
      </xdr:txBody>
    </xdr:sp>
    <xdr:clientData fPrintsWithSheet="0"/>
  </xdr:twoCellAnchor>
  <xdr:twoCellAnchor editAs="oneCell">
    <xdr:from>
      <xdr:col>8</xdr:col>
      <xdr:colOff>352425</xdr:colOff>
      <xdr:row>1</xdr:row>
      <xdr:rowOff>47625</xdr:rowOff>
    </xdr:from>
    <xdr:to>
      <xdr:col>11</xdr:col>
      <xdr:colOff>438150</xdr:colOff>
      <xdr:row>4</xdr:row>
      <xdr:rowOff>123825</xdr:rowOff>
    </xdr:to>
    <xdr:pic>
      <xdr:nvPicPr>
        <xdr:cNvPr id="23462" name="Picture 16" descr="ihobe4">
          <a:extLst>
            <a:ext uri="{FF2B5EF4-FFF2-40B4-BE49-F238E27FC236}">
              <a16:creationId xmlns:a16="http://schemas.microsoft.com/office/drawing/2014/main" xmlns="" id="{00000000-0008-0000-0500-0000A65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877175" y="209550"/>
          <a:ext cx="2514600" cy="561975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>
          <a:reflection blurRad="6350" stA="50000" endA="300" endPos="90000" dir="5400000" sy="-100000" algn="bl" rotWithShape="0"/>
        </a:effectLst>
      </xdr:spPr>
    </xdr:pic>
    <xdr:clientData/>
  </xdr:twoCellAnchor>
  <xdr:twoCellAnchor>
    <xdr:from>
      <xdr:col>7</xdr:col>
      <xdr:colOff>321129</xdr:colOff>
      <xdr:row>137</xdr:row>
      <xdr:rowOff>70757</xdr:rowOff>
    </xdr:from>
    <xdr:to>
      <xdr:col>8</xdr:col>
      <xdr:colOff>730704</xdr:colOff>
      <xdr:row>138</xdr:row>
      <xdr:rowOff>123825</xdr:rowOff>
    </xdr:to>
    <xdr:sp macro="" textlink="">
      <xdr:nvSpPr>
        <xdr:cNvPr id="10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 noChangeArrowheads="1"/>
        </xdr:cNvSpPr>
      </xdr:nvSpPr>
      <xdr:spPr bwMode="auto">
        <a:xfrm>
          <a:off x="7102929" y="36418157"/>
          <a:ext cx="1209675" cy="395968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0" i="0" u="none" strike="noStrike" baseline="0">
              <a:solidFill>
                <a:srgbClr val="003300"/>
              </a:solidFill>
              <a:latin typeface="Arial"/>
              <a:cs typeface="Arial"/>
            </a:rPr>
            <a:t>Anterior</a:t>
          </a:r>
        </a:p>
      </xdr:txBody>
    </xdr:sp>
    <xdr:clientData fPrintsWithSheet="0"/>
  </xdr:twoCellAnchor>
  <xdr:twoCellAnchor>
    <xdr:from>
      <xdr:col>9</xdr:col>
      <xdr:colOff>363311</xdr:colOff>
      <xdr:row>137</xdr:row>
      <xdr:rowOff>80282</xdr:rowOff>
    </xdr:from>
    <xdr:to>
      <xdr:col>10</xdr:col>
      <xdr:colOff>740229</xdr:colOff>
      <xdr:row>138</xdr:row>
      <xdr:rowOff>133350</xdr:rowOff>
    </xdr:to>
    <xdr:sp macro="[0]!Impresion" textlink="">
      <xdr:nvSpPr>
        <xdr:cNvPr id="11" name="Rectangle 13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 noChangeArrowheads="1"/>
        </xdr:cNvSpPr>
      </xdr:nvSpPr>
      <xdr:spPr bwMode="auto">
        <a:xfrm>
          <a:off x="8745311" y="36427682"/>
          <a:ext cx="1177018" cy="395968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12700" algn="ctr">
          <a:solidFill>
            <a:srgbClr val="003300"/>
          </a:solidFill>
          <a:miter lim="800000"/>
          <a:headEnd/>
          <a:tailEnd/>
        </a:ln>
        <a:effectLst>
          <a:outerShdw dist="53882" dir="2700000" algn="ctr" rotWithShape="0">
            <a:srgbClr val="808080">
              <a:alpha val="50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s-ES" sz="1000" b="0" i="0" u="none" strike="noStrike" baseline="0">
              <a:solidFill>
                <a:srgbClr val="003300"/>
              </a:solidFill>
              <a:latin typeface="Arial"/>
              <a:cs typeface="Arial"/>
            </a:rPr>
            <a:t>Imprimir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\datos\BUZON%20COMPARTIDO\CLIENTES-TRABAJOS\AGENCIAS%20PUBLICAS\IHOBE\503_IHO_10-Herramienta%20RCD\Informes\Doc.%20soporte\Gestores\Calculo%20RCD%20demolicion15-12-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"/>
      <sheetName val="Empresa"/>
      <sheetName val="Visual"/>
      <sheetName val="Notas"/>
      <sheetName val="Reutilizacion"/>
      <sheetName val="ResultadoBreve"/>
      <sheetName val="Chequeo"/>
      <sheetName val="ResultadoCompleto"/>
      <sheetName val="Listas"/>
      <sheetName val="Lista imprimible"/>
      <sheetName val="Distancias"/>
      <sheetName val="Tabla Distanci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TipoEdificio</v>
          </cell>
          <cell r="B1" t="str">
            <v>TipoEstructura</v>
          </cell>
          <cell r="E1" t="str">
            <v>MaterialCubierta</v>
          </cell>
          <cell r="F1" t="str">
            <v>Materiales</v>
          </cell>
          <cell r="R1" t="str">
            <v>ResiduosPeligrosos</v>
          </cell>
          <cell r="T1" t="str">
            <v>Mobiliario</v>
          </cell>
          <cell r="W1" t="str">
            <v>ResiduosObra</v>
          </cell>
          <cell r="Y1" t="str">
            <v>TipoGestion</v>
          </cell>
        </row>
        <row r="2">
          <cell r="A2" t="str">
            <v>Residencial</v>
          </cell>
          <cell r="B2" t="str">
            <v>Metálica</v>
          </cell>
          <cell r="E2" t="str">
            <v>Madera</v>
          </cell>
          <cell r="F2" t="str">
            <v>Madera</v>
          </cell>
          <cell r="R2" t="str">
            <v>Residuos de laboratorio</v>
          </cell>
          <cell r="T2" t="str">
            <v>Muebles en general</v>
          </cell>
          <cell r="W2" t="str">
            <v>Bidones</v>
          </cell>
          <cell r="Y2" t="str">
            <v>Reciclaje</v>
          </cell>
        </row>
        <row r="3">
          <cell r="A3" t="str">
            <v>Industrial / Equipamiento</v>
          </cell>
          <cell r="B3" t="str">
            <v>Hormigón</v>
          </cell>
          <cell r="E3" t="str">
            <v>Asfaltos-Bituminosos</v>
          </cell>
          <cell r="F3" t="str">
            <v>Vidrio</v>
          </cell>
          <cell r="R3" t="str">
            <v>Aceites residuales</v>
          </cell>
          <cell r="W3" t="str">
            <v>Envases</v>
          </cell>
          <cell r="Y3" t="str">
            <v>Valorización energética</v>
          </cell>
        </row>
        <row r="4">
          <cell r="A4" t="str">
            <v>Obra Civil</v>
          </cell>
          <cell r="E4" t="str">
            <v>Hormigón armado</v>
          </cell>
          <cell r="F4" t="str">
            <v>Fibra de vidrio</v>
          </cell>
          <cell r="R4" t="str">
            <v>Baterías de plomo</v>
          </cell>
          <cell r="W4" t="str">
            <v>Material de embalaje</v>
          </cell>
          <cell r="Y4" t="str">
            <v>Eliminación</v>
          </cell>
        </row>
        <row r="5">
          <cell r="E5" t="str">
            <v>Hormigón sin armar</v>
          </cell>
          <cell r="F5" t="str">
            <v>Termoplásticos</v>
          </cell>
          <cell r="R5" t="str">
            <v>Disolventes no halogenados</v>
          </cell>
          <cell r="W5" t="str">
            <v>Recambios</v>
          </cell>
        </row>
        <row r="6">
          <cell r="E6" t="str">
            <v>Pétreos</v>
          </cell>
          <cell r="F6" t="str">
            <v>Termoendurecibles</v>
          </cell>
          <cell r="R6" t="str">
            <v>Taladrina</v>
          </cell>
          <cell r="W6" t="str">
            <v>Aerosoles</v>
          </cell>
        </row>
        <row r="7">
          <cell r="E7" t="str">
            <v>Aluminio</v>
          </cell>
          <cell r="F7" t="str">
            <v>Cobre-Bronce-Latón</v>
          </cell>
          <cell r="R7" t="str">
            <v>Mezcla de reveladores y fijadores</v>
          </cell>
          <cell r="W7" t="str">
            <v>Aceites usados</v>
          </cell>
        </row>
        <row r="8">
          <cell r="E8" t="str">
            <v>Cerámico</v>
          </cell>
          <cell r="F8" t="str">
            <v>Aluminio</v>
          </cell>
          <cell r="R8" t="str">
            <v>Virutas de mecanizado contaminadas</v>
          </cell>
        </row>
        <row r="9">
          <cell r="E9" t="str">
            <v>Hierro-Acero</v>
          </cell>
          <cell r="F9" t="str">
            <v>Hierro-Acero</v>
          </cell>
          <cell r="R9" t="str">
            <v>Envases de plástico contaminados</v>
          </cell>
        </row>
        <row r="10">
          <cell r="E10" t="str">
            <v>Vidrio</v>
          </cell>
          <cell r="F10" t="str">
            <v>Cableado eléctrico</v>
          </cell>
          <cell r="R10" t="str">
            <v>Envases metálicos contaminados</v>
          </cell>
        </row>
        <row r="11">
          <cell r="E11" t="str">
            <v>Fibra de vidrio</v>
          </cell>
          <cell r="F11" t="str">
            <v>Papel-Cartón</v>
          </cell>
          <cell r="R11" t="str">
            <v>Envases de cristal contaminados</v>
          </cell>
        </row>
        <row r="12">
          <cell r="E12" t="str">
            <v>Termoplásticos</v>
          </cell>
          <cell r="F12" t="str">
            <v>Textil</v>
          </cell>
          <cell r="R12" t="str">
            <v>Materiales absorbentes contaminados</v>
          </cell>
        </row>
        <row r="13">
          <cell r="F13" t="str">
            <v>Derivados del yeso</v>
          </cell>
          <cell r="R13" t="str">
            <v>Pasta y pintura para automóvil</v>
          </cell>
        </row>
        <row r="14">
          <cell r="F14" t="str">
            <v>Otros productos reciclables</v>
          </cell>
          <cell r="R14" t="str">
            <v>Agua contaminada en cabina de pintura</v>
          </cell>
        </row>
        <row r="15">
          <cell r="F15" t="str">
            <v>Desechables</v>
          </cell>
          <cell r="R15" t="str">
            <v>Filtros de aceite</v>
          </cell>
        </row>
        <row r="16">
          <cell r="F16" t="str">
            <v>Áridos</v>
          </cell>
          <cell r="R16" t="str">
            <v>Líquido petroleado piezas automóvil</v>
          </cell>
        </row>
        <row r="17">
          <cell r="F17" t="str">
            <v>Hormigón armado</v>
          </cell>
          <cell r="R17" t="str">
            <v>Líquido frenos</v>
          </cell>
        </row>
        <row r="18">
          <cell r="F18" t="str">
            <v>Hormigón sin armar</v>
          </cell>
          <cell r="R18" t="str">
            <v>Lodos de pintura</v>
          </cell>
        </row>
        <row r="19">
          <cell r="F19" t="str">
            <v>Pétreos</v>
          </cell>
          <cell r="R19" t="str">
            <v>Lodos aceitosos</v>
          </cell>
        </row>
        <row r="20">
          <cell r="F20" t="str">
            <v>Cerámicos</v>
          </cell>
          <cell r="R20" t="str">
            <v>Insecticidas y pesticidas</v>
          </cell>
        </row>
        <row r="21">
          <cell r="F21" t="str">
            <v>Asfaltos-Bituminosos</v>
          </cell>
          <cell r="R21" t="str">
            <v>Aerosoles vacíos</v>
          </cell>
        </row>
        <row r="22">
          <cell r="F22" t="str">
            <v>Hormigón-Pétreos-Cerámicos</v>
          </cell>
          <cell r="R22" t="str">
            <v>Medicamentos</v>
          </cell>
        </row>
        <row r="23">
          <cell r="F23" t="str">
            <v>H-P-C con Áridos naturales</v>
          </cell>
          <cell r="R23" t="str">
            <v>Gasoil/fuel</v>
          </cell>
        </row>
        <row r="24">
          <cell r="F24" t="str">
            <v>H-P-C con Áridos artificiales</v>
          </cell>
          <cell r="R24" t="str">
            <v>Amianto</v>
          </cell>
        </row>
        <row r="25">
          <cell r="F25" t="str">
            <v>Mezclas con bituminosos &gt;10%</v>
          </cell>
          <cell r="R25" t="str">
            <v>PCBs</v>
          </cell>
        </row>
        <row r="26">
          <cell r="F26" t="str">
            <v>Mezclas con bituminosos &lt;10%</v>
          </cell>
          <cell r="R26" t="str">
            <v>Tubos fluorescentes</v>
          </cell>
        </row>
        <row r="27">
          <cell r="F27" t="str">
            <v>Mat. Derivados del amianto</v>
          </cell>
          <cell r="R27" t="str">
            <v>Instalaciones</v>
          </cell>
        </row>
        <row r="28">
          <cell r="F28" t="str">
            <v>Plomo-Zinc</v>
          </cell>
          <cell r="R28" t="str">
            <v>Pararrayos</v>
          </cell>
        </row>
        <row r="29">
          <cell r="F29" t="str">
            <v>Baterías</v>
          </cell>
          <cell r="R29" t="str">
            <v>Detectores de incendios</v>
          </cell>
        </row>
        <row r="30">
          <cell r="F30" t="str">
            <v>Tubos fluorescentes</v>
          </cell>
          <cell r="R30" t="str">
            <v>Equipos de aire acondicionado</v>
          </cell>
        </row>
        <row r="31">
          <cell r="R31" t="str">
            <v>Otros</v>
          </cell>
        </row>
      </sheetData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12700" cap="flat" cmpd="sng" algn="ctr">
          <a:solidFill>
            <a:srgbClr val="003300"/>
          </a:solidFill>
          <a:prstDash val="solid"/>
          <a:round/>
          <a:headEnd type="none" w="med" len="med"/>
          <a:tailEnd type="none" w="med" len="med"/>
        </a:ln>
        <a:effectLst>
          <a:outerShdw dist="53882" dir="2700000" algn="ctr" rotWithShape="0">
            <a:srgbClr val="808080">
              <a:alpha val="50000"/>
            </a:srgbClr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12700" cap="flat" cmpd="sng" algn="ctr">
          <a:solidFill>
            <a:srgbClr val="003300"/>
          </a:solidFill>
          <a:prstDash val="solid"/>
          <a:round/>
          <a:headEnd type="none" w="med" len="med"/>
          <a:tailEnd type="none" w="med" len="med"/>
        </a:ln>
        <a:effectLst>
          <a:outerShdw dist="53882" dir="2700000" algn="ctr" rotWithShape="0">
            <a:srgbClr val="808080">
              <a:alpha val="50000"/>
            </a:srgbClr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image" Target="../media/image3.png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0"/>
  </sheetPr>
  <dimension ref="A1:A65499"/>
  <sheetViews>
    <sheetView showGridLines="0" showRowColHeaders="0" zoomScale="90" zoomScaleNormal="90" workbookViewId="0"/>
  </sheetViews>
  <sheetFormatPr baseColWidth="10" defaultColWidth="0" defaultRowHeight="13.2" zeroHeight="1" x14ac:dyDescent="0.25"/>
  <cols>
    <col min="1" max="13" width="11.44140625" style="4" customWidth="1"/>
    <col min="14" max="16384" width="0" style="4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  <row r="31" x14ac:dyDescent="0.25"/>
    <row r="32" x14ac:dyDescent="0.25"/>
    <row r="33" x14ac:dyDescent="0.25"/>
    <row r="34" x14ac:dyDescent="0.25"/>
    <row r="35" x14ac:dyDescent="0.25"/>
    <row r="36" x14ac:dyDescent="0.25"/>
    <row r="37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hidden="1" x14ac:dyDescent="0.25"/>
    <row r="1746" hidden="1" x14ac:dyDescent="0.25"/>
    <row r="1747" hidden="1" x14ac:dyDescent="0.25"/>
    <row r="1748" hidden="1" x14ac:dyDescent="0.25"/>
    <row r="1749" hidden="1" x14ac:dyDescent="0.25"/>
    <row r="1750" hidden="1" x14ac:dyDescent="0.25"/>
    <row r="1751" hidden="1" x14ac:dyDescent="0.25"/>
    <row r="1752" hidden="1" x14ac:dyDescent="0.25"/>
    <row r="1753" hidden="1" x14ac:dyDescent="0.25"/>
    <row r="1754" hidden="1" x14ac:dyDescent="0.25"/>
    <row r="1755" hidden="1" x14ac:dyDescent="0.25"/>
    <row r="1756" hidden="1" x14ac:dyDescent="0.25"/>
    <row r="1757" hidden="1" x14ac:dyDescent="0.25"/>
    <row r="1758" hidden="1" x14ac:dyDescent="0.25"/>
    <row r="1759" hidden="1" x14ac:dyDescent="0.25"/>
    <row r="1760" hidden="1" x14ac:dyDescent="0.25"/>
    <row r="1761" hidden="1" x14ac:dyDescent="0.25"/>
    <row r="1762" hidden="1" x14ac:dyDescent="0.25"/>
    <row r="1763" hidden="1" x14ac:dyDescent="0.25"/>
    <row r="1764" hidden="1" x14ac:dyDescent="0.25"/>
    <row r="1765" hidden="1" x14ac:dyDescent="0.25"/>
    <row r="1766" hidden="1" x14ac:dyDescent="0.25"/>
    <row r="1767" hidden="1" x14ac:dyDescent="0.25"/>
    <row r="1768" hidden="1" x14ac:dyDescent="0.25"/>
    <row r="1769" hidden="1" x14ac:dyDescent="0.25"/>
    <row r="1770" hidden="1" x14ac:dyDescent="0.25"/>
    <row r="1771" hidden="1" x14ac:dyDescent="0.25"/>
    <row r="1772" hidden="1" x14ac:dyDescent="0.25"/>
    <row r="1773" hidden="1" x14ac:dyDescent="0.25"/>
    <row r="1774" hidden="1" x14ac:dyDescent="0.25"/>
    <row r="1775" hidden="1" x14ac:dyDescent="0.25"/>
    <row r="1776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hidden="1" x14ac:dyDescent="0.25"/>
    <row r="1842" hidden="1" x14ac:dyDescent="0.25"/>
    <row r="1843" hidden="1" x14ac:dyDescent="0.25"/>
    <row r="1844" hidden="1" x14ac:dyDescent="0.25"/>
    <row r="1845" hidden="1" x14ac:dyDescent="0.25"/>
    <row r="1846" hidden="1" x14ac:dyDescent="0.25"/>
    <row r="1847" hidden="1" x14ac:dyDescent="0.25"/>
    <row r="1848" hidden="1" x14ac:dyDescent="0.25"/>
    <row r="1849" hidden="1" x14ac:dyDescent="0.25"/>
    <row r="1850" hidden="1" x14ac:dyDescent="0.25"/>
    <row r="1851" hidden="1" x14ac:dyDescent="0.25"/>
    <row r="1852" hidden="1" x14ac:dyDescent="0.25"/>
    <row r="1853" hidden="1" x14ac:dyDescent="0.25"/>
    <row r="1854" hidden="1" x14ac:dyDescent="0.25"/>
    <row r="1855" hidden="1" x14ac:dyDescent="0.25"/>
    <row r="1856" hidden="1" x14ac:dyDescent="0.25"/>
    <row r="1857" hidden="1" x14ac:dyDescent="0.25"/>
    <row r="1858" hidden="1" x14ac:dyDescent="0.25"/>
    <row r="1859" hidden="1" x14ac:dyDescent="0.25"/>
    <row r="1860" hidden="1" x14ac:dyDescent="0.25"/>
    <row r="1861" hidden="1" x14ac:dyDescent="0.25"/>
    <row r="1862" hidden="1" x14ac:dyDescent="0.25"/>
    <row r="1863" hidden="1" x14ac:dyDescent="0.25"/>
    <row r="1864" hidden="1" x14ac:dyDescent="0.25"/>
    <row r="1865" hidden="1" x14ac:dyDescent="0.25"/>
    <row r="1866" hidden="1" x14ac:dyDescent="0.25"/>
    <row r="1867" hidden="1" x14ac:dyDescent="0.25"/>
    <row r="1868" hidden="1" x14ac:dyDescent="0.25"/>
    <row r="1869" hidden="1" x14ac:dyDescent="0.25"/>
    <row r="1870" hidden="1" x14ac:dyDescent="0.25"/>
    <row r="1871" hidden="1" x14ac:dyDescent="0.25"/>
    <row r="1872" hidden="1" x14ac:dyDescent="0.25"/>
    <row r="1873" hidden="1" x14ac:dyDescent="0.25"/>
    <row r="1874" hidden="1" x14ac:dyDescent="0.25"/>
    <row r="1875" hidden="1" x14ac:dyDescent="0.25"/>
    <row r="1876" hidden="1" x14ac:dyDescent="0.25"/>
    <row r="1877" hidden="1" x14ac:dyDescent="0.25"/>
    <row r="1878" hidden="1" x14ac:dyDescent="0.25"/>
    <row r="1879" hidden="1" x14ac:dyDescent="0.25"/>
    <row r="1880" hidden="1" x14ac:dyDescent="0.25"/>
    <row r="1881" hidden="1" x14ac:dyDescent="0.25"/>
    <row r="1882" hidden="1" x14ac:dyDescent="0.25"/>
    <row r="1883" hidden="1" x14ac:dyDescent="0.25"/>
    <row r="1884" hidden="1" x14ac:dyDescent="0.25"/>
    <row r="1885" hidden="1" x14ac:dyDescent="0.25"/>
    <row r="1886" hidden="1" x14ac:dyDescent="0.25"/>
    <row r="1887" hidden="1" x14ac:dyDescent="0.25"/>
    <row r="1888" hidden="1" x14ac:dyDescent="0.25"/>
    <row r="1889" hidden="1" x14ac:dyDescent="0.25"/>
    <row r="1890" hidden="1" x14ac:dyDescent="0.25"/>
    <row r="1891" hidden="1" x14ac:dyDescent="0.25"/>
    <row r="1892" hidden="1" x14ac:dyDescent="0.25"/>
    <row r="1893" hidden="1" x14ac:dyDescent="0.25"/>
    <row r="1894" hidden="1" x14ac:dyDescent="0.25"/>
    <row r="1895" hidden="1" x14ac:dyDescent="0.25"/>
    <row r="1896" hidden="1" x14ac:dyDescent="0.25"/>
    <row r="1897" hidden="1" x14ac:dyDescent="0.25"/>
    <row r="1898" hidden="1" x14ac:dyDescent="0.25"/>
    <row r="1899" hidden="1" x14ac:dyDescent="0.25"/>
    <row r="1900" hidden="1" x14ac:dyDescent="0.25"/>
    <row r="1901" hidden="1" x14ac:dyDescent="0.25"/>
    <row r="1902" hidden="1" x14ac:dyDescent="0.25"/>
    <row r="1903" hidden="1" x14ac:dyDescent="0.25"/>
    <row r="1904" hidden="1" x14ac:dyDescent="0.25"/>
    <row r="1905" hidden="1" x14ac:dyDescent="0.25"/>
    <row r="1906" hidden="1" x14ac:dyDescent="0.25"/>
    <row r="1907" hidden="1" x14ac:dyDescent="0.25"/>
    <row r="1908" hidden="1" x14ac:dyDescent="0.25"/>
    <row r="1909" hidden="1" x14ac:dyDescent="0.25"/>
    <row r="1910" hidden="1" x14ac:dyDescent="0.25"/>
    <row r="1911" hidden="1" x14ac:dyDescent="0.25"/>
    <row r="1912" hidden="1" x14ac:dyDescent="0.25"/>
    <row r="1913" hidden="1" x14ac:dyDescent="0.25"/>
    <row r="1914" hidden="1" x14ac:dyDescent="0.25"/>
    <row r="1915" hidden="1" x14ac:dyDescent="0.25"/>
    <row r="1916" hidden="1" x14ac:dyDescent="0.25"/>
    <row r="1917" hidden="1" x14ac:dyDescent="0.25"/>
    <row r="1918" hidden="1" x14ac:dyDescent="0.25"/>
    <row r="1919" hidden="1" x14ac:dyDescent="0.25"/>
    <row r="1920" hidden="1" x14ac:dyDescent="0.25"/>
    <row r="1921" hidden="1" x14ac:dyDescent="0.25"/>
    <row r="1922" hidden="1" x14ac:dyDescent="0.25"/>
    <row r="1923" hidden="1" x14ac:dyDescent="0.25"/>
    <row r="1924" hidden="1" x14ac:dyDescent="0.25"/>
    <row r="1925" hidden="1" x14ac:dyDescent="0.25"/>
    <row r="1926" hidden="1" x14ac:dyDescent="0.25"/>
    <row r="1927" hidden="1" x14ac:dyDescent="0.25"/>
    <row r="1928" hidden="1" x14ac:dyDescent="0.25"/>
    <row r="1929" hidden="1" x14ac:dyDescent="0.25"/>
    <row r="1930" hidden="1" x14ac:dyDescent="0.25"/>
    <row r="1931" hidden="1" x14ac:dyDescent="0.25"/>
    <row r="1932" hidden="1" x14ac:dyDescent="0.25"/>
    <row r="1933" hidden="1" x14ac:dyDescent="0.25"/>
    <row r="1934" hidden="1" x14ac:dyDescent="0.25"/>
    <row r="1935" hidden="1" x14ac:dyDescent="0.25"/>
    <row r="1936" hidden="1" x14ac:dyDescent="0.25"/>
    <row r="1937" hidden="1" x14ac:dyDescent="0.25"/>
    <row r="1938" hidden="1" x14ac:dyDescent="0.25"/>
    <row r="1939" hidden="1" x14ac:dyDescent="0.25"/>
    <row r="1940" hidden="1" x14ac:dyDescent="0.25"/>
    <row r="1941" hidden="1" x14ac:dyDescent="0.25"/>
    <row r="1942" hidden="1" x14ac:dyDescent="0.25"/>
    <row r="1943" hidden="1" x14ac:dyDescent="0.25"/>
    <row r="1944" hidden="1" x14ac:dyDescent="0.25"/>
    <row r="1945" hidden="1" x14ac:dyDescent="0.25"/>
    <row r="1946" hidden="1" x14ac:dyDescent="0.25"/>
    <row r="1947" hidden="1" x14ac:dyDescent="0.25"/>
    <row r="1948" hidden="1" x14ac:dyDescent="0.25"/>
    <row r="1949" hidden="1" x14ac:dyDescent="0.25"/>
    <row r="1950" hidden="1" x14ac:dyDescent="0.25"/>
    <row r="1951" hidden="1" x14ac:dyDescent="0.25"/>
    <row r="1952" hidden="1" x14ac:dyDescent="0.25"/>
    <row r="1953" hidden="1" x14ac:dyDescent="0.25"/>
    <row r="1954" hidden="1" x14ac:dyDescent="0.25"/>
    <row r="1955" hidden="1" x14ac:dyDescent="0.25"/>
    <row r="1956" hidden="1" x14ac:dyDescent="0.25"/>
    <row r="1957" hidden="1" x14ac:dyDescent="0.25"/>
    <row r="1958" hidden="1" x14ac:dyDescent="0.25"/>
    <row r="1959" hidden="1" x14ac:dyDescent="0.25"/>
    <row r="1960" hidden="1" x14ac:dyDescent="0.25"/>
    <row r="1961" hidden="1" x14ac:dyDescent="0.25"/>
    <row r="1962" hidden="1" x14ac:dyDescent="0.25"/>
    <row r="1963" hidden="1" x14ac:dyDescent="0.25"/>
    <row r="1964" hidden="1" x14ac:dyDescent="0.25"/>
    <row r="1965" hidden="1" x14ac:dyDescent="0.25"/>
    <row r="1966" hidden="1" x14ac:dyDescent="0.25"/>
    <row r="1967" hidden="1" x14ac:dyDescent="0.25"/>
    <row r="1968" hidden="1" x14ac:dyDescent="0.25"/>
    <row r="1969" hidden="1" x14ac:dyDescent="0.25"/>
    <row r="1970" hidden="1" x14ac:dyDescent="0.25"/>
    <row r="1971" hidden="1" x14ac:dyDescent="0.25"/>
    <row r="1972" hidden="1" x14ac:dyDescent="0.25"/>
    <row r="1973" hidden="1" x14ac:dyDescent="0.25"/>
    <row r="1974" hidden="1" x14ac:dyDescent="0.25"/>
    <row r="1975" hidden="1" x14ac:dyDescent="0.25"/>
    <row r="1976" hidden="1" x14ac:dyDescent="0.25"/>
    <row r="1977" hidden="1" x14ac:dyDescent="0.25"/>
    <row r="1978" hidden="1" x14ac:dyDescent="0.25"/>
    <row r="1979" hidden="1" x14ac:dyDescent="0.25"/>
    <row r="1980" hidden="1" x14ac:dyDescent="0.25"/>
    <row r="1981" hidden="1" x14ac:dyDescent="0.25"/>
    <row r="1982" hidden="1" x14ac:dyDescent="0.25"/>
    <row r="1983" hidden="1" x14ac:dyDescent="0.25"/>
    <row r="1984" hidden="1" x14ac:dyDescent="0.25"/>
    <row r="1985" hidden="1" x14ac:dyDescent="0.25"/>
    <row r="1986" hidden="1" x14ac:dyDescent="0.25"/>
    <row r="1987" hidden="1" x14ac:dyDescent="0.25"/>
    <row r="1988" hidden="1" x14ac:dyDescent="0.25"/>
    <row r="1989" hidden="1" x14ac:dyDescent="0.25"/>
    <row r="1990" hidden="1" x14ac:dyDescent="0.25"/>
    <row r="1991" hidden="1" x14ac:dyDescent="0.25"/>
    <row r="1992" hidden="1" x14ac:dyDescent="0.25"/>
    <row r="1993" hidden="1" x14ac:dyDescent="0.25"/>
    <row r="1994" hidden="1" x14ac:dyDescent="0.25"/>
    <row r="1995" hidden="1" x14ac:dyDescent="0.25"/>
    <row r="1996" hidden="1" x14ac:dyDescent="0.25"/>
    <row r="1997" hidden="1" x14ac:dyDescent="0.25"/>
    <row r="1998" hidden="1" x14ac:dyDescent="0.25"/>
    <row r="1999" hidden="1" x14ac:dyDescent="0.25"/>
    <row r="2000" hidden="1" x14ac:dyDescent="0.25"/>
    <row r="2001" hidden="1" x14ac:dyDescent="0.25"/>
    <row r="2002" hidden="1" x14ac:dyDescent="0.25"/>
    <row r="2003" hidden="1" x14ac:dyDescent="0.25"/>
    <row r="2004" hidden="1" x14ac:dyDescent="0.25"/>
    <row r="2005" hidden="1" x14ac:dyDescent="0.25"/>
    <row r="2006" hidden="1" x14ac:dyDescent="0.25"/>
    <row r="2007" hidden="1" x14ac:dyDescent="0.25"/>
    <row r="2008" hidden="1" x14ac:dyDescent="0.25"/>
    <row r="2009" hidden="1" x14ac:dyDescent="0.25"/>
    <row r="2010" hidden="1" x14ac:dyDescent="0.25"/>
    <row r="2011" hidden="1" x14ac:dyDescent="0.25"/>
    <row r="2012" hidden="1" x14ac:dyDescent="0.25"/>
    <row r="2013" hidden="1" x14ac:dyDescent="0.25"/>
    <row r="2014" hidden="1" x14ac:dyDescent="0.25"/>
    <row r="2015" hidden="1" x14ac:dyDescent="0.25"/>
    <row r="2016" hidden="1" x14ac:dyDescent="0.25"/>
    <row r="2017" hidden="1" x14ac:dyDescent="0.25"/>
    <row r="2018" hidden="1" x14ac:dyDescent="0.25"/>
    <row r="2019" hidden="1" x14ac:dyDescent="0.25"/>
    <row r="2020" hidden="1" x14ac:dyDescent="0.25"/>
    <row r="2021" hidden="1" x14ac:dyDescent="0.25"/>
    <row r="2022" hidden="1" x14ac:dyDescent="0.25"/>
    <row r="2023" hidden="1" x14ac:dyDescent="0.25"/>
    <row r="2024" hidden="1" x14ac:dyDescent="0.25"/>
    <row r="2025" hidden="1" x14ac:dyDescent="0.25"/>
    <row r="2026" hidden="1" x14ac:dyDescent="0.25"/>
    <row r="2027" hidden="1" x14ac:dyDescent="0.25"/>
    <row r="2028" hidden="1" x14ac:dyDescent="0.25"/>
    <row r="2029" hidden="1" x14ac:dyDescent="0.25"/>
    <row r="2030" hidden="1" x14ac:dyDescent="0.25"/>
    <row r="2031" hidden="1" x14ac:dyDescent="0.25"/>
    <row r="2032" hidden="1" x14ac:dyDescent="0.25"/>
    <row r="2033" hidden="1" x14ac:dyDescent="0.25"/>
    <row r="2034" hidden="1" x14ac:dyDescent="0.25"/>
    <row r="2035" hidden="1" x14ac:dyDescent="0.25"/>
    <row r="2036" hidden="1" x14ac:dyDescent="0.25"/>
    <row r="2037" hidden="1" x14ac:dyDescent="0.25"/>
    <row r="2038" hidden="1" x14ac:dyDescent="0.25"/>
    <row r="2039" hidden="1" x14ac:dyDescent="0.25"/>
    <row r="2040" hidden="1" x14ac:dyDescent="0.25"/>
    <row r="2041" hidden="1" x14ac:dyDescent="0.25"/>
    <row r="2042" hidden="1" x14ac:dyDescent="0.25"/>
    <row r="2043" hidden="1" x14ac:dyDescent="0.25"/>
    <row r="2044" hidden="1" x14ac:dyDescent="0.25"/>
    <row r="2045" hidden="1" x14ac:dyDescent="0.25"/>
    <row r="2046" hidden="1" x14ac:dyDescent="0.25"/>
    <row r="2047" hidden="1" x14ac:dyDescent="0.25"/>
    <row r="2048" hidden="1" x14ac:dyDescent="0.25"/>
    <row r="2049" hidden="1" x14ac:dyDescent="0.25"/>
    <row r="2050" hidden="1" x14ac:dyDescent="0.25"/>
    <row r="2051" hidden="1" x14ac:dyDescent="0.25"/>
    <row r="2052" hidden="1" x14ac:dyDescent="0.25"/>
    <row r="2053" hidden="1" x14ac:dyDescent="0.25"/>
    <row r="2054" hidden="1" x14ac:dyDescent="0.25"/>
    <row r="2055" hidden="1" x14ac:dyDescent="0.25"/>
    <row r="2056" hidden="1" x14ac:dyDescent="0.25"/>
    <row r="2057" hidden="1" x14ac:dyDescent="0.25"/>
    <row r="2058" hidden="1" x14ac:dyDescent="0.25"/>
    <row r="2059" hidden="1" x14ac:dyDescent="0.25"/>
    <row r="2060" hidden="1" x14ac:dyDescent="0.25"/>
    <row r="2061" hidden="1" x14ac:dyDescent="0.25"/>
    <row r="2062" hidden="1" x14ac:dyDescent="0.25"/>
    <row r="2063" hidden="1" x14ac:dyDescent="0.25"/>
    <row r="2064" hidden="1" x14ac:dyDescent="0.25"/>
    <row r="2065" hidden="1" x14ac:dyDescent="0.25"/>
    <row r="2066" hidden="1" x14ac:dyDescent="0.25"/>
    <row r="2067" hidden="1" x14ac:dyDescent="0.25"/>
    <row r="2068" hidden="1" x14ac:dyDescent="0.25"/>
    <row r="2069" hidden="1" x14ac:dyDescent="0.25"/>
    <row r="2070" hidden="1" x14ac:dyDescent="0.25"/>
    <row r="2071" hidden="1" x14ac:dyDescent="0.25"/>
    <row r="2072" hidden="1" x14ac:dyDescent="0.25"/>
    <row r="2073" hidden="1" x14ac:dyDescent="0.25"/>
    <row r="2074" hidden="1" x14ac:dyDescent="0.25"/>
    <row r="2075" hidden="1" x14ac:dyDescent="0.25"/>
    <row r="2076" hidden="1" x14ac:dyDescent="0.25"/>
    <row r="2077" hidden="1" x14ac:dyDescent="0.25"/>
    <row r="2078" hidden="1" x14ac:dyDescent="0.25"/>
    <row r="2079" hidden="1" x14ac:dyDescent="0.25"/>
    <row r="2080" hidden="1" x14ac:dyDescent="0.25"/>
    <row r="2081" hidden="1" x14ac:dyDescent="0.25"/>
    <row r="2082" hidden="1" x14ac:dyDescent="0.25"/>
    <row r="2083" hidden="1" x14ac:dyDescent="0.25"/>
    <row r="2084" hidden="1" x14ac:dyDescent="0.25"/>
    <row r="2085" hidden="1" x14ac:dyDescent="0.25"/>
    <row r="2086" hidden="1" x14ac:dyDescent="0.25"/>
    <row r="2087" hidden="1" x14ac:dyDescent="0.25"/>
    <row r="2088" hidden="1" x14ac:dyDescent="0.25"/>
    <row r="2089" hidden="1" x14ac:dyDescent="0.25"/>
    <row r="2090" hidden="1" x14ac:dyDescent="0.25"/>
    <row r="2091" hidden="1" x14ac:dyDescent="0.25"/>
    <row r="2092" hidden="1" x14ac:dyDescent="0.25"/>
    <row r="2093" hidden="1" x14ac:dyDescent="0.25"/>
    <row r="2094" hidden="1" x14ac:dyDescent="0.25"/>
    <row r="2095" hidden="1" x14ac:dyDescent="0.25"/>
    <row r="2096" hidden="1" x14ac:dyDescent="0.25"/>
    <row r="2097" hidden="1" x14ac:dyDescent="0.25"/>
    <row r="2098" hidden="1" x14ac:dyDescent="0.25"/>
    <row r="2099" hidden="1" x14ac:dyDescent="0.25"/>
    <row r="2100" hidden="1" x14ac:dyDescent="0.25"/>
    <row r="2101" hidden="1" x14ac:dyDescent="0.25"/>
    <row r="2102" hidden="1" x14ac:dyDescent="0.25"/>
    <row r="2103" hidden="1" x14ac:dyDescent="0.25"/>
    <row r="2104" hidden="1" x14ac:dyDescent="0.25"/>
    <row r="2105" hidden="1" x14ac:dyDescent="0.25"/>
    <row r="2106" hidden="1" x14ac:dyDescent="0.25"/>
    <row r="2107" hidden="1" x14ac:dyDescent="0.25"/>
    <row r="2108" hidden="1" x14ac:dyDescent="0.25"/>
    <row r="2109" hidden="1" x14ac:dyDescent="0.25"/>
    <row r="2110" hidden="1" x14ac:dyDescent="0.25"/>
    <row r="2111" hidden="1" x14ac:dyDescent="0.25"/>
    <row r="2112" hidden="1" x14ac:dyDescent="0.25"/>
    <row r="2113" hidden="1" x14ac:dyDescent="0.25"/>
    <row r="2114" hidden="1" x14ac:dyDescent="0.25"/>
    <row r="2115" hidden="1" x14ac:dyDescent="0.25"/>
    <row r="2116" hidden="1" x14ac:dyDescent="0.25"/>
    <row r="2117" hidden="1" x14ac:dyDescent="0.25"/>
    <row r="2118" hidden="1" x14ac:dyDescent="0.25"/>
    <row r="2119" hidden="1" x14ac:dyDescent="0.25"/>
    <row r="2120" hidden="1" x14ac:dyDescent="0.25"/>
    <row r="2121" hidden="1" x14ac:dyDescent="0.25"/>
    <row r="2122" hidden="1" x14ac:dyDescent="0.25"/>
    <row r="2123" hidden="1" x14ac:dyDescent="0.25"/>
    <row r="2124" hidden="1" x14ac:dyDescent="0.25"/>
    <row r="2125" hidden="1" x14ac:dyDescent="0.25"/>
    <row r="2126" hidden="1" x14ac:dyDescent="0.25"/>
    <row r="2127" hidden="1" x14ac:dyDescent="0.25"/>
    <row r="2128" hidden="1" x14ac:dyDescent="0.25"/>
    <row r="2129" hidden="1" x14ac:dyDescent="0.25"/>
    <row r="2130" hidden="1" x14ac:dyDescent="0.25"/>
    <row r="2131" hidden="1" x14ac:dyDescent="0.25"/>
    <row r="2132" hidden="1" x14ac:dyDescent="0.25"/>
    <row r="2133" hidden="1" x14ac:dyDescent="0.25"/>
    <row r="2134" hidden="1" x14ac:dyDescent="0.25"/>
    <row r="2135" hidden="1" x14ac:dyDescent="0.25"/>
    <row r="2136" hidden="1" x14ac:dyDescent="0.25"/>
    <row r="2137" hidden="1" x14ac:dyDescent="0.25"/>
    <row r="2138" hidden="1" x14ac:dyDescent="0.25"/>
    <row r="2139" hidden="1" x14ac:dyDescent="0.25"/>
    <row r="2140" hidden="1" x14ac:dyDescent="0.25"/>
    <row r="2141" hidden="1" x14ac:dyDescent="0.25"/>
    <row r="2142" hidden="1" x14ac:dyDescent="0.25"/>
    <row r="2143" hidden="1" x14ac:dyDescent="0.25"/>
    <row r="2144" hidden="1" x14ac:dyDescent="0.25"/>
    <row r="2145" hidden="1" x14ac:dyDescent="0.25"/>
    <row r="2146" hidden="1" x14ac:dyDescent="0.25"/>
    <row r="2147" hidden="1" x14ac:dyDescent="0.25"/>
    <row r="2148" hidden="1" x14ac:dyDescent="0.25"/>
    <row r="2149" hidden="1" x14ac:dyDescent="0.25"/>
    <row r="2150" hidden="1" x14ac:dyDescent="0.25"/>
    <row r="2151" hidden="1" x14ac:dyDescent="0.25"/>
    <row r="2152" hidden="1" x14ac:dyDescent="0.25"/>
    <row r="2153" hidden="1" x14ac:dyDescent="0.25"/>
    <row r="2154" hidden="1" x14ac:dyDescent="0.25"/>
    <row r="2155" hidden="1" x14ac:dyDescent="0.25"/>
    <row r="2156" hidden="1" x14ac:dyDescent="0.25"/>
    <row r="2157" hidden="1" x14ac:dyDescent="0.25"/>
    <row r="2158" hidden="1" x14ac:dyDescent="0.25"/>
    <row r="2159" hidden="1" x14ac:dyDescent="0.25"/>
    <row r="2160" hidden="1" x14ac:dyDescent="0.25"/>
    <row r="2161" hidden="1" x14ac:dyDescent="0.25"/>
    <row r="2162" hidden="1" x14ac:dyDescent="0.25"/>
    <row r="2163" hidden="1" x14ac:dyDescent="0.25"/>
    <row r="2164" hidden="1" x14ac:dyDescent="0.25"/>
    <row r="2165" hidden="1" x14ac:dyDescent="0.25"/>
    <row r="2166" hidden="1" x14ac:dyDescent="0.25"/>
    <row r="2167" hidden="1" x14ac:dyDescent="0.25"/>
    <row r="2168" hidden="1" x14ac:dyDescent="0.25"/>
    <row r="2169" hidden="1" x14ac:dyDescent="0.25"/>
    <row r="2170" hidden="1" x14ac:dyDescent="0.25"/>
    <row r="2171" hidden="1" x14ac:dyDescent="0.25"/>
    <row r="2172" hidden="1" x14ac:dyDescent="0.25"/>
    <row r="2173" hidden="1" x14ac:dyDescent="0.25"/>
    <row r="2174" hidden="1" x14ac:dyDescent="0.25"/>
    <row r="2175" hidden="1" x14ac:dyDescent="0.25"/>
    <row r="2176" hidden="1" x14ac:dyDescent="0.25"/>
    <row r="2177" hidden="1" x14ac:dyDescent="0.25"/>
    <row r="2178" hidden="1" x14ac:dyDescent="0.25"/>
    <row r="2179" hidden="1" x14ac:dyDescent="0.25"/>
    <row r="2180" hidden="1" x14ac:dyDescent="0.25"/>
    <row r="2181" hidden="1" x14ac:dyDescent="0.25"/>
    <row r="2182" hidden="1" x14ac:dyDescent="0.25"/>
    <row r="2183" hidden="1" x14ac:dyDescent="0.25"/>
    <row r="2184" hidden="1" x14ac:dyDescent="0.25"/>
    <row r="2185" hidden="1" x14ac:dyDescent="0.25"/>
    <row r="2186" hidden="1" x14ac:dyDescent="0.25"/>
    <row r="2187" hidden="1" x14ac:dyDescent="0.25"/>
    <row r="2188" hidden="1" x14ac:dyDescent="0.25"/>
    <row r="2189" hidden="1" x14ac:dyDescent="0.25"/>
    <row r="2190" hidden="1" x14ac:dyDescent="0.25"/>
    <row r="2191" hidden="1" x14ac:dyDescent="0.25"/>
    <row r="2192" hidden="1" x14ac:dyDescent="0.25"/>
    <row r="2193" hidden="1" x14ac:dyDescent="0.25"/>
    <row r="2194" hidden="1" x14ac:dyDescent="0.25"/>
    <row r="2195" hidden="1" x14ac:dyDescent="0.25"/>
    <row r="2196" hidden="1" x14ac:dyDescent="0.25"/>
    <row r="2197" hidden="1" x14ac:dyDescent="0.25"/>
    <row r="2198" hidden="1" x14ac:dyDescent="0.25"/>
    <row r="2199" hidden="1" x14ac:dyDescent="0.25"/>
    <row r="2200" hidden="1" x14ac:dyDescent="0.25"/>
    <row r="2201" hidden="1" x14ac:dyDescent="0.25"/>
    <row r="2202" hidden="1" x14ac:dyDescent="0.25"/>
    <row r="2203" hidden="1" x14ac:dyDescent="0.25"/>
    <row r="2204" hidden="1" x14ac:dyDescent="0.25"/>
    <row r="2205" hidden="1" x14ac:dyDescent="0.25"/>
    <row r="2206" hidden="1" x14ac:dyDescent="0.25"/>
    <row r="2207" hidden="1" x14ac:dyDescent="0.25"/>
    <row r="2208" hidden="1" x14ac:dyDescent="0.25"/>
    <row r="2209" hidden="1" x14ac:dyDescent="0.25"/>
    <row r="2210" hidden="1" x14ac:dyDescent="0.25"/>
    <row r="2211" hidden="1" x14ac:dyDescent="0.25"/>
    <row r="2212" hidden="1" x14ac:dyDescent="0.25"/>
    <row r="2213" hidden="1" x14ac:dyDescent="0.25"/>
    <row r="2214" hidden="1" x14ac:dyDescent="0.25"/>
    <row r="2215" hidden="1" x14ac:dyDescent="0.25"/>
    <row r="2216" hidden="1" x14ac:dyDescent="0.25"/>
    <row r="2217" hidden="1" x14ac:dyDescent="0.25"/>
    <row r="2218" hidden="1" x14ac:dyDescent="0.25"/>
    <row r="2219" hidden="1" x14ac:dyDescent="0.25"/>
    <row r="2220" hidden="1" x14ac:dyDescent="0.25"/>
    <row r="2221" hidden="1" x14ac:dyDescent="0.25"/>
    <row r="2222" hidden="1" x14ac:dyDescent="0.25"/>
    <row r="2223" hidden="1" x14ac:dyDescent="0.25"/>
    <row r="2224" hidden="1" x14ac:dyDescent="0.25"/>
    <row r="2225" hidden="1" x14ac:dyDescent="0.25"/>
    <row r="2226" hidden="1" x14ac:dyDescent="0.25"/>
    <row r="2227" hidden="1" x14ac:dyDescent="0.25"/>
    <row r="2228" hidden="1" x14ac:dyDescent="0.25"/>
    <row r="2229" hidden="1" x14ac:dyDescent="0.25"/>
    <row r="2230" hidden="1" x14ac:dyDescent="0.25"/>
    <row r="2231" hidden="1" x14ac:dyDescent="0.25"/>
    <row r="2232" hidden="1" x14ac:dyDescent="0.25"/>
    <row r="2233" hidden="1" x14ac:dyDescent="0.25"/>
    <row r="2234" hidden="1" x14ac:dyDescent="0.25"/>
    <row r="2235" hidden="1" x14ac:dyDescent="0.25"/>
    <row r="2236" hidden="1" x14ac:dyDescent="0.25"/>
    <row r="2237" hidden="1" x14ac:dyDescent="0.25"/>
    <row r="2238" hidden="1" x14ac:dyDescent="0.25"/>
    <row r="2239" hidden="1" x14ac:dyDescent="0.25"/>
    <row r="2240" hidden="1" x14ac:dyDescent="0.25"/>
    <row r="2241" hidden="1" x14ac:dyDescent="0.25"/>
    <row r="2242" hidden="1" x14ac:dyDescent="0.25"/>
    <row r="2243" hidden="1" x14ac:dyDescent="0.25"/>
    <row r="2244" hidden="1" x14ac:dyDescent="0.25"/>
    <row r="2245" hidden="1" x14ac:dyDescent="0.25"/>
    <row r="2246" hidden="1" x14ac:dyDescent="0.25"/>
    <row r="2247" hidden="1" x14ac:dyDescent="0.25"/>
    <row r="2248" hidden="1" x14ac:dyDescent="0.25"/>
    <row r="2249" hidden="1" x14ac:dyDescent="0.25"/>
    <row r="2250" hidden="1" x14ac:dyDescent="0.25"/>
    <row r="2251" hidden="1" x14ac:dyDescent="0.25"/>
    <row r="2252" hidden="1" x14ac:dyDescent="0.25"/>
    <row r="2253" hidden="1" x14ac:dyDescent="0.25"/>
    <row r="2254" hidden="1" x14ac:dyDescent="0.25"/>
    <row r="2255" hidden="1" x14ac:dyDescent="0.25"/>
    <row r="2256" hidden="1" x14ac:dyDescent="0.25"/>
    <row r="2257" hidden="1" x14ac:dyDescent="0.25"/>
    <row r="2258" hidden="1" x14ac:dyDescent="0.25"/>
    <row r="2259" hidden="1" x14ac:dyDescent="0.25"/>
    <row r="2260" hidden="1" x14ac:dyDescent="0.25"/>
    <row r="2261" hidden="1" x14ac:dyDescent="0.25"/>
    <row r="2262" hidden="1" x14ac:dyDescent="0.25"/>
    <row r="2263" hidden="1" x14ac:dyDescent="0.25"/>
    <row r="2264" hidden="1" x14ac:dyDescent="0.25"/>
    <row r="2265" hidden="1" x14ac:dyDescent="0.25"/>
    <row r="2266" hidden="1" x14ac:dyDescent="0.25"/>
    <row r="2267" hidden="1" x14ac:dyDescent="0.25"/>
    <row r="2268" hidden="1" x14ac:dyDescent="0.25"/>
    <row r="2269" hidden="1" x14ac:dyDescent="0.25"/>
    <row r="2270" hidden="1" x14ac:dyDescent="0.25"/>
    <row r="2271" hidden="1" x14ac:dyDescent="0.25"/>
    <row r="2272" hidden="1" x14ac:dyDescent="0.25"/>
    <row r="2273" hidden="1" x14ac:dyDescent="0.25"/>
    <row r="2274" hidden="1" x14ac:dyDescent="0.25"/>
    <row r="2275" hidden="1" x14ac:dyDescent="0.25"/>
    <row r="2276" hidden="1" x14ac:dyDescent="0.25"/>
    <row r="2277" hidden="1" x14ac:dyDescent="0.25"/>
    <row r="2278" hidden="1" x14ac:dyDescent="0.25"/>
    <row r="2279" hidden="1" x14ac:dyDescent="0.25"/>
    <row r="2280" hidden="1" x14ac:dyDescent="0.25"/>
    <row r="2281" hidden="1" x14ac:dyDescent="0.25"/>
    <row r="2282" hidden="1" x14ac:dyDescent="0.25"/>
    <row r="2283" hidden="1" x14ac:dyDescent="0.25"/>
    <row r="2284" hidden="1" x14ac:dyDescent="0.25"/>
    <row r="2285" hidden="1" x14ac:dyDescent="0.25"/>
    <row r="2286" hidden="1" x14ac:dyDescent="0.25"/>
    <row r="2287" hidden="1" x14ac:dyDescent="0.25"/>
    <row r="2288" hidden="1" x14ac:dyDescent="0.25"/>
    <row r="2289" hidden="1" x14ac:dyDescent="0.25"/>
    <row r="2290" hidden="1" x14ac:dyDescent="0.25"/>
    <row r="2291" hidden="1" x14ac:dyDescent="0.25"/>
    <row r="2292" hidden="1" x14ac:dyDescent="0.25"/>
    <row r="2293" hidden="1" x14ac:dyDescent="0.25"/>
    <row r="2294" hidden="1" x14ac:dyDescent="0.25"/>
    <row r="2295" hidden="1" x14ac:dyDescent="0.25"/>
    <row r="2296" hidden="1" x14ac:dyDescent="0.25"/>
    <row r="2297" hidden="1" x14ac:dyDescent="0.25"/>
    <row r="2298" hidden="1" x14ac:dyDescent="0.25"/>
    <row r="2299" hidden="1" x14ac:dyDescent="0.25"/>
    <row r="2300" hidden="1" x14ac:dyDescent="0.25"/>
    <row r="2301" hidden="1" x14ac:dyDescent="0.25"/>
    <row r="2302" hidden="1" x14ac:dyDescent="0.25"/>
    <row r="2303" hidden="1" x14ac:dyDescent="0.25"/>
    <row r="2304" hidden="1" x14ac:dyDescent="0.25"/>
    <row r="2305" hidden="1" x14ac:dyDescent="0.25"/>
    <row r="2306" hidden="1" x14ac:dyDescent="0.25"/>
    <row r="2307" hidden="1" x14ac:dyDescent="0.25"/>
    <row r="2308" hidden="1" x14ac:dyDescent="0.25"/>
    <row r="2309" hidden="1" x14ac:dyDescent="0.25"/>
    <row r="2310" hidden="1" x14ac:dyDescent="0.25"/>
    <row r="2311" hidden="1" x14ac:dyDescent="0.25"/>
    <row r="2312" hidden="1" x14ac:dyDescent="0.25"/>
    <row r="2313" hidden="1" x14ac:dyDescent="0.25"/>
    <row r="2314" hidden="1" x14ac:dyDescent="0.25"/>
    <row r="2315" hidden="1" x14ac:dyDescent="0.25"/>
    <row r="2316" hidden="1" x14ac:dyDescent="0.25"/>
    <row r="2317" hidden="1" x14ac:dyDescent="0.25"/>
    <row r="2318" hidden="1" x14ac:dyDescent="0.25"/>
    <row r="2319" hidden="1" x14ac:dyDescent="0.25"/>
    <row r="2320" hidden="1" x14ac:dyDescent="0.25"/>
    <row r="2321" hidden="1" x14ac:dyDescent="0.25"/>
    <row r="2322" hidden="1" x14ac:dyDescent="0.25"/>
    <row r="2323" hidden="1" x14ac:dyDescent="0.25"/>
    <row r="2324" hidden="1" x14ac:dyDescent="0.25"/>
    <row r="2325" hidden="1" x14ac:dyDescent="0.25"/>
    <row r="2326" hidden="1" x14ac:dyDescent="0.25"/>
    <row r="2327" hidden="1" x14ac:dyDescent="0.25"/>
    <row r="2328" hidden="1" x14ac:dyDescent="0.25"/>
    <row r="2329" hidden="1" x14ac:dyDescent="0.25"/>
    <row r="2330" hidden="1" x14ac:dyDescent="0.25"/>
    <row r="2331" hidden="1" x14ac:dyDescent="0.25"/>
    <row r="2332" hidden="1" x14ac:dyDescent="0.25"/>
    <row r="2333" hidden="1" x14ac:dyDescent="0.25"/>
    <row r="2334" hidden="1" x14ac:dyDescent="0.25"/>
    <row r="2335" hidden="1" x14ac:dyDescent="0.25"/>
    <row r="2336" hidden="1" x14ac:dyDescent="0.25"/>
    <row r="2337" hidden="1" x14ac:dyDescent="0.25"/>
    <row r="2338" hidden="1" x14ac:dyDescent="0.25"/>
    <row r="2339" hidden="1" x14ac:dyDescent="0.25"/>
    <row r="2340" hidden="1" x14ac:dyDescent="0.25"/>
    <row r="2341" hidden="1" x14ac:dyDescent="0.25"/>
    <row r="2342" hidden="1" x14ac:dyDescent="0.25"/>
    <row r="2343" hidden="1" x14ac:dyDescent="0.25"/>
    <row r="2344" hidden="1" x14ac:dyDescent="0.25"/>
    <row r="2345" hidden="1" x14ac:dyDescent="0.25"/>
    <row r="2346" hidden="1" x14ac:dyDescent="0.25"/>
    <row r="2347" hidden="1" x14ac:dyDescent="0.25"/>
    <row r="2348" hidden="1" x14ac:dyDescent="0.25"/>
    <row r="2349" hidden="1" x14ac:dyDescent="0.25"/>
    <row r="2350" hidden="1" x14ac:dyDescent="0.25"/>
    <row r="2351" hidden="1" x14ac:dyDescent="0.25"/>
    <row r="2352" hidden="1" x14ac:dyDescent="0.25"/>
    <row r="2353" hidden="1" x14ac:dyDescent="0.25"/>
    <row r="2354" hidden="1" x14ac:dyDescent="0.25"/>
    <row r="2355" hidden="1" x14ac:dyDescent="0.25"/>
    <row r="2356" hidden="1" x14ac:dyDescent="0.25"/>
    <row r="2357" hidden="1" x14ac:dyDescent="0.25"/>
    <row r="2358" hidden="1" x14ac:dyDescent="0.25"/>
    <row r="2359" hidden="1" x14ac:dyDescent="0.25"/>
    <row r="2360" hidden="1" x14ac:dyDescent="0.25"/>
    <row r="2361" hidden="1" x14ac:dyDescent="0.25"/>
    <row r="2362" hidden="1" x14ac:dyDescent="0.25"/>
    <row r="2363" hidden="1" x14ac:dyDescent="0.25"/>
    <row r="2364" hidden="1" x14ac:dyDescent="0.25"/>
    <row r="2365" hidden="1" x14ac:dyDescent="0.25"/>
    <row r="2366" hidden="1" x14ac:dyDescent="0.25"/>
    <row r="2367" hidden="1" x14ac:dyDescent="0.25"/>
    <row r="2368" hidden="1" x14ac:dyDescent="0.25"/>
    <row r="2369" hidden="1" x14ac:dyDescent="0.25"/>
    <row r="2370" hidden="1" x14ac:dyDescent="0.25"/>
    <row r="2371" hidden="1" x14ac:dyDescent="0.25"/>
    <row r="2372" hidden="1" x14ac:dyDescent="0.25"/>
    <row r="2373" hidden="1" x14ac:dyDescent="0.25"/>
    <row r="2374" hidden="1" x14ac:dyDescent="0.25"/>
    <row r="2375" hidden="1" x14ac:dyDescent="0.25"/>
    <row r="2376" hidden="1" x14ac:dyDescent="0.25"/>
    <row r="2377" hidden="1" x14ac:dyDescent="0.25"/>
    <row r="2378" hidden="1" x14ac:dyDescent="0.25"/>
    <row r="2379" hidden="1" x14ac:dyDescent="0.25"/>
    <row r="2380" hidden="1" x14ac:dyDescent="0.25"/>
    <row r="2381" hidden="1" x14ac:dyDescent="0.25"/>
    <row r="2382" hidden="1" x14ac:dyDescent="0.25"/>
    <row r="2383" hidden="1" x14ac:dyDescent="0.25"/>
    <row r="2384" hidden="1" x14ac:dyDescent="0.25"/>
    <row r="2385" hidden="1" x14ac:dyDescent="0.25"/>
    <row r="2386" hidden="1" x14ac:dyDescent="0.25"/>
    <row r="2387" hidden="1" x14ac:dyDescent="0.25"/>
    <row r="2388" hidden="1" x14ac:dyDescent="0.25"/>
    <row r="2389" hidden="1" x14ac:dyDescent="0.25"/>
    <row r="2390" hidden="1" x14ac:dyDescent="0.25"/>
    <row r="2391" hidden="1" x14ac:dyDescent="0.25"/>
    <row r="2392" hidden="1" x14ac:dyDescent="0.25"/>
    <row r="2393" hidden="1" x14ac:dyDescent="0.25"/>
    <row r="2394" hidden="1" x14ac:dyDescent="0.25"/>
    <row r="2395" hidden="1" x14ac:dyDescent="0.25"/>
    <row r="2396" hidden="1" x14ac:dyDescent="0.25"/>
    <row r="2397" hidden="1" x14ac:dyDescent="0.25"/>
    <row r="2398" hidden="1" x14ac:dyDescent="0.25"/>
    <row r="2399" hidden="1" x14ac:dyDescent="0.25"/>
    <row r="2400" hidden="1" x14ac:dyDescent="0.25"/>
    <row r="2401" hidden="1" x14ac:dyDescent="0.25"/>
    <row r="2402" hidden="1" x14ac:dyDescent="0.25"/>
    <row r="2403" hidden="1" x14ac:dyDescent="0.25"/>
    <row r="2404" hidden="1" x14ac:dyDescent="0.25"/>
    <row r="2405" hidden="1" x14ac:dyDescent="0.25"/>
    <row r="2406" hidden="1" x14ac:dyDescent="0.25"/>
    <row r="2407" hidden="1" x14ac:dyDescent="0.25"/>
    <row r="2408" hidden="1" x14ac:dyDescent="0.25"/>
    <row r="2409" hidden="1" x14ac:dyDescent="0.25"/>
    <row r="2410" hidden="1" x14ac:dyDescent="0.25"/>
    <row r="2411" hidden="1" x14ac:dyDescent="0.25"/>
    <row r="2412" hidden="1" x14ac:dyDescent="0.25"/>
    <row r="2413" hidden="1" x14ac:dyDescent="0.25"/>
    <row r="2414" hidden="1" x14ac:dyDescent="0.25"/>
    <row r="2415" hidden="1" x14ac:dyDescent="0.25"/>
    <row r="2416" hidden="1" x14ac:dyDescent="0.25"/>
    <row r="2417" hidden="1" x14ac:dyDescent="0.25"/>
    <row r="2418" hidden="1" x14ac:dyDescent="0.25"/>
    <row r="2419" hidden="1" x14ac:dyDescent="0.25"/>
    <row r="2420" hidden="1" x14ac:dyDescent="0.25"/>
    <row r="2421" hidden="1" x14ac:dyDescent="0.25"/>
    <row r="2422" hidden="1" x14ac:dyDescent="0.25"/>
    <row r="2423" hidden="1" x14ac:dyDescent="0.25"/>
    <row r="2424" hidden="1" x14ac:dyDescent="0.25"/>
    <row r="2425" hidden="1" x14ac:dyDescent="0.25"/>
    <row r="2426" hidden="1" x14ac:dyDescent="0.25"/>
    <row r="2427" hidden="1" x14ac:dyDescent="0.25"/>
    <row r="2428" hidden="1" x14ac:dyDescent="0.25"/>
    <row r="2429" hidden="1" x14ac:dyDescent="0.25"/>
    <row r="2430" hidden="1" x14ac:dyDescent="0.25"/>
    <row r="2431" hidden="1" x14ac:dyDescent="0.25"/>
    <row r="2432" hidden="1" x14ac:dyDescent="0.25"/>
    <row r="2433" hidden="1" x14ac:dyDescent="0.25"/>
    <row r="2434" hidden="1" x14ac:dyDescent="0.25"/>
    <row r="2435" hidden="1" x14ac:dyDescent="0.25"/>
    <row r="2436" hidden="1" x14ac:dyDescent="0.25"/>
    <row r="2437" hidden="1" x14ac:dyDescent="0.25"/>
    <row r="2438" hidden="1" x14ac:dyDescent="0.25"/>
    <row r="2439" hidden="1" x14ac:dyDescent="0.25"/>
    <row r="2440" hidden="1" x14ac:dyDescent="0.25"/>
    <row r="2441" hidden="1" x14ac:dyDescent="0.25"/>
    <row r="2442" hidden="1" x14ac:dyDescent="0.25"/>
    <row r="2443" hidden="1" x14ac:dyDescent="0.25"/>
    <row r="2444" hidden="1" x14ac:dyDescent="0.25"/>
    <row r="2445" hidden="1" x14ac:dyDescent="0.25"/>
    <row r="2446" hidden="1" x14ac:dyDescent="0.25"/>
    <row r="2447" hidden="1" x14ac:dyDescent="0.25"/>
    <row r="2448" hidden="1" x14ac:dyDescent="0.25"/>
    <row r="2449" hidden="1" x14ac:dyDescent="0.25"/>
    <row r="2450" hidden="1" x14ac:dyDescent="0.25"/>
    <row r="2451" hidden="1" x14ac:dyDescent="0.25"/>
    <row r="2452" hidden="1" x14ac:dyDescent="0.25"/>
    <row r="2453" hidden="1" x14ac:dyDescent="0.25"/>
    <row r="2454" hidden="1" x14ac:dyDescent="0.25"/>
    <row r="2455" hidden="1" x14ac:dyDescent="0.25"/>
    <row r="2456" hidden="1" x14ac:dyDescent="0.25"/>
    <row r="2457" hidden="1" x14ac:dyDescent="0.25"/>
    <row r="2458" hidden="1" x14ac:dyDescent="0.25"/>
    <row r="2459" hidden="1" x14ac:dyDescent="0.25"/>
    <row r="2460" hidden="1" x14ac:dyDescent="0.25"/>
    <row r="2461" hidden="1" x14ac:dyDescent="0.25"/>
    <row r="2462" hidden="1" x14ac:dyDescent="0.25"/>
    <row r="2463" hidden="1" x14ac:dyDescent="0.25"/>
    <row r="2464" hidden="1" x14ac:dyDescent="0.25"/>
    <row r="2465" hidden="1" x14ac:dyDescent="0.25"/>
    <row r="2466" hidden="1" x14ac:dyDescent="0.25"/>
    <row r="2467" hidden="1" x14ac:dyDescent="0.25"/>
    <row r="2468" hidden="1" x14ac:dyDescent="0.25"/>
    <row r="2469" hidden="1" x14ac:dyDescent="0.25"/>
    <row r="2470" hidden="1" x14ac:dyDescent="0.25"/>
    <row r="2471" hidden="1" x14ac:dyDescent="0.25"/>
    <row r="2472" hidden="1" x14ac:dyDescent="0.25"/>
    <row r="2473" hidden="1" x14ac:dyDescent="0.25"/>
    <row r="2474" hidden="1" x14ac:dyDescent="0.25"/>
    <row r="2475" hidden="1" x14ac:dyDescent="0.25"/>
    <row r="2476" hidden="1" x14ac:dyDescent="0.25"/>
    <row r="2477" hidden="1" x14ac:dyDescent="0.25"/>
    <row r="2478" hidden="1" x14ac:dyDescent="0.25"/>
    <row r="2479" hidden="1" x14ac:dyDescent="0.25"/>
    <row r="2480" hidden="1" x14ac:dyDescent="0.25"/>
    <row r="2481" hidden="1" x14ac:dyDescent="0.25"/>
    <row r="2482" hidden="1" x14ac:dyDescent="0.25"/>
    <row r="2483" hidden="1" x14ac:dyDescent="0.25"/>
    <row r="2484" hidden="1" x14ac:dyDescent="0.25"/>
    <row r="2485" hidden="1" x14ac:dyDescent="0.25"/>
    <row r="2486" hidden="1" x14ac:dyDescent="0.25"/>
    <row r="2487" hidden="1" x14ac:dyDescent="0.25"/>
    <row r="2488" hidden="1" x14ac:dyDescent="0.25"/>
    <row r="2489" hidden="1" x14ac:dyDescent="0.25"/>
    <row r="2490" hidden="1" x14ac:dyDescent="0.25"/>
    <row r="2491" hidden="1" x14ac:dyDescent="0.25"/>
    <row r="2492" hidden="1" x14ac:dyDescent="0.25"/>
    <row r="2493" hidden="1" x14ac:dyDescent="0.25"/>
    <row r="2494" hidden="1" x14ac:dyDescent="0.25"/>
    <row r="2495" hidden="1" x14ac:dyDescent="0.25"/>
    <row r="2496" hidden="1" x14ac:dyDescent="0.25"/>
    <row r="2497" hidden="1" x14ac:dyDescent="0.25"/>
    <row r="2498" hidden="1" x14ac:dyDescent="0.25"/>
    <row r="2499" hidden="1" x14ac:dyDescent="0.25"/>
    <row r="2500" hidden="1" x14ac:dyDescent="0.25"/>
    <row r="2501" hidden="1" x14ac:dyDescent="0.25"/>
    <row r="2502" hidden="1" x14ac:dyDescent="0.25"/>
    <row r="2503" hidden="1" x14ac:dyDescent="0.25"/>
    <row r="2504" hidden="1" x14ac:dyDescent="0.25"/>
    <row r="2505" hidden="1" x14ac:dyDescent="0.25"/>
    <row r="2506" hidden="1" x14ac:dyDescent="0.25"/>
    <row r="2507" hidden="1" x14ac:dyDescent="0.25"/>
    <row r="2508" hidden="1" x14ac:dyDescent="0.25"/>
    <row r="2509" hidden="1" x14ac:dyDescent="0.25"/>
    <row r="2510" hidden="1" x14ac:dyDescent="0.25"/>
    <row r="2511" hidden="1" x14ac:dyDescent="0.25"/>
    <row r="2512" hidden="1" x14ac:dyDescent="0.25"/>
    <row r="2513" hidden="1" x14ac:dyDescent="0.25"/>
    <row r="2514" hidden="1" x14ac:dyDescent="0.25"/>
    <row r="2515" hidden="1" x14ac:dyDescent="0.25"/>
    <row r="2516" hidden="1" x14ac:dyDescent="0.25"/>
    <row r="2517" hidden="1" x14ac:dyDescent="0.25"/>
    <row r="2518" hidden="1" x14ac:dyDescent="0.25"/>
    <row r="2519" hidden="1" x14ac:dyDescent="0.25"/>
    <row r="2520" hidden="1" x14ac:dyDescent="0.25"/>
    <row r="2521" hidden="1" x14ac:dyDescent="0.25"/>
    <row r="2522" hidden="1" x14ac:dyDescent="0.25"/>
    <row r="2523" hidden="1" x14ac:dyDescent="0.25"/>
    <row r="2524" hidden="1" x14ac:dyDescent="0.25"/>
    <row r="2525" hidden="1" x14ac:dyDescent="0.25"/>
    <row r="2526" hidden="1" x14ac:dyDescent="0.25"/>
    <row r="2527" hidden="1" x14ac:dyDescent="0.25"/>
    <row r="2528" hidden="1" x14ac:dyDescent="0.25"/>
    <row r="2529" hidden="1" x14ac:dyDescent="0.25"/>
    <row r="2530" hidden="1" x14ac:dyDescent="0.25"/>
    <row r="2531" hidden="1" x14ac:dyDescent="0.25"/>
    <row r="2532" hidden="1" x14ac:dyDescent="0.25"/>
    <row r="2533" hidden="1" x14ac:dyDescent="0.25"/>
    <row r="2534" hidden="1" x14ac:dyDescent="0.25"/>
    <row r="2535" hidden="1" x14ac:dyDescent="0.25"/>
    <row r="2536" hidden="1" x14ac:dyDescent="0.25"/>
    <row r="2537" hidden="1" x14ac:dyDescent="0.25"/>
    <row r="2538" hidden="1" x14ac:dyDescent="0.25"/>
    <row r="2539" hidden="1" x14ac:dyDescent="0.25"/>
    <row r="2540" hidden="1" x14ac:dyDescent="0.25"/>
    <row r="2541" hidden="1" x14ac:dyDescent="0.25"/>
    <row r="2542" hidden="1" x14ac:dyDescent="0.25"/>
    <row r="2543" hidden="1" x14ac:dyDescent="0.25"/>
    <row r="2544" hidden="1" x14ac:dyDescent="0.25"/>
    <row r="2545" hidden="1" x14ac:dyDescent="0.25"/>
    <row r="2546" hidden="1" x14ac:dyDescent="0.25"/>
    <row r="2547" hidden="1" x14ac:dyDescent="0.25"/>
    <row r="2548" hidden="1" x14ac:dyDescent="0.25"/>
    <row r="2549" hidden="1" x14ac:dyDescent="0.25"/>
    <row r="2550" hidden="1" x14ac:dyDescent="0.25"/>
    <row r="2551" hidden="1" x14ac:dyDescent="0.25"/>
    <row r="2552" hidden="1" x14ac:dyDescent="0.25"/>
    <row r="2553" hidden="1" x14ac:dyDescent="0.25"/>
    <row r="2554" hidden="1" x14ac:dyDescent="0.25"/>
    <row r="2555" hidden="1" x14ac:dyDescent="0.25"/>
    <row r="2556" hidden="1" x14ac:dyDescent="0.25"/>
    <row r="2557" hidden="1" x14ac:dyDescent="0.25"/>
    <row r="2558" hidden="1" x14ac:dyDescent="0.25"/>
    <row r="2559" hidden="1" x14ac:dyDescent="0.25"/>
    <row r="2560" hidden="1" x14ac:dyDescent="0.25"/>
    <row r="2561" hidden="1" x14ac:dyDescent="0.25"/>
    <row r="2562" hidden="1" x14ac:dyDescent="0.25"/>
    <row r="2563" hidden="1" x14ac:dyDescent="0.25"/>
    <row r="2564" hidden="1" x14ac:dyDescent="0.25"/>
    <row r="2565" hidden="1" x14ac:dyDescent="0.25"/>
    <row r="2566" hidden="1" x14ac:dyDescent="0.25"/>
    <row r="2567" hidden="1" x14ac:dyDescent="0.25"/>
    <row r="2568" hidden="1" x14ac:dyDescent="0.25"/>
    <row r="2569" hidden="1" x14ac:dyDescent="0.25"/>
    <row r="2570" hidden="1" x14ac:dyDescent="0.25"/>
    <row r="2571" hidden="1" x14ac:dyDescent="0.25"/>
    <row r="2572" hidden="1" x14ac:dyDescent="0.25"/>
    <row r="2573" hidden="1" x14ac:dyDescent="0.25"/>
    <row r="2574" hidden="1" x14ac:dyDescent="0.25"/>
    <row r="2575" hidden="1" x14ac:dyDescent="0.25"/>
    <row r="2576" hidden="1" x14ac:dyDescent="0.25"/>
    <row r="2577" hidden="1" x14ac:dyDescent="0.25"/>
    <row r="2578" hidden="1" x14ac:dyDescent="0.25"/>
    <row r="2579" hidden="1" x14ac:dyDescent="0.25"/>
    <row r="2580" hidden="1" x14ac:dyDescent="0.25"/>
    <row r="2581" hidden="1" x14ac:dyDescent="0.25"/>
    <row r="2582" hidden="1" x14ac:dyDescent="0.25"/>
    <row r="2583" hidden="1" x14ac:dyDescent="0.25"/>
    <row r="2584" hidden="1" x14ac:dyDescent="0.25"/>
    <row r="2585" hidden="1" x14ac:dyDescent="0.25"/>
    <row r="2586" hidden="1" x14ac:dyDescent="0.25"/>
    <row r="2587" hidden="1" x14ac:dyDescent="0.25"/>
    <row r="2588" hidden="1" x14ac:dyDescent="0.25"/>
    <row r="2589" hidden="1" x14ac:dyDescent="0.25"/>
    <row r="2590" hidden="1" x14ac:dyDescent="0.25"/>
    <row r="2591" hidden="1" x14ac:dyDescent="0.25"/>
    <row r="2592" hidden="1" x14ac:dyDescent="0.25"/>
    <row r="2593" hidden="1" x14ac:dyDescent="0.25"/>
    <row r="2594" hidden="1" x14ac:dyDescent="0.25"/>
    <row r="2595" hidden="1" x14ac:dyDescent="0.25"/>
    <row r="2596" hidden="1" x14ac:dyDescent="0.25"/>
    <row r="2597" hidden="1" x14ac:dyDescent="0.25"/>
    <row r="2598" hidden="1" x14ac:dyDescent="0.25"/>
    <row r="2599" hidden="1" x14ac:dyDescent="0.25"/>
    <row r="2600" hidden="1" x14ac:dyDescent="0.25"/>
    <row r="2601" hidden="1" x14ac:dyDescent="0.25"/>
    <row r="2602" hidden="1" x14ac:dyDescent="0.25"/>
    <row r="2603" hidden="1" x14ac:dyDescent="0.25"/>
    <row r="2604" hidden="1" x14ac:dyDescent="0.25"/>
    <row r="2605" hidden="1" x14ac:dyDescent="0.25"/>
    <row r="2606" hidden="1" x14ac:dyDescent="0.25"/>
    <row r="2607" hidden="1" x14ac:dyDescent="0.25"/>
    <row r="2608" hidden="1" x14ac:dyDescent="0.25"/>
    <row r="2609" hidden="1" x14ac:dyDescent="0.25"/>
    <row r="2610" hidden="1" x14ac:dyDescent="0.25"/>
    <row r="2611" hidden="1" x14ac:dyDescent="0.25"/>
    <row r="2612" hidden="1" x14ac:dyDescent="0.25"/>
    <row r="2613" hidden="1" x14ac:dyDescent="0.25"/>
    <row r="2614" hidden="1" x14ac:dyDescent="0.25"/>
    <row r="2615" hidden="1" x14ac:dyDescent="0.25"/>
    <row r="2616" hidden="1" x14ac:dyDescent="0.25"/>
    <row r="2617" hidden="1" x14ac:dyDescent="0.25"/>
    <row r="2618" hidden="1" x14ac:dyDescent="0.25"/>
    <row r="2619" hidden="1" x14ac:dyDescent="0.25"/>
    <row r="2620" hidden="1" x14ac:dyDescent="0.25"/>
    <row r="2621" hidden="1" x14ac:dyDescent="0.25"/>
    <row r="2622" hidden="1" x14ac:dyDescent="0.25"/>
    <row r="2623" hidden="1" x14ac:dyDescent="0.25"/>
    <row r="2624" hidden="1" x14ac:dyDescent="0.25"/>
    <row r="2625" hidden="1" x14ac:dyDescent="0.25"/>
    <row r="2626" hidden="1" x14ac:dyDescent="0.25"/>
    <row r="2627" hidden="1" x14ac:dyDescent="0.25"/>
    <row r="2628" hidden="1" x14ac:dyDescent="0.25"/>
    <row r="2629" hidden="1" x14ac:dyDescent="0.25"/>
    <row r="2630" hidden="1" x14ac:dyDescent="0.25"/>
    <row r="2631" hidden="1" x14ac:dyDescent="0.25"/>
    <row r="2632" hidden="1" x14ac:dyDescent="0.25"/>
    <row r="2633" hidden="1" x14ac:dyDescent="0.25"/>
    <row r="2634" hidden="1" x14ac:dyDescent="0.25"/>
    <row r="2635" hidden="1" x14ac:dyDescent="0.25"/>
    <row r="2636" hidden="1" x14ac:dyDescent="0.25"/>
    <row r="2637" hidden="1" x14ac:dyDescent="0.25"/>
    <row r="2638" hidden="1" x14ac:dyDescent="0.25"/>
    <row r="2639" hidden="1" x14ac:dyDescent="0.25"/>
    <row r="2640" hidden="1" x14ac:dyDescent="0.25"/>
    <row r="2641" hidden="1" x14ac:dyDescent="0.25"/>
    <row r="2642" hidden="1" x14ac:dyDescent="0.25"/>
    <row r="2643" hidden="1" x14ac:dyDescent="0.25"/>
    <row r="2644" hidden="1" x14ac:dyDescent="0.25"/>
    <row r="2645" hidden="1" x14ac:dyDescent="0.25"/>
    <row r="2646" hidden="1" x14ac:dyDescent="0.25"/>
    <row r="2647" hidden="1" x14ac:dyDescent="0.25"/>
    <row r="2648" hidden="1" x14ac:dyDescent="0.25"/>
    <row r="2649" hidden="1" x14ac:dyDescent="0.25"/>
    <row r="2650" hidden="1" x14ac:dyDescent="0.25"/>
    <row r="2651" hidden="1" x14ac:dyDescent="0.25"/>
    <row r="2652" hidden="1" x14ac:dyDescent="0.25"/>
    <row r="2653" hidden="1" x14ac:dyDescent="0.25"/>
    <row r="2654" hidden="1" x14ac:dyDescent="0.25"/>
    <row r="2655" hidden="1" x14ac:dyDescent="0.25"/>
    <row r="2656" hidden="1" x14ac:dyDescent="0.25"/>
    <row r="2657" hidden="1" x14ac:dyDescent="0.25"/>
    <row r="2658" hidden="1" x14ac:dyDescent="0.25"/>
    <row r="2659" hidden="1" x14ac:dyDescent="0.25"/>
    <row r="2660" hidden="1" x14ac:dyDescent="0.25"/>
    <row r="2661" hidden="1" x14ac:dyDescent="0.25"/>
    <row r="2662" hidden="1" x14ac:dyDescent="0.25"/>
    <row r="2663" hidden="1" x14ac:dyDescent="0.25"/>
    <row r="2664" hidden="1" x14ac:dyDescent="0.25"/>
    <row r="2665" hidden="1" x14ac:dyDescent="0.25"/>
    <row r="2666" hidden="1" x14ac:dyDescent="0.25"/>
    <row r="2667" hidden="1" x14ac:dyDescent="0.25"/>
    <row r="2668" hidden="1" x14ac:dyDescent="0.25"/>
    <row r="2669" hidden="1" x14ac:dyDescent="0.25"/>
    <row r="2670" hidden="1" x14ac:dyDescent="0.25"/>
    <row r="2671" hidden="1" x14ac:dyDescent="0.25"/>
    <row r="2672" hidden="1" x14ac:dyDescent="0.25"/>
    <row r="2673" hidden="1" x14ac:dyDescent="0.25"/>
    <row r="2674" hidden="1" x14ac:dyDescent="0.25"/>
    <row r="2675" hidden="1" x14ac:dyDescent="0.25"/>
    <row r="2676" hidden="1" x14ac:dyDescent="0.25"/>
    <row r="2677" hidden="1" x14ac:dyDescent="0.25"/>
    <row r="2678" hidden="1" x14ac:dyDescent="0.25"/>
    <row r="2679" hidden="1" x14ac:dyDescent="0.25"/>
    <row r="2680" hidden="1" x14ac:dyDescent="0.25"/>
    <row r="2681" hidden="1" x14ac:dyDescent="0.25"/>
    <row r="2682" hidden="1" x14ac:dyDescent="0.25"/>
    <row r="2683" hidden="1" x14ac:dyDescent="0.25"/>
    <row r="2684" hidden="1" x14ac:dyDescent="0.25"/>
    <row r="2685" hidden="1" x14ac:dyDescent="0.25"/>
    <row r="2686" hidden="1" x14ac:dyDescent="0.25"/>
    <row r="2687" hidden="1" x14ac:dyDescent="0.25"/>
    <row r="2688" hidden="1" x14ac:dyDescent="0.25"/>
    <row r="2689" hidden="1" x14ac:dyDescent="0.25"/>
    <row r="2690" hidden="1" x14ac:dyDescent="0.25"/>
    <row r="2691" hidden="1" x14ac:dyDescent="0.25"/>
    <row r="2692" hidden="1" x14ac:dyDescent="0.25"/>
    <row r="2693" hidden="1" x14ac:dyDescent="0.25"/>
    <row r="2694" hidden="1" x14ac:dyDescent="0.25"/>
    <row r="2695" hidden="1" x14ac:dyDescent="0.25"/>
    <row r="2696" hidden="1" x14ac:dyDescent="0.25"/>
    <row r="2697" hidden="1" x14ac:dyDescent="0.25"/>
    <row r="2698" hidden="1" x14ac:dyDescent="0.25"/>
    <row r="2699" hidden="1" x14ac:dyDescent="0.25"/>
    <row r="2700" hidden="1" x14ac:dyDescent="0.25"/>
    <row r="2701" hidden="1" x14ac:dyDescent="0.25"/>
    <row r="2702" hidden="1" x14ac:dyDescent="0.25"/>
    <row r="2703" hidden="1" x14ac:dyDescent="0.25"/>
    <row r="2704" hidden="1" x14ac:dyDescent="0.25"/>
    <row r="2705" hidden="1" x14ac:dyDescent="0.25"/>
    <row r="2706" hidden="1" x14ac:dyDescent="0.25"/>
    <row r="2707" hidden="1" x14ac:dyDescent="0.25"/>
    <row r="2708" hidden="1" x14ac:dyDescent="0.25"/>
    <row r="2709" hidden="1" x14ac:dyDescent="0.25"/>
    <row r="2710" hidden="1" x14ac:dyDescent="0.25"/>
    <row r="2711" hidden="1" x14ac:dyDescent="0.25"/>
    <row r="2712" hidden="1" x14ac:dyDescent="0.25"/>
    <row r="2713" hidden="1" x14ac:dyDescent="0.25"/>
    <row r="2714" hidden="1" x14ac:dyDescent="0.25"/>
    <row r="2715" hidden="1" x14ac:dyDescent="0.25"/>
    <row r="2716" hidden="1" x14ac:dyDescent="0.25"/>
    <row r="2717" hidden="1" x14ac:dyDescent="0.25"/>
    <row r="2718" hidden="1" x14ac:dyDescent="0.25"/>
    <row r="2719" hidden="1" x14ac:dyDescent="0.25"/>
    <row r="2720" hidden="1" x14ac:dyDescent="0.25"/>
    <row r="2721" hidden="1" x14ac:dyDescent="0.25"/>
    <row r="2722" hidden="1" x14ac:dyDescent="0.25"/>
    <row r="2723" hidden="1" x14ac:dyDescent="0.25"/>
    <row r="2724" hidden="1" x14ac:dyDescent="0.25"/>
    <row r="2725" hidden="1" x14ac:dyDescent="0.25"/>
    <row r="2726" hidden="1" x14ac:dyDescent="0.25"/>
    <row r="2727" hidden="1" x14ac:dyDescent="0.25"/>
    <row r="2728" hidden="1" x14ac:dyDescent="0.25"/>
    <row r="2729" hidden="1" x14ac:dyDescent="0.25"/>
    <row r="2730" hidden="1" x14ac:dyDescent="0.25"/>
    <row r="2731" hidden="1" x14ac:dyDescent="0.25"/>
    <row r="2732" hidden="1" x14ac:dyDescent="0.25"/>
    <row r="2733" hidden="1" x14ac:dyDescent="0.25"/>
    <row r="2734" hidden="1" x14ac:dyDescent="0.25"/>
    <row r="2735" hidden="1" x14ac:dyDescent="0.25"/>
    <row r="2736" hidden="1" x14ac:dyDescent="0.25"/>
    <row r="2737" hidden="1" x14ac:dyDescent="0.25"/>
    <row r="2738" hidden="1" x14ac:dyDescent="0.25"/>
    <row r="2739" hidden="1" x14ac:dyDescent="0.25"/>
    <row r="2740" hidden="1" x14ac:dyDescent="0.25"/>
    <row r="2741" hidden="1" x14ac:dyDescent="0.25"/>
    <row r="2742" hidden="1" x14ac:dyDescent="0.25"/>
    <row r="2743" hidden="1" x14ac:dyDescent="0.25"/>
    <row r="2744" hidden="1" x14ac:dyDescent="0.25"/>
    <row r="2745" hidden="1" x14ac:dyDescent="0.25"/>
    <row r="2746" hidden="1" x14ac:dyDescent="0.25"/>
    <row r="2747" hidden="1" x14ac:dyDescent="0.25"/>
    <row r="2748" hidden="1" x14ac:dyDescent="0.25"/>
    <row r="2749" hidden="1" x14ac:dyDescent="0.25"/>
    <row r="2750" hidden="1" x14ac:dyDescent="0.25"/>
    <row r="2751" hidden="1" x14ac:dyDescent="0.25"/>
    <row r="2752" hidden="1" x14ac:dyDescent="0.25"/>
    <row r="2753" hidden="1" x14ac:dyDescent="0.25"/>
    <row r="2754" hidden="1" x14ac:dyDescent="0.25"/>
    <row r="2755" hidden="1" x14ac:dyDescent="0.25"/>
    <row r="2756" hidden="1" x14ac:dyDescent="0.25"/>
    <row r="2757" hidden="1" x14ac:dyDescent="0.25"/>
    <row r="2758" hidden="1" x14ac:dyDescent="0.25"/>
    <row r="2759" hidden="1" x14ac:dyDescent="0.25"/>
    <row r="2760" hidden="1" x14ac:dyDescent="0.25"/>
    <row r="2761" hidden="1" x14ac:dyDescent="0.25"/>
    <row r="2762" hidden="1" x14ac:dyDescent="0.25"/>
    <row r="2763" hidden="1" x14ac:dyDescent="0.25"/>
    <row r="2764" hidden="1" x14ac:dyDescent="0.25"/>
    <row r="2765" hidden="1" x14ac:dyDescent="0.25"/>
    <row r="2766" hidden="1" x14ac:dyDescent="0.25"/>
    <row r="2767" hidden="1" x14ac:dyDescent="0.25"/>
    <row r="2768" hidden="1" x14ac:dyDescent="0.25"/>
    <row r="2769" hidden="1" x14ac:dyDescent="0.25"/>
    <row r="2770" hidden="1" x14ac:dyDescent="0.25"/>
    <row r="2771" hidden="1" x14ac:dyDescent="0.25"/>
    <row r="2772" hidden="1" x14ac:dyDescent="0.25"/>
    <row r="2773" hidden="1" x14ac:dyDescent="0.25"/>
    <row r="2774" hidden="1" x14ac:dyDescent="0.25"/>
    <row r="2775" hidden="1" x14ac:dyDescent="0.25"/>
    <row r="2776" hidden="1" x14ac:dyDescent="0.25"/>
    <row r="2777" hidden="1" x14ac:dyDescent="0.25"/>
    <row r="2778" hidden="1" x14ac:dyDescent="0.25"/>
    <row r="2779" hidden="1" x14ac:dyDescent="0.25"/>
    <row r="2780" hidden="1" x14ac:dyDescent="0.25"/>
    <row r="2781" hidden="1" x14ac:dyDescent="0.25"/>
    <row r="2782" hidden="1" x14ac:dyDescent="0.25"/>
    <row r="2783" hidden="1" x14ac:dyDescent="0.25"/>
    <row r="2784" hidden="1" x14ac:dyDescent="0.25"/>
    <row r="2785" hidden="1" x14ac:dyDescent="0.25"/>
    <row r="2786" hidden="1" x14ac:dyDescent="0.25"/>
    <row r="2787" hidden="1" x14ac:dyDescent="0.25"/>
    <row r="2788" hidden="1" x14ac:dyDescent="0.25"/>
    <row r="2789" hidden="1" x14ac:dyDescent="0.25"/>
    <row r="2790" hidden="1" x14ac:dyDescent="0.25"/>
    <row r="2791" hidden="1" x14ac:dyDescent="0.25"/>
    <row r="2792" hidden="1" x14ac:dyDescent="0.25"/>
    <row r="2793" hidden="1" x14ac:dyDescent="0.25"/>
    <row r="2794" hidden="1" x14ac:dyDescent="0.25"/>
    <row r="2795" hidden="1" x14ac:dyDescent="0.25"/>
    <row r="2796" hidden="1" x14ac:dyDescent="0.25"/>
    <row r="2797" hidden="1" x14ac:dyDescent="0.25"/>
    <row r="2798" hidden="1" x14ac:dyDescent="0.25"/>
    <row r="2799" hidden="1" x14ac:dyDescent="0.25"/>
    <row r="2800" hidden="1" x14ac:dyDescent="0.25"/>
    <row r="2801" hidden="1" x14ac:dyDescent="0.25"/>
    <row r="2802" hidden="1" x14ac:dyDescent="0.25"/>
    <row r="2803" hidden="1" x14ac:dyDescent="0.25"/>
    <row r="2804" hidden="1" x14ac:dyDescent="0.25"/>
    <row r="2805" hidden="1" x14ac:dyDescent="0.25"/>
    <row r="2806" hidden="1" x14ac:dyDescent="0.25"/>
    <row r="2807" hidden="1" x14ac:dyDescent="0.25"/>
    <row r="2808" hidden="1" x14ac:dyDescent="0.25"/>
    <row r="2809" hidden="1" x14ac:dyDescent="0.25"/>
    <row r="2810" hidden="1" x14ac:dyDescent="0.25"/>
    <row r="2811" hidden="1" x14ac:dyDescent="0.25"/>
    <row r="2812" hidden="1" x14ac:dyDescent="0.25"/>
    <row r="2813" hidden="1" x14ac:dyDescent="0.25"/>
    <row r="2814" hidden="1" x14ac:dyDescent="0.25"/>
    <row r="2815" hidden="1" x14ac:dyDescent="0.25"/>
    <row r="2816" hidden="1" x14ac:dyDescent="0.25"/>
    <row r="2817" hidden="1" x14ac:dyDescent="0.25"/>
    <row r="2818" hidden="1" x14ac:dyDescent="0.25"/>
    <row r="2819" hidden="1" x14ac:dyDescent="0.25"/>
    <row r="2820" hidden="1" x14ac:dyDescent="0.25"/>
    <row r="2821" hidden="1" x14ac:dyDescent="0.25"/>
    <row r="2822" hidden="1" x14ac:dyDescent="0.25"/>
    <row r="2823" hidden="1" x14ac:dyDescent="0.25"/>
    <row r="2824" hidden="1" x14ac:dyDescent="0.25"/>
    <row r="2825" hidden="1" x14ac:dyDescent="0.25"/>
    <row r="2826" hidden="1" x14ac:dyDescent="0.25"/>
    <row r="2827" hidden="1" x14ac:dyDescent="0.25"/>
    <row r="2828" hidden="1" x14ac:dyDescent="0.25"/>
    <row r="2829" hidden="1" x14ac:dyDescent="0.25"/>
    <row r="2830" hidden="1" x14ac:dyDescent="0.25"/>
    <row r="2831" hidden="1" x14ac:dyDescent="0.25"/>
    <row r="2832" hidden="1" x14ac:dyDescent="0.25"/>
    <row r="2833" hidden="1" x14ac:dyDescent="0.25"/>
    <row r="2834" hidden="1" x14ac:dyDescent="0.25"/>
    <row r="2835" hidden="1" x14ac:dyDescent="0.25"/>
    <row r="2836" hidden="1" x14ac:dyDescent="0.25"/>
    <row r="2837" hidden="1" x14ac:dyDescent="0.25"/>
    <row r="2838" hidden="1" x14ac:dyDescent="0.25"/>
    <row r="2839" hidden="1" x14ac:dyDescent="0.25"/>
    <row r="2840" hidden="1" x14ac:dyDescent="0.25"/>
    <row r="2841" hidden="1" x14ac:dyDescent="0.25"/>
    <row r="2842" hidden="1" x14ac:dyDescent="0.25"/>
    <row r="2843" hidden="1" x14ac:dyDescent="0.25"/>
    <row r="2844" hidden="1" x14ac:dyDescent="0.25"/>
    <row r="2845" hidden="1" x14ac:dyDescent="0.25"/>
    <row r="2846" hidden="1" x14ac:dyDescent="0.25"/>
    <row r="2847" hidden="1" x14ac:dyDescent="0.25"/>
    <row r="2848" hidden="1" x14ac:dyDescent="0.25"/>
    <row r="2849" hidden="1" x14ac:dyDescent="0.25"/>
    <row r="2850" hidden="1" x14ac:dyDescent="0.25"/>
    <row r="2851" hidden="1" x14ac:dyDescent="0.25"/>
    <row r="2852" hidden="1" x14ac:dyDescent="0.25"/>
    <row r="2853" hidden="1" x14ac:dyDescent="0.25"/>
    <row r="2854" hidden="1" x14ac:dyDescent="0.25"/>
    <row r="2855" hidden="1" x14ac:dyDescent="0.25"/>
    <row r="2856" hidden="1" x14ac:dyDescent="0.25"/>
    <row r="2857" hidden="1" x14ac:dyDescent="0.25"/>
    <row r="2858" hidden="1" x14ac:dyDescent="0.25"/>
    <row r="2859" hidden="1" x14ac:dyDescent="0.25"/>
    <row r="2860" hidden="1" x14ac:dyDescent="0.25"/>
    <row r="2861" hidden="1" x14ac:dyDescent="0.25"/>
    <row r="2862" hidden="1" x14ac:dyDescent="0.25"/>
    <row r="2863" hidden="1" x14ac:dyDescent="0.25"/>
    <row r="2864" hidden="1" x14ac:dyDescent="0.25"/>
    <row r="2865" hidden="1" x14ac:dyDescent="0.25"/>
    <row r="2866" hidden="1" x14ac:dyDescent="0.25"/>
    <row r="2867" hidden="1" x14ac:dyDescent="0.25"/>
    <row r="2868" hidden="1" x14ac:dyDescent="0.25"/>
    <row r="2869" hidden="1" x14ac:dyDescent="0.25"/>
    <row r="2870" hidden="1" x14ac:dyDescent="0.25"/>
    <row r="2871" hidden="1" x14ac:dyDescent="0.25"/>
    <row r="2872" hidden="1" x14ac:dyDescent="0.25"/>
    <row r="2873" hidden="1" x14ac:dyDescent="0.25"/>
    <row r="2874" hidden="1" x14ac:dyDescent="0.25"/>
    <row r="2875" hidden="1" x14ac:dyDescent="0.25"/>
    <row r="2876" hidden="1" x14ac:dyDescent="0.25"/>
    <row r="2877" hidden="1" x14ac:dyDescent="0.25"/>
    <row r="2878" hidden="1" x14ac:dyDescent="0.25"/>
    <row r="2879" hidden="1" x14ac:dyDescent="0.25"/>
    <row r="2880" hidden="1" x14ac:dyDescent="0.25"/>
    <row r="2881" hidden="1" x14ac:dyDescent="0.25"/>
    <row r="2882" hidden="1" x14ac:dyDescent="0.25"/>
    <row r="2883" hidden="1" x14ac:dyDescent="0.25"/>
    <row r="2884" hidden="1" x14ac:dyDescent="0.25"/>
    <row r="2885" hidden="1" x14ac:dyDescent="0.25"/>
    <row r="2886" hidden="1" x14ac:dyDescent="0.25"/>
    <row r="2887" hidden="1" x14ac:dyDescent="0.25"/>
    <row r="2888" hidden="1" x14ac:dyDescent="0.25"/>
    <row r="2889" hidden="1" x14ac:dyDescent="0.25"/>
    <row r="2890" hidden="1" x14ac:dyDescent="0.25"/>
    <row r="2891" hidden="1" x14ac:dyDescent="0.25"/>
    <row r="2892" hidden="1" x14ac:dyDescent="0.25"/>
    <row r="2893" hidden="1" x14ac:dyDescent="0.25"/>
    <row r="2894" hidden="1" x14ac:dyDescent="0.25"/>
    <row r="2895" hidden="1" x14ac:dyDescent="0.25"/>
    <row r="2896" hidden="1" x14ac:dyDescent="0.25"/>
    <row r="2897" hidden="1" x14ac:dyDescent="0.25"/>
    <row r="2898" hidden="1" x14ac:dyDescent="0.25"/>
    <row r="2899" hidden="1" x14ac:dyDescent="0.25"/>
    <row r="2900" hidden="1" x14ac:dyDescent="0.25"/>
    <row r="2901" hidden="1" x14ac:dyDescent="0.25"/>
    <row r="2902" hidden="1" x14ac:dyDescent="0.25"/>
    <row r="2903" hidden="1" x14ac:dyDescent="0.25"/>
    <row r="2904" hidden="1" x14ac:dyDescent="0.25"/>
    <row r="2905" hidden="1" x14ac:dyDescent="0.25"/>
    <row r="2906" hidden="1" x14ac:dyDescent="0.25"/>
    <row r="2907" hidden="1" x14ac:dyDescent="0.25"/>
    <row r="2908" hidden="1" x14ac:dyDescent="0.25"/>
    <row r="2909" hidden="1" x14ac:dyDescent="0.25"/>
    <row r="2910" hidden="1" x14ac:dyDescent="0.25"/>
    <row r="2911" hidden="1" x14ac:dyDescent="0.25"/>
    <row r="2912" hidden="1" x14ac:dyDescent="0.25"/>
    <row r="2913" hidden="1" x14ac:dyDescent="0.25"/>
    <row r="2914" hidden="1" x14ac:dyDescent="0.25"/>
    <row r="2915" hidden="1" x14ac:dyDescent="0.25"/>
    <row r="2916" hidden="1" x14ac:dyDescent="0.25"/>
    <row r="2917" hidden="1" x14ac:dyDescent="0.25"/>
    <row r="2918" hidden="1" x14ac:dyDescent="0.25"/>
    <row r="2919" hidden="1" x14ac:dyDescent="0.25"/>
    <row r="2920" hidden="1" x14ac:dyDescent="0.25"/>
    <row r="2921" hidden="1" x14ac:dyDescent="0.25"/>
    <row r="2922" hidden="1" x14ac:dyDescent="0.25"/>
    <row r="2923" hidden="1" x14ac:dyDescent="0.25"/>
    <row r="2924" hidden="1" x14ac:dyDescent="0.25"/>
    <row r="2925" hidden="1" x14ac:dyDescent="0.25"/>
    <row r="2926" hidden="1" x14ac:dyDescent="0.25"/>
    <row r="2927" hidden="1" x14ac:dyDescent="0.25"/>
    <row r="2928" hidden="1" x14ac:dyDescent="0.25"/>
    <row r="2929" hidden="1" x14ac:dyDescent="0.25"/>
    <row r="2930" hidden="1" x14ac:dyDescent="0.25"/>
    <row r="2931" hidden="1" x14ac:dyDescent="0.25"/>
    <row r="2932" hidden="1" x14ac:dyDescent="0.25"/>
    <row r="2933" hidden="1" x14ac:dyDescent="0.25"/>
    <row r="2934" hidden="1" x14ac:dyDescent="0.25"/>
    <row r="2935" hidden="1" x14ac:dyDescent="0.25"/>
    <row r="2936" hidden="1" x14ac:dyDescent="0.25"/>
    <row r="2937" hidden="1" x14ac:dyDescent="0.25"/>
    <row r="2938" hidden="1" x14ac:dyDescent="0.25"/>
    <row r="2939" hidden="1" x14ac:dyDescent="0.25"/>
    <row r="2940" hidden="1" x14ac:dyDescent="0.25"/>
    <row r="2941" hidden="1" x14ac:dyDescent="0.25"/>
    <row r="2942" hidden="1" x14ac:dyDescent="0.25"/>
    <row r="2943" hidden="1" x14ac:dyDescent="0.25"/>
    <row r="2944" hidden="1" x14ac:dyDescent="0.25"/>
    <row r="2945" hidden="1" x14ac:dyDescent="0.25"/>
    <row r="2946" hidden="1" x14ac:dyDescent="0.25"/>
    <row r="2947" hidden="1" x14ac:dyDescent="0.25"/>
    <row r="2948" hidden="1" x14ac:dyDescent="0.25"/>
    <row r="2949" hidden="1" x14ac:dyDescent="0.25"/>
    <row r="2950" hidden="1" x14ac:dyDescent="0.25"/>
    <row r="2951" hidden="1" x14ac:dyDescent="0.25"/>
    <row r="2952" hidden="1" x14ac:dyDescent="0.25"/>
    <row r="2953" hidden="1" x14ac:dyDescent="0.25"/>
    <row r="2954" hidden="1" x14ac:dyDescent="0.25"/>
    <row r="2955" hidden="1" x14ac:dyDescent="0.25"/>
    <row r="2956" hidden="1" x14ac:dyDescent="0.25"/>
    <row r="2957" hidden="1" x14ac:dyDescent="0.25"/>
    <row r="2958" hidden="1" x14ac:dyDescent="0.25"/>
    <row r="2959" hidden="1" x14ac:dyDescent="0.25"/>
    <row r="2960" hidden="1" x14ac:dyDescent="0.25"/>
    <row r="2961" hidden="1" x14ac:dyDescent="0.25"/>
    <row r="2962" hidden="1" x14ac:dyDescent="0.25"/>
    <row r="2963" hidden="1" x14ac:dyDescent="0.25"/>
    <row r="2964" hidden="1" x14ac:dyDescent="0.25"/>
    <row r="2965" hidden="1" x14ac:dyDescent="0.25"/>
    <row r="2966" hidden="1" x14ac:dyDescent="0.25"/>
    <row r="2967" hidden="1" x14ac:dyDescent="0.25"/>
    <row r="2968" hidden="1" x14ac:dyDescent="0.25"/>
    <row r="2969" hidden="1" x14ac:dyDescent="0.25"/>
    <row r="2970" hidden="1" x14ac:dyDescent="0.25"/>
    <row r="2971" hidden="1" x14ac:dyDescent="0.25"/>
    <row r="2972" hidden="1" x14ac:dyDescent="0.25"/>
    <row r="2973" hidden="1" x14ac:dyDescent="0.25"/>
    <row r="2974" hidden="1" x14ac:dyDescent="0.25"/>
    <row r="2975" hidden="1" x14ac:dyDescent="0.25"/>
    <row r="2976" hidden="1" x14ac:dyDescent="0.25"/>
    <row r="2977" hidden="1" x14ac:dyDescent="0.25"/>
    <row r="2978" hidden="1" x14ac:dyDescent="0.25"/>
    <row r="2979" hidden="1" x14ac:dyDescent="0.25"/>
    <row r="2980" hidden="1" x14ac:dyDescent="0.25"/>
    <row r="2981" hidden="1" x14ac:dyDescent="0.25"/>
    <row r="2982" hidden="1" x14ac:dyDescent="0.25"/>
    <row r="2983" hidden="1" x14ac:dyDescent="0.25"/>
    <row r="2984" hidden="1" x14ac:dyDescent="0.25"/>
    <row r="2985" hidden="1" x14ac:dyDescent="0.25"/>
    <row r="2986" hidden="1" x14ac:dyDescent="0.25"/>
    <row r="2987" hidden="1" x14ac:dyDescent="0.25"/>
    <row r="2988" hidden="1" x14ac:dyDescent="0.25"/>
    <row r="2989" hidden="1" x14ac:dyDescent="0.25"/>
    <row r="2990" hidden="1" x14ac:dyDescent="0.25"/>
    <row r="2991" hidden="1" x14ac:dyDescent="0.25"/>
    <row r="2992" hidden="1" x14ac:dyDescent="0.25"/>
    <row r="2993" hidden="1" x14ac:dyDescent="0.25"/>
    <row r="2994" hidden="1" x14ac:dyDescent="0.25"/>
    <row r="2995" hidden="1" x14ac:dyDescent="0.25"/>
    <row r="2996" hidden="1" x14ac:dyDescent="0.25"/>
    <row r="2997" hidden="1" x14ac:dyDescent="0.25"/>
    <row r="2998" hidden="1" x14ac:dyDescent="0.25"/>
    <row r="2999" hidden="1" x14ac:dyDescent="0.25"/>
    <row r="3000" hidden="1" x14ac:dyDescent="0.25"/>
    <row r="3001" hidden="1" x14ac:dyDescent="0.25"/>
    <row r="3002" hidden="1" x14ac:dyDescent="0.25"/>
    <row r="3003" hidden="1" x14ac:dyDescent="0.25"/>
    <row r="3004" hidden="1" x14ac:dyDescent="0.25"/>
    <row r="3005" hidden="1" x14ac:dyDescent="0.25"/>
    <row r="3006" hidden="1" x14ac:dyDescent="0.25"/>
    <row r="3007" hidden="1" x14ac:dyDescent="0.25"/>
    <row r="3008" hidden="1" x14ac:dyDescent="0.25"/>
    <row r="3009" hidden="1" x14ac:dyDescent="0.25"/>
    <row r="3010" hidden="1" x14ac:dyDescent="0.25"/>
    <row r="3011" hidden="1" x14ac:dyDescent="0.25"/>
    <row r="3012" hidden="1" x14ac:dyDescent="0.25"/>
    <row r="3013" hidden="1" x14ac:dyDescent="0.25"/>
    <row r="3014" hidden="1" x14ac:dyDescent="0.25"/>
    <row r="3015" hidden="1" x14ac:dyDescent="0.25"/>
    <row r="3016" hidden="1" x14ac:dyDescent="0.25"/>
    <row r="3017" hidden="1" x14ac:dyDescent="0.25"/>
    <row r="3018" hidden="1" x14ac:dyDescent="0.25"/>
    <row r="3019" hidden="1" x14ac:dyDescent="0.25"/>
    <row r="3020" hidden="1" x14ac:dyDescent="0.25"/>
    <row r="3021" hidden="1" x14ac:dyDescent="0.25"/>
    <row r="3022" hidden="1" x14ac:dyDescent="0.25"/>
    <row r="3023" hidden="1" x14ac:dyDescent="0.25"/>
    <row r="3024" hidden="1" x14ac:dyDescent="0.25"/>
    <row r="3025" hidden="1" x14ac:dyDescent="0.25"/>
    <row r="3026" hidden="1" x14ac:dyDescent="0.25"/>
    <row r="3027" hidden="1" x14ac:dyDescent="0.25"/>
    <row r="3028" hidden="1" x14ac:dyDescent="0.25"/>
    <row r="3029" hidden="1" x14ac:dyDescent="0.25"/>
    <row r="3030" hidden="1" x14ac:dyDescent="0.25"/>
    <row r="3031" hidden="1" x14ac:dyDescent="0.25"/>
    <row r="3032" hidden="1" x14ac:dyDescent="0.25"/>
    <row r="3033" hidden="1" x14ac:dyDescent="0.25"/>
    <row r="3034" hidden="1" x14ac:dyDescent="0.25"/>
    <row r="3035" hidden="1" x14ac:dyDescent="0.25"/>
    <row r="3036" hidden="1" x14ac:dyDescent="0.25"/>
    <row r="3037" hidden="1" x14ac:dyDescent="0.25"/>
    <row r="3038" hidden="1" x14ac:dyDescent="0.25"/>
    <row r="3039" hidden="1" x14ac:dyDescent="0.25"/>
    <row r="3040" hidden="1" x14ac:dyDescent="0.25"/>
    <row r="3041" hidden="1" x14ac:dyDescent="0.25"/>
    <row r="3042" hidden="1" x14ac:dyDescent="0.25"/>
    <row r="3043" hidden="1" x14ac:dyDescent="0.25"/>
    <row r="3044" hidden="1" x14ac:dyDescent="0.25"/>
    <row r="3045" hidden="1" x14ac:dyDescent="0.25"/>
    <row r="3046" hidden="1" x14ac:dyDescent="0.25"/>
    <row r="3047" hidden="1" x14ac:dyDescent="0.25"/>
    <row r="3048" hidden="1" x14ac:dyDescent="0.25"/>
    <row r="3049" hidden="1" x14ac:dyDescent="0.25"/>
    <row r="3050" hidden="1" x14ac:dyDescent="0.25"/>
    <row r="3051" hidden="1" x14ac:dyDescent="0.25"/>
    <row r="3052" hidden="1" x14ac:dyDescent="0.25"/>
    <row r="3053" hidden="1" x14ac:dyDescent="0.25"/>
    <row r="3054" hidden="1" x14ac:dyDescent="0.25"/>
    <row r="3055" hidden="1" x14ac:dyDescent="0.25"/>
    <row r="3056" hidden="1" x14ac:dyDescent="0.25"/>
    <row r="3057" hidden="1" x14ac:dyDescent="0.25"/>
    <row r="3058" hidden="1" x14ac:dyDescent="0.25"/>
    <row r="3059" hidden="1" x14ac:dyDescent="0.25"/>
    <row r="3060" hidden="1" x14ac:dyDescent="0.25"/>
    <row r="3061" hidden="1" x14ac:dyDescent="0.25"/>
    <row r="3062" hidden="1" x14ac:dyDescent="0.25"/>
    <row r="3063" hidden="1" x14ac:dyDescent="0.25"/>
    <row r="3064" hidden="1" x14ac:dyDescent="0.25"/>
    <row r="3065" hidden="1" x14ac:dyDescent="0.25"/>
    <row r="3066" hidden="1" x14ac:dyDescent="0.25"/>
    <row r="3067" hidden="1" x14ac:dyDescent="0.25"/>
    <row r="3068" hidden="1" x14ac:dyDescent="0.25"/>
    <row r="3069" hidden="1" x14ac:dyDescent="0.25"/>
    <row r="3070" hidden="1" x14ac:dyDescent="0.25"/>
    <row r="3071" hidden="1" x14ac:dyDescent="0.25"/>
    <row r="3072" hidden="1" x14ac:dyDescent="0.25"/>
    <row r="3073" hidden="1" x14ac:dyDescent="0.25"/>
    <row r="3074" hidden="1" x14ac:dyDescent="0.25"/>
    <row r="3075" hidden="1" x14ac:dyDescent="0.25"/>
    <row r="3076" hidden="1" x14ac:dyDescent="0.25"/>
    <row r="3077" hidden="1" x14ac:dyDescent="0.25"/>
    <row r="3078" hidden="1" x14ac:dyDescent="0.25"/>
    <row r="3079" hidden="1" x14ac:dyDescent="0.25"/>
    <row r="3080" hidden="1" x14ac:dyDescent="0.25"/>
    <row r="3081" hidden="1" x14ac:dyDescent="0.25"/>
    <row r="3082" hidden="1" x14ac:dyDescent="0.25"/>
    <row r="3083" hidden="1" x14ac:dyDescent="0.25"/>
    <row r="3084" hidden="1" x14ac:dyDescent="0.25"/>
    <row r="3085" hidden="1" x14ac:dyDescent="0.25"/>
    <row r="3086" hidden="1" x14ac:dyDescent="0.25"/>
    <row r="3087" hidden="1" x14ac:dyDescent="0.25"/>
    <row r="3088" hidden="1" x14ac:dyDescent="0.25"/>
    <row r="3089" hidden="1" x14ac:dyDescent="0.25"/>
    <row r="3090" hidden="1" x14ac:dyDescent="0.25"/>
    <row r="3091" hidden="1" x14ac:dyDescent="0.25"/>
    <row r="3092" hidden="1" x14ac:dyDescent="0.25"/>
    <row r="3093" hidden="1" x14ac:dyDescent="0.25"/>
    <row r="3094" hidden="1" x14ac:dyDescent="0.25"/>
    <row r="3095" hidden="1" x14ac:dyDescent="0.25"/>
    <row r="3096" hidden="1" x14ac:dyDescent="0.25"/>
    <row r="3097" hidden="1" x14ac:dyDescent="0.25"/>
    <row r="3098" hidden="1" x14ac:dyDescent="0.25"/>
    <row r="3099" hidden="1" x14ac:dyDescent="0.25"/>
    <row r="3100" hidden="1" x14ac:dyDescent="0.25"/>
    <row r="3101" hidden="1" x14ac:dyDescent="0.25"/>
    <row r="3102" hidden="1" x14ac:dyDescent="0.25"/>
    <row r="3103" hidden="1" x14ac:dyDescent="0.25"/>
    <row r="3104" hidden="1" x14ac:dyDescent="0.25"/>
    <row r="3105" hidden="1" x14ac:dyDescent="0.25"/>
    <row r="3106" hidden="1" x14ac:dyDescent="0.25"/>
    <row r="3107" hidden="1" x14ac:dyDescent="0.25"/>
    <row r="3108" hidden="1" x14ac:dyDescent="0.25"/>
    <row r="3109" hidden="1" x14ac:dyDescent="0.25"/>
    <row r="3110" hidden="1" x14ac:dyDescent="0.25"/>
    <row r="3111" hidden="1" x14ac:dyDescent="0.25"/>
    <row r="3112" hidden="1" x14ac:dyDescent="0.25"/>
    <row r="3113" hidden="1" x14ac:dyDescent="0.25"/>
    <row r="3114" hidden="1" x14ac:dyDescent="0.25"/>
    <row r="3115" hidden="1" x14ac:dyDescent="0.25"/>
    <row r="3116" hidden="1" x14ac:dyDescent="0.25"/>
    <row r="3117" hidden="1" x14ac:dyDescent="0.25"/>
    <row r="3118" hidden="1" x14ac:dyDescent="0.25"/>
    <row r="3119" hidden="1" x14ac:dyDescent="0.25"/>
    <row r="3120" hidden="1" x14ac:dyDescent="0.25"/>
    <row r="3121" hidden="1" x14ac:dyDescent="0.25"/>
    <row r="3122" hidden="1" x14ac:dyDescent="0.25"/>
    <row r="3123" hidden="1" x14ac:dyDescent="0.25"/>
    <row r="3124" hidden="1" x14ac:dyDescent="0.25"/>
    <row r="3125" hidden="1" x14ac:dyDescent="0.25"/>
    <row r="3126" hidden="1" x14ac:dyDescent="0.25"/>
    <row r="3127" hidden="1" x14ac:dyDescent="0.25"/>
    <row r="3128" hidden="1" x14ac:dyDescent="0.25"/>
    <row r="3129" hidden="1" x14ac:dyDescent="0.25"/>
    <row r="3130" hidden="1" x14ac:dyDescent="0.25"/>
    <row r="3131" hidden="1" x14ac:dyDescent="0.25"/>
    <row r="3132" hidden="1" x14ac:dyDescent="0.25"/>
    <row r="3133" hidden="1" x14ac:dyDescent="0.25"/>
    <row r="3134" hidden="1" x14ac:dyDescent="0.25"/>
    <row r="3135" hidden="1" x14ac:dyDescent="0.25"/>
    <row r="3136" hidden="1" x14ac:dyDescent="0.25"/>
    <row r="3137" hidden="1" x14ac:dyDescent="0.25"/>
    <row r="3138" hidden="1" x14ac:dyDescent="0.25"/>
    <row r="3139" hidden="1" x14ac:dyDescent="0.25"/>
    <row r="3140" hidden="1" x14ac:dyDescent="0.25"/>
    <row r="3141" hidden="1" x14ac:dyDescent="0.25"/>
    <row r="3142" hidden="1" x14ac:dyDescent="0.25"/>
    <row r="3143" hidden="1" x14ac:dyDescent="0.25"/>
    <row r="3144" hidden="1" x14ac:dyDescent="0.25"/>
    <row r="3145" hidden="1" x14ac:dyDescent="0.25"/>
    <row r="3146" hidden="1" x14ac:dyDescent="0.25"/>
    <row r="3147" hidden="1" x14ac:dyDescent="0.25"/>
    <row r="3148" hidden="1" x14ac:dyDescent="0.25"/>
    <row r="3149" hidden="1" x14ac:dyDescent="0.25"/>
    <row r="3150" hidden="1" x14ac:dyDescent="0.25"/>
    <row r="3151" hidden="1" x14ac:dyDescent="0.25"/>
    <row r="3152" hidden="1" x14ac:dyDescent="0.25"/>
    <row r="3153" hidden="1" x14ac:dyDescent="0.25"/>
    <row r="3154" hidden="1" x14ac:dyDescent="0.25"/>
    <row r="3155" hidden="1" x14ac:dyDescent="0.25"/>
    <row r="3156" hidden="1" x14ac:dyDescent="0.25"/>
    <row r="3157" hidden="1" x14ac:dyDescent="0.25"/>
    <row r="3158" hidden="1" x14ac:dyDescent="0.25"/>
    <row r="3159" hidden="1" x14ac:dyDescent="0.25"/>
    <row r="3160" hidden="1" x14ac:dyDescent="0.25"/>
    <row r="3161" hidden="1" x14ac:dyDescent="0.25"/>
    <row r="3162" hidden="1" x14ac:dyDescent="0.25"/>
    <row r="3163" hidden="1" x14ac:dyDescent="0.25"/>
    <row r="3164" hidden="1" x14ac:dyDescent="0.25"/>
    <row r="3165" hidden="1" x14ac:dyDescent="0.25"/>
    <row r="3166" hidden="1" x14ac:dyDescent="0.25"/>
    <row r="3167" hidden="1" x14ac:dyDescent="0.25"/>
    <row r="3168" hidden="1" x14ac:dyDescent="0.25"/>
    <row r="3169" hidden="1" x14ac:dyDescent="0.25"/>
    <row r="3170" hidden="1" x14ac:dyDescent="0.25"/>
    <row r="3171" hidden="1" x14ac:dyDescent="0.25"/>
    <row r="3172" hidden="1" x14ac:dyDescent="0.25"/>
    <row r="3173" hidden="1" x14ac:dyDescent="0.25"/>
    <row r="3174" hidden="1" x14ac:dyDescent="0.25"/>
    <row r="3175" hidden="1" x14ac:dyDescent="0.25"/>
    <row r="3176" hidden="1" x14ac:dyDescent="0.25"/>
    <row r="3177" hidden="1" x14ac:dyDescent="0.25"/>
    <row r="3178" hidden="1" x14ac:dyDescent="0.25"/>
    <row r="3179" hidden="1" x14ac:dyDescent="0.25"/>
    <row r="3180" hidden="1" x14ac:dyDescent="0.25"/>
    <row r="3181" hidden="1" x14ac:dyDescent="0.25"/>
    <row r="3182" hidden="1" x14ac:dyDescent="0.25"/>
    <row r="3183" hidden="1" x14ac:dyDescent="0.25"/>
    <row r="3184" hidden="1" x14ac:dyDescent="0.25"/>
    <row r="3185" hidden="1" x14ac:dyDescent="0.25"/>
    <row r="3186" hidden="1" x14ac:dyDescent="0.25"/>
    <row r="3187" hidden="1" x14ac:dyDescent="0.25"/>
    <row r="3188" hidden="1" x14ac:dyDescent="0.25"/>
    <row r="3189" hidden="1" x14ac:dyDescent="0.25"/>
    <row r="3190" hidden="1" x14ac:dyDescent="0.25"/>
    <row r="3191" hidden="1" x14ac:dyDescent="0.25"/>
    <row r="3192" hidden="1" x14ac:dyDescent="0.25"/>
    <row r="3193" hidden="1" x14ac:dyDescent="0.25"/>
    <row r="3194" hidden="1" x14ac:dyDescent="0.25"/>
    <row r="3195" hidden="1" x14ac:dyDescent="0.25"/>
    <row r="3196" hidden="1" x14ac:dyDescent="0.25"/>
    <row r="3197" hidden="1" x14ac:dyDescent="0.25"/>
    <row r="3198" hidden="1" x14ac:dyDescent="0.25"/>
    <row r="3199" hidden="1" x14ac:dyDescent="0.25"/>
    <row r="3200" hidden="1" x14ac:dyDescent="0.25"/>
    <row r="3201" hidden="1" x14ac:dyDescent="0.25"/>
    <row r="3202" hidden="1" x14ac:dyDescent="0.25"/>
    <row r="3203" hidden="1" x14ac:dyDescent="0.25"/>
    <row r="3204" hidden="1" x14ac:dyDescent="0.25"/>
    <row r="3205" hidden="1" x14ac:dyDescent="0.25"/>
    <row r="3206" hidden="1" x14ac:dyDescent="0.25"/>
    <row r="3207" hidden="1" x14ac:dyDescent="0.25"/>
    <row r="3208" hidden="1" x14ac:dyDescent="0.25"/>
    <row r="3209" hidden="1" x14ac:dyDescent="0.25"/>
    <row r="3210" hidden="1" x14ac:dyDescent="0.25"/>
    <row r="3211" hidden="1" x14ac:dyDescent="0.25"/>
    <row r="3212" hidden="1" x14ac:dyDescent="0.25"/>
    <row r="3213" hidden="1" x14ac:dyDescent="0.25"/>
    <row r="3214" hidden="1" x14ac:dyDescent="0.25"/>
    <row r="3215" hidden="1" x14ac:dyDescent="0.25"/>
    <row r="3216" hidden="1" x14ac:dyDescent="0.25"/>
    <row r="3217" hidden="1" x14ac:dyDescent="0.25"/>
    <row r="3218" hidden="1" x14ac:dyDescent="0.25"/>
    <row r="3219" hidden="1" x14ac:dyDescent="0.25"/>
    <row r="3220" hidden="1" x14ac:dyDescent="0.25"/>
    <row r="3221" hidden="1" x14ac:dyDescent="0.25"/>
    <row r="3222" hidden="1" x14ac:dyDescent="0.25"/>
    <row r="3223" hidden="1" x14ac:dyDescent="0.25"/>
    <row r="3224" hidden="1" x14ac:dyDescent="0.25"/>
    <row r="3225" hidden="1" x14ac:dyDescent="0.25"/>
    <row r="3226" hidden="1" x14ac:dyDescent="0.25"/>
    <row r="3227" hidden="1" x14ac:dyDescent="0.25"/>
    <row r="3228" hidden="1" x14ac:dyDescent="0.25"/>
    <row r="3229" hidden="1" x14ac:dyDescent="0.25"/>
    <row r="3230" hidden="1" x14ac:dyDescent="0.25"/>
    <row r="3231" hidden="1" x14ac:dyDescent="0.25"/>
    <row r="3232" hidden="1" x14ac:dyDescent="0.25"/>
    <row r="3233" hidden="1" x14ac:dyDescent="0.25"/>
    <row r="3234" hidden="1" x14ac:dyDescent="0.25"/>
    <row r="3235" hidden="1" x14ac:dyDescent="0.25"/>
    <row r="3236" hidden="1" x14ac:dyDescent="0.25"/>
    <row r="3237" hidden="1" x14ac:dyDescent="0.25"/>
    <row r="3238" hidden="1" x14ac:dyDescent="0.25"/>
    <row r="3239" hidden="1" x14ac:dyDescent="0.25"/>
    <row r="3240" hidden="1" x14ac:dyDescent="0.25"/>
    <row r="3241" hidden="1" x14ac:dyDescent="0.25"/>
    <row r="3242" hidden="1" x14ac:dyDescent="0.25"/>
    <row r="3243" hidden="1" x14ac:dyDescent="0.25"/>
    <row r="3244" hidden="1" x14ac:dyDescent="0.25"/>
    <row r="3245" hidden="1" x14ac:dyDescent="0.25"/>
    <row r="3246" hidden="1" x14ac:dyDescent="0.25"/>
    <row r="3247" hidden="1" x14ac:dyDescent="0.25"/>
    <row r="3248" hidden="1" x14ac:dyDescent="0.25"/>
    <row r="3249" hidden="1" x14ac:dyDescent="0.25"/>
    <row r="3250" hidden="1" x14ac:dyDescent="0.25"/>
    <row r="3251" hidden="1" x14ac:dyDescent="0.25"/>
    <row r="3252" hidden="1" x14ac:dyDescent="0.25"/>
    <row r="3253" hidden="1" x14ac:dyDescent="0.25"/>
    <row r="3254" hidden="1" x14ac:dyDescent="0.25"/>
    <row r="3255" hidden="1" x14ac:dyDescent="0.25"/>
    <row r="3256" hidden="1" x14ac:dyDescent="0.25"/>
    <row r="3257" hidden="1" x14ac:dyDescent="0.25"/>
    <row r="3258" hidden="1" x14ac:dyDescent="0.25"/>
    <row r="3259" hidden="1" x14ac:dyDescent="0.25"/>
    <row r="3260" hidden="1" x14ac:dyDescent="0.25"/>
    <row r="3261" hidden="1" x14ac:dyDescent="0.25"/>
    <row r="3262" hidden="1" x14ac:dyDescent="0.25"/>
    <row r="3263" hidden="1" x14ac:dyDescent="0.25"/>
    <row r="3264" hidden="1" x14ac:dyDescent="0.25"/>
    <row r="3265" hidden="1" x14ac:dyDescent="0.25"/>
    <row r="3266" hidden="1" x14ac:dyDescent="0.25"/>
    <row r="3267" hidden="1" x14ac:dyDescent="0.25"/>
    <row r="3268" hidden="1" x14ac:dyDescent="0.25"/>
    <row r="3269" hidden="1" x14ac:dyDescent="0.25"/>
    <row r="3270" hidden="1" x14ac:dyDescent="0.25"/>
    <row r="3271" hidden="1" x14ac:dyDescent="0.25"/>
    <row r="3272" hidden="1" x14ac:dyDescent="0.25"/>
    <row r="3273" hidden="1" x14ac:dyDescent="0.25"/>
    <row r="3274" hidden="1" x14ac:dyDescent="0.25"/>
    <row r="3275" hidden="1" x14ac:dyDescent="0.25"/>
    <row r="3276" hidden="1" x14ac:dyDescent="0.25"/>
    <row r="3277" hidden="1" x14ac:dyDescent="0.25"/>
    <row r="3278" hidden="1" x14ac:dyDescent="0.25"/>
    <row r="3279" hidden="1" x14ac:dyDescent="0.25"/>
    <row r="3280" hidden="1" x14ac:dyDescent="0.25"/>
    <row r="3281" hidden="1" x14ac:dyDescent="0.25"/>
    <row r="3282" hidden="1" x14ac:dyDescent="0.25"/>
    <row r="3283" hidden="1" x14ac:dyDescent="0.25"/>
    <row r="3284" hidden="1" x14ac:dyDescent="0.25"/>
    <row r="3285" hidden="1" x14ac:dyDescent="0.25"/>
    <row r="3286" hidden="1" x14ac:dyDescent="0.25"/>
    <row r="3287" hidden="1" x14ac:dyDescent="0.25"/>
    <row r="3288" hidden="1" x14ac:dyDescent="0.25"/>
    <row r="3289" hidden="1" x14ac:dyDescent="0.25"/>
    <row r="3290" hidden="1" x14ac:dyDescent="0.25"/>
    <row r="3291" hidden="1" x14ac:dyDescent="0.25"/>
    <row r="3292" hidden="1" x14ac:dyDescent="0.25"/>
    <row r="3293" hidden="1" x14ac:dyDescent="0.25"/>
    <row r="3294" hidden="1" x14ac:dyDescent="0.25"/>
    <row r="3295" hidden="1" x14ac:dyDescent="0.25"/>
    <row r="3296" hidden="1" x14ac:dyDescent="0.25"/>
    <row r="3297" hidden="1" x14ac:dyDescent="0.25"/>
    <row r="3298" hidden="1" x14ac:dyDescent="0.25"/>
    <row r="3299" hidden="1" x14ac:dyDescent="0.25"/>
    <row r="3300" hidden="1" x14ac:dyDescent="0.25"/>
    <row r="3301" hidden="1" x14ac:dyDescent="0.25"/>
    <row r="3302" hidden="1" x14ac:dyDescent="0.25"/>
    <row r="3303" hidden="1" x14ac:dyDescent="0.25"/>
    <row r="3304" hidden="1" x14ac:dyDescent="0.25"/>
    <row r="3305" hidden="1" x14ac:dyDescent="0.25"/>
    <row r="3306" hidden="1" x14ac:dyDescent="0.25"/>
    <row r="3307" hidden="1" x14ac:dyDescent="0.25"/>
    <row r="3308" hidden="1" x14ac:dyDescent="0.25"/>
    <row r="3309" hidden="1" x14ac:dyDescent="0.25"/>
    <row r="3310" hidden="1" x14ac:dyDescent="0.25"/>
    <row r="3311" hidden="1" x14ac:dyDescent="0.25"/>
    <row r="3312" hidden="1" x14ac:dyDescent="0.25"/>
    <row r="3313" hidden="1" x14ac:dyDescent="0.25"/>
    <row r="3314" hidden="1" x14ac:dyDescent="0.25"/>
    <row r="3315" hidden="1" x14ac:dyDescent="0.25"/>
    <row r="3316" hidden="1" x14ac:dyDescent="0.25"/>
    <row r="3317" hidden="1" x14ac:dyDescent="0.25"/>
    <row r="3318" hidden="1" x14ac:dyDescent="0.25"/>
    <row r="3319" hidden="1" x14ac:dyDescent="0.25"/>
    <row r="3320" hidden="1" x14ac:dyDescent="0.25"/>
    <row r="3321" hidden="1" x14ac:dyDescent="0.25"/>
    <row r="3322" hidden="1" x14ac:dyDescent="0.25"/>
    <row r="3323" hidden="1" x14ac:dyDescent="0.25"/>
    <row r="3324" hidden="1" x14ac:dyDescent="0.25"/>
    <row r="3325" hidden="1" x14ac:dyDescent="0.25"/>
    <row r="3326" hidden="1" x14ac:dyDescent="0.25"/>
    <row r="3327" hidden="1" x14ac:dyDescent="0.25"/>
    <row r="3328" hidden="1" x14ac:dyDescent="0.25"/>
    <row r="3329" hidden="1" x14ac:dyDescent="0.25"/>
    <row r="3330" hidden="1" x14ac:dyDescent="0.25"/>
    <row r="3331" hidden="1" x14ac:dyDescent="0.25"/>
    <row r="3332" hidden="1" x14ac:dyDescent="0.25"/>
    <row r="3333" hidden="1" x14ac:dyDescent="0.25"/>
    <row r="3334" hidden="1" x14ac:dyDescent="0.25"/>
    <row r="3335" hidden="1" x14ac:dyDescent="0.25"/>
    <row r="3336" hidden="1" x14ac:dyDescent="0.25"/>
    <row r="3337" hidden="1" x14ac:dyDescent="0.25"/>
    <row r="3338" hidden="1" x14ac:dyDescent="0.25"/>
    <row r="3339" hidden="1" x14ac:dyDescent="0.25"/>
    <row r="3340" hidden="1" x14ac:dyDescent="0.25"/>
    <row r="3341" hidden="1" x14ac:dyDescent="0.25"/>
    <row r="3342" hidden="1" x14ac:dyDescent="0.25"/>
    <row r="3343" hidden="1" x14ac:dyDescent="0.25"/>
    <row r="3344" hidden="1" x14ac:dyDescent="0.25"/>
    <row r="3345" hidden="1" x14ac:dyDescent="0.25"/>
    <row r="3346" hidden="1" x14ac:dyDescent="0.25"/>
    <row r="3347" hidden="1" x14ac:dyDescent="0.25"/>
    <row r="3348" hidden="1" x14ac:dyDescent="0.25"/>
    <row r="3349" hidden="1" x14ac:dyDescent="0.25"/>
    <row r="3350" hidden="1" x14ac:dyDescent="0.25"/>
    <row r="3351" hidden="1" x14ac:dyDescent="0.25"/>
    <row r="3352" hidden="1" x14ac:dyDescent="0.25"/>
    <row r="3353" hidden="1" x14ac:dyDescent="0.25"/>
    <row r="3354" hidden="1" x14ac:dyDescent="0.25"/>
    <row r="3355" hidden="1" x14ac:dyDescent="0.25"/>
    <row r="3356" hidden="1" x14ac:dyDescent="0.25"/>
    <row r="3357" hidden="1" x14ac:dyDescent="0.25"/>
    <row r="3358" hidden="1" x14ac:dyDescent="0.25"/>
    <row r="3359" hidden="1" x14ac:dyDescent="0.25"/>
    <row r="3360" hidden="1" x14ac:dyDescent="0.25"/>
    <row r="3361" hidden="1" x14ac:dyDescent="0.25"/>
    <row r="3362" hidden="1" x14ac:dyDescent="0.25"/>
    <row r="3363" hidden="1" x14ac:dyDescent="0.25"/>
    <row r="3364" hidden="1" x14ac:dyDescent="0.25"/>
    <row r="3365" hidden="1" x14ac:dyDescent="0.25"/>
    <row r="3366" hidden="1" x14ac:dyDescent="0.25"/>
    <row r="3367" hidden="1" x14ac:dyDescent="0.25"/>
    <row r="3368" hidden="1" x14ac:dyDescent="0.25"/>
    <row r="3369" hidden="1" x14ac:dyDescent="0.25"/>
    <row r="3370" hidden="1" x14ac:dyDescent="0.25"/>
    <row r="3371" hidden="1" x14ac:dyDescent="0.25"/>
    <row r="3372" hidden="1" x14ac:dyDescent="0.25"/>
    <row r="3373" hidden="1" x14ac:dyDescent="0.25"/>
    <row r="3374" hidden="1" x14ac:dyDescent="0.25"/>
    <row r="3375" hidden="1" x14ac:dyDescent="0.25"/>
    <row r="3376" hidden="1" x14ac:dyDescent="0.25"/>
    <row r="3377" hidden="1" x14ac:dyDescent="0.25"/>
    <row r="3378" hidden="1" x14ac:dyDescent="0.25"/>
    <row r="3379" hidden="1" x14ac:dyDescent="0.25"/>
    <row r="3380" hidden="1" x14ac:dyDescent="0.25"/>
    <row r="3381" hidden="1" x14ac:dyDescent="0.25"/>
    <row r="3382" hidden="1" x14ac:dyDescent="0.25"/>
    <row r="3383" hidden="1" x14ac:dyDescent="0.25"/>
    <row r="3384" hidden="1" x14ac:dyDescent="0.25"/>
    <row r="3385" hidden="1" x14ac:dyDescent="0.25"/>
    <row r="3386" hidden="1" x14ac:dyDescent="0.25"/>
    <row r="3387" hidden="1" x14ac:dyDescent="0.25"/>
    <row r="3388" hidden="1" x14ac:dyDescent="0.25"/>
    <row r="3389" hidden="1" x14ac:dyDescent="0.25"/>
    <row r="3390" hidden="1" x14ac:dyDescent="0.25"/>
    <row r="3391" hidden="1" x14ac:dyDescent="0.25"/>
    <row r="3392" hidden="1" x14ac:dyDescent="0.25"/>
    <row r="3393" hidden="1" x14ac:dyDescent="0.25"/>
    <row r="3394" hidden="1" x14ac:dyDescent="0.25"/>
    <row r="3395" hidden="1" x14ac:dyDescent="0.25"/>
    <row r="3396" hidden="1" x14ac:dyDescent="0.25"/>
    <row r="3397" hidden="1" x14ac:dyDescent="0.25"/>
    <row r="3398" hidden="1" x14ac:dyDescent="0.25"/>
    <row r="3399" hidden="1" x14ac:dyDescent="0.25"/>
    <row r="3400" hidden="1" x14ac:dyDescent="0.25"/>
    <row r="3401" hidden="1" x14ac:dyDescent="0.25"/>
    <row r="3402" hidden="1" x14ac:dyDescent="0.25"/>
    <row r="3403" hidden="1" x14ac:dyDescent="0.25"/>
    <row r="3404" hidden="1" x14ac:dyDescent="0.25"/>
    <row r="3405" hidden="1" x14ac:dyDescent="0.25"/>
    <row r="3406" hidden="1" x14ac:dyDescent="0.25"/>
    <row r="3407" hidden="1" x14ac:dyDescent="0.25"/>
    <row r="3408" hidden="1" x14ac:dyDescent="0.25"/>
    <row r="3409" hidden="1" x14ac:dyDescent="0.25"/>
    <row r="3410" hidden="1" x14ac:dyDescent="0.25"/>
    <row r="3411" hidden="1" x14ac:dyDescent="0.25"/>
    <row r="3412" hidden="1" x14ac:dyDescent="0.25"/>
    <row r="3413" hidden="1" x14ac:dyDescent="0.25"/>
    <row r="3414" hidden="1" x14ac:dyDescent="0.25"/>
    <row r="3415" hidden="1" x14ac:dyDescent="0.25"/>
    <row r="3416" hidden="1" x14ac:dyDescent="0.25"/>
    <row r="3417" hidden="1" x14ac:dyDescent="0.25"/>
    <row r="3418" hidden="1" x14ac:dyDescent="0.25"/>
    <row r="3419" hidden="1" x14ac:dyDescent="0.25"/>
    <row r="3420" hidden="1" x14ac:dyDescent="0.25"/>
    <row r="3421" hidden="1" x14ac:dyDescent="0.25"/>
    <row r="3422" hidden="1" x14ac:dyDescent="0.25"/>
    <row r="3423" hidden="1" x14ac:dyDescent="0.25"/>
    <row r="3424" hidden="1" x14ac:dyDescent="0.25"/>
    <row r="3425" hidden="1" x14ac:dyDescent="0.25"/>
    <row r="3426" hidden="1" x14ac:dyDescent="0.25"/>
    <row r="3427" hidden="1" x14ac:dyDescent="0.25"/>
    <row r="3428" hidden="1" x14ac:dyDescent="0.25"/>
    <row r="3429" hidden="1" x14ac:dyDescent="0.25"/>
    <row r="3430" hidden="1" x14ac:dyDescent="0.25"/>
    <row r="3431" hidden="1" x14ac:dyDescent="0.25"/>
    <row r="3432" hidden="1" x14ac:dyDescent="0.25"/>
    <row r="3433" hidden="1" x14ac:dyDescent="0.25"/>
    <row r="3434" hidden="1" x14ac:dyDescent="0.25"/>
    <row r="3435" hidden="1" x14ac:dyDescent="0.25"/>
    <row r="3436" hidden="1" x14ac:dyDescent="0.25"/>
    <row r="3437" hidden="1" x14ac:dyDescent="0.25"/>
    <row r="3438" hidden="1" x14ac:dyDescent="0.25"/>
    <row r="3439" hidden="1" x14ac:dyDescent="0.25"/>
    <row r="3440" hidden="1" x14ac:dyDescent="0.25"/>
    <row r="3441" hidden="1" x14ac:dyDescent="0.25"/>
    <row r="3442" hidden="1" x14ac:dyDescent="0.25"/>
    <row r="3443" hidden="1" x14ac:dyDescent="0.25"/>
    <row r="3444" hidden="1" x14ac:dyDescent="0.25"/>
    <row r="3445" hidden="1" x14ac:dyDescent="0.25"/>
    <row r="3446" hidden="1" x14ac:dyDescent="0.25"/>
    <row r="3447" hidden="1" x14ac:dyDescent="0.25"/>
    <row r="3448" hidden="1" x14ac:dyDescent="0.25"/>
    <row r="3449" hidden="1" x14ac:dyDescent="0.25"/>
    <row r="3450" hidden="1" x14ac:dyDescent="0.25"/>
    <row r="3451" hidden="1" x14ac:dyDescent="0.25"/>
    <row r="3452" hidden="1" x14ac:dyDescent="0.25"/>
    <row r="3453" hidden="1" x14ac:dyDescent="0.25"/>
    <row r="3454" hidden="1" x14ac:dyDescent="0.25"/>
    <row r="3455" hidden="1" x14ac:dyDescent="0.25"/>
    <row r="3456" hidden="1" x14ac:dyDescent="0.25"/>
    <row r="3457" hidden="1" x14ac:dyDescent="0.25"/>
    <row r="3458" hidden="1" x14ac:dyDescent="0.25"/>
    <row r="3459" hidden="1" x14ac:dyDescent="0.25"/>
    <row r="3460" hidden="1" x14ac:dyDescent="0.25"/>
    <row r="3461" hidden="1" x14ac:dyDescent="0.25"/>
    <row r="3462" hidden="1" x14ac:dyDescent="0.25"/>
    <row r="3463" hidden="1" x14ac:dyDescent="0.25"/>
    <row r="3464" hidden="1" x14ac:dyDescent="0.25"/>
    <row r="3465" hidden="1" x14ac:dyDescent="0.25"/>
    <row r="3466" hidden="1" x14ac:dyDescent="0.25"/>
    <row r="3467" hidden="1" x14ac:dyDescent="0.25"/>
    <row r="3468" hidden="1" x14ac:dyDescent="0.25"/>
    <row r="3469" hidden="1" x14ac:dyDescent="0.25"/>
    <row r="3470" hidden="1" x14ac:dyDescent="0.25"/>
    <row r="3471" hidden="1" x14ac:dyDescent="0.25"/>
    <row r="3472" hidden="1" x14ac:dyDescent="0.25"/>
    <row r="3473" hidden="1" x14ac:dyDescent="0.25"/>
    <row r="3474" hidden="1" x14ac:dyDescent="0.25"/>
    <row r="3475" hidden="1" x14ac:dyDescent="0.25"/>
    <row r="3476" hidden="1" x14ac:dyDescent="0.25"/>
    <row r="3477" hidden="1" x14ac:dyDescent="0.25"/>
    <row r="3478" hidden="1" x14ac:dyDescent="0.25"/>
    <row r="3479" hidden="1" x14ac:dyDescent="0.25"/>
    <row r="3480" hidden="1" x14ac:dyDescent="0.25"/>
    <row r="3481" hidden="1" x14ac:dyDescent="0.25"/>
    <row r="3482" hidden="1" x14ac:dyDescent="0.25"/>
    <row r="3483" hidden="1" x14ac:dyDescent="0.25"/>
    <row r="3484" hidden="1" x14ac:dyDescent="0.25"/>
    <row r="3485" hidden="1" x14ac:dyDescent="0.25"/>
    <row r="3486" hidden="1" x14ac:dyDescent="0.25"/>
    <row r="3487" hidden="1" x14ac:dyDescent="0.25"/>
    <row r="3488" hidden="1" x14ac:dyDescent="0.25"/>
    <row r="3489" hidden="1" x14ac:dyDescent="0.25"/>
    <row r="3490" hidden="1" x14ac:dyDescent="0.25"/>
    <row r="3491" hidden="1" x14ac:dyDescent="0.25"/>
    <row r="3492" hidden="1" x14ac:dyDescent="0.25"/>
    <row r="3493" hidden="1" x14ac:dyDescent="0.25"/>
    <row r="3494" hidden="1" x14ac:dyDescent="0.25"/>
    <row r="3495" hidden="1" x14ac:dyDescent="0.25"/>
    <row r="3496" hidden="1" x14ac:dyDescent="0.25"/>
    <row r="3497" hidden="1" x14ac:dyDescent="0.25"/>
    <row r="3498" hidden="1" x14ac:dyDescent="0.25"/>
    <row r="3499" hidden="1" x14ac:dyDescent="0.25"/>
    <row r="3500" hidden="1" x14ac:dyDescent="0.25"/>
    <row r="3501" hidden="1" x14ac:dyDescent="0.25"/>
    <row r="3502" hidden="1" x14ac:dyDescent="0.25"/>
    <row r="3503" hidden="1" x14ac:dyDescent="0.25"/>
    <row r="3504" hidden="1" x14ac:dyDescent="0.25"/>
    <row r="3505" hidden="1" x14ac:dyDescent="0.25"/>
    <row r="3506" hidden="1" x14ac:dyDescent="0.25"/>
    <row r="3507" hidden="1" x14ac:dyDescent="0.25"/>
    <row r="3508" hidden="1" x14ac:dyDescent="0.25"/>
    <row r="3509" hidden="1" x14ac:dyDescent="0.25"/>
    <row r="3510" hidden="1" x14ac:dyDescent="0.25"/>
    <row r="3511" hidden="1" x14ac:dyDescent="0.25"/>
    <row r="3512" hidden="1" x14ac:dyDescent="0.25"/>
    <row r="3513" hidden="1" x14ac:dyDescent="0.25"/>
    <row r="3514" hidden="1" x14ac:dyDescent="0.25"/>
    <row r="3515" hidden="1" x14ac:dyDescent="0.25"/>
    <row r="3516" hidden="1" x14ac:dyDescent="0.25"/>
    <row r="3517" hidden="1" x14ac:dyDescent="0.25"/>
    <row r="3518" hidden="1" x14ac:dyDescent="0.25"/>
    <row r="3519" hidden="1" x14ac:dyDescent="0.25"/>
    <row r="3520" hidden="1" x14ac:dyDescent="0.25"/>
    <row r="3521" hidden="1" x14ac:dyDescent="0.25"/>
    <row r="3522" hidden="1" x14ac:dyDescent="0.25"/>
    <row r="3523" hidden="1" x14ac:dyDescent="0.25"/>
    <row r="3524" hidden="1" x14ac:dyDescent="0.25"/>
    <row r="3525" hidden="1" x14ac:dyDescent="0.25"/>
    <row r="3526" hidden="1" x14ac:dyDescent="0.25"/>
    <row r="3527" hidden="1" x14ac:dyDescent="0.25"/>
    <row r="3528" hidden="1" x14ac:dyDescent="0.25"/>
    <row r="3529" hidden="1" x14ac:dyDescent="0.25"/>
    <row r="3530" hidden="1" x14ac:dyDescent="0.25"/>
    <row r="3531" hidden="1" x14ac:dyDescent="0.25"/>
    <row r="3532" hidden="1" x14ac:dyDescent="0.25"/>
    <row r="3533" hidden="1" x14ac:dyDescent="0.25"/>
    <row r="3534" hidden="1" x14ac:dyDescent="0.25"/>
    <row r="3535" hidden="1" x14ac:dyDescent="0.25"/>
    <row r="3536" hidden="1" x14ac:dyDescent="0.25"/>
    <row r="3537" hidden="1" x14ac:dyDescent="0.25"/>
    <row r="3538" hidden="1" x14ac:dyDescent="0.25"/>
    <row r="3539" hidden="1" x14ac:dyDescent="0.25"/>
    <row r="3540" hidden="1" x14ac:dyDescent="0.25"/>
    <row r="3541" hidden="1" x14ac:dyDescent="0.25"/>
    <row r="3542" hidden="1" x14ac:dyDescent="0.25"/>
    <row r="3543" hidden="1" x14ac:dyDescent="0.25"/>
    <row r="3544" hidden="1" x14ac:dyDescent="0.25"/>
    <row r="3545" hidden="1" x14ac:dyDescent="0.25"/>
    <row r="3546" hidden="1" x14ac:dyDescent="0.25"/>
    <row r="3547" hidden="1" x14ac:dyDescent="0.25"/>
    <row r="3548" hidden="1" x14ac:dyDescent="0.25"/>
    <row r="3549" hidden="1" x14ac:dyDescent="0.25"/>
    <row r="3550" hidden="1" x14ac:dyDescent="0.25"/>
    <row r="3551" hidden="1" x14ac:dyDescent="0.25"/>
    <row r="3552" hidden="1" x14ac:dyDescent="0.25"/>
    <row r="3553" hidden="1" x14ac:dyDescent="0.25"/>
    <row r="3554" hidden="1" x14ac:dyDescent="0.25"/>
    <row r="3555" hidden="1" x14ac:dyDescent="0.25"/>
    <row r="3556" hidden="1" x14ac:dyDescent="0.25"/>
    <row r="3557" hidden="1" x14ac:dyDescent="0.25"/>
    <row r="3558" hidden="1" x14ac:dyDescent="0.25"/>
    <row r="3559" hidden="1" x14ac:dyDescent="0.25"/>
    <row r="3560" hidden="1" x14ac:dyDescent="0.25"/>
    <row r="3561" hidden="1" x14ac:dyDescent="0.25"/>
    <row r="3562" hidden="1" x14ac:dyDescent="0.25"/>
    <row r="3563" hidden="1" x14ac:dyDescent="0.25"/>
    <row r="3564" hidden="1" x14ac:dyDescent="0.25"/>
    <row r="3565" hidden="1" x14ac:dyDescent="0.25"/>
    <row r="3566" hidden="1" x14ac:dyDescent="0.25"/>
    <row r="3567" hidden="1" x14ac:dyDescent="0.25"/>
    <row r="3568" hidden="1" x14ac:dyDescent="0.25"/>
    <row r="3569" hidden="1" x14ac:dyDescent="0.25"/>
    <row r="3570" hidden="1" x14ac:dyDescent="0.25"/>
    <row r="3571" hidden="1" x14ac:dyDescent="0.25"/>
    <row r="3572" hidden="1" x14ac:dyDescent="0.25"/>
    <row r="3573" hidden="1" x14ac:dyDescent="0.25"/>
    <row r="3574" hidden="1" x14ac:dyDescent="0.25"/>
    <row r="3575" hidden="1" x14ac:dyDescent="0.25"/>
    <row r="3576" hidden="1" x14ac:dyDescent="0.25"/>
    <row r="3577" hidden="1" x14ac:dyDescent="0.25"/>
    <row r="3578" hidden="1" x14ac:dyDescent="0.25"/>
    <row r="3579" hidden="1" x14ac:dyDescent="0.25"/>
    <row r="3580" hidden="1" x14ac:dyDescent="0.25"/>
    <row r="3581" hidden="1" x14ac:dyDescent="0.25"/>
    <row r="3582" hidden="1" x14ac:dyDescent="0.25"/>
    <row r="3583" hidden="1" x14ac:dyDescent="0.25"/>
    <row r="3584" hidden="1" x14ac:dyDescent="0.25"/>
    <row r="3585" hidden="1" x14ac:dyDescent="0.25"/>
    <row r="3586" hidden="1" x14ac:dyDescent="0.25"/>
    <row r="3587" hidden="1" x14ac:dyDescent="0.25"/>
    <row r="3588" hidden="1" x14ac:dyDescent="0.25"/>
    <row r="3589" hidden="1" x14ac:dyDescent="0.25"/>
    <row r="3590" hidden="1" x14ac:dyDescent="0.25"/>
    <row r="3591" hidden="1" x14ac:dyDescent="0.25"/>
    <row r="3592" hidden="1" x14ac:dyDescent="0.25"/>
    <row r="3593" hidden="1" x14ac:dyDescent="0.25"/>
    <row r="3594" hidden="1" x14ac:dyDescent="0.25"/>
    <row r="3595" hidden="1" x14ac:dyDescent="0.25"/>
    <row r="3596" hidden="1" x14ac:dyDescent="0.25"/>
    <row r="3597" hidden="1" x14ac:dyDescent="0.25"/>
    <row r="3598" hidden="1" x14ac:dyDescent="0.25"/>
    <row r="3599" hidden="1" x14ac:dyDescent="0.25"/>
    <row r="3600" hidden="1" x14ac:dyDescent="0.25"/>
    <row r="3601" hidden="1" x14ac:dyDescent="0.25"/>
    <row r="3602" hidden="1" x14ac:dyDescent="0.25"/>
    <row r="3603" hidden="1" x14ac:dyDescent="0.25"/>
    <row r="3604" hidden="1" x14ac:dyDescent="0.25"/>
    <row r="3605" hidden="1" x14ac:dyDescent="0.25"/>
    <row r="3606" hidden="1" x14ac:dyDescent="0.25"/>
    <row r="3607" hidden="1" x14ac:dyDescent="0.25"/>
    <row r="3608" hidden="1" x14ac:dyDescent="0.25"/>
    <row r="3609" hidden="1" x14ac:dyDescent="0.25"/>
    <row r="3610" hidden="1" x14ac:dyDescent="0.25"/>
    <row r="3611" hidden="1" x14ac:dyDescent="0.25"/>
    <row r="3612" hidden="1" x14ac:dyDescent="0.25"/>
    <row r="3613" hidden="1" x14ac:dyDescent="0.25"/>
    <row r="3614" hidden="1" x14ac:dyDescent="0.25"/>
    <row r="3615" hidden="1" x14ac:dyDescent="0.25"/>
    <row r="3616" hidden="1" x14ac:dyDescent="0.25"/>
    <row r="3617" hidden="1" x14ac:dyDescent="0.25"/>
    <row r="3618" hidden="1" x14ac:dyDescent="0.25"/>
    <row r="3619" hidden="1" x14ac:dyDescent="0.25"/>
    <row r="3620" hidden="1" x14ac:dyDescent="0.25"/>
    <row r="3621" hidden="1" x14ac:dyDescent="0.25"/>
    <row r="3622" hidden="1" x14ac:dyDescent="0.25"/>
    <row r="3623" hidden="1" x14ac:dyDescent="0.25"/>
    <row r="3624" hidden="1" x14ac:dyDescent="0.25"/>
    <row r="3625" hidden="1" x14ac:dyDescent="0.25"/>
    <row r="3626" hidden="1" x14ac:dyDescent="0.25"/>
    <row r="3627" hidden="1" x14ac:dyDescent="0.25"/>
    <row r="3628" hidden="1" x14ac:dyDescent="0.25"/>
    <row r="3629" hidden="1" x14ac:dyDescent="0.25"/>
    <row r="3630" hidden="1" x14ac:dyDescent="0.25"/>
    <row r="3631" hidden="1" x14ac:dyDescent="0.25"/>
    <row r="3632" hidden="1" x14ac:dyDescent="0.25"/>
    <row r="3633" hidden="1" x14ac:dyDescent="0.25"/>
    <row r="3634" hidden="1" x14ac:dyDescent="0.25"/>
    <row r="3635" hidden="1" x14ac:dyDescent="0.25"/>
    <row r="3636" hidden="1" x14ac:dyDescent="0.25"/>
    <row r="3637" hidden="1" x14ac:dyDescent="0.25"/>
    <row r="3638" hidden="1" x14ac:dyDescent="0.25"/>
    <row r="3639" hidden="1" x14ac:dyDescent="0.25"/>
    <row r="3640" hidden="1" x14ac:dyDescent="0.25"/>
    <row r="3641" hidden="1" x14ac:dyDescent="0.25"/>
    <row r="3642" hidden="1" x14ac:dyDescent="0.25"/>
    <row r="3643" hidden="1" x14ac:dyDescent="0.25"/>
    <row r="3644" hidden="1" x14ac:dyDescent="0.25"/>
    <row r="3645" hidden="1" x14ac:dyDescent="0.25"/>
    <row r="3646" hidden="1" x14ac:dyDescent="0.25"/>
    <row r="3647" hidden="1" x14ac:dyDescent="0.25"/>
    <row r="3648" hidden="1" x14ac:dyDescent="0.25"/>
    <row r="3649" hidden="1" x14ac:dyDescent="0.25"/>
    <row r="3650" hidden="1" x14ac:dyDescent="0.25"/>
    <row r="3651" hidden="1" x14ac:dyDescent="0.25"/>
    <row r="3652" hidden="1" x14ac:dyDescent="0.25"/>
    <row r="3653" hidden="1" x14ac:dyDescent="0.25"/>
    <row r="3654" hidden="1" x14ac:dyDescent="0.25"/>
    <row r="3655" hidden="1" x14ac:dyDescent="0.25"/>
    <row r="3656" hidden="1" x14ac:dyDescent="0.25"/>
    <row r="3657" hidden="1" x14ac:dyDescent="0.25"/>
    <row r="3658" hidden="1" x14ac:dyDescent="0.25"/>
    <row r="3659" hidden="1" x14ac:dyDescent="0.25"/>
    <row r="3660" hidden="1" x14ac:dyDescent="0.25"/>
    <row r="3661" hidden="1" x14ac:dyDescent="0.25"/>
    <row r="3662" hidden="1" x14ac:dyDescent="0.25"/>
    <row r="3663" hidden="1" x14ac:dyDescent="0.25"/>
    <row r="3664" hidden="1" x14ac:dyDescent="0.25"/>
    <row r="3665" hidden="1" x14ac:dyDescent="0.25"/>
    <row r="3666" hidden="1" x14ac:dyDescent="0.25"/>
    <row r="3667" hidden="1" x14ac:dyDescent="0.25"/>
    <row r="3668" hidden="1" x14ac:dyDescent="0.25"/>
    <row r="3669" hidden="1" x14ac:dyDescent="0.25"/>
    <row r="3670" hidden="1" x14ac:dyDescent="0.25"/>
    <row r="3671" hidden="1" x14ac:dyDescent="0.25"/>
    <row r="3672" hidden="1" x14ac:dyDescent="0.25"/>
    <row r="3673" hidden="1" x14ac:dyDescent="0.25"/>
    <row r="3674" hidden="1" x14ac:dyDescent="0.25"/>
    <row r="3675" hidden="1" x14ac:dyDescent="0.25"/>
    <row r="3676" hidden="1" x14ac:dyDescent="0.25"/>
    <row r="3677" hidden="1" x14ac:dyDescent="0.25"/>
    <row r="3678" hidden="1" x14ac:dyDescent="0.25"/>
    <row r="3679" hidden="1" x14ac:dyDescent="0.25"/>
    <row r="3680" hidden="1" x14ac:dyDescent="0.25"/>
    <row r="3681" hidden="1" x14ac:dyDescent="0.25"/>
    <row r="3682" hidden="1" x14ac:dyDescent="0.25"/>
    <row r="3683" hidden="1" x14ac:dyDescent="0.25"/>
    <row r="3684" hidden="1" x14ac:dyDescent="0.25"/>
    <row r="3685" hidden="1" x14ac:dyDescent="0.25"/>
    <row r="3686" hidden="1" x14ac:dyDescent="0.25"/>
    <row r="3687" hidden="1" x14ac:dyDescent="0.25"/>
    <row r="3688" hidden="1" x14ac:dyDescent="0.25"/>
    <row r="3689" hidden="1" x14ac:dyDescent="0.25"/>
    <row r="3690" hidden="1" x14ac:dyDescent="0.25"/>
    <row r="3691" hidden="1" x14ac:dyDescent="0.25"/>
    <row r="3692" hidden="1" x14ac:dyDescent="0.25"/>
    <row r="3693" hidden="1" x14ac:dyDescent="0.25"/>
    <row r="3694" hidden="1" x14ac:dyDescent="0.25"/>
    <row r="3695" hidden="1" x14ac:dyDescent="0.25"/>
    <row r="3696" hidden="1" x14ac:dyDescent="0.25"/>
    <row r="3697" hidden="1" x14ac:dyDescent="0.25"/>
    <row r="3698" hidden="1" x14ac:dyDescent="0.25"/>
    <row r="3699" hidden="1" x14ac:dyDescent="0.25"/>
    <row r="3700" hidden="1" x14ac:dyDescent="0.25"/>
    <row r="3701" hidden="1" x14ac:dyDescent="0.25"/>
    <row r="3702" hidden="1" x14ac:dyDescent="0.25"/>
    <row r="3703" hidden="1" x14ac:dyDescent="0.25"/>
    <row r="3704" hidden="1" x14ac:dyDescent="0.25"/>
    <row r="3705" hidden="1" x14ac:dyDescent="0.25"/>
    <row r="3706" hidden="1" x14ac:dyDescent="0.25"/>
    <row r="3707" hidden="1" x14ac:dyDescent="0.25"/>
    <row r="3708" hidden="1" x14ac:dyDescent="0.25"/>
    <row r="3709" hidden="1" x14ac:dyDescent="0.25"/>
    <row r="3710" hidden="1" x14ac:dyDescent="0.25"/>
    <row r="3711" hidden="1" x14ac:dyDescent="0.25"/>
    <row r="3712" hidden="1" x14ac:dyDescent="0.25"/>
    <row r="3713" hidden="1" x14ac:dyDescent="0.25"/>
    <row r="3714" hidden="1" x14ac:dyDescent="0.25"/>
    <row r="3715" hidden="1" x14ac:dyDescent="0.25"/>
    <row r="3716" hidden="1" x14ac:dyDescent="0.25"/>
    <row r="3717" hidden="1" x14ac:dyDescent="0.25"/>
    <row r="3718" hidden="1" x14ac:dyDescent="0.25"/>
    <row r="3719" hidden="1" x14ac:dyDescent="0.25"/>
    <row r="3720" hidden="1" x14ac:dyDescent="0.25"/>
    <row r="3721" hidden="1" x14ac:dyDescent="0.25"/>
    <row r="3722" hidden="1" x14ac:dyDescent="0.25"/>
    <row r="3723" hidden="1" x14ac:dyDescent="0.25"/>
    <row r="3724" hidden="1" x14ac:dyDescent="0.25"/>
    <row r="3725" hidden="1" x14ac:dyDescent="0.25"/>
    <row r="3726" hidden="1" x14ac:dyDescent="0.25"/>
    <row r="3727" hidden="1" x14ac:dyDescent="0.25"/>
    <row r="3728" hidden="1" x14ac:dyDescent="0.25"/>
    <row r="3729" hidden="1" x14ac:dyDescent="0.25"/>
    <row r="3730" hidden="1" x14ac:dyDescent="0.25"/>
    <row r="3731" hidden="1" x14ac:dyDescent="0.25"/>
    <row r="3732" hidden="1" x14ac:dyDescent="0.25"/>
    <row r="3733" hidden="1" x14ac:dyDescent="0.25"/>
    <row r="3734" hidden="1" x14ac:dyDescent="0.25"/>
    <row r="3735" hidden="1" x14ac:dyDescent="0.25"/>
    <row r="3736" hidden="1" x14ac:dyDescent="0.25"/>
    <row r="3737" hidden="1" x14ac:dyDescent="0.25"/>
    <row r="3738" hidden="1" x14ac:dyDescent="0.25"/>
    <row r="3739" hidden="1" x14ac:dyDescent="0.25"/>
    <row r="3740" hidden="1" x14ac:dyDescent="0.25"/>
    <row r="3741" hidden="1" x14ac:dyDescent="0.25"/>
    <row r="3742" hidden="1" x14ac:dyDescent="0.25"/>
    <row r="3743" hidden="1" x14ac:dyDescent="0.25"/>
    <row r="3744" hidden="1" x14ac:dyDescent="0.25"/>
    <row r="3745" hidden="1" x14ac:dyDescent="0.25"/>
    <row r="3746" hidden="1" x14ac:dyDescent="0.25"/>
    <row r="3747" hidden="1" x14ac:dyDescent="0.25"/>
    <row r="3748" hidden="1" x14ac:dyDescent="0.25"/>
    <row r="3749" hidden="1" x14ac:dyDescent="0.25"/>
    <row r="3750" hidden="1" x14ac:dyDescent="0.25"/>
    <row r="3751" hidden="1" x14ac:dyDescent="0.25"/>
    <row r="3752" hidden="1" x14ac:dyDescent="0.25"/>
    <row r="3753" hidden="1" x14ac:dyDescent="0.25"/>
    <row r="3754" hidden="1" x14ac:dyDescent="0.25"/>
    <row r="3755" hidden="1" x14ac:dyDescent="0.25"/>
    <row r="3756" hidden="1" x14ac:dyDescent="0.25"/>
    <row r="3757" hidden="1" x14ac:dyDescent="0.25"/>
    <row r="3758" hidden="1" x14ac:dyDescent="0.25"/>
    <row r="3759" hidden="1" x14ac:dyDescent="0.25"/>
    <row r="3760" hidden="1" x14ac:dyDescent="0.25"/>
    <row r="3761" hidden="1" x14ac:dyDescent="0.25"/>
    <row r="3762" hidden="1" x14ac:dyDescent="0.25"/>
    <row r="3763" hidden="1" x14ac:dyDescent="0.25"/>
    <row r="3764" hidden="1" x14ac:dyDescent="0.25"/>
    <row r="3765" hidden="1" x14ac:dyDescent="0.25"/>
    <row r="3766" hidden="1" x14ac:dyDescent="0.25"/>
    <row r="3767" hidden="1" x14ac:dyDescent="0.25"/>
    <row r="3768" hidden="1" x14ac:dyDescent="0.25"/>
    <row r="3769" hidden="1" x14ac:dyDescent="0.25"/>
    <row r="3770" hidden="1" x14ac:dyDescent="0.25"/>
    <row r="3771" hidden="1" x14ac:dyDescent="0.25"/>
    <row r="3772" hidden="1" x14ac:dyDescent="0.25"/>
    <row r="3773" hidden="1" x14ac:dyDescent="0.25"/>
    <row r="3774" hidden="1" x14ac:dyDescent="0.25"/>
    <row r="3775" hidden="1" x14ac:dyDescent="0.25"/>
    <row r="3776" hidden="1" x14ac:dyDescent="0.25"/>
    <row r="3777" hidden="1" x14ac:dyDescent="0.25"/>
    <row r="3778" hidden="1" x14ac:dyDescent="0.25"/>
    <row r="3779" hidden="1" x14ac:dyDescent="0.25"/>
    <row r="3780" hidden="1" x14ac:dyDescent="0.25"/>
    <row r="3781" hidden="1" x14ac:dyDescent="0.25"/>
    <row r="3782" hidden="1" x14ac:dyDescent="0.25"/>
    <row r="3783" hidden="1" x14ac:dyDescent="0.25"/>
    <row r="3784" hidden="1" x14ac:dyDescent="0.25"/>
    <row r="3785" hidden="1" x14ac:dyDescent="0.25"/>
    <row r="3786" hidden="1" x14ac:dyDescent="0.25"/>
    <row r="3787" hidden="1" x14ac:dyDescent="0.25"/>
    <row r="3788" hidden="1" x14ac:dyDescent="0.25"/>
    <row r="3789" hidden="1" x14ac:dyDescent="0.25"/>
    <row r="3790" hidden="1" x14ac:dyDescent="0.25"/>
    <row r="3791" hidden="1" x14ac:dyDescent="0.25"/>
    <row r="3792" hidden="1" x14ac:dyDescent="0.25"/>
    <row r="3793" hidden="1" x14ac:dyDescent="0.25"/>
    <row r="3794" hidden="1" x14ac:dyDescent="0.25"/>
    <row r="3795" hidden="1" x14ac:dyDescent="0.25"/>
    <row r="3796" hidden="1" x14ac:dyDescent="0.25"/>
    <row r="3797" hidden="1" x14ac:dyDescent="0.25"/>
    <row r="3798" hidden="1" x14ac:dyDescent="0.25"/>
    <row r="3799" hidden="1" x14ac:dyDescent="0.25"/>
    <row r="3800" hidden="1" x14ac:dyDescent="0.25"/>
    <row r="3801" hidden="1" x14ac:dyDescent="0.25"/>
    <row r="3802" hidden="1" x14ac:dyDescent="0.25"/>
    <row r="3803" hidden="1" x14ac:dyDescent="0.25"/>
    <row r="3804" hidden="1" x14ac:dyDescent="0.25"/>
    <row r="3805" hidden="1" x14ac:dyDescent="0.25"/>
    <row r="3806" hidden="1" x14ac:dyDescent="0.25"/>
    <row r="3807" hidden="1" x14ac:dyDescent="0.25"/>
    <row r="3808" hidden="1" x14ac:dyDescent="0.25"/>
    <row r="3809" hidden="1" x14ac:dyDescent="0.25"/>
    <row r="3810" hidden="1" x14ac:dyDescent="0.25"/>
    <row r="3811" hidden="1" x14ac:dyDescent="0.25"/>
    <row r="3812" hidden="1" x14ac:dyDescent="0.25"/>
    <row r="3813" hidden="1" x14ac:dyDescent="0.25"/>
    <row r="3814" hidden="1" x14ac:dyDescent="0.25"/>
    <row r="3815" hidden="1" x14ac:dyDescent="0.25"/>
    <row r="3816" hidden="1" x14ac:dyDescent="0.25"/>
    <row r="3817" hidden="1" x14ac:dyDescent="0.25"/>
    <row r="3818" hidden="1" x14ac:dyDescent="0.25"/>
    <row r="3819" hidden="1" x14ac:dyDescent="0.25"/>
    <row r="3820" hidden="1" x14ac:dyDescent="0.25"/>
    <row r="3821" hidden="1" x14ac:dyDescent="0.25"/>
    <row r="3822" hidden="1" x14ac:dyDescent="0.25"/>
    <row r="3823" hidden="1" x14ac:dyDescent="0.25"/>
    <row r="3824" hidden="1" x14ac:dyDescent="0.25"/>
    <row r="3825" hidden="1" x14ac:dyDescent="0.25"/>
    <row r="3826" hidden="1" x14ac:dyDescent="0.25"/>
    <row r="3827" hidden="1" x14ac:dyDescent="0.25"/>
    <row r="3828" hidden="1" x14ac:dyDescent="0.25"/>
    <row r="3829" hidden="1" x14ac:dyDescent="0.25"/>
    <row r="3830" hidden="1" x14ac:dyDescent="0.25"/>
    <row r="3831" hidden="1" x14ac:dyDescent="0.25"/>
    <row r="3832" hidden="1" x14ac:dyDescent="0.25"/>
    <row r="3833" hidden="1" x14ac:dyDescent="0.25"/>
    <row r="3834" hidden="1" x14ac:dyDescent="0.25"/>
    <row r="3835" hidden="1" x14ac:dyDescent="0.25"/>
    <row r="3836" hidden="1" x14ac:dyDescent="0.25"/>
    <row r="3837" hidden="1" x14ac:dyDescent="0.25"/>
    <row r="3838" hidden="1" x14ac:dyDescent="0.25"/>
    <row r="3839" hidden="1" x14ac:dyDescent="0.25"/>
    <row r="3840" hidden="1" x14ac:dyDescent="0.25"/>
    <row r="3841" hidden="1" x14ac:dyDescent="0.25"/>
    <row r="3842" hidden="1" x14ac:dyDescent="0.25"/>
    <row r="3843" hidden="1" x14ac:dyDescent="0.25"/>
    <row r="3844" hidden="1" x14ac:dyDescent="0.25"/>
    <row r="3845" hidden="1" x14ac:dyDescent="0.25"/>
    <row r="3846" hidden="1" x14ac:dyDescent="0.25"/>
    <row r="3847" hidden="1" x14ac:dyDescent="0.25"/>
    <row r="3848" hidden="1" x14ac:dyDescent="0.25"/>
    <row r="3849" hidden="1" x14ac:dyDescent="0.25"/>
    <row r="3850" hidden="1" x14ac:dyDescent="0.25"/>
    <row r="3851" hidden="1" x14ac:dyDescent="0.25"/>
    <row r="3852" hidden="1" x14ac:dyDescent="0.25"/>
    <row r="3853" hidden="1" x14ac:dyDescent="0.25"/>
    <row r="3854" hidden="1" x14ac:dyDescent="0.25"/>
    <row r="3855" hidden="1" x14ac:dyDescent="0.25"/>
    <row r="3856" hidden="1" x14ac:dyDescent="0.25"/>
    <row r="3857" hidden="1" x14ac:dyDescent="0.25"/>
    <row r="3858" hidden="1" x14ac:dyDescent="0.25"/>
    <row r="3859" hidden="1" x14ac:dyDescent="0.25"/>
    <row r="3860" hidden="1" x14ac:dyDescent="0.25"/>
    <row r="3861" hidden="1" x14ac:dyDescent="0.25"/>
    <row r="3862" hidden="1" x14ac:dyDescent="0.25"/>
    <row r="3863" hidden="1" x14ac:dyDescent="0.25"/>
    <row r="3864" hidden="1" x14ac:dyDescent="0.25"/>
    <row r="3865" hidden="1" x14ac:dyDescent="0.25"/>
    <row r="3866" hidden="1" x14ac:dyDescent="0.25"/>
    <row r="3867" hidden="1" x14ac:dyDescent="0.25"/>
    <row r="3868" hidden="1" x14ac:dyDescent="0.25"/>
    <row r="3869" hidden="1" x14ac:dyDescent="0.25"/>
    <row r="3870" hidden="1" x14ac:dyDescent="0.25"/>
    <row r="3871" hidden="1" x14ac:dyDescent="0.25"/>
    <row r="3872" hidden="1" x14ac:dyDescent="0.25"/>
    <row r="3873" hidden="1" x14ac:dyDescent="0.25"/>
    <row r="3874" hidden="1" x14ac:dyDescent="0.25"/>
    <row r="3875" hidden="1" x14ac:dyDescent="0.25"/>
    <row r="3876" hidden="1" x14ac:dyDescent="0.25"/>
    <row r="3877" hidden="1" x14ac:dyDescent="0.25"/>
    <row r="3878" hidden="1" x14ac:dyDescent="0.25"/>
    <row r="3879" hidden="1" x14ac:dyDescent="0.25"/>
    <row r="3880" hidden="1" x14ac:dyDescent="0.25"/>
    <row r="3881" hidden="1" x14ac:dyDescent="0.25"/>
    <row r="3882" hidden="1" x14ac:dyDescent="0.25"/>
    <row r="3883" hidden="1" x14ac:dyDescent="0.25"/>
    <row r="3884" hidden="1" x14ac:dyDescent="0.25"/>
    <row r="3885" hidden="1" x14ac:dyDescent="0.25"/>
    <row r="3886" hidden="1" x14ac:dyDescent="0.25"/>
    <row r="3887" hidden="1" x14ac:dyDescent="0.25"/>
    <row r="3888" hidden="1" x14ac:dyDescent="0.25"/>
    <row r="3889" hidden="1" x14ac:dyDescent="0.25"/>
    <row r="3890" hidden="1" x14ac:dyDescent="0.25"/>
    <row r="3891" hidden="1" x14ac:dyDescent="0.25"/>
    <row r="3892" hidden="1" x14ac:dyDescent="0.25"/>
    <row r="3893" hidden="1" x14ac:dyDescent="0.25"/>
    <row r="3894" hidden="1" x14ac:dyDescent="0.25"/>
    <row r="3895" hidden="1" x14ac:dyDescent="0.25"/>
    <row r="3896" hidden="1" x14ac:dyDescent="0.25"/>
    <row r="3897" hidden="1" x14ac:dyDescent="0.25"/>
    <row r="3898" hidden="1" x14ac:dyDescent="0.25"/>
    <row r="3899" hidden="1" x14ac:dyDescent="0.25"/>
    <row r="3900" hidden="1" x14ac:dyDescent="0.25"/>
    <row r="3901" hidden="1" x14ac:dyDescent="0.25"/>
    <row r="3902" hidden="1" x14ac:dyDescent="0.25"/>
    <row r="3903" hidden="1" x14ac:dyDescent="0.25"/>
    <row r="3904" hidden="1" x14ac:dyDescent="0.25"/>
    <row r="3905" hidden="1" x14ac:dyDescent="0.25"/>
    <row r="3906" hidden="1" x14ac:dyDescent="0.25"/>
    <row r="3907" hidden="1" x14ac:dyDescent="0.25"/>
    <row r="3908" hidden="1" x14ac:dyDescent="0.25"/>
    <row r="3909" hidden="1" x14ac:dyDescent="0.25"/>
    <row r="3910" hidden="1" x14ac:dyDescent="0.25"/>
    <row r="3911" hidden="1" x14ac:dyDescent="0.25"/>
    <row r="3912" hidden="1" x14ac:dyDescent="0.25"/>
    <row r="3913" hidden="1" x14ac:dyDescent="0.25"/>
    <row r="3914" hidden="1" x14ac:dyDescent="0.25"/>
    <row r="3915" hidden="1" x14ac:dyDescent="0.25"/>
    <row r="3916" hidden="1" x14ac:dyDescent="0.25"/>
    <row r="3917" hidden="1" x14ac:dyDescent="0.25"/>
    <row r="3918" hidden="1" x14ac:dyDescent="0.25"/>
    <row r="3919" hidden="1" x14ac:dyDescent="0.25"/>
    <row r="3920" hidden="1" x14ac:dyDescent="0.25"/>
    <row r="3921" hidden="1" x14ac:dyDescent="0.25"/>
    <row r="3922" hidden="1" x14ac:dyDescent="0.25"/>
    <row r="3923" hidden="1" x14ac:dyDescent="0.25"/>
    <row r="3924" hidden="1" x14ac:dyDescent="0.25"/>
    <row r="3925" hidden="1" x14ac:dyDescent="0.25"/>
    <row r="3926" hidden="1" x14ac:dyDescent="0.25"/>
    <row r="3927" hidden="1" x14ac:dyDescent="0.25"/>
    <row r="3928" hidden="1" x14ac:dyDescent="0.25"/>
    <row r="3929" hidden="1" x14ac:dyDescent="0.25"/>
    <row r="3930" hidden="1" x14ac:dyDescent="0.25"/>
    <row r="3931" hidden="1" x14ac:dyDescent="0.25"/>
    <row r="3932" hidden="1" x14ac:dyDescent="0.25"/>
    <row r="3933" hidden="1" x14ac:dyDescent="0.25"/>
    <row r="3934" hidden="1" x14ac:dyDescent="0.25"/>
    <row r="3935" hidden="1" x14ac:dyDescent="0.25"/>
    <row r="3936" hidden="1" x14ac:dyDescent="0.25"/>
    <row r="3937" hidden="1" x14ac:dyDescent="0.25"/>
    <row r="3938" hidden="1" x14ac:dyDescent="0.25"/>
    <row r="3939" hidden="1" x14ac:dyDescent="0.25"/>
    <row r="3940" hidden="1" x14ac:dyDescent="0.25"/>
    <row r="3941" hidden="1" x14ac:dyDescent="0.25"/>
    <row r="3942" hidden="1" x14ac:dyDescent="0.25"/>
    <row r="3943" hidden="1" x14ac:dyDescent="0.25"/>
    <row r="3944" hidden="1" x14ac:dyDescent="0.25"/>
    <row r="3945" hidden="1" x14ac:dyDescent="0.25"/>
    <row r="3946" hidden="1" x14ac:dyDescent="0.25"/>
    <row r="3947" hidden="1" x14ac:dyDescent="0.25"/>
    <row r="3948" hidden="1" x14ac:dyDescent="0.25"/>
    <row r="3949" hidden="1" x14ac:dyDescent="0.25"/>
    <row r="3950" hidden="1" x14ac:dyDescent="0.25"/>
    <row r="3951" hidden="1" x14ac:dyDescent="0.25"/>
    <row r="3952" hidden="1" x14ac:dyDescent="0.25"/>
    <row r="3953" hidden="1" x14ac:dyDescent="0.25"/>
    <row r="3954" hidden="1" x14ac:dyDescent="0.25"/>
    <row r="3955" hidden="1" x14ac:dyDescent="0.25"/>
    <row r="3956" hidden="1" x14ac:dyDescent="0.25"/>
    <row r="3957" hidden="1" x14ac:dyDescent="0.25"/>
    <row r="3958" hidden="1" x14ac:dyDescent="0.25"/>
    <row r="3959" hidden="1" x14ac:dyDescent="0.25"/>
    <row r="3960" hidden="1" x14ac:dyDescent="0.25"/>
    <row r="3961" hidden="1" x14ac:dyDescent="0.25"/>
    <row r="3962" hidden="1" x14ac:dyDescent="0.25"/>
    <row r="3963" hidden="1" x14ac:dyDescent="0.25"/>
    <row r="3964" hidden="1" x14ac:dyDescent="0.25"/>
    <row r="3965" hidden="1" x14ac:dyDescent="0.25"/>
    <row r="3966" hidden="1" x14ac:dyDescent="0.25"/>
    <row r="3967" hidden="1" x14ac:dyDescent="0.25"/>
    <row r="3968" hidden="1" x14ac:dyDescent="0.25"/>
    <row r="3969" hidden="1" x14ac:dyDescent="0.25"/>
    <row r="3970" hidden="1" x14ac:dyDescent="0.25"/>
    <row r="3971" hidden="1" x14ac:dyDescent="0.25"/>
    <row r="3972" hidden="1" x14ac:dyDescent="0.25"/>
    <row r="3973" hidden="1" x14ac:dyDescent="0.25"/>
    <row r="3974" hidden="1" x14ac:dyDescent="0.25"/>
    <row r="3975" hidden="1" x14ac:dyDescent="0.25"/>
    <row r="3976" hidden="1" x14ac:dyDescent="0.25"/>
    <row r="3977" hidden="1" x14ac:dyDescent="0.25"/>
    <row r="3978" hidden="1" x14ac:dyDescent="0.25"/>
    <row r="3979" hidden="1" x14ac:dyDescent="0.25"/>
    <row r="3980" hidden="1" x14ac:dyDescent="0.25"/>
    <row r="3981" hidden="1" x14ac:dyDescent="0.25"/>
    <row r="3982" hidden="1" x14ac:dyDescent="0.25"/>
    <row r="3983" hidden="1" x14ac:dyDescent="0.25"/>
    <row r="3984" hidden="1" x14ac:dyDescent="0.25"/>
    <row r="3985" hidden="1" x14ac:dyDescent="0.25"/>
    <row r="3986" hidden="1" x14ac:dyDescent="0.25"/>
    <row r="3987" hidden="1" x14ac:dyDescent="0.25"/>
    <row r="3988" hidden="1" x14ac:dyDescent="0.25"/>
    <row r="3989" hidden="1" x14ac:dyDescent="0.25"/>
    <row r="3990" hidden="1" x14ac:dyDescent="0.25"/>
    <row r="3991" hidden="1" x14ac:dyDescent="0.25"/>
    <row r="3992" hidden="1" x14ac:dyDescent="0.25"/>
    <row r="3993" hidden="1" x14ac:dyDescent="0.25"/>
    <row r="3994" hidden="1" x14ac:dyDescent="0.25"/>
    <row r="3995" hidden="1" x14ac:dyDescent="0.25"/>
    <row r="3996" hidden="1" x14ac:dyDescent="0.25"/>
    <row r="3997" hidden="1" x14ac:dyDescent="0.25"/>
    <row r="3998" hidden="1" x14ac:dyDescent="0.25"/>
    <row r="3999" hidden="1" x14ac:dyDescent="0.25"/>
    <row r="4000" hidden="1" x14ac:dyDescent="0.25"/>
    <row r="4001" hidden="1" x14ac:dyDescent="0.25"/>
    <row r="4002" hidden="1" x14ac:dyDescent="0.25"/>
    <row r="4003" hidden="1" x14ac:dyDescent="0.25"/>
    <row r="4004" hidden="1" x14ac:dyDescent="0.25"/>
    <row r="4005" hidden="1" x14ac:dyDescent="0.25"/>
    <row r="4006" hidden="1" x14ac:dyDescent="0.25"/>
    <row r="4007" hidden="1" x14ac:dyDescent="0.25"/>
    <row r="4008" hidden="1" x14ac:dyDescent="0.25"/>
    <row r="4009" hidden="1" x14ac:dyDescent="0.25"/>
    <row r="4010" hidden="1" x14ac:dyDescent="0.25"/>
    <row r="4011" hidden="1" x14ac:dyDescent="0.25"/>
    <row r="4012" hidden="1" x14ac:dyDescent="0.25"/>
    <row r="4013" hidden="1" x14ac:dyDescent="0.25"/>
    <row r="4014" hidden="1" x14ac:dyDescent="0.25"/>
    <row r="4015" hidden="1" x14ac:dyDescent="0.25"/>
    <row r="4016" hidden="1" x14ac:dyDescent="0.25"/>
    <row r="4017" hidden="1" x14ac:dyDescent="0.25"/>
    <row r="4018" hidden="1" x14ac:dyDescent="0.25"/>
    <row r="4019" hidden="1" x14ac:dyDescent="0.25"/>
    <row r="4020" hidden="1" x14ac:dyDescent="0.25"/>
    <row r="4021" hidden="1" x14ac:dyDescent="0.25"/>
    <row r="4022" hidden="1" x14ac:dyDescent="0.25"/>
    <row r="4023" hidden="1" x14ac:dyDescent="0.25"/>
    <row r="4024" hidden="1" x14ac:dyDescent="0.25"/>
    <row r="4025" hidden="1" x14ac:dyDescent="0.25"/>
    <row r="4026" hidden="1" x14ac:dyDescent="0.25"/>
    <row r="4027" hidden="1" x14ac:dyDescent="0.25"/>
    <row r="4028" hidden="1" x14ac:dyDescent="0.25"/>
    <row r="4029" hidden="1" x14ac:dyDescent="0.25"/>
    <row r="4030" hidden="1" x14ac:dyDescent="0.25"/>
    <row r="4031" hidden="1" x14ac:dyDescent="0.25"/>
    <row r="4032" hidden="1" x14ac:dyDescent="0.25"/>
    <row r="4033" hidden="1" x14ac:dyDescent="0.25"/>
    <row r="4034" hidden="1" x14ac:dyDescent="0.25"/>
    <row r="4035" hidden="1" x14ac:dyDescent="0.25"/>
    <row r="4036" hidden="1" x14ac:dyDescent="0.25"/>
    <row r="4037" hidden="1" x14ac:dyDescent="0.25"/>
    <row r="4038" hidden="1" x14ac:dyDescent="0.25"/>
    <row r="4039" hidden="1" x14ac:dyDescent="0.25"/>
    <row r="4040" hidden="1" x14ac:dyDescent="0.25"/>
    <row r="4041" hidden="1" x14ac:dyDescent="0.25"/>
    <row r="4042" hidden="1" x14ac:dyDescent="0.25"/>
    <row r="4043" hidden="1" x14ac:dyDescent="0.25"/>
    <row r="4044" hidden="1" x14ac:dyDescent="0.25"/>
    <row r="4045" hidden="1" x14ac:dyDescent="0.25"/>
    <row r="4046" hidden="1" x14ac:dyDescent="0.25"/>
    <row r="4047" hidden="1" x14ac:dyDescent="0.25"/>
    <row r="4048" hidden="1" x14ac:dyDescent="0.25"/>
    <row r="4049" hidden="1" x14ac:dyDescent="0.25"/>
    <row r="4050" hidden="1" x14ac:dyDescent="0.25"/>
    <row r="4051" hidden="1" x14ac:dyDescent="0.25"/>
    <row r="4052" hidden="1" x14ac:dyDescent="0.25"/>
    <row r="4053" hidden="1" x14ac:dyDescent="0.25"/>
    <row r="4054" hidden="1" x14ac:dyDescent="0.25"/>
    <row r="4055" hidden="1" x14ac:dyDescent="0.25"/>
    <row r="4056" hidden="1" x14ac:dyDescent="0.25"/>
    <row r="4057" hidden="1" x14ac:dyDescent="0.25"/>
    <row r="4058" hidden="1" x14ac:dyDescent="0.25"/>
    <row r="4059" hidden="1" x14ac:dyDescent="0.25"/>
    <row r="4060" hidden="1" x14ac:dyDescent="0.25"/>
    <row r="4061" hidden="1" x14ac:dyDescent="0.25"/>
    <row r="4062" hidden="1" x14ac:dyDescent="0.25"/>
    <row r="4063" hidden="1" x14ac:dyDescent="0.25"/>
    <row r="4064" hidden="1" x14ac:dyDescent="0.25"/>
    <row r="4065" hidden="1" x14ac:dyDescent="0.25"/>
    <row r="4066" hidden="1" x14ac:dyDescent="0.25"/>
    <row r="4067" hidden="1" x14ac:dyDescent="0.25"/>
    <row r="4068" hidden="1" x14ac:dyDescent="0.25"/>
    <row r="4069" hidden="1" x14ac:dyDescent="0.25"/>
    <row r="4070" hidden="1" x14ac:dyDescent="0.25"/>
    <row r="4071" hidden="1" x14ac:dyDescent="0.25"/>
    <row r="4072" hidden="1" x14ac:dyDescent="0.25"/>
    <row r="4073" hidden="1" x14ac:dyDescent="0.25"/>
    <row r="4074" hidden="1" x14ac:dyDescent="0.25"/>
    <row r="4075" hidden="1" x14ac:dyDescent="0.25"/>
    <row r="4076" hidden="1" x14ac:dyDescent="0.25"/>
    <row r="4077" hidden="1" x14ac:dyDescent="0.25"/>
    <row r="4078" hidden="1" x14ac:dyDescent="0.25"/>
    <row r="4079" hidden="1" x14ac:dyDescent="0.25"/>
    <row r="4080" hidden="1" x14ac:dyDescent="0.25"/>
    <row r="4081" hidden="1" x14ac:dyDescent="0.25"/>
    <row r="4082" hidden="1" x14ac:dyDescent="0.25"/>
    <row r="4083" hidden="1" x14ac:dyDescent="0.25"/>
    <row r="4084" hidden="1" x14ac:dyDescent="0.25"/>
    <row r="4085" hidden="1" x14ac:dyDescent="0.25"/>
    <row r="4086" hidden="1" x14ac:dyDescent="0.25"/>
    <row r="4087" hidden="1" x14ac:dyDescent="0.25"/>
    <row r="4088" hidden="1" x14ac:dyDescent="0.25"/>
    <row r="4089" hidden="1" x14ac:dyDescent="0.25"/>
    <row r="4090" hidden="1" x14ac:dyDescent="0.25"/>
    <row r="4091" hidden="1" x14ac:dyDescent="0.25"/>
    <row r="4092" hidden="1" x14ac:dyDescent="0.25"/>
    <row r="4093" hidden="1" x14ac:dyDescent="0.25"/>
    <row r="4094" hidden="1" x14ac:dyDescent="0.25"/>
    <row r="4095" hidden="1" x14ac:dyDescent="0.25"/>
    <row r="4096" hidden="1" x14ac:dyDescent="0.25"/>
    <row r="4097" hidden="1" x14ac:dyDescent="0.25"/>
    <row r="4098" hidden="1" x14ac:dyDescent="0.25"/>
    <row r="4099" hidden="1" x14ac:dyDescent="0.25"/>
    <row r="4100" hidden="1" x14ac:dyDescent="0.25"/>
    <row r="4101" hidden="1" x14ac:dyDescent="0.25"/>
    <row r="4102" hidden="1" x14ac:dyDescent="0.25"/>
    <row r="4103" hidden="1" x14ac:dyDescent="0.25"/>
    <row r="4104" hidden="1" x14ac:dyDescent="0.25"/>
    <row r="4105" hidden="1" x14ac:dyDescent="0.25"/>
    <row r="4106" hidden="1" x14ac:dyDescent="0.25"/>
    <row r="4107" hidden="1" x14ac:dyDescent="0.25"/>
    <row r="4108" hidden="1" x14ac:dyDescent="0.25"/>
    <row r="4109" hidden="1" x14ac:dyDescent="0.25"/>
    <row r="4110" hidden="1" x14ac:dyDescent="0.25"/>
    <row r="4111" hidden="1" x14ac:dyDescent="0.25"/>
    <row r="4112" hidden="1" x14ac:dyDescent="0.25"/>
    <row r="4113" hidden="1" x14ac:dyDescent="0.25"/>
    <row r="4114" hidden="1" x14ac:dyDescent="0.25"/>
    <row r="4115" hidden="1" x14ac:dyDescent="0.25"/>
    <row r="4116" hidden="1" x14ac:dyDescent="0.25"/>
    <row r="4117" hidden="1" x14ac:dyDescent="0.25"/>
    <row r="4118" hidden="1" x14ac:dyDescent="0.25"/>
    <row r="4119" hidden="1" x14ac:dyDescent="0.25"/>
    <row r="4120" hidden="1" x14ac:dyDescent="0.25"/>
    <row r="4121" hidden="1" x14ac:dyDescent="0.25"/>
    <row r="4122" hidden="1" x14ac:dyDescent="0.25"/>
    <row r="4123" hidden="1" x14ac:dyDescent="0.25"/>
    <row r="4124" hidden="1" x14ac:dyDescent="0.25"/>
    <row r="4125" hidden="1" x14ac:dyDescent="0.25"/>
    <row r="4126" hidden="1" x14ac:dyDescent="0.25"/>
    <row r="4127" hidden="1" x14ac:dyDescent="0.25"/>
    <row r="4128" hidden="1" x14ac:dyDescent="0.25"/>
    <row r="4129" hidden="1" x14ac:dyDescent="0.25"/>
    <row r="4130" hidden="1" x14ac:dyDescent="0.25"/>
    <row r="4131" hidden="1" x14ac:dyDescent="0.25"/>
    <row r="4132" hidden="1" x14ac:dyDescent="0.25"/>
    <row r="4133" hidden="1" x14ac:dyDescent="0.25"/>
    <row r="4134" hidden="1" x14ac:dyDescent="0.25"/>
    <row r="4135" hidden="1" x14ac:dyDescent="0.25"/>
    <row r="4136" hidden="1" x14ac:dyDescent="0.25"/>
    <row r="4137" hidden="1" x14ac:dyDescent="0.25"/>
    <row r="4138" hidden="1" x14ac:dyDescent="0.25"/>
    <row r="4139" hidden="1" x14ac:dyDescent="0.25"/>
    <row r="4140" hidden="1" x14ac:dyDescent="0.25"/>
    <row r="4141" hidden="1" x14ac:dyDescent="0.25"/>
    <row r="4142" hidden="1" x14ac:dyDescent="0.25"/>
    <row r="4143" hidden="1" x14ac:dyDescent="0.25"/>
    <row r="4144" hidden="1" x14ac:dyDescent="0.25"/>
    <row r="4145" hidden="1" x14ac:dyDescent="0.25"/>
    <row r="4146" hidden="1" x14ac:dyDescent="0.25"/>
    <row r="4147" hidden="1" x14ac:dyDescent="0.25"/>
    <row r="4148" hidden="1" x14ac:dyDescent="0.25"/>
    <row r="4149" hidden="1" x14ac:dyDescent="0.25"/>
    <row r="4150" hidden="1" x14ac:dyDescent="0.25"/>
    <row r="4151" hidden="1" x14ac:dyDescent="0.25"/>
    <row r="4152" hidden="1" x14ac:dyDescent="0.25"/>
    <row r="4153" hidden="1" x14ac:dyDescent="0.25"/>
    <row r="4154" hidden="1" x14ac:dyDescent="0.25"/>
    <row r="4155" hidden="1" x14ac:dyDescent="0.25"/>
    <row r="4156" hidden="1" x14ac:dyDescent="0.25"/>
    <row r="4157" hidden="1" x14ac:dyDescent="0.25"/>
    <row r="4158" hidden="1" x14ac:dyDescent="0.25"/>
    <row r="4159" hidden="1" x14ac:dyDescent="0.25"/>
    <row r="4160" hidden="1" x14ac:dyDescent="0.25"/>
    <row r="4161" hidden="1" x14ac:dyDescent="0.25"/>
    <row r="4162" hidden="1" x14ac:dyDescent="0.25"/>
    <row r="4163" hidden="1" x14ac:dyDescent="0.25"/>
    <row r="4164" hidden="1" x14ac:dyDescent="0.25"/>
    <row r="4165" hidden="1" x14ac:dyDescent="0.25"/>
    <row r="4166" hidden="1" x14ac:dyDescent="0.25"/>
    <row r="4167" hidden="1" x14ac:dyDescent="0.25"/>
    <row r="4168" hidden="1" x14ac:dyDescent="0.25"/>
    <row r="4169" hidden="1" x14ac:dyDescent="0.25"/>
    <row r="4170" hidden="1" x14ac:dyDescent="0.25"/>
    <row r="4171" hidden="1" x14ac:dyDescent="0.25"/>
    <row r="4172" hidden="1" x14ac:dyDescent="0.25"/>
    <row r="4173" hidden="1" x14ac:dyDescent="0.25"/>
    <row r="4174" hidden="1" x14ac:dyDescent="0.25"/>
    <row r="4175" hidden="1" x14ac:dyDescent="0.25"/>
    <row r="4176" hidden="1" x14ac:dyDescent="0.25"/>
    <row r="4177" hidden="1" x14ac:dyDescent="0.25"/>
    <row r="4178" hidden="1" x14ac:dyDescent="0.25"/>
    <row r="4179" hidden="1" x14ac:dyDescent="0.25"/>
    <row r="4180" hidden="1" x14ac:dyDescent="0.25"/>
    <row r="4181" hidden="1" x14ac:dyDescent="0.25"/>
    <row r="4182" hidden="1" x14ac:dyDescent="0.25"/>
    <row r="4183" hidden="1" x14ac:dyDescent="0.25"/>
    <row r="4184" hidden="1" x14ac:dyDescent="0.25"/>
    <row r="4185" hidden="1" x14ac:dyDescent="0.25"/>
    <row r="4186" hidden="1" x14ac:dyDescent="0.25"/>
    <row r="4187" hidden="1" x14ac:dyDescent="0.25"/>
    <row r="4188" hidden="1" x14ac:dyDescent="0.25"/>
    <row r="4189" hidden="1" x14ac:dyDescent="0.25"/>
    <row r="4190" hidden="1" x14ac:dyDescent="0.25"/>
    <row r="4191" hidden="1" x14ac:dyDescent="0.25"/>
    <row r="4192" hidden="1" x14ac:dyDescent="0.25"/>
    <row r="4193" hidden="1" x14ac:dyDescent="0.25"/>
    <row r="4194" hidden="1" x14ac:dyDescent="0.25"/>
    <row r="4195" hidden="1" x14ac:dyDescent="0.25"/>
    <row r="4196" hidden="1" x14ac:dyDescent="0.25"/>
    <row r="4197" hidden="1" x14ac:dyDescent="0.25"/>
    <row r="4198" hidden="1" x14ac:dyDescent="0.25"/>
    <row r="4199" hidden="1" x14ac:dyDescent="0.25"/>
    <row r="4200" hidden="1" x14ac:dyDescent="0.25"/>
    <row r="4201" hidden="1" x14ac:dyDescent="0.25"/>
    <row r="4202" hidden="1" x14ac:dyDescent="0.25"/>
    <row r="4203" hidden="1" x14ac:dyDescent="0.25"/>
    <row r="4204" hidden="1" x14ac:dyDescent="0.25"/>
    <row r="4205" hidden="1" x14ac:dyDescent="0.25"/>
    <row r="4206" hidden="1" x14ac:dyDescent="0.25"/>
    <row r="4207" hidden="1" x14ac:dyDescent="0.25"/>
    <row r="4208" hidden="1" x14ac:dyDescent="0.25"/>
    <row r="4209" hidden="1" x14ac:dyDescent="0.25"/>
    <row r="4210" hidden="1" x14ac:dyDescent="0.25"/>
    <row r="4211" hidden="1" x14ac:dyDescent="0.25"/>
    <row r="4212" hidden="1" x14ac:dyDescent="0.25"/>
    <row r="4213" hidden="1" x14ac:dyDescent="0.25"/>
    <row r="4214" hidden="1" x14ac:dyDescent="0.25"/>
    <row r="4215" hidden="1" x14ac:dyDescent="0.25"/>
    <row r="4216" hidden="1" x14ac:dyDescent="0.25"/>
    <row r="4217" hidden="1" x14ac:dyDescent="0.25"/>
    <row r="4218" hidden="1" x14ac:dyDescent="0.25"/>
    <row r="4219" hidden="1" x14ac:dyDescent="0.25"/>
    <row r="4220" hidden="1" x14ac:dyDescent="0.25"/>
    <row r="4221" hidden="1" x14ac:dyDescent="0.25"/>
    <row r="4222" hidden="1" x14ac:dyDescent="0.25"/>
    <row r="4223" hidden="1" x14ac:dyDescent="0.25"/>
    <row r="4224" hidden="1" x14ac:dyDescent="0.25"/>
    <row r="4225" hidden="1" x14ac:dyDescent="0.25"/>
    <row r="4226" hidden="1" x14ac:dyDescent="0.25"/>
    <row r="4227" hidden="1" x14ac:dyDescent="0.25"/>
    <row r="4228" hidden="1" x14ac:dyDescent="0.25"/>
    <row r="4229" hidden="1" x14ac:dyDescent="0.25"/>
    <row r="4230" hidden="1" x14ac:dyDescent="0.25"/>
    <row r="4231" hidden="1" x14ac:dyDescent="0.25"/>
    <row r="4232" hidden="1" x14ac:dyDescent="0.25"/>
    <row r="4233" hidden="1" x14ac:dyDescent="0.25"/>
    <row r="4234" hidden="1" x14ac:dyDescent="0.25"/>
    <row r="4235" hidden="1" x14ac:dyDescent="0.25"/>
    <row r="4236" hidden="1" x14ac:dyDescent="0.25"/>
    <row r="4237" hidden="1" x14ac:dyDescent="0.25"/>
    <row r="4238" hidden="1" x14ac:dyDescent="0.25"/>
    <row r="4239" hidden="1" x14ac:dyDescent="0.25"/>
    <row r="4240" hidden="1" x14ac:dyDescent="0.25"/>
    <row r="4241" hidden="1" x14ac:dyDescent="0.25"/>
    <row r="4242" hidden="1" x14ac:dyDescent="0.25"/>
    <row r="4243" hidden="1" x14ac:dyDescent="0.25"/>
    <row r="4244" hidden="1" x14ac:dyDescent="0.25"/>
    <row r="4245" hidden="1" x14ac:dyDescent="0.25"/>
    <row r="4246" hidden="1" x14ac:dyDescent="0.25"/>
    <row r="4247" hidden="1" x14ac:dyDescent="0.25"/>
    <row r="4248" hidden="1" x14ac:dyDescent="0.25"/>
    <row r="4249" hidden="1" x14ac:dyDescent="0.25"/>
    <row r="4250" hidden="1" x14ac:dyDescent="0.25"/>
    <row r="4251" hidden="1" x14ac:dyDescent="0.25"/>
    <row r="4252" hidden="1" x14ac:dyDescent="0.25"/>
    <row r="4253" hidden="1" x14ac:dyDescent="0.25"/>
    <row r="4254" hidden="1" x14ac:dyDescent="0.25"/>
    <row r="4255" hidden="1" x14ac:dyDescent="0.25"/>
    <row r="4256" hidden="1" x14ac:dyDescent="0.25"/>
    <row r="4257" hidden="1" x14ac:dyDescent="0.25"/>
    <row r="4258" hidden="1" x14ac:dyDescent="0.25"/>
    <row r="4259" hidden="1" x14ac:dyDescent="0.25"/>
    <row r="4260" hidden="1" x14ac:dyDescent="0.25"/>
    <row r="4261" hidden="1" x14ac:dyDescent="0.25"/>
    <row r="4262" hidden="1" x14ac:dyDescent="0.25"/>
    <row r="4263" hidden="1" x14ac:dyDescent="0.25"/>
    <row r="4264" hidden="1" x14ac:dyDescent="0.25"/>
    <row r="4265" hidden="1" x14ac:dyDescent="0.25"/>
    <row r="4266" hidden="1" x14ac:dyDescent="0.25"/>
    <row r="4267" hidden="1" x14ac:dyDescent="0.25"/>
    <row r="4268" hidden="1" x14ac:dyDescent="0.25"/>
    <row r="4269" hidden="1" x14ac:dyDescent="0.25"/>
    <row r="4270" hidden="1" x14ac:dyDescent="0.25"/>
    <row r="4271" hidden="1" x14ac:dyDescent="0.25"/>
    <row r="4272" hidden="1" x14ac:dyDescent="0.25"/>
    <row r="4273" hidden="1" x14ac:dyDescent="0.25"/>
    <row r="4274" hidden="1" x14ac:dyDescent="0.25"/>
    <row r="4275" hidden="1" x14ac:dyDescent="0.25"/>
    <row r="4276" hidden="1" x14ac:dyDescent="0.25"/>
    <row r="4277" hidden="1" x14ac:dyDescent="0.25"/>
    <row r="4278" hidden="1" x14ac:dyDescent="0.25"/>
    <row r="4279" hidden="1" x14ac:dyDescent="0.25"/>
    <row r="4280" hidden="1" x14ac:dyDescent="0.25"/>
    <row r="4281" hidden="1" x14ac:dyDescent="0.25"/>
    <row r="4282" hidden="1" x14ac:dyDescent="0.25"/>
    <row r="4283" hidden="1" x14ac:dyDescent="0.25"/>
    <row r="4284" hidden="1" x14ac:dyDescent="0.25"/>
    <row r="4285" hidden="1" x14ac:dyDescent="0.25"/>
    <row r="4286" hidden="1" x14ac:dyDescent="0.25"/>
    <row r="4287" hidden="1" x14ac:dyDescent="0.25"/>
    <row r="4288" hidden="1" x14ac:dyDescent="0.25"/>
    <row r="4289" hidden="1" x14ac:dyDescent="0.25"/>
    <row r="4290" hidden="1" x14ac:dyDescent="0.25"/>
    <row r="4291" hidden="1" x14ac:dyDescent="0.25"/>
    <row r="4292" hidden="1" x14ac:dyDescent="0.25"/>
    <row r="4293" hidden="1" x14ac:dyDescent="0.25"/>
    <row r="4294" hidden="1" x14ac:dyDescent="0.25"/>
    <row r="4295" hidden="1" x14ac:dyDescent="0.25"/>
    <row r="4296" hidden="1" x14ac:dyDescent="0.25"/>
    <row r="4297" hidden="1" x14ac:dyDescent="0.25"/>
    <row r="4298" hidden="1" x14ac:dyDescent="0.25"/>
    <row r="4299" hidden="1" x14ac:dyDescent="0.25"/>
    <row r="4300" hidden="1" x14ac:dyDescent="0.25"/>
    <row r="4301" hidden="1" x14ac:dyDescent="0.25"/>
    <row r="4302" hidden="1" x14ac:dyDescent="0.25"/>
    <row r="4303" hidden="1" x14ac:dyDescent="0.25"/>
    <row r="4304" hidden="1" x14ac:dyDescent="0.25"/>
    <row r="4305" hidden="1" x14ac:dyDescent="0.25"/>
    <row r="4306" hidden="1" x14ac:dyDescent="0.25"/>
    <row r="4307" hidden="1" x14ac:dyDescent="0.25"/>
    <row r="4308" hidden="1" x14ac:dyDescent="0.25"/>
    <row r="4309" hidden="1" x14ac:dyDescent="0.25"/>
    <row r="4310" hidden="1" x14ac:dyDescent="0.25"/>
    <row r="4311" hidden="1" x14ac:dyDescent="0.25"/>
    <row r="4312" hidden="1" x14ac:dyDescent="0.25"/>
    <row r="4313" hidden="1" x14ac:dyDescent="0.25"/>
    <row r="4314" hidden="1" x14ac:dyDescent="0.25"/>
    <row r="4315" hidden="1" x14ac:dyDescent="0.25"/>
    <row r="4316" hidden="1" x14ac:dyDescent="0.25"/>
    <row r="4317" hidden="1" x14ac:dyDescent="0.25"/>
    <row r="4318" hidden="1" x14ac:dyDescent="0.25"/>
    <row r="4319" hidden="1" x14ac:dyDescent="0.25"/>
    <row r="4320" hidden="1" x14ac:dyDescent="0.25"/>
    <row r="4321" hidden="1" x14ac:dyDescent="0.25"/>
    <row r="4322" hidden="1" x14ac:dyDescent="0.25"/>
    <row r="4323" hidden="1" x14ac:dyDescent="0.25"/>
    <row r="4324" hidden="1" x14ac:dyDescent="0.25"/>
    <row r="4325" hidden="1" x14ac:dyDescent="0.25"/>
    <row r="4326" hidden="1" x14ac:dyDescent="0.25"/>
    <row r="4327" hidden="1" x14ac:dyDescent="0.25"/>
    <row r="4328" hidden="1" x14ac:dyDescent="0.25"/>
    <row r="4329" hidden="1" x14ac:dyDescent="0.25"/>
    <row r="4330" hidden="1" x14ac:dyDescent="0.25"/>
    <row r="4331" hidden="1" x14ac:dyDescent="0.25"/>
    <row r="4332" hidden="1" x14ac:dyDescent="0.25"/>
    <row r="4333" hidden="1" x14ac:dyDescent="0.25"/>
    <row r="4334" hidden="1" x14ac:dyDescent="0.25"/>
    <row r="4335" hidden="1" x14ac:dyDescent="0.25"/>
    <row r="4336" hidden="1" x14ac:dyDescent="0.25"/>
    <row r="4337" hidden="1" x14ac:dyDescent="0.25"/>
    <row r="4338" hidden="1" x14ac:dyDescent="0.25"/>
    <row r="4339" hidden="1" x14ac:dyDescent="0.25"/>
    <row r="4340" hidden="1" x14ac:dyDescent="0.25"/>
    <row r="4341" hidden="1" x14ac:dyDescent="0.25"/>
    <row r="4342" hidden="1" x14ac:dyDescent="0.25"/>
    <row r="4343" hidden="1" x14ac:dyDescent="0.25"/>
    <row r="4344" hidden="1" x14ac:dyDescent="0.25"/>
    <row r="4345" hidden="1" x14ac:dyDescent="0.25"/>
    <row r="4346" hidden="1" x14ac:dyDescent="0.25"/>
    <row r="4347" hidden="1" x14ac:dyDescent="0.25"/>
    <row r="4348" hidden="1" x14ac:dyDescent="0.25"/>
    <row r="4349" hidden="1" x14ac:dyDescent="0.25"/>
    <row r="4350" hidden="1" x14ac:dyDescent="0.25"/>
    <row r="4351" hidden="1" x14ac:dyDescent="0.25"/>
    <row r="4352" hidden="1" x14ac:dyDescent="0.25"/>
    <row r="4353" hidden="1" x14ac:dyDescent="0.25"/>
    <row r="4354" hidden="1" x14ac:dyDescent="0.25"/>
    <row r="4355" hidden="1" x14ac:dyDescent="0.25"/>
    <row r="4356" hidden="1" x14ac:dyDescent="0.25"/>
    <row r="4357" hidden="1" x14ac:dyDescent="0.25"/>
    <row r="4358" hidden="1" x14ac:dyDescent="0.25"/>
    <row r="4359" hidden="1" x14ac:dyDescent="0.25"/>
    <row r="4360" hidden="1" x14ac:dyDescent="0.25"/>
    <row r="4361" hidden="1" x14ac:dyDescent="0.25"/>
    <row r="4362" hidden="1" x14ac:dyDescent="0.25"/>
    <row r="4363" hidden="1" x14ac:dyDescent="0.25"/>
    <row r="4364" hidden="1" x14ac:dyDescent="0.25"/>
    <row r="4365" hidden="1" x14ac:dyDescent="0.25"/>
    <row r="4366" hidden="1" x14ac:dyDescent="0.25"/>
    <row r="4367" hidden="1" x14ac:dyDescent="0.25"/>
    <row r="4368" hidden="1" x14ac:dyDescent="0.25"/>
    <row r="4369" hidden="1" x14ac:dyDescent="0.25"/>
    <row r="4370" hidden="1" x14ac:dyDescent="0.25"/>
    <row r="4371" hidden="1" x14ac:dyDescent="0.25"/>
    <row r="4372" hidden="1" x14ac:dyDescent="0.25"/>
    <row r="4373" hidden="1" x14ac:dyDescent="0.25"/>
    <row r="4374" hidden="1" x14ac:dyDescent="0.25"/>
    <row r="4375" hidden="1" x14ac:dyDescent="0.25"/>
    <row r="4376" hidden="1" x14ac:dyDescent="0.25"/>
    <row r="4377" hidden="1" x14ac:dyDescent="0.25"/>
    <row r="4378" hidden="1" x14ac:dyDescent="0.25"/>
    <row r="4379" hidden="1" x14ac:dyDescent="0.25"/>
    <row r="4380" hidden="1" x14ac:dyDescent="0.25"/>
    <row r="4381" hidden="1" x14ac:dyDescent="0.25"/>
    <row r="4382" hidden="1" x14ac:dyDescent="0.25"/>
    <row r="4383" hidden="1" x14ac:dyDescent="0.25"/>
    <row r="4384" hidden="1" x14ac:dyDescent="0.25"/>
    <row r="4385" hidden="1" x14ac:dyDescent="0.25"/>
    <row r="4386" hidden="1" x14ac:dyDescent="0.25"/>
    <row r="4387" hidden="1" x14ac:dyDescent="0.25"/>
    <row r="4388" hidden="1" x14ac:dyDescent="0.25"/>
    <row r="4389" hidden="1" x14ac:dyDescent="0.25"/>
    <row r="4390" hidden="1" x14ac:dyDescent="0.25"/>
    <row r="4391" hidden="1" x14ac:dyDescent="0.25"/>
    <row r="4392" hidden="1" x14ac:dyDescent="0.25"/>
    <row r="4393" hidden="1" x14ac:dyDescent="0.25"/>
    <row r="4394" hidden="1" x14ac:dyDescent="0.25"/>
    <row r="4395" hidden="1" x14ac:dyDescent="0.25"/>
    <row r="4396" hidden="1" x14ac:dyDescent="0.25"/>
    <row r="4397" hidden="1" x14ac:dyDescent="0.25"/>
    <row r="4398" hidden="1" x14ac:dyDescent="0.25"/>
    <row r="4399" hidden="1" x14ac:dyDescent="0.25"/>
    <row r="4400" hidden="1" x14ac:dyDescent="0.25"/>
    <row r="4401" hidden="1" x14ac:dyDescent="0.25"/>
    <row r="4402" hidden="1" x14ac:dyDescent="0.25"/>
    <row r="4403" hidden="1" x14ac:dyDescent="0.25"/>
    <row r="4404" hidden="1" x14ac:dyDescent="0.25"/>
    <row r="4405" hidden="1" x14ac:dyDescent="0.25"/>
    <row r="4406" hidden="1" x14ac:dyDescent="0.25"/>
    <row r="4407" hidden="1" x14ac:dyDescent="0.25"/>
    <row r="4408" hidden="1" x14ac:dyDescent="0.25"/>
    <row r="4409" hidden="1" x14ac:dyDescent="0.25"/>
    <row r="4410" hidden="1" x14ac:dyDescent="0.25"/>
    <row r="4411" hidden="1" x14ac:dyDescent="0.25"/>
    <row r="4412" hidden="1" x14ac:dyDescent="0.25"/>
    <row r="4413" hidden="1" x14ac:dyDescent="0.25"/>
    <row r="4414" hidden="1" x14ac:dyDescent="0.25"/>
    <row r="4415" hidden="1" x14ac:dyDescent="0.25"/>
    <row r="4416" hidden="1" x14ac:dyDescent="0.25"/>
    <row r="4417" hidden="1" x14ac:dyDescent="0.25"/>
    <row r="4418" hidden="1" x14ac:dyDescent="0.25"/>
    <row r="4419" hidden="1" x14ac:dyDescent="0.25"/>
    <row r="4420" hidden="1" x14ac:dyDescent="0.25"/>
    <row r="4421" hidden="1" x14ac:dyDescent="0.25"/>
    <row r="4422" hidden="1" x14ac:dyDescent="0.25"/>
    <row r="4423" hidden="1" x14ac:dyDescent="0.25"/>
    <row r="4424" hidden="1" x14ac:dyDescent="0.25"/>
    <row r="4425" hidden="1" x14ac:dyDescent="0.25"/>
    <row r="4426" hidden="1" x14ac:dyDescent="0.25"/>
    <row r="4427" hidden="1" x14ac:dyDescent="0.25"/>
    <row r="4428" hidden="1" x14ac:dyDescent="0.25"/>
    <row r="4429" hidden="1" x14ac:dyDescent="0.25"/>
    <row r="4430" hidden="1" x14ac:dyDescent="0.25"/>
    <row r="4431" hidden="1" x14ac:dyDescent="0.25"/>
    <row r="4432" hidden="1" x14ac:dyDescent="0.25"/>
    <row r="4433" hidden="1" x14ac:dyDescent="0.25"/>
    <row r="4434" hidden="1" x14ac:dyDescent="0.25"/>
    <row r="4435" hidden="1" x14ac:dyDescent="0.25"/>
    <row r="4436" hidden="1" x14ac:dyDescent="0.25"/>
    <row r="4437" hidden="1" x14ac:dyDescent="0.25"/>
    <row r="4438" hidden="1" x14ac:dyDescent="0.25"/>
    <row r="4439" hidden="1" x14ac:dyDescent="0.25"/>
    <row r="4440" hidden="1" x14ac:dyDescent="0.25"/>
    <row r="4441" hidden="1" x14ac:dyDescent="0.25"/>
    <row r="4442" hidden="1" x14ac:dyDescent="0.25"/>
    <row r="4443" hidden="1" x14ac:dyDescent="0.25"/>
    <row r="4444" hidden="1" x14ac:dyDescent="0.25"/>
    <row r="4445" hidden="1" x14ac:dyDescent="0.25"/>
    <row r="4446" hidden="1" x14ac:dyDescent="0.25"/>
    <row r="4447" hidden="1" x14ac:dyDescent="0.25"/>
    <row r="4448" hidden="1" x14ac:dyDescent="0.25"/>
    <row r="4449" hidden="1" x14ac:dyDescent="0.25"/>
    <row r="4450" hidden="1" x14ac:dyDescent="0.25"/>
    <row r="4451" hidden="1" x14ac:dyDescent="0.25"/>
    <row r="4452" hidden="1" x14ac:dyDescent="0.25"/>
    <row r="4453" hidden="1" x14ac:dyDescent="0.25"/>
    <row r="4454" hidden="1" x14ac:dyDescent="0.25"/>
    <row r="4455" hidden="1" x14ac:dyDescent="0.25"/>
    <row r="4456" hidden="1" x14ac:dyDescent="0.25"/>
    <row r="4457" hidden="1" x14ac:dyDescent="0.25"/>
    <row r="4458" hidden="1" x14ac:dyDescent="0.25"/>
    <row r="4459" hidden="1" x14ac:dyDescent="0.25"/>
    <row r="4460" hidden="1" x14ac:dyDescent="0.25"/>
    <row r="4461" hidden="1" x14ac:dyDescent="0.25"/>
    <row r="4462" hidden="1" x14ac:dyDescent="0.25"/>
    <row r="4463" hidden="1" x14ac:dyDescent="0.25"/>
    <row r="4464" hidden="1" x14ac:dyDescent="0.25"/>
    <row r="4465" hidden="1" x14ac:dyDescent="0.25"/>
    <row r="4466" hidden="1" x14ac:dyDescent="0.25"/>
    <row r="4467" hidden="1" x14ac:dyDescent="0.25"/>
    <row r="4468" hidden="1" x14ac:dyDescent="0.25"/>
    <row r="4469" hidden="1" x14ac:dyDescent="0.25"/>
    <row r="4470" hidden="1" x14ac:dyDescent="0.25"/>
    <row r="4471" hidden="1" x14ac:dyDescent="0.25"/>
    <row r="4472" hidden="1" x14ac:dyDescent="0.25"/>
    <row r="4473" hidden="1" x14ac:dyDescent="0.25"/>
    <row r="4474" hidden="1" x14ac:dyDescent="0.25"/>
    <row r="4475" hidden="1" x14ac:dyDescent="0.25"/>
    <row r="4476" hidden="1" x14ac:dyDescent="0.25"/>
    <row r="4477" hidden="1" x14ac:dyDescent="0.25"/>
    <row r="4478" hidden="1" x14ac:dyDescent="0.25"/>
    <row r="4479" hidden="1" x14ac:dyDescent="0.25"/>
    <row r="4480" hidden="1" x14ac:dyDescent="0.25"/>
    <row r="4481" hidden="1" x14ac:dyDescent="0.25"/>
    <row r="4482" hidden="1" x14ac:dyDescent="0.25"/>
    <row r="4483" hidden="1" x14ac:dyDescent="0.25"/>
    <row r="4484" hidden="1" x14ac:dyDescent="0.25"/>
    <row r="4485" hidden="1" x14ac:dyDescent="0.25"/>
    <row r="4486" hidden="1" x14ac:dyDescent="0.25"/>
    <row r="4487" hidden="1" x14ac:dyDescent="0.25"/>
    <row r="4488" hidden="1" x14ac:dyDescent="0.25"/>
    <row r="4489" hidden="1" x14ac:dyDescent="0.25"/>
    <row r="4490" hidden="1" x14ac:dyDescent="0.25"/>
    <row r="4491" hidden="1" x14ac:dyDescent="0.25"/>
    <row r="4492" hidden="1" x14ac:dyDescent="0.25"/>
    <row r="4493" hidden="1" x14ac:dyDescent="0.25"/>
    <row r="4494" hidden="1" x14ac:dyDescent="0.25"/>
    <row r="4495" hidden="1" x14ac:dyDescent="0.25"/>
    <row r="4496" hidden="1" x14ac:dyDescent="0.25"/>
    <row r="4497" hidden="1" x14ac:dyDescent="0.25"/>
    <row r="4498" hidden="1" x14ac:dyDescent="0.25"/>
    <row r="4499" hidden="1" x14ac:dyDescent="0.25"/>
    <row r="4500" hidden="1" x14ac:dyDescent="0.25"/>
    <row r="4501" hidden="1" x14ac:dyDescent="0.25"/>
    <row r="4502" hidden="1" x14ac:dyDescent="0.25"/>
    <row r="4503" hidden="1" x14ac:dyDescent="0.25"/>
    <row r="4504" hidden="1" x14ac:dyDescent="0.25"/>
    <row r="4505" hidden="1" x14ac:dyDescent="0.25"/>
    <row r="4506" hidden="1" x14ac:dyDescent="0.25"/>
    <row r="4507" hidden="1" x14ac:dyDescent="0.25"/>
    <row r="4508" hidden="1" x14ac:dyDescent="0.25"/>
    <row r="4509" hidden="1" x14ac:dyDescent="0.25"/>
    <row r="4510" hidden="1" x14ac:dyDescent="0.25"/>
    <row r="4511" hidden="1" x14ac:dyDescent="0.25"/>
    <row r="4512" hidden="1" x14ac:dyDescent="0.25"/>
    <row r="4513" hidden="1" x14ac:dyDescent="0.25"/>
    <row r="4514" hidden="1" x14ac:dyDescent="0.25"/>
    <row r="4515" hidden="1" x14ac:dyDescent="0.25"/>
    <row r="4516" hidden="1" x14ac:dyDescent="0.25"/>
    <row r="4517" hidden="1" x14ac:dyDescent="0.25"/>
    <row r="4518" hidden="1" x14ac:dyDescent="0.25"/>
    <row r="4519" hidden="1" x14ac:dyDescent="0.25"/>
    <row r="4520" hidden="1" x14ac:dyDescent="0.25"/>
    <row r="4521" hidden="1" x14ac:dyDescent="0.25"/>
    <row r="4522" hidden="1" x14ac:dyDescent="0.25"/>
    <row r="4523" hidden="1" x14ac:dyDescent="0.25"/>
    <row r="4524" hidden="1" x14ac:dyDescent="0.25"/>
    <row r="4525" hidden="1" x14ac:dyDescent="0.25"/>
    <row r="4526" hidden="1" x14ac:dyDescent="0.25"/>
    <row r="4527" hidden="1" x14ac:dyDescent="0.25"/>
    <row r="4528" hidden="1" x14ac:dyDescent="0.25"/>
    <row r="4529" hidden="1" x14ac:dyDescent="0.25"/>
    <row r="4530" hidden="1" x14ac:dyDescent="0.25"/>
    <row r="4531" hidden="1" x14ac:dyDescent="0.25"/>
    <row r="4532" hidden="1" x14ac:dyDescent="0.25"/>
    <row r="4533" hidden="1" x14ac:dyDescent="0.25"/>
    <row r="4534" hidden="1" x14ac:dyDescent="0.25"/>
    <row r="4535" hidden="1" x14ac:dyDescent="0.25"/>
    <row r="4536" hidden="1" x14ac:dyDescent="0.25"/>
    <row r="4537" hidden="1" x14ac:dyDescent="0.25"/>
    <row r="4538" hidden="1" x14ac:dyDescent="0.25"/>
    <row r="4539" hidden="1" x14ac:dyDescent="0.25"/>
    <row r="4540" hidden="1" x14ac:dyDescent="0.25"/>
    <row r="4541" hidden="1" x14ac:dyDescent="0.25"/>
    <row r="4542" hidden="1" x14ac:dyDescent="0.25"/>
    <row r="4543" hidden="1" x14ac:dyDescent="0.25"/>
    <row r="4544" hidden="1" x14ac:dyDescent="0.25"/>
    <row r="4545" hidden="1" x14ac:dyDescent="0.25"/>
    <row r="4546" hidden="1" x14ac:dyDescent="0.25"/>
    <row r="4547" hidden="1" x14ac:dyDescent="0.25"/>
    <row r="4548" hidden="1" x14ac:dyDescent="0.25"/>
    <row r="4549" hidden="1" x14ac:dyDescent="0.25"/>
    <row r="4550" hidden="1" x14ac:dyDescent="0.25"/>
    <row r="4551" hidden="1" x14ac:dyDescent="0.25"/>
    <row r="4552" hidden="1" x14ac:dyDescent="0.25"/>
    <row r="4553" hidden="1" x14ac:dyDescent="0.25"/>
    <row r="4554" hidden="1" x14ac:dyDescent="0.25"/>
    <row r="4555" hidden="1" x14ac:dyDescent="0.25"/>
    <row r="4556" hidden="1" x14ac:dyDescent="0.25"/>
    <row r="4557" hidden="1" x14ac:dyDescent="0.25"/>
    <row r="4558" hidden="1" x14ac:dyDescent="0.25"/>
    <row r="4559" hidden="1" x14ac:dyDescent="0.25"/>
    <row r="4560" hidden="1" x14ac:dyDescent="0.25"/>
    <row r="4561" hidden="1" x14ac:dyDescent="0.25"/>
    <row r="4562" hidden="1" x14ac:dyDescent="0.25"/>
    <row r="4563" hidden="1" x14ac:dyDescent="0.25"/>
    <row r="4564" hidden="1" x14ac:dyDescent="0.25"/>
    <row r="4565" hidden="1" x14ac:dyDescent="0.25"/>
    <row r="4566" hidden="1" x14ac:dyDescent="0.25"/>
    <row r="4567" hidden="1" x14ac:dyDescent="0.25"/>
    <row r="4568" hidden="1" x14ac:dyDescent="0.25"/>
    <row r="4569" hidden="1" x14ac:dyDescent="0.25"/>
    <row r="4570" hidden="1" x14ac:dyDescent="0.25"/>
    <row r="4571" hidden="1" x14ac:dyDescent="0.25"/>
    <row r="4572" hidden="1" x14ac:dyDescent="0.25"/>
    <row r="4573" hidden="1" x14ac:dyDescent="0.25"/>
    <row r="4574" hidden="1" x14ac:dyDescent="0.25"/>
    <row r="4575" hidden="1" x14ac:dyDescent="0.25"/>
    <row r="4576" hidden="1" x14ac:dyDescent="0.25"/>
    <row r="4577" hidden="1" x14ac:dyDescent="0.25"/>
    <row r="4578" hidden="1" x14ac:dyDescent="0.25"/>
    <row r="4579" hidden="1" x14ac:dyDescent="0.25"/>
    <row r="4580" hidden="1" x14ac:dyDescent="0.25"/>
    <row r="4581" hidden="1" x14ac:dyDescent="0.25"/>
    <row r="4582" hidden="1" x14ac:dyDescent="0.25"/>
    <row r="4583" hidden="1" x14ac:dyDescent="0.25"/>
    <row r="4584" hidden="1" x14ac:dyDescent="0.25"/>
    <row r="4585" hidden="1" x14ac:dyDescent="0.25"/>
    <row r="4586" hidden="1" x14ac:dyDescent="0.25"/>
    <row r="4587" hidden="1" x14ac:dyDescent="0.25"/>
    <row r="4588" hidden="1" x14ac:dyDescent="0.25"/>
    <row r="4589" hidden="1" x14ac:dyDescent="0.25"/>
    <row r="4590" hidden="1" x14ac:dyDescent="0.25"/>
    <row r="4591" hidden="1" x14ac:dyDescent="0.25"/>
    <row r="4592" hidden="1" x14ac:dyDescent="0.25"/>
    <row r="4593" hidden="1" x14ac:dyDescent="0.25"/>
    <row r="4594" hidden="1" x14ac:dyDescent="0.25"/>
    <row r="4595" hidden="1" x14ac:dyDescent="0.25"/>
    <row r="4596" hidden="1" x14ac:dyDescent="0.25"/>
    <row r="4597" hidden="1" x14ac:dyDescent="0.25"/>
    <row r="4598" hidden="1" x14ac:dyDescent="0.25"/>
    <row r="4599" hidden="1" x14ac:dyDescent="0.25"/>
    <row r="4600" hidden="1" x14ac:dyDescent="0.25"/>
    <row r="4601" hidden="1" x14ac:dyDescent="0.25"/>
    <row r="4602" hidden="1" x14ac:dyDescent="0.25"/>
    <row r="4603" hidden="1" x14ac:dyDescent="0.25"/>
    <row r="4604" hidden="1" x14ac:dyDescent="0.25"/>
    <row r="4605" hidden="1" x14ac:dyDescent="0.25"/>
    <row r="4606" hidden="1" x14ac:dyDescent="0.25"/>
    <row r="4607" hidden="1" x14ac:dyDescent="0.25"/>
    <row r="4608" hidden="1" x14ac:dyDescent="0.25"/>
    <row r="4609" hidden="1" x14ac:dyDescent="0.25"/>
    <row r="4610" hidden="1" x14ac:dyDescent="0.25"/>
    <row r="4611" hidden="1" x14ac:dyDescent="0.25"/>
    <row r="4612" hidden="1" x14ac:dyDescent="0.25"/>
    <row r="4613" hidden="1" x14ac:dyDescent="0.25"/>
    <row r="4614" hidden="1" x14ac:dyDescent="0.25"/>
    <row r="4615" hidden="1" x14ac:dyDescent="0.25"/>
    <row r="4616" hidden="1" x14ac:dyDescent="0.25"/>
    <row r="4617" hidden="1" x14ac:dyDescent="0.25"/>
    <row r="4618" hidden="1" x14ac:dyDescent="0.25"/>
    <row r="4619" hidden="1" x14ac:dyDescent="0.25"/>
    <row r="4620" hidden="1" x14ac:dyDescent="0.25"/>
    <row r="4621" hidden="1" x14ac:dyDescent="0.25"/>
    <row r="4622" hidden="1" x14ac:dyDescent="0.25"/>
    <row r="4623" hidden="1" x14ac:dyDescent="0.25"/>
    <row r="4624" hidden="1" x14ac:dyDescent="0.25"/>
    <row r="4625" hidden="1" x14ac:dyDescent="0.25"/>
    <row r="4626" hidden="1" x14ac:dyDescent="0.25"/>
    <row r="4627" hidden="1" x14ac:dyDescent="0.25"/>
    <row r="4628" hidden="1" x14ac:dyDescent="0.25"/>
    <row r="4629" hidden="1" x14ac:dyDescent="0.25"/>
    <row r="4630" hidden="1" x14ac:dyDescent="0.25"/>
    <row r="4631" hidden="1" x14ac:dyDescent="0.25"/>
    <row r="4632" hidden="1" x14ac:dyDescent="0.25"/>
    <row r="4633" hidden="1" x14ac:dyDescent="0.25"/>
    <row r="4634" hidden="1" x14ac:dyDescent="0.25"/>
    <row r="4635" hidden="1" x14ac:dyDescent="0.25"/>
    <row r="4636" hidden="1" x14ac:dyDescent="0.25"/>
    <row r="4637" hidden="1" x14ac:dyDescent="0.25"/>
    <row r="4638" hidden="1" x14ac:dyDescent="0.25"/>
    <row r="4639" hidden="1" x14ac:dyDescent="0.25"/>
    <row r="4640" hidden="1" x14ac:dyDescent="0.25"/>
    <row r="4641" hidden="1" x14ac:dyDescent="0.25"/>
    <row r="4642" hidden="1" x14ac:dyDescent="0.25"/>
    <row r="4643" hidden="1" x14ac:dyDescent="0.25"/>
    <row r="4644" hidden="1" x14ac:dyDescent="0.25"/>
    <row r="4645" hidden="1" x14ac:dyDescent="0.25"/>
    <row r="4646" hidden="1" x14ac:dyDescent="0.25"/>
    <row r="4647" hidden="1" x14ac:dyDescent="0.25"/>
    <row r="4648" hidden="1" x14ac:dyDescent="0.25"/>
    <row r="4649" hidden="1" x14ac:dyDescent="0.25"/>
    <row r="4650" hidden="1" x14ac:dyDescent="0.25"/>
    <row r="4651" hidden="1" x14ac:dyDescent="0.25"/>
    <row r="4652" hidden="1" x14ac:dyDescent="0.25"/>
    <row r="4653" hidden="1" x14ac:dyDescent="0.25"/>
    <row r="4654" hidden="1" x14ac:dyDescent="0.25"/>
    <row r="4655" hidden="1" x14ac:dyDescent="0.25"/>
    <row r="4656" hidden="1" x14ac:dyDescent="0.25"/>
    <row r="4657" hidden="1" x14ac:dyDescent="0.25"/>
    <row r="4658" hidden="1" x14ac:dyDescent="0.25"/>
    <row r="4659" hidden="1" x14ac:dyDescent="0.25"/>
    <row r="4660" hidden="1" x14ac:dyDescent="0.25"/>
    <row r="4661" hidden="1" x14ac:dyDescent="0.25"/>
    <row r="4662" hidden="1" x14ac:dyDescent="0.25"/>
    <row r="4663" hidden="1" x14ac:dyDescent="0.25"/>
    <row r="4664" hidden="1" x14ac:dyDescent="0.25"/>
    <row r="4665" hidden="1" x14ac:dyDescent="0.25"/>
    <row r="4666" hidden="1" x14ac:dyDescent="0.25"/>
    <row r="4667" hidden="1" x14ac:dyDescent="0.25"/>
    <row r="4668" hidden="1" x14ac:dyDescent="0.25"/>
    <row r="4669" hidden="1" x14ac:dyDescent="0.25"/>
    <row r="4670" hidden="1" x14ac:dyDescent="0.25"/>
    <row r="4671" hidden="1" x14ac:dyDescent="0.25"/>
    <row r="4672" hidden="1" x14ac:dyDescent="0.25"/>
    <row r="4673" hidden="1" x14ac:dyDescent="0.25"/>
    <row r="4674" hidden="1" x14ac:dyDescent="0.25"/>
    <row r="4675" hidden="1" x14ac:dyDescent="0.25"/>
    <row r="4676" hidden="1" x14ac:dyDescent="0.25"/>
    <row r="4677" hidden="1" x14ac:dyDescent="0.25"/>
    <row r="4678" hidden="1" x14ac:dyDescent="0.25"/>
    <row r="4679" hidden="1" x14ac:dyDescent="0.25"/>
    <row r="4680" hidden="1" x14ac:dyDescent="0.25"/>
    <row r="4681" hidden="1" x14ac:dyDescent="0.25"/>
    <row r="4682" hidden="1" x14ac:dyDescent="0.25"/>
    <row r="4683" hidden="1" x14ac:dyDescent="0.25"/>
    <row r="4684" hidden="1" x14ac:dyDescent="0.25"/>
    <row r="4685" hidden="1" x14ac:dyDescent="0.25"/>
    <row r="4686" hidden="1" x14ac:dyDescent="0.25"/>
    <row r="4687" hidden="1" x14ac:dyDescent="0.25"/>
    <row r="4688" hidden="1" x14ac:dyDescent="0.25"/>
    <row r="4689" hidden="1" x14ac:dyDescent="0.25"/>
    <row r="4690" hidden="1" x14ac:dyDescent="0.25"/>
    <row r="4691" hidden="1" x14ac:dyDescent="0.25"/>
    <row r="4692" hidden="1" x14ac:dyDescent="0.25"/>
    <row r="4693" hidden="1" x14ac:dyDescent="0.25"/>
    <row r="4694" hidden="1" x14ac:dyDescent="0.25"/>
    <row r="4695" hidden="1" x14ac:dyDescent="0.25"/>
    <row r="4696" hidden="1" x14ac:dyDescent="0.25"/>
    <row r="4697" hidden="1" x14ac:dyDescent="0.25"/>
    <row r="4698" hidden="1" x14ac:dyDescent="0.25"/>
    <row r="4699" hidden="1" x14ac:dyDescent="0.25"/>
    <row r="4700" hidden="1" x14ac:dyDescent="0.25"/>
    <row r="4701" hidden="1" x14ac:dyDescent="0.25"/>
    <row r="4702" hidden="1" x14ac:dyDescent="0.25"/>
    <row r="4703" hidden="1" x14ac:dyDescent="0.25"/>
    <row r="4704" hidden="1" x14ac:dyDescent="0.25"/>
    <row r="4705" hidden="1" x14ac:dyDescent="0.25"/>
    <row r="4706" hidden="1" x14ac:dyDescent="0.25"/>
    <row r="4707" hidden="1" x14ac:dyDescent="0.25"/>
    <row r="4708" hidden="1" x14ac:dyDescent="0.25"/>
    <row r="4709" hidden="1" x14ac:dyDescent="0.25"/>
    <row r="4710" hidden="1" x14ac:dyDescent="0.25"/>
    <row r="4711" hidden="1" x14ac:dyDescent="0.25"/>
    <row r="4712" hidden="1" x14ac:dyDescent="0.25"/>
    <row r="4713" hidden="1" x14ac:dyDescent="0.25"/>
    <row r="4714" hidden="1" x14ac:dyDescent="0.25"/>
    <row r="4715" hidden="1" x14ac:dyDescent="0.25"/>
    <row r="4716" hidden="1" x14ac:dyDescent="0.25"/>
    <row r="4717" hidden="1" x14ac:dyDescent="0.25"/>
    <row r="4718" hidden="1" x14ac:dyDescent="0.25"/>
    <row r="4719" hidden="1" x14ac:dyDescent="0.25"/>
    <row r="4720" hidden="1" x14ac:dyDescent="0.25"/>
    <row r="4721" hidden="1" x14ac:dyDescent="0.25"/>
    <row r="4722" hidden="1" x14ac:dyDescent="0.25"/>
    <row r="4723" hidden="1" x14ac:dyDescent="0.25"/>
    <row r="4724" hidden="1" x14ac:dyDescent="0.25"/>
    <row r="4725" hidden="1" x14ac:dyDescent="0.25"/>
    <row r="4726" hidden="1" x14ac:dyDescent="0.25"/>
    <row r="4727" hidden="1" x14ac:dyDescent="0.25"/>
    <row r="4728" hidden="1" x14ac:dyDescent="0.25"/>
    <row r="4729" hidden="1" x14ac:dyDescent="0.25"/>
    <row r="4730" hidden="1" x14ac:dyDescent="0.25"/>
    <row r="4731" hidden="1" x14ac:dyDescent="0.25"/>
    <row r="4732" hidden="1" x14ac:dyDescent="0.25"/>
    <row r="4733" hidden="1" x14ac:dyDescent="0.25"/>
    <row r="4734" hidden="1" x14ac:dyDescent="0.25"/>
    <row r="4735" hidden="1" x14ac:dyDescent="0.25"/>
    <row r="4736" hidden="1" x14ac:dyDescent="0.25"/>
    <row r="4737" hidden="1" x14ac:dyDescent="0.25"/>
    <row r="4738" hidden="1" x14ac:dyDescent="0.25"/>
    <row r="4739" hidden="1" x14ac:dyDescent="0.25"/>
    <row r="4740" hidden="1" x14ac:dyDescent="0.25"/>
    <row r="4741" hidden="1" x14ac:dyDescent="0.25"/>
    <row r="4742" hidden="1" x14ac:dyDescent="0.25"/>
    <row r="4743" hidden="1" x14ac:dyDescent="0.25"/>
    <row r="4744" hidden="1" x14ac:dyDescent="0.25"/>
    <row r="4745" hidden="1" x14ac:dyDescent="0.25"/>
    <row r="4746" hidden="1" x14ac:dyDescent="0.25"/>
    <row r="4747" hidden="1" x14ac:dyDescent="0.25"/>
    <row r="4748" hidden="1" x14ac:dyDescent="0.25"/>
    <row r="4749" hidden="1" x14ac:dyDescent="0.25"/>
    <row r="4750" hidden="1" x14ac:dyDescent="0.25"/>
    <row r="4751" hidden="1" x14ac:dyDescent="0.25"/>
    <row r="4752" hidden="1" x14ac:dyDescent="0.25"/>
    <row r="4753" hidden="1" x14ac:dyDescent="0.25"/>
    <row r="4754" hidden="1" x14ac:dyDescent="0.25"/>
    <row r="4755" hidden="1" x14ac:dyDescent="0.25"/>
    <row r="4756" hidden="1" x14ac:dyDescent="0.25"/>
    <row r="4757" hidden="1" x14ac:dyDescent="0.25"/>
    <row r="4758" hidden="1" x14ac:dyDescent="0.25"/>
    <row r="4759" hidden="1" x14ac:dyDescent="0.25"/>
    <row r="4760" hidden="1" x14ac:dyDescent="0.25"/>
    <row r="4761" hidden="1" x14ac:dyDescent="0.25"/>
    <row r="4762" hidden="1" x14ac:dyDescent="0.25"/>
    <row r="4763" hidden="1" x14ac:dyDescent="0.25"/>
    <row r="4764" hidden="1" x14ac:dyDescent="0.25"/>
    <row r="4765" hidden="1" x14ac:dyDescent="0.25"/>
    <row r="4766" hidden="1" x14ac:dyDescent="0.25"/>
    <row r="4767" hidden="1" x14ac:dyDescent="0.25"/>
    <row r="4768" hidden="1" x14ac:dyDescent="0.25"/>
    <row r="4769" hidden="1" x14ac:dyDescent="0.25"/>
    <row r="4770" hidden="1" x14ac:dyDescent="0.25"/>
    <row r="4771" hidden="1" x14ac:dyDescent="0.25"/>
    <row r="4772" hidden="1" x14ac:dyDescent="0.25"/>
    <row r="4773" hidden="1" x14ac:dyDescent="0.25"/>
    <row r="4774" hidden="1" x14ac:dyDescent="0.25"/>
    <row r="4775" hidden="1" x14ac:dyDescent="0.25"/>
    <row r="4776" hidden="1" x14ac:dyDescent="0.25"/>
    <row r="4777" hidden="1" x14ac:dyDescent="0.25"/>
    <row r="4778" hidden="1" x14ac:dyDescent="0.25"/>
    <row r="4779" hidden="1" x14ac:dyDescent="0.25"/>
    <row r="4780" hidden="1" x14ac:dyDescent="0.25"/>
    <row r="4781" hidden="1" x14ac:dyDescent="0.25"/>
    <row r="4782" hidden="1" x14ac:dyDescent="0.25"/>
    <row r="4783" hidden="1" x14ac:dyDescent="0.25"/>
    <row r="4784" hidden="1" x14ac:dyDescent="0.25"/>
    <row r="4785" hidden="1" x14ac:dyDescent="0.25"/>
    <row r="4786" hidden="1" x14ac:dyDescent="0.25"/>
    <row r="4787" hidden="1" x14ac:dyDescent="0.25"/>
    <row r="4788" hidden="1" x14ac:dyDescent="0.25"/>
    <row r="4789" hidden="1" x14ac:dyDescent="0.25"/>
    <row r="4790" hidden="1" x14ac:dyDescent="0.25"/>
    <row r="4791" hidden="1" x14ac:dyDescent="0.25"/>
    <row r="4792" hidden="1" x14ac:dyDescent="0.25"/>
    <row r="4793" hidden="1" x14ac:dyDescent="0.25"/>
    <row r="4794" hidden="1" x14ac:dyDescent="0.25"/>
    <row r="4795" hidden="1" x14ac:dyDescent="0.25"/>
    <row r="4796" hidden="1" x14ac:dyDescent="0.25"/>
    <row r="4797" hidden="1" x14ac:dyDescent="0.25"/>
    <row r="4798" hidden="1" x14ac:dyDescent="0.25"/>
    <row r="4799" hidden="1" x14ac:dyDescent="0.25"/>
    <row r="4800" hidden="1" x14ac:dyDescent="0.25"/>
    <row r="4801" hidden="1" x14ac:dyDescent="0.25"/>
    <row r="4802" hidden="1" x14ac:dyDescent="0.25"/>
    <row r="4803" hidden="1" x14ac:dyDescent="0.25"/>
    <row r="4804" hidden="1" x14ac:dyDescent="0.25"/>
    <row r="4805" hidden="1" x14ac:dyDescent="0.25"/>
    <row r="4806" hidden="1" x14ac:dyDescent="0.25"/>
    <row r="4807" hidden="1" x14ac:dyDescent="0.25"/>
    <row r="4808" hidden="1" x14ac:dyDescent="0.25"/>
    <row r="4809" hidden="1" x14ac:dyDescent="0.25"/>
    <row r="4810" hidden="1" x14ac:dyDescent="0.25"/>
    <row r="4811" hidden="1" x14ac:dyDescent="0.25"/>
    <row r="4812" hidden="1" x14ac:dyDescent="0.25"/>
    <row r="4813" hidden="1" x14ac:dyDescent="0.25"/>
    <row r="4814" hidden="1" x14ac:dyDescent="0.25"/>
    <row r="4815" hidden="1" x14ac:dyDescent="0.25"/>
    <row r="4816" hidden="1" x14ac:dyDescent="0.25"/>
    <row r="4817" hidden="1" x14ac:dyDescent="0.25"/>
    <row r="4818" hidden="1" x14ac:dyDescent="0.25"/>
    <row r="4819" hidden="1" x14ac:dyDescent="0.25"/>
    <row r="4820" hidden="1" x14ac:dyDescent="0.25"/>
    <row r="4821" hidden="1" x14ac:dyDescent="0.25"/>
    <row r="4822" hidden="1" x14ac:dyDescent="0.25"/>
    <row r="4823" hidden="1" x14ac:dyDescent="0.25"/>
    <row r="4824" hidden="1" x14ac:dyDescent="0.25"/>
    <row r="4825" hidden="1" x14ac:dyDescent="0.25"/>
    <row r="4826" hidden="1" x14ac:dyDescent="0.25"/>
    <row r="4827" hidden="1" x14ac:dyDescent="0.25"/>
    <row r="4828" hidden="1" x14ac:dyDescent="0.25"/>
    <row r="4829" hidden="1" x14ac:dyDescent="0.25"/>
    <row r="4830" hidden="1" x14ac:dyDescent="0.25"/>
    <row r="4831" hidden="1" x14ac:dyDescent="0.25"/>
    <row r="4832" hidden="1" x14ac:dyDescent="0.25"/>
    <row r="4833" hidden="1" x14ac:dyDescent="0.25"/>
    <row r="4834" hidden="1" x14ac:dyDescent="0.25"/>
    <row r="4835" hidden="1" x14ac:dyDescent="0.25"/>
    <row r="4836" hidden="1" x14ac:dyDescent="0.25"/>
    <row r="4837" hidden="1" x14ac:dyDescent="0.25"/>
    <row r="4838" hidden="1" x14ac:dyDescent="0.25"/>
    <row r="4839" hidden="1" x14ac:dyDescent="0.25"/>
    <row r="4840" hidden="1" x14ac:dyDescent="0.25"/>
    <row r="4841" hidden="1" x14ac:dyDescent="0.25"/>
    <row r="4842" hidden="1" x14ac:dyDescent="0.25"/>
    <row r="4843" hidden="1" x14ac:dyDescent="0.25"/>
    <row r="4844" hidden="1" x14ac:dyDescent="0.25"/>
    <row r="4845" hidden="1" x14ac:dyDescent="0.25"/>
    <row r="4846" hidden="1" x14ac:dyDescent="0.25"/>
    <row r="4847" hidden="1" x14ac:dyDescent="0.25"/>
    <row r="4848" hidden="1" x14ac:dyDescent="0.25"/>
    <row r="4849" hidden="1" x14ac:dyDescent="0.25"/>
    <row r="4850" hidden="1" x14ac:dyDescent="0.25"/>
    <row r="4851" hidden="1" x14ac:dyDescent="0.25"/>
    <row r="4852" hidden="1" x14ac:dyDescent="0.25"/>
    <row r="4853" hidden="1" x14ac:dyDescent="0.25"/>
    <row r="4854" hidden="1" x14ac:dyDescent="0.25"/>
    <row r="4855" hidden="1" x14ac:dyDescent="0.25"/>
    <row r="4856" hidden="1" x14ac:dyDescent="0.25"/>
    <row r="4857" hidden="1" x14ac:dyDescent="0.25"/>
    <row r="4858" hidden="1" x14ac:dyDescent="0.25"/>
    <row r="4859" hidden="1" x14ac:dyDescent="0.25"/>
    <row r="4860" hidden="1" x14ac:dyDescent="0.25"/>
    <row r="4861" hidden="1" x14ac:dyDescent="0.25"/>
    <row r="4862" hidden="1" x14ac:dyDescent="0.25"/>
    <row r="4863" hidden="1" x14ac:dyDescent="0.25"/>
    <row r="4864" hidden="1" x14ac:dyDescent="0.25"/>
    <row r="4865" hidden="1" x14ac:dyDescent="0.25"/>
    <row r="4866" hidden="1" x14ac:dyDescent="0.25"/>
    <row r="4867" hidden="1" x14ac:dyDescent="0.25"/>
    <row r="4868" hidden="1" x14ac:dyDescent="0.25"/>
    <row r="4869" hidden="1" x14ac:dyDescent="0.25"/>
    <row r="4870" hidden="1" x14ac:dyDescent="0.25"/>
    <row r="4871" hidden="1" x14ac:dyDescent="0.25"/>
    <row r="4872" hidden="1" x14ac:dyDescent="0.25"/>
    <row r="4873" hidden="1" x14ac:dyDescent="0.25"/>
    <row r="4874" hidden="1" x14ac:dyDescent="0.25"/>
    <row r="4875" hidden="1" x14ac:dyDescent="0.25"/>
    <row r="4876" hidden="1" x14ac:dyDescent="0.25"/>
    <row r="4877" hidden="1" x14ac:dyDescent="0.25"/>
    <row r="4878" hidden="1" x14ac:dyDescent="0.25"/>
    <row r="4879" hidden="1" x14ac:dyDescent="0.25"/>
    <row r="4880" hidden="1" x14ac:dyDescent="0.25"/>
    <row r="4881" hidden="1" x14ac:dyDescent="0.25"/>
    <row r="4882" hidden="1" x14ac:dyDescent="0.25"/>
    <row r="4883" hidden="1" x14ac:dyDescent="0.25"/>
    <row r="4884" hidden="1" x14ac:dyDescent="0.25"/>
    <row r="4885" hidden="1" x14ac:dyDescent="0.25"/>
    <row r="4886" hidden="1" x14ac:dyDescent="0.25"/>
    <row r="4887" hidden="1" x14ac:dyDescent="0.25"/>
    <row r="4888" hidden="1" x14ac:dyDescent="0.25"/>
    <row r="4889" hidden="1" x14ac:dyDescent="0.25"/>
    <row r="4890" hidden="1" x14ac:dyDescent="0.25"/>
    <row r="4891" hidden="1" x14ac:dyDescent="0.25"/>
    <row r="4892" hidden="1" x14ac:dyDescent="0.25"/>
    <row r="4893" hidden="1" x14ac:dyDescent="0.25"/>
    <row r="4894" hidden="1" x14ac:dyDescent="0.25"/>
    <row r="4895" hidden="1" x14ac:dyDescent="0.25"/>
    <row r="4896" hidden="1" x14ac:dyDescent="0.25"/>
    <row r="4897" hidden="1" x14ac:dyDescent="0.25"/>
    <row r="4898" hidden="1" x14ac:dyDescent="0.25"/>
    <row r="4899" hidden="1" x14ac:dyDescent="0.25"/>
    <row r="4900" hidden="1" x14ac:dyDescent="0.25"/>
    <row r="4901" hidden="1" x14ac:dyDescent="0.25"/>
    <row r="4902" hidden="1" x14ac:dyDescent="0.25"/>
    <row r="4903" hidden="1" x14ac:dyDescent="0.25"/>
    <row r="4904" hidden="1" x14ac:dyDescent="0.25"/>
    <row r="4905" hidden="1" x14ac:dyDescent="0.25"/>
    <row r="4906" hidden="1" x14ac:dyDescent="0.25"/>
    <row r="4907" hidden="1" x14ac:dyDescent="0.25"/>
    <row r="4908" hidden="1" x14ac:dyDescent="0.25"/>
    <row r="4909" hidden="1" x14ac:dyDescent="0.25"/>
    <row r="4910" hidden="1" x14ac:dyDescent="0.25"/>
    <row r="4911" hidden="1" x14ac:dyDescent="0.25"/>
    <row r="4912" hidden="1" x14ac:dyDescent="0.25"/>
    <row r="4913" hidden="1" x14ac:dyDescent="0.25"/>
    <row r="4914" hidden="1" x14ac:dyDescent="0.25"/>
    <row r="4915" hidden="1" x14ac:dyDescent="0.25"/>
    <row r="4916" hidden="1" x14ac:dyDescent="0.25"/>
    <row r="4917" hidden="1" x14ac:dyDescent="0.25"/>
    <row r="4918" hidden="1" x14ac:dyDescent="0.25"/>
    <row r="4919" hidden="1" x14ac:dyDescent="0.25"/>
    <row r="4920" hidden="1" x14ac:dyDescent="0.25"/>
    <row r="4921" hidden="1" x14ac:dyDescent="0.25"/>
    <row r="4922" hidden="1" x14ac:dyDescent="0.25"/>
    <row r="4923" hidden="1" x14ac:dyDescent="0.25"/>
    <row r="4924" hidden="1" x14ac:dyDescent="0.25"/>
    <row r="4925" hidden="1" x14ac:dyDescent="0.25"/>
    <row r="4926" hidden="1" x14ac:dyDescent="0.25"/>
    <row r="4927" hidden="1" x14ac:dyDescent="0.25"/>
    <row r="4928" hidden="1" x14ac:dyDescent="0.25"/>
    <row r="4929" hidden="1" x14ac:dyDescent="0.25"/>
    <row r="4930" hidden="1" x14ac:dyDescent="0.25"/>
    <row r="4931" hidden="1" x14ac:dyDescent="0.25"/>
    <row r="4932" hidden="1" x14ac:dyDescent="0.25"/>
    <row r="4933" hidden="1" x14ac:dyDescent="0.25"/>
    <row r="4934" hidden="1" x14ac:dyDescent="0.25"/>
    <row r="4935" hidden="1" x14ac:dyDescent="0.25"/>
    <row r="4936" hidden="1" x14ac:dyDescent="0.25"/>
    <row r="4937" hidden="1" x14ac:dyDescent="0.25"/>
    <row r="4938" hidden="1" x14ac:dyDescent="0.25"/>
    <row r="4939" hidden="1" x14ac:dyDescent="0.25"/>
    <row r="4940" hidden="1" x14ac:dyDescent="0.25"/>
    <row r="4941" hidden="1" x14ac:dyDescent="0.25"/>
    <row r="4942" hidden="1" x14ac:dyDescent="0.25"/>
    <row r="4943" hidden="1" x14ac:dyDescent="0.25"/>
    <row r="4944" hidden="1" x14ac:dyDescent="0.25"/>
    <row r="4945" hidden="1" x14ac:dyDescent="0.25"/>
    <row r="4946" hidden="1" x14ac:dyDescent="0.25"/>
    <row r="4947" hidden="1" x14ac:dyDescent="0.25"/>
    <row r="4948" hidden="1" x14ac:dyDescent="0.25"/>
    <row r="4949" hidden="1" x14ac:dyDescent="0.25"/>
    <row r="4950" hidden="1" x14ac:dyDescent="0.25"/>
    <row r="4951" hidden="1" x14ac:dyDescent="0.25"/>
    <row r="4952" hidden="1" x14ac:dyDescent="0.25"/>
    <row r="4953" hidden="1" x14ac:dyDescent="0.25"/>
    <row r="4954" hidden="1" x14ac:dyDescent="0.25"/>
    <row r="4955" hidden="1" x14ac:dyDescent="0.25"/>
    <row r="4956" hidden="1" x14ac:dyDescent="0.25"/>
    <row r="4957" hidden="1" x14ac:dyDescent="0.25"/>
    <row r="4958" hidden="1" x14ac:dyDescent="0.25"/>
    <row r="4959" hidden="1" x14ac:dyDescent="0.25"/>
    <row r="4960" hidden="1" x14ac:dyDescent="0.25"/>
    <row r="4961" hidden="1" x14ac:dyDescent="0.25"/>
    <row r="4962" hidden="1" x14ac:dyDescent="0.25"/>
    <row r="4963" hidden="1" x14ac:dyDescent="0.25"/>
    <row r="4964" hidden="1" x14ac:dyDescent="0.25"/>
    <row r="4965" hidden="1" x14ac:dyDescent="0.25"/>
    <row r="4966" hidden="1" x14ac:dyDescent="0.25"/>
    <row r="4967" hidden="1" x14ac:dyDescent="0.25"/>
    <row r="4968" hidden="1" x14ac:dyDescent="0.25"/>
    <row r="4969" hidden="1" x14ac:dyDescent="0.25"/>
    <row r="4970" hidden="1" x14ac:dyDescent="0.25"/>
    <row r="4971" hidden="1" x14ac:dyDescent="0.25"/>
    <row r="4972" hidden="1" x14ac:dyDescent="0.25"/>
    <row r="4973" hidden="1" x14ac:dyDescent="0.25"/>
    <row r="4974" hidden="1" x14ac:dyDescent="0.25"/>
    <row r="4975" hidden="1" x14ac:dyDescent="0.25"/>
    <row r="4976" hidden="1" x14ac:dyDescent="0.25"/>
    <row r="4977" hidden="1" x14ac:dyDescent="0.25"/>
    <row r="4978" hidden="1" x14ac:dyDescent="0.25"/>
    <row r="4979" hidden="1" x14ac:dyDescent="0.25"/>
    <row r="4980" hidden="1" x14ac:dyDescent="0.25"/>
    <row r="4981" hidden="1" x14ac:dyDescent="0.25"/>
    <row r="4982" hidden="1" x14ac:dyDescent="0.25"/>
    <row r="4983" hidden="1" x14ac:dyDescent="0.25"/>
    <row r="4984" hidden="1" x14ac:dyDescent="0.25"/>
    <row r="4985" hidden="1" x14ac:dyDescent="0.25"/>
    <row r="4986" hidden="1" x14ac:dyDescent="0.25"/>
    <row r="4987" hidden="1" x14ac:dyDescent="0.25"/>
    <row r="4988" hidden="1" x14ac:dyDescent="0.25"/>
    <row r="4989" hidden="1" x14ac:dyDescent="0.25"/>
    <row r="4990" hidden="1" x14ac:dyDescent="0.25"/>
    <row r="4991" hidden="1" x14ac:dyDescent="0.25"/>
    <row r="4992" hidden="1" x14ac:dyDescent="0.25"/>
    <row r="4993" hidden="1" x14ac:dyDescent="0.25"/>
    <row r="4994" hidden="1" x14ac:dyDescent="0.25"/>
    <row r="4995" hidden="1" x14ac:dyDescent="0.25"/>
    <row r="4996" hidden="1" x14ac:dyDescent="0.25"/>
    <row r="4997" hidden="1" x14ac:dyDescent="0.25"/>
    <row r="4998" hidden="1" x14ac:dyDescent="0.25"/>
    <row r="4999" hidden="1" x14ac:dyDescent="0.25"/>
    <row r="5000" hidden="1" x14ac:dyDescent="0.25"/>
    <row r="5001" hidden="1" x14ac:dyDescent="0.25"/>
    <row r="5002" hidden="1" x14ac:dyDescent="0.25"/>
    <row r="5003" hidden="1" x14ac:dyDescent="0.25"/>
    <row r="5004" hidden="1" x14ac:dyDescent="0.25"/>
    <row r="5005" hidden="1" x14ac:dyDescent="0.25"/>
    <row r="5006" hidden="1" x14ac:dyDescent="0.25"/>
    <row r="5007" hidden="1" x14ac:dyDescent="0.25"/>
    <row r="5008" hidden="1" x14ac:dyDescent="0.25"/>
    <row r="5009" hidden="1" x14ac:dyDescent="0.25"/>
    <row r="5010" hidden="1" x14ac:dyDescent="0.25"/>
    <row r="5011" hidden="1" x14ac:dyDescent="0.25"/>
    <row r="5012" hidden="1" x14ac:dyDescent="0.25"/>
    <row r="5013" hidden="1" x14ac:dyDescent="0.25"/>
    <row r="5014" hidden="1" x14ac:dyDescent="0.25"/>
    <row r="5015" hidden="1" x14ac:dyDescent="0.25"/>
    <row r="5016" hidden="1" x14ac:dyDescent="0.25"/>
    <row r="5017" hidden="1" x14ac:dyDescent="0.25"/>
    <row r="5018" hidden="1" x14ac:dyDescent="0.25"/>
    <row r="5019" hidden="1" x14ac:dyDescent="0.25"/>
    <row r="5020" hidden="1" x14ac:dyDescent="0.25"/>
    <row r="5021" hidden="1" x14ac:dyDescent="0.25"/>
    <row r="5022" hidden="1" x14ac:dyDescent="0.25"/>
    <row r="5023" hidden="1" x14ac:dyDescent="0.25"/>
    <row r="5024" hidden="1" x14ac:dyDescent="0.25"/>
    <row r="5025" hidden="1" x14ac:dyDescent="0.25"/>
    <row r="5026" hidden="1" x14ac:dyDescent="0.25"/>
    <row r="5027" hidden="1" x14ac:dyDescent="0.25"/>
    <row r="5028" hidden="1" x14ac:dyDescent="0.25"/>
    <row r="5029" hidden="1" x14ac:dyDescent="0.25"/>
    <row r="5030" hidden="1" x14ac:dyDescent="0.25"/>
    <row r="5031" hidden="1" x14ac:dyDescent="0.25"/>
    <row r="5032" hidden="1" x14ac:dyDescent="0.25"/>
    <row r="5033" hidden="1" x14ac:dyDescent="0.25"/>
    <row r="5034" hidden="1" x14ac:dyDescent="0.25"/>
    <row r="5035" hidden="1" x14ac:dyDescent="0.25"/>
    <row r="5036" hidden="1" x14ac:dyDescent="0.25"/>
    <row r="5037" hidden="1" x14ac:dyDescent="0.25"/>
    <row r="5038" hidden="1" x14ac:dyDescent="0.25"/>
    <row r="5039" hidden="1" x14ac:dyDescent="0.25"/>
    <row r="5040" hidden="1" x14ac:dyDescent="0.25"/>
    <row r="5041" hidden="1" x14ac:dyDescent="0.25"/>
    <row r="5042" hidden="1" x14ac:dyDescent="0.25"/>
    <row r="5043" hidden="1" x14ac:dyDescent="0.25"/>
    <row r="5044" hidden="1" x14ac:dyDescent="0.25"/>
    <row r="5045" hidden="1" x14ac:dyDescent="0.25"/>
    <row r="5046" hidden="1" x14ac:dyDescent="0.25"/>
    <row r="5047" hidden="1" x14ac:dyDescent="0.25"/>
    <row r="5048" hidden="1" x14ac:dyDescent="0.25"/>
    <row r="5049" hidden="1" x14ac:dyDescent="0.25"/>
    <row r="5050" hidden="1" x14ac:dyDescent="0.25"/>
    <row r="5051" hidden="1" x14ac:dyDescent="0.25"/>
    <row r="5052" hidden="1" x14ac:dyDescent="0.25"/>
    <row r="5053" hidden="1" x14ac:dyDescent="0.25"/>
    <row r="5054" hidden="1" x14ac:dyDescent="0.25"/>
    <row r="5055" hidden="1" x14ac:dyDescent="0.25"/>
    <row r="5056" hidden="1" x14ac:dyDescent="0.25"/>
    <row r="5057" hidden="1" x14ac:dyDescent="0.25"/>
    <row r="5058" hidden="1" x14ac:dyDescent="0.25"/>
    <row r="5059" hidden="1" x14ac:dyDescent="0.25"/>
    <row r="5060" hidden="1" x14ac:dyDescent="0.25"/>
    <row r="5061" hidden="1" x14ac:dyDescent="0.25"/>
    <row r="5062" hidden="1" x14ac:dyDescent="0.25"/>
    <row r="5063" hidden="1" x14ac:dyDescent="0.25"/>
    <row r="5064" hidden="1" x14ac:dyDescent="0.25"/>
    <row r="5065" hidden="1" x14ac:dyDescent="0.25"/>
    <row r="5066" hidden="1" x14ac:dyDescent="0.25"/>
    <row r="5067" hidden="1" x14ac:dyDescent="0.25"/>
    <row r="5068" hidden="1" x14ac:dyDescent="0.25"/>
    <row r="5069" hidden="1" x14ac:dyDescent="0.25"/>
    <row r="5070" hidden="1" x14ac:dyDescent="0.25"/>
    <row r="5071" hidden="1" x14ac:dyDescent="0.25"/>
    <row r="5072" hidden="1" x14ac:dyDescent="0.25"/>
    <row r="5073" hidden="1" x14ac:dyDescent="0.25"/>
    <row r="5074" hidden="1" x14ac:dyDescent="0.25"/>
    <row r="5075" hidden="1" x14ac:dyDescent="0.25"/>
    <row r="5076" hidden="1" x14ac:dyDescent="0.25"/>
    <row r="5077" hidden="1" x14ac:dyDescent="0.25"/>
    <row r="5078" hidden="1" x14ac:dyDescent="0.25"/>
    <row r="5079" hidden="1" x14ac:dyDescent="0.25"/>
    <row r="5080" hidden="1" x14ac:dyDescent="0.25"/>
    <row r="5081" hidden="1" x14ac:dyDescent="0.25"/>
    <row r="5082" hidden="1" x14ac:dyDescent="0.25"/>
    <row r="5083" hidden="1" x14ac:dyDescent="0.25"/>
    <row r="5084" hidden="1" x14ac:dyDescent="0.25"/>
    <row r="5085" hidden="1" x14ac:dyDescent="0.25"/>
    <row r="5086" hidden="1" x14ac:dyDescent="0.25"/>
    <row r="5087" hidden="1" x14ac:dyDescent="0.25"/>
    <row r="5088" hidden="1" x14ac:dyDescent="0.25"/>
    <row r="5089" hidden="1" x14ac:dyDescent="0.25"/>
    <row r="5090" hidden="1" x14ac:dyDescent="0.25"/>
    <row r="5091" hidden="1" x14ac:dyDescent="0.25"/>
    <row r="5092" hidden="1" x14ac:dyDescent="0.25"/>
    <row r="5093" hidden="1" x14ac:dyDescent="0.25"/>
    <row r="5094" hidden="1" x14ac:dyDescent="0.25"/>
    <row r="5095" hidden="1" x14ac:dyDescent="0.25"/>
    <row r="5096" hidden="1" x14ac:dyDescent="0.25"/>
    <row r="5097" hidden="1" x14ac:dyDescent="0.25"/>
    <row r="5098" hidden="1" x14ac:dyDescent="0.25"/>
    <row r="5099" hidden="1" x14ac:dyDescent="0.25"/>
    <row r="5100" hidden="1" x14ac:dyDescent="0.25"/>
    <row r="5101" hidden="1" x14ac:dyDescent="0.25"/>
    <row r="5102" hidden="1" x14ac:dyDescent="0.25"/>
    <row r="5103" hidden="1" x14ac:dyDescent="0.25"/>
    <row r="5104" hidden="1" x14ac:dyDescent="0.25"/>
    <row r="5105" hidden="1" x14ac:dyDescent="0.25"/>
    <row r="5106" hidden="1" x14ac:dyDescent="0.25"/>
    <row r="5107" hidden="1" x14ac:dyDescent="0.25"/>
    <row r="5108" hidden="1" x14ac:dyDescent="0.25"/>
    <row r="5109" hidden="1" x14ac:dyDescent="0.25"/>
    <row r="5110" hidden="1" x14ac:dyDescent="0.25"/>
    <row r="5111" hidden="1" x14ac:dyDescent="0.25"/>
    <row r="5112" hidden="1" x14ac:dyDescent="0.25"/>
    <row r="5113" hidden="1" x14ac:dyDescent="0.25"/>
    <row r="5114" hidden="1" x14ac:dyDescent="0.25"/>
    <row r="5115" hidden="1" x14ac:dyDescent="0.25"/>
    <row r="5116" hidden="1" x14ac:dyDescent="0.25"/>
    <row r="5117" hidden="1" x14ac:dyDescent="0.25"/>
    <row r="5118" hidden="1" x14ac:dyDescent="0.25"/>
    <row r="5119" hidden="1" x14ac:dyDescent="0.25"/>
    <row r="5120" hidden="1" x14ac:dyDescent="0.25"/>
    <row r="5121" hidden="1" x14ac:dyDescent="0.25"/>
    <row r="5122" hidden="1" x14ac:dyDescent="0.25"/>
    <row r="5123" hidden="1" x14ac:dyDescent="0.25"/>
    <row r="5124" hidden="1" x14ac:dyDescent="0.25"/>
    <row r="5125" hidden="1" x14ac:dyDescent="0.25"/>
    <row r="5126" hidden="1" x14ac:dyDescent="0.25"/>
    <row r="5127" hidden="1" x14ac:dyDescent="0.25"/>
    <row r="5128" hidden="1" x14ac:dyDescent="0.25"/>
    <row r="5129" hidden="1" x14ac:dyDescent="0.25"/>
    <row r="5130" hidden="1" x14ac:dyDescent="0.25"/>
    <row r="5131" hidden="1" x14ac:dyDescent="0.25"/>
    <row r="5132" hidden="1" x14ac:dyDescent="0.25"/>
    <row r="5133" hidden="1" x14ac:dyDescent="0.25"/>
    <row r="5134" hidden="1" x14ac:dyDescent="0.25"/>
    <row r="5135" hidden="1" x14ac:dyDescent="0.25"/>
    <row r="5136" hidden="1" x14ac:dyDescent="0.25"/>
    <row r="5137" hidden="1" x14ac:dyDescent="0.25"/>
    <row r="5138" hidden="1" x14ac:dyDescent="0.25"/>
    <row r="5139" hidden="1" x14ac:dyDescent="0.25"/>
    <row r="5140" hidden="1" x14ac:dyDescent="0.25"/>
    <row r="5141" hidden="1" x14ac:dyDescent="0.25"/>
    <row r="5142" hidden="1" x14ac:dyDescent="0.25"/>
    <row r="5143" hidden="1" x14ac:dyDescent="0.25"/>
    <row r="5144" hidden="1" x14ac:dyDescent="0.25"/>
    <row r="5145" hidden="1" x14ac:dyDescent="0.25"/>
    <row r="5146" hidden="1" x14ac:dyDescent="0.25"/>
    <row r="5147" hidden="1" x14ac:dyDescent="0.25"/>
    <row r="5148" hidden="1" x14ac:dyDescent="0.25"/>
    <row r="5149" hidden="1" x14ac:dyDescent="0.25"/>
    <row r="5150" hidden="1" x14ac:dyDescent="0.25"/>
    <row r="5151" hidden="1" x14ac:dyDescent="0.25"/>
    <row r="5152" hidden="1" x14ac:dyDescent="0.25"/>
    <row r="5153" hidden="1" x14ac:dyDescent="0.25"/>
    <row r="5154" hidden="1" x14ac:dyDescent="0.25"/>
    <row r="5155" hidden="1" x14ac:dyDescent="0.25"/>
    <row r="5156" hidden="1" x14ac:dyDescent="0.25"/>
    <row r="5157" hidden="1" x14ac:dyDescent="0.25"/>
    <row r="5158" hidden="1" x14ac:dyDescent="0.25"/>
    <row r="5159" hidden="1" x14ac:dyDescent="0.25"/>
    <row r="5160" hidden="1" x14ac:dyDescent="0.25"/>
    <row r="5161" hidden="1" x14ac:dyDescent="0.25"/>
    <row r="5162" hidden="1" x14ac:dyDescent="0.25"/>
    <row r="5163" hidden="1" x14ac:dyDescent="0.25"/>
    <row r="5164" hidden="1" x14ac:dyDescent="0.25"/>
    <row r="5165" hidden="1" x14ac:dyDescent="0.25"/>
    <row r="5166" hidden="1" x14ac:dyDescent="0.25"/>
    <row r="5167" hidden="1" x14ac:dyDescent="0.25"/>
    <row r="5168" hidden="1" x14ac:dyDescent="0.25"/>
    <row r="5169" hidden="1" x14ac:dyDescent="0.25"/>
    <row r="5170" hidden="1" x14ac:dyDescent="0.25"/>
    <row r="5171" hidden="1" x14ac:dyDescent="0.25"/>
    <row r="5172" hidden="1" x14ac:dyDescent="0.25"/>
    <row r="5173" hidden="1" x14ac:dyDescent="0.25"/>
    <row r="5174" hidden="1" x14ac:dyDescent="0.25"/>
    <row r="5175" hidden="1" x14ac:dyDescent="0.25"/>
    <row r="5176" hidden="1" x14ac:dyDescent="0.25"/>
    <row r="5177" hidden="1" x14ac:dyDescent="0.25"/>
    <row r="5178" hidden="1" x14ac:dyDescent="0.25"/>
    <row r="5179" hidden="1" x14ac:dyDescent="0.25"/>
    <row r="5180" hidden="1" x14ac:dyDescent="0.25"/>
    <row r="5181" hidden="1" x14ac:dyDescent="0.25"/>
    <row r="5182" hidden="1" x14ac:dyDescent="0.25"/>
    <row r="5183" hidden="1" x14ac:dyDescent="0.25"/>
    <row r="5184" hidden="1" x14ac:dyDescent="0.25"/>
    <row r="5185" hidden="1" x14ac:dyDescent="0.25"/>
    <row r="5186" hidden="1" x14ac:dyDescent="0.25"/>
    <row r="5187" hidden="1" x14ac:dyDescent="0.25"/>
    <row r="5188" hidden="1" x14ac:dyDescent="0.25"/>
    <row r="5189" hidden="1" x14ac:dyDescent="0.25"/>
    <row r="5190" hidden="1" x14ac:dyDescent="0.25"/>
    <row r="5191" hidden="1" x14ac:dyDescent="0.25"/>
    <row r="5192" hidden="1" x14ac:dyDescent="0.25"/>
    <row r="5193" hidden="1" x14ac:dyDescent="0.25"/>
    <row r="5194" hidden="1" x14ac:dyDescent="0.25"/>
    <row r="5195" hidden="1" x14ac:dyDescent="0.25"/>
    <row r="5196" hidden="1" x14ac:dyDescent="0.25"/>
    <row r="5197" hidden="1" x14ac:dyDescent="0.25"/>
    <row r="5198" hidden="1" x14ac:dyDescent="0.25"/>
    <row r="5199" hidden="1" x14ac:dyDescent="0.25"/>
    <row r="5200" hidden="1" x14ac:dyDescent="0.25"/>
    <row r="5201" hidden="1" x14ac:dyDescent="0.25"/>
    <row r="5202" hidden="1" x14ac:dyDescent="0.25"/>
    <row r="5203" hidden="1" x14ac:dyDescent="0.25"/>
    <row r="5204" hidden="1" x14ac:dyDescent="0.25"/>
    <row r="5205" hidden="1" x14ac:dyDescent="0.25"/>
    <row r="5206" hidden="1" x14ac:dyDescent="0.25"/>
    <row r="5207" hidden="1" x14ac:dyDescent="0.25"/>
    <row r="5208" hidden="1" x14ac:dyDescent="0.25"/>
    <row r="5209" hidden="1" x14ac:dyDescent="0.25"/>
    <row r="5210" hidden="1" x14ac:dyDescent="0.25"/>
    <row r="5211" hidden="1" x14ac:dyDescent="0.25"/>
    <row r="5212" hidden="1" x14ac:dyDescent="0.25"/>
    <row r="5213" hidden="1" x14ac:dyDescent="0.25"/>
    <row r="5214" hidden="1" x14ac:dyDescent="0.25"/>
    <row r="5215" hidden="1" x14ac:dyDescent="0.25"/>
    <row r="5216" hidden="1" x14ac:dyDescent="0.25"/>
    <row r="5217" hidden="1" x14ac:dyDescent="0.25"/>
    <row r="5218" hidden="1" x14ac:dyDescent="0.25"/>
    <row r="5219" hidden="1" x14ac:dyDescent="0.25"/>
    <row r="5220" hidden="1" x14ac:dyDescent="0.25"/>
    <row r="5221" hidden="1" x14ac:dyDescent="0.25"/>
    <row r="5222" hidden="1" x14ac:dyDescent="0.25"/>
    <row r="5223" hidden="1" x14ac:dyDescent="0.25"/>
    <row r="5224" hidden="1" x14ac:dyDescent="0.25"/>
    <row r="5225" hidden="1" x14ac:dyDescent="0.25"/>
    <row r="5226" hidden="1" x14ac:dyDescent="0.25"/>
    <row r="5227" hidden="1" x14ac:dyDescent="0.25"/>
    <row r="5228" hidden="1" x14ac:dyDescent="0.25"/>
    <row r="5229" hidden="1" x14ac:dyDescent="0.25"/>
    <row r="5230" hidden="1" x14ac:dyDescent="0.25"/>
    <row r="5231" hidden="1" x14ac:dyDescent="0.25"/>
    <row r="5232" hidden="1" x14ac:dyDescent="0.25"/>
    <row r="5233" hidden="1" x14ac:dyDescent="0.25"/>
    <row r="5234" hidden="1" x14ac:dyDescent="0.25"/>
    <row r="5235" hidden="1" x14ac:dyDescent="0.25"/>
    <row r="5236" hidden="1" x14ac:dyDescent="0.25"/>
    <row r="5237" hidden="1" x14ac:dyDescent="0.25"/>
    <row r="5238" hidden="1" x14ac:dyDescent="0.25"/>
    <row r="5239" hidden="1" x14ac:dyDescent="0.25"/>
    <row r="5240" hidden="1" x14ac:dyDescent="0.25"/>
    <row r="5241" hidden="1" x14ac:dyDescent="0.25"/>
    <row r="5242" hidden="1" x14ac:dyDescent="0.25"/>
    <row r="5243" hidden="1" x14ac:dyDescent="0.25"/>
    <row r="5244" hidden="1" x14ac:dyDescent="0.25"/>
    <row r="5245" hidden="1" x14ac:dyDescent="0.25"/>
    <row r="5246" hidden="1" x14ac:dyDescent="0.25"/>
    <row r="5247" hidden="1" x14ac:dyDescent="0.25"/>
    <row r="5248" hidden="1" x14ac:dyDescent="0.25"/>
    <row r="5249" hidden="1" x14ac:dyDescent="0.25"/>
    <row r="5250" hidden="1" x14ac:dyDescent="0.25"/>
    <row r="5251" hidden="1" x14ac:dyDescent="0.25"/>
    <row r="5252" hidden="1" x14ac:dyDescent="0.25"/>
    <row r="5253" hidden="1" x14ac:dyDescent="0.25"/>
    <row r="5254" hidden="1" x14ac:dyDescent="0.25"/>
    <row r="5255" hidden="1" x14ac:dyDescent="0.25"/>
    <row r="5256" hidden="1" x14ac:dyDescent="0.25"/>
    <row r="5257" hidden="1" x14ac:dyDescent="0.25"/>
    <row r="5258" hidden="1" x14ac:dyDescent="0.25"/>
    <row r="5259" hidden="1" x14ac:dyDescent="0.25"/>
    <row r="5260" hidden="1" x14ac:dyDescent="0.25"/>
    <row r="5261" hidden="1" x14ac:dyDescent="0.25"/>
    <row r="5262" hidden="1" x14ac:dyDescent="0.25"/>
    <row r="5263" hidden="1" x14ac:dyDescent="0.25"/>
    <row r="5264" hidden="1" x14ac:dyDescent="0.25"/>
    <row r="5265" hidden="1" x14ac:dyDescent="0.25"/>
    <row r="5266" hidden="1" x14ac:dyDescent="0.25"/>
    <row r="5267" hidden="1" x14ac:dyDescent="0.25"/>
    <row r="5268" hidden="1" x14ac:dyDescent="0.25"/>
    <row r="5269" hidden="1" x14ac:dyDescent="0.25"/>
    <row r="5270" hidden="1" x14ac:dyDescent="0.25"/>
    <row r="5271" hidden="1" x14ac:dyDescent="0.25"/>
    <row r="5272" hidden="1" x14ac:dyDescent="0.25"/>
    <row r="5273" hidden="1" x14ac:dyDescent="0.25"/>
    <row r="5274" hidden="1" x14ac:dyDescent="0.25"/>
    <row r="5275" hidden="1" x14ac:dyDescent="0.25"/>
    <row r="5276" hidden="1" x14ac:dyDescent="0.25"/>
    <row r="5277" hidden="1" x14ac:dyDescent="0.25"/>
    <row r="5278" hidden="1" x14ac:dyDescent="0.25"/>
    <row r="5279" hidden="1" x14ac:dyDescent="0.25"/>
    <row r="5280" hidden="1" x14ac:dyDescent="0.25"/>
    <row r="5281" hidden="1" x14ac:dyDescent="0.25"/>
    <row r="5282" hidden="1" x14ac:dyDescent="0.25"/>
    <row r="5283" hidden="1" x14ac:dyDescent="0.25"/>
    <row r="5284" hidden="1" x14ac:dyDescent="0.25"/>
    <row r="5285" hidden="1" x14ac:dyDescent="0.25"/>
    <row r="5286" hidden="1" x14ac:dyDescent="0.25"/>
    <row r="5287" hidden="1" x14ac:dyDescent="0.25"/>
    <row r="5288" hidden="1" x14ac:dyDescent="0.25"/>
    <row r="5289" hidden="1" x14ac:dyDescent="0.25"/>
    <row r="5290" hidden="1" x14ac:dyDescent="0.25"/>
    <row r="5291" hidden="1" x14ac:dyDescent="0.25"/>
    <row r="5292" hidden="1" x14ac:dyDescent="0.25"/>
    <row r="5293" hidden="1" x14ac:dyDescent="0.25"/>
    <row r="5294" hidden="1" x14ac:dyDescent="0.25"/>
    <row r="5295" hidden="1" x14ac:dyDescent="0.25"/>
    <row r="5296" hidden="1" x14ac:dyDescent="0.25"/>
    <row r="5297" hidden="1" x14ac:dyDescent="0.25"/>
    <row r="5298" hidden="1" x14ac:dyDescent="0.25"/>
    <row r="5299" hidden="1" x14ac:dyDescent="0.25"/>
    <row r="5300" hidden="1" x14ac:dyDescent="0.25"/>
    <row r="5301" hidden="1" x14ac:dyDescent="0.25"/>
    <row r="5302" hidden="1" x14ac:dyDescent="0.25"/>
    <row r="5303" hidden="1" x14ac:dyDescent="0.25"/>
    <row r="5304" hidden="1" x14ac:dyDescent="0.25"/>
    <row r="5305" hidden="1" x14ac:dyDescent="0.25"/>
    <row r="5306" hidden="1" x14ac:dyDescent="0.25"/>
    <row r="5307" hidden="1" x14ac:dyDescent="0.25"/>
    <row r="5308" hidden="1" x14ac:dyDescent="0.25"/>
    <row r="5309" hidden="1" x14ac:dyDescent="0.25"/>
    <row r="5310" hidden="1" x14ac:dyDescent="0.25"/>
    <row r="5311" hidden="1" x14ac:dyDescent="0.25"/>
    <row r="5312" hidden="1" x14ac:dyDescent="0.25"/>
    <row r="5313" hidden="1" x14ac:dyDescent="0.25"/>
    <row r="5314" hidden="1" x14ac:dyDescent="0.25"/>
    <row r="5315" hidden="1" x14ac:dyDescent="0.25"/>
    <row r="5316" hidden="1" x14ac:dyDescent="0.25"/>
    <row r="5317" hidden="1" x14ac:dyDescent="0.25"/>
    <row r="5318" hidden="1" x14ac:dyDescent="0.25"/>
    <row r="5319" hidden="1" x14ac:dyDescent="0.25"/>
    <row r="5320" hidden="1" x14ac:dyDescent="0.25"/>
    <row r="5321" hidden="1" x14ac:dyDescent="0.25"/>
    <row r="5322" hidden="1" x14ac:dyDescent="0.25"/>
    <row r="5323" hidden="1" x14ac:dyDescent="0.25"/>
    <row r="5324" hidden="1" x14ac:dyDescent="0.25"/>
    <row r="5325" hidden="1" x14ac:dyDescent="0.25"/>
    <row r="5326" hidden="1" x14ac:dyDescent="0.25"/>
    <row r="5327" hidden="1" x14ac:dyDescent="0.25"/>
    <row r="5328" hidden="1" x14ac:dyDescent="0.25"/>
    <row r="5329" hidden="1" x14ac:dyDescent="0.25"/>
    <row r="5330" hidden="1" x14ac:dyDescent="0.25"/>
    <row r="5331" hidden="1" x14ac:dyDescent="0.25"/>
    <row r="5332" hidden="1" x14ac:dyDescent="0.25"/>
    <row r="5333" hidden="1" x14ac:dyDescent="0.25"/>
    <row r="5334" hidden="1" x14ac:dyDescent="0.25"/>
    <row r="5335" hidden="1" x14ac:dyDescent="0.25"/>
    <row r="5336" hidden="1" x14ac:dyDescent="0.25"/>
    <row r="5337" hidden="1" x14ac:dyDescent="0.25"/>
    <row r="5338" hidden="1" x14ac:dyDescent="0.25"/>
    <row r="5339" hidden="1" x14ac:dyDescent="0.25"/>
    <row r="5340" hidden="1" x14ac:dyDescent="0.25"/>
    <row r="5341" hidden="1" x14ac:dyDescent="0.25"/>
    <row r="5342" hidden="1" x14ac:dyDescent="0.25"/>
    <row r="5343" hidden="1" x14ac:dyDescent="0.25"/>
    <row r="5344" hidden="1" x14ac:dyDescent="0.25"/>
    <row r="5345" hidden="1" x14ac:dyDescent="0.25"/>
    <row r="5346" hidden="1" x14ac:dyDescent="0.25"/>
    <row r="5347" hidden="1" x14ac:dyDescent="0.25"/>
    <row r="5348" hidden="1" x14ac:dyDescent="0.25"/>
    <row r="5349" hidden="1" x14ac:dyDescent="0.25"/>
    <row r="5350" hidden="1" x14ac:dyDescent="0.25"/>
    <row r="5351" hidden="1" x14ac:dyDescent="0.25"/>
    <row r="5352" hidden="1" x14ac:dyDescent="0.25"/>
    <row r="5353" hidden="1" x14ac:dyDescent="0.25"/>
    <row r="5354" hidden="1" x14ac:dyDescent="0.25"/>
    <row r="5355" hidden="1" x14ac:dyDescent="0.25"/>
    <row r="5356" hidden="1" x14ac:dyDescent="0.25"/>
    <row r="5357" hidden="1" x14ac:dyDescent="0.25"/>
    <row r="5358" hidden="1" x14ac:dyDescent="0.25"/>
    <row r="5359" hidden="1" x14ac:dyDescent="0.25"/>
    <row r="5360" hidden="1" x14ac:dyDescent="0.25"/>
    <row r="5361" hidden="1" x14ac:dyDescent="0.25"/>
    <row r="5362" hidden="1" x14ac:dyDescent="0.25"/>
    <row r="5363" hidden="1" x14ac:dyDescent="0.25"/>
    <row r="5364" hidden="1" x14ac:dyDescent="0.25"/>
    <row r="5365" hidden="1" x14ac:dyDescent="0.25"/>
    <row r="5366" hidden="1" x14ac:dyDescent="0.25"/>
    <row r="5367" hidden="1" x14ac:dyDescent="0.25"/>
    <row r="5368" hidden="1" x14ac:dyDescent="0.25"/>
    <row r="5369" hidden="1" x14ac:dyDescent="0.25"/>
    <row r="5370" hidden="1" x14ac:dyDescent="0.25"/>
    <row r="5371" hidden="1" x14ac:dyDescent="0.25"/>
    <row r="5372" hidden="1" x14ac:dyDescent="0.25"/>
    <row r="5373" hidden="1" x14ac:dyDescent="0.25"/>
    <row r="5374" hidden="1" x14ac:dyDescent="0.25"/>
    <row r="5375" hidden="1" x14ac:dyDescent="0.25"/>
    <row r="5376" hidden="1" x14ac:dyDescent="0.25"/>
    <row r="5377" hidden="1" x14ac:dyDescent="0.25"/>
    <row r="5378" hidden="1" x14ac:dyDescent="0.25"/>
    <row r="5379" hidden="1" x14ac:dyDescent="0.25"/>
    <row r="5380" hidden="1" x14ac:dyDescent="0.25"/>
    <row r="5381" hidden="1" x14ac:dyDescent="0.25"/>
    <row r="5382" hidden="1" x14ac:dyDescent="0.25"/>
    <row r="5383" hidden="1" x14ac:dyDescent="0.25"/>
    <row r="5384" hidden="1" x14ac:dyDescent="0.25"/>
    <row r="5385" hidden="1" x14ac:dyDescent="0.25"/>
    <row r="5386" hidden="1" x14ac:dyDescent="0.25"/>
    <row r="5387" hidden="1" x14ac:dyDescent="0.25"/>
    <row r="5388" hidden="1" x14ac:dyDescent="0.25"/>
    <row r="5389" hidden="1" x14ac:dyDescent="0.25"/>
    <row r="5390" hidden="1" x14ac:dyDescent="0.25"/>
    <row r="5391" hidden="1" x14ac:dyDescent="0.25"/>
    <row r="5392" hidden="1" x14ac:dyDescent="0.25"/>
    <row r="5393" hidden="1" x14ac:dyDescent="0.25"/>
    <row r="5394" hidden="1" x14ac:dyDescent="0.25"/>
    <row r="5395" hidden="1" x14ac:dyDescent="0.25"/>
    <row r="5396" hidden="1" x14ac:dyDescent="0.25"/>
    <row r="5397" hidden="1" x14ac:dyDescent="0.25"/>
    <row r="5398" hidden="1" x14ac:dyDescent="0.25"/>
    <row r="5399" hidden="1" x14ac:dyDescent="0.25"/>
    <row r="5400" hidden="1" x14ac:dyDescent="0.25"/>
    <row r="5401" hidden="1" x14ac:dyDescent="0.25"/>
    <row r="5402" hidden="1" x14ac:dyDescent="0.25"/>
    <row r="5403" hidden="1" x14ac:dyDescent="0.25"/>
    <row r="5404" hidden="1" x14ac:dyDescent="0.25"/>
    <row r="5405" hidden="1" x14ac:dyDescent="0.25"/>
    <row r="5406" hidden="1" x14ac:dyDescent="0.25"/>
    <row r="5407" hidden="1" x14ac:dyDescent="0.25"/>
    <row r="5408" hidden="1" x14ac:dyDescent="0.25"/>
    <row r="5409" hidden="1" x14ac:dyDescent="0.25"/>
    <row r="5410" hidden="1" x14ac:dyDescent="0.25"/>
    <row r="5411" hidden="1" x14ac:dyDescent="0.25"/>
    <row r="5412" hidden="1" x14ac:dyDescent="0.25"/>
    <row r="5413" hidden="1" x14ac:dyDescent="0.25"/>
    <row r="5414" hidden="1" x14ac:dyDescent="0.25"/>
    <row r="5415" hidden="1" x14ac:dyDescent="0.25"/>
    <row r="5416" hidden="1" x14ac:dyDescent="0.25"/>
    <row r="5417" hidden="1" x14ac:dyDescent="0.25"/>
    <row r="5418" hidden="1" x14ac:dyDescent="0.25"/>
    <row r="5419" hidden="1" x14ac:dyDescent="0.25"/>
    <row r="5420" hidden="1" x14ac:dyDescent="0.25"/>
    <row r="5421" hidden="1" x14ac:dyDescent="0.25"/>
    <row r="5422" hidden="1" x14ac:dyDescent="0.25"/>
    <row r="5423" hidden="1" x14ac:dyDescent="0.25"/>
    <row r="5424" hidden="1" x14ac:dyDescent="0.25"/>
    <row r="5425" hidden="1" x14ac:dyDescent="0.25"/>
    <row r="5426" hidden="1" x14ac:dyDescent="0.25"/>
    <row r="5427" hidden="1" x14ac:dyDescent="0.25"/>
    <row r="5428" hidden="1" x14ac:dyDescent="0.25"/>
    <row r="5429" hidden="1" x14ac:dyDescent="0.25"/>
    <row r="5430" hidden="1" x14ac:dyDescent="0.25"/>
    <row r="5431" hidden="1" x14ac:dyDescent="0.25"/>
    <row r="5432" hidden="1" x14ac:dyDescent="0.25"/>
    <row r="5433" hidden="1" x14ac:dyDescent="0.25"/>
    <row r="5434" hidden="1" x14ac:dyDescent="0.25"/>
    <row r="5435" hidden="1" x14ac:dyDescent="0.25"/>
    <row r="5436" hidden="1" x14ac:dyDescent="0.25"/>
    <row r="5437" hidden="1" x14ac:dyDescent="0.25"/>
    <row r="5438" hidden="1" x14ac:dyDescent="0.25"/>
    <row r="5439" hidden="1" x14ac:dyDescent="0.25"/>
    <row r="5440" hidden="1" x14ac:dyDescent="0.25"/>
    <row r="5441" hidden="1" x14ac:dyDescent="0.25"/>
    <row r="5442" hidden="1" x14ac:dyDescent="0.25"/>
    <row r="5443" hidden="1" x14ac:dyDescent="0.25"/>
    <row r="5444" hidden="1" x14ac:dyDescent="0.25"/>
    <row r="5445" hidden="1" x14ac:dyDescent="0.25"/>
    <row r="5446" hidden="1" x14ac:dyDescent="0.25"/>
    <row r="5447" hidden="1" x14ac:dyDescent="0.25"/>
    <row r="5448" hidden="1" x14ac:dyDescent="0.25"/>
    <row r="5449" hidden="1" x14ac:dyDescent="0.25"/>
    <row r="5450" hidden="1" x14ac:dyDescent="0.25"/>
    <row r="5451" hidden="1" x14ac:dyDescent="0.25"/>
    <row r="5452" hidden="1" x14ac:dyDescent="0.25"/>
    <row r="5453" hidden="1" x14ac:dyDescent="0.25"/>
    <row r="5454" hidden="1" x14ac:dyDescent="0.25"/>
    <row r="5455" hidden="1" x14ac:dyDescent="0.25"/>
    <row r="5456" hidden="1" x14ac:dyDescent="0.25"/>
    <row r="5457" hidden="1" x14ac:dyDescent="0.25"/>
    <row r="5458" hidden="1" x14ac:dyDescent="0.25"/>
    <row r="5459" hidden="1" x14ac:dyDescent="0.25"/>
    <row r="5460" hidden="1" x14ac:dyDescent="0.25"/>
    <row r="5461" hidden="1" x14ac:dyDescent="0.25"/>
    <row r="5462" hidden="1" x14ac:dyDescent="0.25"/>
    <row r="5463" hidden="1" x14ac:dyDescent="0.25"/>
    <row r="5464" hidden="1" x14ac:dyDescent="0.25"/>
    <row r="5465" hidden="1" x14ac:dyDescent="0.25"/>
    <row r="5466" hidden="1" x14ac:dyDescent="0.25"/>
    <row r="5467" hidden="1" x14ac:dyDescent="0.25"/>
    <row r="5468" hidden="1" x14ac:dyDescent="0.25"/>
    <row r="5469" hidden="1" x14ac:dyDescent="0.25"/>
    <row r="5470" hidden="1" x14ac:dyDescent="0.25"/>
    <row r="5471" hidden="1" x14ac:dyDescent="0.25"/>
    <row r="5472" hidden="1" x14ac:dyDescent="0.25"/>
    <row r="5473" hidden="1" x14ac:dyDescent="0.25"/>
    <row r="5474" hidden="1" x14ac:dyDescent="0.25"/>
    <row r="5475" hidden="1" x14ac:dyDescent="0.25"/>
    <row r="5476" hidden="1" x14ac:dyDescent="0.25"/>
    <row r="5477" hidden="1" x14ac:dyDescent="0.25"/>
    <row r="5478" hidden="1" x14ac:dyDescent="0.25"/>
    <row r="5479" hidden="1" x14ac:dyDescent="0.25"/>
    <row r="5480" hidden="1" x14ac:dyDescent="0.25"/>
    <row r="5481" hidden="1" x14ac:dyDescent="0.25"/>
    <row r="5482" hidden="1" x14ac:dyDescent="0.25"/>
    <row r="5483" hidden="1" x14ac:dyDescent="0.25"/>
    <row r="5484" hidden="1" x14ac:dyDescent="0.25"/>
    <row r="5485" hidden="1" x14ac:dyDescent="0.25"/>
    <row r="5486" hidden="1" x14ac:dyDescent="0.25"/>
    <row r="5487" hidden="1" x14ac:dyDescent="0.25"/>
    <row r="5488" hidden="1" x14ac:dyDescent="0.25"/>
    <row r="5489" hidden="1" x14ac:dyDescent="0.25"/>
    <row r="5490" hidden="1" x14ac:dyDescent="0.25"/>
    <row r="5491" hidden="1" x14ac:dyDescent="0.25"/>
    <row r="5492" hidden="1" x14ac:dyDescent="0.25"/>
    <row r="5493" hidden="1" x14ac:dyDescent="0.25"/>
    <row r="5494" hidden="1" x14ac:dyDescent="0.25"/>
    <row r="5495" hidden="1" x14ac:dyDescent="0.25"/>
    <row r="5496" hidden="1" x14ac:dyDescent="0.25"/>
    <row r="5497" hidden="1" x14ac:dyDescent="0.25"/>
    <row r="5498" hidden="1" x14ac:dyDescent="0.25"/>
    <row r="5499" hidden="1" x14ac:dyDescent="0.25"/>
    <row r="5500" hidden="1" x14ac:dyDescent="0.25"/>
    <row r="5501" hidden="1" x14ac:dyDescent="0.25"/>
    <row r="5502" hidden="1" x14ac:dyDescent="0.25"/>
    <row r="5503" hidden="1" x14ac:dyDescent="0.25"/>
    <row r="5504" hidden="1" x14ac:dyDescent="0.25"/>
    <row r="5505" hidden="1" x14ac:dyDescent="0.25"/>
    <row r="5506" hidden="1" x14ac:dyDescent="0.25"/>
    <row r="5507" hidden="1" x14ac:dyDescent="0.25"/>
    <row r="5508" hidden="1" x14ac:dyDescent="0.25"/>
    <row r="5509" hidden="1" x14ac:dyDescent="0.25"/>
    <row r="5510" hidden="1" x14ac:dyDescent="0.25"/>
    <row r="5511" hidden="1" x14ac:dyDescent="0.25"/>
    <row r="5512" hidden="1" x14ac:dyDescent="0.25"/>
    <row r="5513" hidden="1" x14ac:dyDescent="0.25"/>
    <row r="5514" hidden="1" x14ac:dyDescent="0.25"/>
    <row r="5515" hidden="1" x14ac:dyDescent="0.25"/>
    <row r="5516" hidden="1" x14ac:dyDescent="0.25"/>
    <row r="5517" hidden="1" x14ac:dyDescent="0.25"/>
    <row r="5518" hidden="1" x14ac:dyDescent="0.25"/>
    <row r="5519" hidden="1" x14ac:dyDescent="0.25"/>
    <row r="5520" hidden="1" x14ac:dyDescent="0.25"/>
    <row r="5521" hidden="1" x14ac:dyDescent="0.25"/>
    <row r="5522" hidden="1" x14ac:dyDescent="0.25"/>
    <row r="5523" hidden="1" x14ac:dyDescent="0.25"/>
    <row r="5524" hidden="1" x14ac:dyDescent="0.25"/>
    <row r="5525" hidden="1" x14ac:dyDescent="0.25"/>
    <row r="5526" hidden="1" x14ac:dyDescent="0.25"/>
    <row r="5527" hidden="1" x14ac:dyDescent="0.25"/>
    <row r="5528" hidden="1" x14ac:dyDescent="0.25"/>
    <row r="5529" hidden="1" x14ac:dyDescent="0.25"/>
    <row r="5530" hidden="1" x14ac:dyDescent="0.25"/>
    <row r="5531" hidden="1" x14ac:dyDescent="0.25"/>
    <row r="5532" hidden="1" x14ac:dyDescent="0.25"/>
    <row r="5533" hidden="1" x14ac:dyDescent="0.25"/>
    <row r="5534" hidden="1" x14ac:dyDescent="0.25"/>
    <row r="5535" hidden="1" x14ac:dyDescent="0.25"/>
    <row r="5536" hidden="1" x14ac:dyDescent="0.25"/>
    <row r="5537" hidden="1" x14ac:dyDescent="0.25"/>
    <row r="5538" hidden="1" x14ac:dyDescent="0.25"/>
    <row r="5539" hidden="1" x14ac:dyDescent="0.25"/>
    <row r="5540" hidden="1" x14ac:dyDescent="0.25"/>
    <row r="5541" hidden="1" x14ac:dyDescent="0.25"/>
    <row r="5542" hidden="1" x14ac:dyDescent="0.25"/>
    <row r="5543" hidden="1" x14ac:dyDescent="0.25"/>
    <row r="5544" hidden="1" x14ac:dyDescent="0.25"/>
    <row r="5545" hidden="1" x14ac:dyDescent="0.25"/>
    <row r="5546" hidden="1" x14ac:dyDescent="0.25"/>
    <row r="5547" hidden="1" x14ac:dyDescent="0.25"/>
    <row r="5548" hidden="1" x14ac:dyDescent="0.25"/>
    <row r="5549" hidden="1" x14ac:dyDescent="0.25"/>
    <row r="5550" hidden="1" x14ac:dyDescent="0.25"/>
    <row r="5551" hidden="1" x14ac:dyDescent="0.25"/>
    <row r="5552" hidden="1" x14ac:dyDescent="0.25"/>
    <row r="5553" hidden="1" x14ac:dyDescent="0.25"/>
    <row r="5554" hidden="1" x14ac:dyDescent="0.25"/>
    <row r="5555" hidden="1" x14ac:dyDescent="0.25"/>
    <row r="5556" hidden="1" x14ac:dyDescent="0.25"/>
    <row r="5557" hidden="1" x14ac:dyDescent="0.25"/>
    <row r="5558" hidden="1" x14ac:dyDescent="0.25"/>
    <row r="5559" hidden="1" x14ac:dyDescent="0.25"/>
    <row r="5560" hidden="1" x14ac:dyDescent="0.25"/>
    <row r="5561" hidden="1" x14ac:dyDescent="0.25"/>
    <row r="5562" hidden="1" x14ac:dyDescent="0.25"/>
    <row r="5563" hidden="1" x14ac:dyDescent="0.25"/>
    <row r="5564" hidden="1" x14ac:dyDescent="0.25"/>
    <row r="5565" hidden="1" x14ac:dyDescent="0.25"/>
    <row r="5566" hidden="1" x14ac:dyDescent="0.25"/>
    <row r="5567" hidden="1" x14ac:dyDescent="0.25"/>
    <row r="5568" hidden="1" x14ac:dyDescent="0.25"/>
    <row r="5569" hidden="1" x14ac:dyDescent="0.25"/>
    <row r="5570" hidden="1" x14ac:dyDescent="0.25"/>
    <row r="5571" hidden="1" x14ac:dyDescent="0.25"/>
    <row r="5572" hidden="1" x14ac:dyDescent="0.25"/>
    <row r="5573" hidden="1" x14ac:dyDescent="0.25"/>
    <row r="5574" hidden="1" x14ac:dyDescent="0.25"/>
    <row r="5575" hidden="1" x14ac:dyDescent="0.25"/>
    <row r="5576" hidden="1" x14ac:dyDescent="0.25"/>
    <row r="5577" hidden="1" x14ac:dyDescent="0.25"/>
    <row r="5578" hidden="1" x14ac:dyDescent="0.25"/>
    <row r="5579" hidden="1" x14ac:dyDescent="0.25"/>
    <row r="5580" hidden="1" x14ac:dyDescent="0.25"/>
    <row r="5581" hidden="1" x14ac:dyDescent="0.25"/>
    <row r="5582" hidden="1" x14ac:dyDescent="0.25"/>
    <row r="5583" hidden="1" x14ac:dyDescent="0.25"/>
    <row r="5584" hidden="1" x14ac:dyDescent="0.25"/>
    <row r="5585" hidden="1" x14ac:dyDescent="0.25"/>
    <row r="5586" hidden="1" x14ac:dyDescent="0.25"/>
    <row r="5587" hidden="1" x14ac:dyDescent="0.25"/>
    <row r="5588" hidden="1" x14ac:dyDescent="0.25"/>
    <row r="5589" hidden="1" x14ac:dyDescent="0.25"/>
    <row r="5590" hidden="1" x14ac:dyDescent="0.25"/>
    <row r="5591" hidden="1" x14ac:dyDescent="0.25"/>
    <row r="5592" hidden="1" x14ac:dyDescent="0.25"/>
    <row r="5593" hidden="1" x14ac:dyDescent="0.25"/>
    <row r="5594" hidden="1" x14ac:dyDescent="0.25"/>
    <row r="5595" hidden="1" x14ac:dyDescent="0.25"/>
    <row r="5596" hidden="1" x14ac:dyDescent="0.25"/>
    <row r="5597" hidden="1" x14ac:dyDescent="0.25"/>
    <row r="5598" hidden="1" x14ac:dyDescent="0.25"/>
    <row r="5599" hidden="1" x14ac:dyDescent="0.25"/>
    <row r="5600" hidden="1" x14ac:dyDescent="0.25"/>
    <row r="5601" hidden="1" x14ac:dyDescent="0.25"/>
    <row r="5602" hidden="1" x14ac:dyDescent="0.25"/>
    <row r="5603" hidden="1" x14ac:dyDescent="0.25"/>
    <row r="5604" hidden="1" x14ac:dyDescent="0.25"/>
    <row r="5605" hidden="1" x14ac:dyDescent="0.25"/>
    <row r="5606" hidden="1" x14ac:dyDescent="0.25"/>
    <row r="5607" hidden="1" x14ac:dyDescent="0.25"/>
    <row r="5608" hidden="1" x14ac:dyDescent="0.25"/>
    <row r="5609" hidden="1" x14ac:dyDescent="0.25"/>
    <row r="5610" hidden="1" x14ac:dyDescent="0.25"/>
    <row r="5611" hidden="1" x14ac:dyDescent="0.25"/>
    <row r="5612" hidden="1" x14ac:dyDescent="0.25"/>
    <row r="5613" hidden="1" x14ac:dyDescent="0.25"/>
    <row r="5614" hidden="1" x14ac:dyDescent="0.25"/>
    <row r="5615" hidden="1" x14ac:dyDescent="0.25"/>
    <row r="5616" hidden="1" x14ac:dyDescent="0.25"/>
    <row r="5617" hidden="1" x14ac:dyDescent="0.25"/>
    <row r="5618" hidden="1" x14ac:dyDescent="0.25"/>
    <row r="5619" hidden="1" x14ac:dyDescent="0.25"/>
    <row r="5620" hidden="1" x14ac:dyDescent="0.25"/>
    <row r="5621" hidden="1" x14ac:dyDescent="0.25"/>
    <row r="5622" hidden="1" x14ac:dyDescent="0.25"/>
    <row r="5623" hidden="1" x14ac:dyDescent="0.25"/>
    <row r="5624" hidden="1" x14ac:dyDescent="0.25"/>
    <row r="5625" hidden="1" x14ac:dyDescent="0.25"/>
    <row r="5626" hidden="1" x14ac:dyDescent="0.25"/>
    <row r="5627" hidden="1" x14ac:dyDescent="0.25"/>
    <row r="5628" hidden="1" x14ac:dyDescent="0.25"/>
    <row r="5629" hidden="1" x14ac:dyDescent="0.25"/>
    <row r="5630" hidden="1" x14ac:dyDescent="0.25"/>
    <row r="5631" hidden="1" x14ac:dyDescent="0.25"/>
    <row r="5632" hidden="1" x14ac:dyDescent="0.25"/>
    <row r="5633" hidden="1" x14ac:dyDescent="0.25"/>
    <row r="5634" hidden="1" x14ac:dyDescent="0.25"/>
    <row r="5635" hidden="1" x14ac:dyDescent="0.25"/>
    <row r="5636" hidden="1" x14ac:dyDescent="0.25"/>
    <row r="5637" hidden="1" x14ac:dyDescent="0.25"/>
    <row r="5638" hidden="1" x14ac:dyDescent="0.25"/>
    <row r="5639" hidden="1" x14ac:dyDescent="0.25"/>
    <row r="5640" hidden="1" x14ac:dyDescent="0.25"/>
    <row r="5641" hidden="1" x14ac:dyDescent="0.25"/>
    <row r="5642" hidden="1" x14ac:dyDescent="0.25"/>
    <row r="5643" hidden="1" x14ac:dyDescent="0.25"/>
    <row r="5644" hidden="1" x14ac:dyDescent="0.25"/>
    <row r="5645" hidden="1" x14ac:dyDescent="0.25"/>
    <row r="5646" hidden="1" x14ac:dyDescent="0.25"/>
    <row r="5647" hidden="1" x14ac:dyDescent="0.25"/>
    <row r="5648" hidden="1" x14ac:dyDescent="0.25"/>
    <row r="5649" hidden="1" x14ac:dyDescent="0.25"/>
    <row r="5650" hidden="1" x14ac:dyDescent="0.25"/>
    <row r="5651" hidden="1" x14ac:dyDescent="0.25"/>
    <row r="5652" hidden="1" x14ac:dyDescent="0.25"/>
    <row r="5653" hidden="1" x14ac:dyDescent="0.25"/>
    <row r="5654" hidden="1" x14ac:dyDescent="0.25"/>
    <row r="5655" hidden="1" x14ac:dyDescent="0.25"/>
    <row r="5656" hidden="1" x14ac:dyDescent="0.25"/>
    <row r="5657" hidden="1" x14ac:dyDescent="0.25"/>
    <row r="5658" hidden="1" x14ac:dyDescent="0.25"/>
    <row r="5659" hidden="1" x14ac:dyDescent="0.25"/>
    <row r="5660" hidden="1" x14ac:dyDescent="0.25"/>
    <row r="5661" hidden="1" x14ac:dyDescent="0.25"/>
    <row r="5662" hidden="1" x14ac:dyDescent="0.25"/>
    <row r="5663" hidden="1" x14ac:dyDescent="0.25"/>
    <row r="5664" hidden="1" x14ac:dyDescent="0.25"/>
    <row r="5665" hidden="1" x14ac:dyDescent="0.25"/>
    <row r="5666" hidden="1" x14ac:dyDescent="0.25"/>
    <row r="5667" hidden="1" x14ac:dyDescent="0.25"/>
    <row r="5668" hidden="1" x14ac:dyDescent="0.25"/>
    <row r="5669" hidden="1" x14ac:dyDescent="0.25"/>
    <row r="5670" hidden="1" x14ac:dyDescent="0.25"/>
    <row r="5671" hidden="1" x14ac:dyDescent="0.25"/>
    <row r="5672" hidden="1" x14ac:dyDescent="0.25"/>
    <row r="5673" hidden="1" x14ac:dyDescent="0.25"/>
    <row r="5674" hidden="1" x14ac:dyDescent="0.25"/>
    <row r="5675" hidden="1" x14ac:dyDescent="0.25"/>
    <row r="5676" hidden="1" x14ac:dyDescent="0.25"/>
    <row r="5677" hidden="1" x14ac:dyDescent="0.25"/>
    <row r="5678" hidden="1" x14ac:dyDescent="0.25"/>
    <row r="5679" hidden="1" x14ac:dyDescent="0.25"/>
    <row r="5680" hidden="1" x14ac:dyDescent="0.25"/>
    <row r="5681" hidden="1" x14ac:dyDescent="0.25"/>
    <row r="5682" hidden="1" x14ac:dyDescent="0.25"/>
    <row r="5683" hidden="1" x14ac:dyDescent="0.25"/>
    <row r="5684" hidden="1" x14ac:dyDescent="0.25"/>
    <row r="5685" hidden="1" x14ac:dyDescent="0.25"/>
    <row r="5686" hidden="1" x14ac:dyDescent="0.25"/>
    <row r="5687" hidden="1" x14ac:dyDescent="0.25"/>
    <row r="5688" hidden="1" x14ac:dyDescent="0.25"/>
    <row r="5689" hidden="1" x14ac:dyDescent="0.25"/>
    <row r="5690" hidden="1" x14ac:dyDescent="0.25"/>
    <row r="5691" hidden="1" x14ac:dyDescent="0.25"/>
    <row r="5692" hidden="1" x14ac:dyDescent="0.25"/>
    <row r="5693" hidden="1" x14ac:dyDescent="0.25"/>
    <row r="5694" hidden="1" x14ac:dyDescent="0.25"/>
    <row r="5695" hidden="1" x14ac:dyDescent="0.25"/>
    <row r="5696" hidden="1" x14ac:dyDescent="0.25"/>
    <row r="5697" hidden="1" x14ac:dyDescent="0.25"/>
    <row r="5698" hidden="1" x14ac:dyDescent="0.25"/>
    <row r="5699" hidden="1" x14ac:dyDescent="0.25"/>
    <row r="5700" hidden="1" x14ac:dyDescent="0.25"/>
    <row r="5701" hidden="1" x14ac:dyDescent="0.25"/>
    <row r="5702" hidden="1" x14ac:dyDescent="0.25"/>
    <row r="5703" hidden="1" x14ac:dyDescent="0.25"/>
    <row r="5704" hidden="1" x14ac:dyDescent="0.25"/>
    <row r="5705" hidden="1" x14ac:dyDescent="0.25"/>
    <row r="5706" hidden="1" x14ac:dyDescent="0.25"/>
    <row r="5707" hidden="1" x14ac:dyDescent="0.25"/>
    <row r="5708" hidden="1" x14ac:dyDescent="0.25"/>
    <row r="5709" hidden="1" x14ac:dyDescent="0.25"/>
    <row r="5710" hidden="1" x14ac:dyDescent="0.25"/>
    <row r="5711" hidden="1" x14ac:dyDescent="0.25"/>
    <row r="5712" hidden="1" x14ac:dyDescent="0.25"/>
    <row r="5713" hidden="1" x14ac:dyDescent="0.25"/>
    <row r="5714" hidden="1" x14ac:dyDescent="0.25"/>
    <row r="5715" hidden="1" x14ac:dyDescent="0.25"/>
    <row r="5716" hidden="1" x14ac:dyDescent="0.25"/>
    <row r="5717" hidden="1" x14ac:dyDescent="0.25"/>
    <row r="5718" hidden="1" x14ac:dyDescent="0.25"/>
    <row r="5719" hidden="1" x14ac:dyDescent="0.25"/>
    <row r="5720" hidden="1" x14ac:dyDescent="0.25"/>
    <row r="5721" hidden="1" x14ac:dyDescent="0.25"/>
    <row r="5722" hidden="1" x14ac:dyDescent="0.25"/>
    <row r="5723" hidden="1" x14ac:dyDescent="0.25"/>
    <row r="5724" hidden="1" x14ac:dyDescent="0.25"/>
    <row r="5725" hidden="1" x14ac:dyDescent="0.25"/>
    <row r="5726" hidden="1" x14ac:dyDescent="0.25"/>
    <row r="5727" hidden="1" x14ac:dyDescent="0.25"/>
    <row r="5728" hidden="1" x14ac:dyDescent="0.25"/>
    <row r="5729" hidden="1" x14ac:dyDescent="0.25"/>
    <row r="5730" hidden="1" x14ac:dyDescent="0.25"/>
    <row r="5731" hidden="1" x14ac:dyDescent="0.25"/>
    <row r="5732" hidden="1" x14ac:dyDescent="0.25"/>
    <row r="5733" hidden="1" x14ac:dyDescent="0.25"/>
    <row r="5734" hidden="1" x14ac:dyDescent="0.25"/>
    <row r="5735" hidden="1" x14ac:dyDescent="0.25"/>
    <row r="5736" hidden="1" x14ac:dyDescent="0.25"/>
    <row r="5737" hidden="1" x14ac:dyDescent="0.25"/>
    <row r="5738" hidden="1" x14ac:dyDescent="0.25"/>
    <row r="5739" hidden="1" x14ac:dyDescent="0.25"/>
    <row r="5740" hidden="1" x14ac:dyDescent="0.25"/>
    <row r="5741" hidden="1" x14ac:dyDescent="0.25"/>
    <row r="5742" hidden="1" x14ac:dyDescent="0.25"/>
    <row r="5743" hidden="1" x14ac:dyDescent="0.25"/>
    <row r="5744" hidden="1" x14ac:dyDescent="0.25"/>
    <row r="5745" hidden="1" x14ac:dyDescent="0.25"/>
    <row r="5746" hidden="1" x14ac:dyDescent="0.25"/>
    <row r="5747" hidden="1" x14ac:dyDescent="0.25"/>
    <row r="5748" hidden="1" x14ac:dyDescent="0.25"/>
    <row r="5749" hidden="1" x14ac:dyDescent="0.25"/>
    <row r="5750" hidden="1" x14ac:dyDescent="0.25"/>
    <row r="5751" hidden="1" x14ac:dyDescent="0.25"/>
    <row r="5752" hidden="1" x14ac:dyDescent="0.25"/>
    <row r="5753" hidden="1" x14ac:dyDescent="0.25"/>
    <row r="5754" hidden="1" x14ac:dyDescent="0.25"/>
    <row r="5755" hidden="1" x14ac:dyDescent="0.25"/>
    <row r="5756" hidden="1" x14ac:dyDescent="0.25"/>
    <row r="5757" hidden="1" x14ac:dyDescent="0.25"/>
    <row r="5758" hidden="1" x14ac:dyDescent="0.25"/>
    <row r="5759" hidden="1" x14ac:dyDescent="0.25"/>
    <row r="5760" hidden="1" x14ac:dyDescent="0.25"/>
    <row r="5761" hidden="1" x14ac:dyDescent="0.25"/>
    <row r="5762" hidden="1" x14ac:dyDescent="0.25"/>
    <row r="5763" hidden="1" x14ac:dyDescent="0.25"/>
    <row r="5764" hidden="1" x14ac:dyDescent="0.25"/>
    <row r="5765" hidden="1" x14ac:dyDescent="0.25"/>
    <row r="5766" hidden="1" x14ac:dyDescent="0.25"/>
    <row r="5767" hidden="1" x14ac:dyDescent="0.25"/>
    <row r="5768" hidden="1" x14ac:dyDescent="0.25"/>
    <row r="5769" hidden="1" x14ac:dyDescent="0.25"/>
    <row r="5770" hidden="1" x14ac:dyDescent="0.25"/>
    <row r="5771" hidden="1" x14ac:dyDescent="0.25"/>
    <row r="5772" hidden="1" x14ac:dyDescent="0.25"/>
    <row r="5773" hidden="1" x14ac:dyDescent="0.25"/>
    <row r="5774" hidden="1" x14ac:dyDescent="0.25"/>
    <row r="5775" hidden="1" x14ac:dyDescent="0.25"/>
    <row r="5776" hidden="1" x14ac:dyDescent="0.25"/>
    <row r="5777" hidden="1" x14ac:dyDescent="0.25"/>
    <row r="5778" hidden="1" x14ac:dyDescent="0.25"/>
    <row r="5779" hidden="1" x14ac:dyDescent="0.25"/>
    <row r="5780" hidden="1" x14ac:dyDescent="0.25"/>
    <row r="5781" hidden="1" x14ac:dyDescent="0.25"/>
    <row r="5782" hidden="1" x14ac:dyDescent="0.25"/>
    <row r="5783" hidden="1" x14ac:dyDescent="0.25"/>
    <row r="5784" hidden="1" x14ac:dyDescent="0.25"/>
    <row r="5785" hidden="1" x14ac:dyDescent="0.25"/>
    <row r="5786" hidden="1" x14ac:dyDescent="0.25"/>
    <row r="5787" hidden="1" x14ac:dyDescent="0.25"/>
    <row r="5788" hidden="1" x14ac:dyDescent="0.25"/>
    <row r="5789" hidden="1" x14ac:dyDescent="0.25"/>
    <row r="5790" hidden="1" x14ac:dyDescent="0.25"/>
    <row r="5791" hidden="1" x14ac:dyDescent="0.25"/>
    <row r="5792" hidden="1" x14ac:dyDescent="0.25"/>
    <row r="5793" hidden="1" x14ac:dyDescent="0.25"/>
    <row r="5794" hidden="1" x14ac:dyDescent="0.25"/>
    <row r="5795" hidden="1" x14ac:dyDescent="0.25"/>
    <row r="5796" hidden="1" x14ac:dyDescent="0.25"/>
    <row r="5797" hidden="1" x14ac:dyDescent="0.25"/>
    <row r="5798" hidden="1" x14ac:dyDescent="0.25"/>
    <row r="5799" hidden="1" x14ac:dyDescent="0.25"/>
    <row r="5800" hidden="1" x14ac:dyDescent="0.25"/>
    <row r="5801" hidden="1" x14ac:dyDescent="0.25"/>
    <row r="5802" hidden="1" x14ac:dyDescent="0.25"/>
    <row r="5803" hidden="1" x14ac:dyDescent="0.25"/>
    <row r="5804" hidden="1" x14ac:dyDescent="0.25"/>
    <row r="5805" hidden="1" x14ac:dyDescent="0.25"/>
    <row r="5806" hidden="1" x14ac:dyDescent="0.25"/>
    <row r="5807" hidden="1" x14ac:dyDescent="0.25"/>
    <row r="5808" hidden="1" x14ac:dyDescent="0.25"/>
    <row r="5809" hidden="1" x14ac:dyDescent="0.25"/>
    <row r="5810" hidden="1" x14ac:dyDescent="0.25"/>
    <row r="5811" hidden="1" x14ac:dyDescent="0.25"/>
    <row r="5812" hidden="1" x14ac:dyDescent="0.25"/>
    <row r="5813" hidden="1" x14ac:dyDescent="0.25"/>
    <row r="5814" hidden="1" x14ac:dyDescent="0.25"/>
    <row r="5815" hidden="1" x14ac:dyDescent="0.25"/>
    <row r="5816" hidden="1" x14ac:dyDescent="0.25"/>
    <row r="5817" hidden="1" x14ac:dyDescent="0.25"/>
    <row r="5818" hidden="1" x14ac:dyDescent="0.25"/>
    <row r="5819" hidden="1" x14ac:dyDescent="0.25"/>
    <row r="5820" hidden="1" x14ac:dyDescent="0.25"/>
    <row r="5821" hidden="1" x14ac:dyDescent="0.25"/>
    <row r="5822" hidden="1" x14ac:dyDescent="0.25"/>
    <row r="5823" hidden="1" x14ac:dyDescent="0.25"/>
    <row r="5824" hidden="1" x14ac:dyDescent="0.25"/>
    <row r="5825" hidden="1" x14ac:dyDescent="0.25"/>
    <row r="5826" hidden="1" x14ac:dyDescent="0.25"/>
    <row r="5827" hidden="1" x14ac:dyDescent="0.25"/>
    <row r="5828" hidden="1" x14ac:dyDescent="0.25"/>
    <row r="5829" hidden="1" x14ac:dyDescent="0.25"/>
    <row r="5830" hidden="1" x14ac:dyDescent="0.25"/>
    <row r="5831" hidden="1" x14ac:dyDescent="0.25"/>
    <row r="5832" hidden="1" x14ac:dyDescent="0.25"/>
    <row r="5833" hidden="1" x14ac:dyDescent="0.25"/>
    <row r="5834" hidden="1" x14ac:dyDescent="0.25"/>
    <row r="5835" hidden="1" x14ac:dyDescent="0.25"/>
    <row r="5836" hidden="1" x14ac:dyDescent="0.25"/>
    <row r="5837" hidden="1" x14ac:dyDescent="0.25"/>
    <row r="5838" hidden="1" x14ac:dyDescent="0.25"/>
    <row r="5839" hidden="1" x14ac:dyDescent="0.25"/>
    <row r="5840" hidden="1" x14ac:dyDescent="0.25"/>
    <row r="5841" hidden="1" x14ac:dyDescent="0.25"/>
    <row r="5842" hidden="1" x14ac:dyDescent="0.25"/>
    <row r="5843" hidden="1" x14ac:dyDescent="0.25"/>
    <row r="5844" hidden="1" x14ac:dyDescent="0.25"/>
    <row r="5845" hidden="1" x14ac:dyDescent="0.25"/>
    <row r="5846" hidden="1" x14ac:dyDescent="0.25"/>
    <row r="5847" hidden="1" x14ac:dyDescent="0.25"/>
    <row r="5848" hidden="1" x14ac:dyDescent="0.25"/>
    <row r="5849" hidden="1" x14ac:dyDescent="0.25"/>
    <row r="5850" hidden="1" x14ac:dyDescent="0.25"/>
    <row r="5851" hidden="1" x14ac:dyDescent="0.25"/>
    <row r="5852" hidden="1" x14ac:dyDescent="0.25"/>
    <row r="5853" hidden="1" x14ac:dyDescent="0.25"/>
    <row r="5854" hidden="1" x14ac:dyDescent="0.25"/>
    <row r="5855" hidden="1" x14ac:dyDescent="0.25"/>
    <row r="5856" hidden="1" x14ac:dyDescent="0.25"/>
    <row r="5857" hidden="1" x14ac:dyDescent="0.25"/>
    <row r="5858" hidden="1" x14ac:dyDescent="0.25"/>
    <row r="5859" hidden="1" x14ac:dyDescent="0.25"/>
    <row r="5860" hidden="1" x14ac:dyDescent="0.25"/>
    <row r="5861" hidden="1" x14ac:dyDescent="0.25"/>
    <row r="5862" hidden="1" x14ac:dyDescent="0.25"/>
    <row r="5863" hidden="1" x14ac:dyDescent="0.25"/>
    <row r="5864" hidden="1" x14ac:dyDescent="0.25"/>
    <row r="5865" hidden="1" x14ac:dyDescent="0.25"/>
    <row r="5866" hidden="1" x14ac:dyDescent="0.25"/>
    <row r="5867" hidden="1" x14ac:dyDescent="0.25"/>
    <row r="5868" hidden="1" x14ac:dyDescent="0.25"/>
    <row r="5869" hidden="1" x14ac:dyDescent="0.25"/>
    <row r="5870" hidden="1" x14ac:dyDescent="0.25"/>
    <row r="5871" hidden="1" x14ac:dyDescent="0.25"/>
    <row r="5872" hidden="1" x14ac:dyDescent="0.25"/>
    <row r="5873" hidden="1" x14ac:dyDescent="0.25"/>
    <row r="5874" hidden="1" x14ac:dyDescent="0.25"/>
    <row r="5875" hidden="1" x14ac:dyDescent="0.25"/>
    <row r="5876" hidden="1" x14ac:dyDescent="0.25"/>
    <row r="5877" hidden="1" x14ac:dyDescent="0.25"/>
    <row r="5878" hidden="1" x14ac:dyDescent="0.25"/>
    <row r="5879" hidden="1" x14ac:dyDescent="0.25"/>
    <row r="5880" hidden="1" x14ac:dyDescent="0.25"/>
    <row r="5881" hidden="1" x14ac:dyDescent="0.25"/>
    <row r="5882" hidden="1" x14ac:dyDescent="0.25"/>
    <row r="5883" hidden="1" x14ac:dyDescent="0.25"/>
    <row r="5884" hidden="1" x14ac:dyDescent="0.25"/>
    <row r="5885" hidden="1" x14ac:dyDescent="0.25"/>
    <row r="5886" hidden="1" x14ac:dyDescent="0.25"/>
    <row r="5887" hidden="1" x14ac:dyDescent="0.25"/>
    <row r="5888" hidden="1" x14ac:dyDescent="0.25"/>
    <row r="5889" hidden="1" x14ac:dyDescent="0.25"/>
    <row r="5890" hidden="1" x14ac:dyDescent="0.25"/>
    <row r="5891" hidden="1" x14ac:dyDescent="0.25"/>
    <row r="5892" hidden="1" x14ac:dyDescent="0.25"/>
    <row r="5893" hidden="1" x14ac:dyDescent="0.25"/>
    <row r="5894" hidden="1" x14ac:dyDescent="0.25"/>
    <row r="5895" hidden="1" x14ac:dyDescent="0.25"/>
    <row r="5896" hidden="1" x14ac:dyDescent="0.25"/>
    <row r="5897" hidden="1" x14ac:dyDescent="0.25"/>
    <row r="5898" hidden="1" x14ac:dyDescent="0.25"/>
    <row r="5899" hidden="1" x14ac:dyDescent="0.25"/>
    <row r="5900" hidden="1" x14ac:dyDescent="0.25"/>
    <row r="5901" hidden="1" x14ac:dyDescent="0.25"/>
    <row r="5902" hidden="1" x14ac:dyDescent="0.25"/>
    <row r="5903" hidden="1" x14ac:dyDescent="0.25"/>
    <row r="5904" hidden="1" x14ac:dyDescent="0.25"/>
    <row r="5905" hidden="1" x14ac:dyDescent="0.25"/>
    <row r="5906" hidden="1" x14ac:dyDescent="0.25"/>
    <row r="5907" hidden="1" x14ac:dyDescent="0.25"/>
    <row r="5908" hidden="1" x14ac:dyDescent="0.25"/>
    <row r="5909" hidden="1" x14ac:dyDescent="0.25"/>
    <row r="5910" hidden="1" x14ac:dyDescent="0.25"/>
    <row r="5911" hidden="1" x14ac:dyDescent="0.25"/>
    <row r="5912" hidden="1" x14ac:dyDescent="0.25"/>
    <row r="5913" hidden="1" x14ac:dyDescent="0.25"/>
    <row r="5914" hidden="1" x14ac:dyDescent="0.25"/>
    <row r="5915" hidden="1" x14ac:dyDescent="0.25"/>
    <row r="5916" hidden="1" x14ac:dyDescent="0.25"/>
    <row r="5917" hidden="1" x14ac:dyDescent="0.25"/>
    <row r="5918" hidden="1" x14ac:dyDescent="0.25"/>
    <row r="5919" hidden="1" x14ac:dyDescent="0.25"/>
    <row r="5920" hidden="1" x14ac:dyDescent="0.25"/>
    <row r="5921" hidden="1" x14ac:dyDescent="0.25"/>
    <row r="5922" hidden="1" x14ac:dyDescent="0.25"/>
    <row r="5923" hidden="1" x14ac:dyDescent="0.25"/>
    <row r="5924" hidden="1" x14ac:dyDescent="0.25"/>
    <row r="5925" hidden="1" x14ac:dyDescent="0.25"/>
    <row r="5926" hidden="1" x14ac:dyDescent="0.25"/>
    <row r="5927" hidden="1" x14ac:dyDescent="0.25"/>
    <row r="5928" hidden="1" x14ac:dyDescent="0.25"/>
    <row r="5929" hidden="1" x14ac:dyDescent="0.25"/>
    <row r="5930" hidden="1" x14ac:dyDescent="0.25"/>
    <row r="5931" hidden="1" x14ac:dyDescent="0.25"/>
    <row r="5932" hidden="1" x14ac:dyDescent="0.25"/>
    <row r="5933" hidden="1" x14ac:dyDescent="0.25"/>
    <row r="5934" hidden="1" x14ac:dyDescent="0.25"/>
    <row r="5935" hidden="1" x14ac:dyDescent="0.25"/>
    <row r="5936" hidden="1" x14ac:dyDescent="0.25"/>
    <row r="5937" hidden="1" x14ac:dyDescent="0.25"/>
    <row r="5938" hidden="1" x14ac:dyDescent="0.25"/>
    <row r="5939" hidden="1" x14ac:dyDescent="0.25"/>
    <row r="5940" hidden="1" x14ac:dyDescent="0.25"/>
    <row r="5941" hidden="1" x14ac:dyDescent="0.25"/>
    <row r="5942" hidden="1" x14ac:dyDescent="0.25"/>
    <row r="5943" hidden="1" x14ac:dyDescent="0.25"/>
    <row r="5944" hidden="1" x14ac:dyDescent="0.25"/>
    <row r="5945" hidden="1" x14ac:dyDescent="0.25"/>
    <row r="5946" hidden="1" x14ac:dyDescent="0.25"/>
    <row r="5947" hidden="1" x14ac:dyDescent="0.25"/>
    <row r="5948" hidden="1" x14ac:dyDescent="0.25"/>
    <row r="5949" hidden="1" x14ac:dyDescent="0.25"/>
    <row r="5950" hidden="1" x14ac:dyDescent="0.25"/>
    <row r="5951" hidden="1" x14ac:dyDescent="0.25"/>
    <row r="5952" hidden="1" x14ac:dyDescent="0.25"/>
    <row r="5953" hidden="1" x14ac:dyDescent="0.25"/>
    <row r="5954" hidden="1" x14ac:dyDescent="0.25"/>
    <row r="5955" hidden="1" x14ac:dyDescent="0.25"/>
    <row r="5956" hidden="1" x14ac:dyDescent="0.25"/>
    <row r="5957" hidden="1" x14ac:dyDescent="0.25"/>
    <row r="5958" hidden="1" x14ac:dyDescent="0.25"/>
    <row r="5959" hidden="1" x14ac:dyDescent="0.25"/>
    <row r="5960" hidden="1" x14ac:dyDescent="0.25"/>
    <row r="5961" hidden="1" x14ac:dyDescent="0.25"/>
    <row r="5962" hidden="1" x14ac:dyDescent="0.25"/>
    <row r="5963" hidden="1" x14ac:dyDescent="0.25"/>
    <row r="5964" hidden="1" x14ac:dyDescent="0.25"/>
    <row r="5965" hidden="1" x14ac:dyDescent="0.25"/>
    <row r="5966" hidden="1" x14ac:dyDescent="0.25"/>
    <row r="5967" hidden="1" x14ac:dyDescent="0.25"/>
    <row r="5968" hidden="1" x14ac:dyDescent="0.25"/>
    <row r="5969" hidden="1" x14ac:dyDescent="0.25"/>
    <row r="5970" hidden="1" x14ac:dyDescent="0.25"/>
    <row r="5971" hidden="1" x14ac:dyDescent="0.25"/>
    <row r="5972" hidden="1" x14ac:dyDescent="0.25"/>
    <row r="5973" hidden="1" x14ac:dyDescent="0.25"/>
    <row r="5974" hidden="1" x14ac:dyDescent="0.25"/>
    <row r="5975" hidden="1" x14ac:dyDescent="0.25"/>
    <row r="5976" hidden="1" x14ac:dyDescent="0.25"/>
    <row r="5977" hidden="1" x14ac:dyDescent="0.25"/>
    <row r="5978" hidden="1" x14ac:dyDescent="0.25"/>
    <row r="5979" hidden="1" x14ac:dyDescent="0.25"/>
    <row r="5980" hidden="1" x14ac:dyDescent="0.25"/>
    <row r="5981" hidden="1" x14ac:dyDescent="0.25"/>
    <row r="5982" hidden="1" x14ac:dyDescent="0.25"/>
    <row r="5983" hidden="1" x14ac:dyDescent="0.25"/>
    <row r="5984" hidden="1" x14ac:dyDescent="0.25"/>
    <row r="5985" hidden="1" x14ac:dyDescent="0.25"/>
    <row r="5986" hidden="1" x14ac:dyDescent="0.25"/>
    <row r="5987" hidden="1" x14ac:dyDescent="0.25"/>
    <row r="5988" hidden="1" x14ac:dyDescent="0.25"/>
    <row r="5989" hidden="1" x14ac:dyDescent="0.25"/>
    <row r="5990" hidden="1" x14ac:dyDescent="0.25"/>
    <row r="5991" hidden="1" x14ac:dyDescent="0.25"/>
    <row r="5992" hidden="1" x14ac:dyDescent="0.25"/>
    <row r="5993" hidden="1" x14ac:dyDescent="0.25"/>
    <row r="5994" hidden="1" x14ac:dyDescent="0.25"/>
    <row r="5995" hidden="1" x14ac:dyDescent="0.25"/>
    <row r="5996" hidden="1" x14ac:dyDescent="0.25"/>
    <row r="5997" hidden="1" x14ac:dyDescent="0.25"/>
    <row r="5998" hidden="1" x14ac:dyDescent="0.25"/>
    <row r="5999" hidden="1" x14ac:dyDescent="0.25"/>
    <row r="6000" hidden="1" x14ac:dyDescent="0.25"/>
    <row r="6001" hidden="1" x14ac:dyDescent="0.25"/>
    <row r="6002" hidden="1" x14ac:dyDescent="0.25"/>
    <row r="6003" hidden="1" x14ac:dyDescent="0.25"/>
    <row r="6004" hidden="1" x14ac:dyDescent="0.25"/>
    <row r="6005" hidden="1" x14ac:dyDescent="0.25"/>
    <row r="6006" hidden="1" x14ac:dyDescent="0.25"/>
    <row r="6007" hidden="1" x14ac:dyDescent="0.25"/>
    <row r="6008" hidden="1" x14ac:dyDescent="0.25"/>
    <row r="6009" hidden="1" x14ac:dyDescent="0.25"/>
    <row r="6010" hidden="1" x14ac:dyDescent="0.25"/>
    <row r="6011" hidden="1" x14ac:dyDescent="0.25"/>
    <row r="6012" hidden="1" x14ac:dyDescent="0.25"/>
    <row r="6013" hidden="1" x14ac:dyDescent="0.25"/>
    <row r="6014" hidden="1" x14ac:dyDescent="0.25"/>
    <row r="6015" hidden="1" x14ac:dyDescent="0.25"/>
    <row r="6016" hidden="1" x14ac:dyDescent="0.25"/>
    <row r="6017" hidden="1" x14ac:dyDescent="0.25"/>
    <row r="6018" hidden="1" x14ac:dyDescent="0.25"/>
    <row r="6019" hidden="1" x14ac:dyDescent="0.25"/>
    <row r="6020" hidden="1" x14ac:dyDescent="0.25"/>
    <row r="6021" hidden="1" x14ac:dyDescent="0.25"/>
    <row r="6022" hidden="1" x14ac:dyDescent="0.25"/>
    <row r="6023" hidden="1" x14ac:dyDescent="0.25"/>
    <row r="6024" hidden="1" x14ac:dyDescent="0.25"/>
    <row r="6025" hidden="1" x14ac:dyDescent="0.25"/>
    <row r="6026" hidden="1" x14ac:dyDescent="0.25"/>
    <row r="6027" hidden="1" x14ac:dyDescent="0.25"/>
    <row r="6028" hidden="1" x14ac:dyDescent="0.25"/>
    <row r="6029" hidden="1" x14ac:dyDescent="0.25"/>
    <row r="6030" hidden="1" x14ac:dyDescent="0.25"/>
    <row r="6031" hidden="1" x14ac:dyDescent="0.25"/>
    <row r="6032" hidden="1" x14ac:dyDescent="0.25"/>
    <row r="6033" hidden="1" x14ac:dyDescent="0.25"/>
    <row r="6034" hidden="1" x14ac:dyDescent="0.25"/>
    <row r="6035" hidden="1" x14ac:dyDescent="0.25"/>
    <row r="6036" hidden="1" x14ac:dyDescent="0.25"/>
    <row r="6037" hidden="1" x14ac:dyDescent="0.25"/>
    <row r="6038" hidden="1" x14ac:dyDescent="0.25"/>
    <row r="6039" hidden="1" x14ac:dyDescent="0.25"/>
    <row r="6040" hidden="1" x14ac:dyDescent="0.25"/>
    <row r="6041" hidden="1" x14ac:dyDescent="0.25"/>
    <row r="6042" hidden="1" x14ac:dyDescent="0.25"/>
    <row r="6043" hidden="1" x14ac:dyDescent="0.25"/>
    <row r="6044" hidden="1" x14ac:dyDescent="0.25"/>
    <row r="6045" hidden="1" x14ac:dyDescent="0.25"/>
    <row r="6046" hidden="1" x14ac:dyDescent="0.25"/>
    <row r="6047" hidden="1" x14ac:dyDescent="0.25"/>
    <row r="6048" hidden="1" x14ac:dyDescent="0.25"/>
    <row r="6049" hidden="1" x14ac:dyDescent="0.25"/>
    <row r="6050" hidden="1" x14ac:dyDescent="0.25"/>
    <row r="6051" hidden="1" x14ac:dyDescent="0.25"/>
    <row r="6052" hidden="1" x14ac:dyDescent="0.25"/>
    <row r="6053" hidden="1" x14ac:dyDescent="0.25"/>
    <row r="6054" hidden="1" x14ac:dyDescent="0.25"/>
    <row r="6055" hidden="1" x14ac:dyDescent="0.25"/>
    <row r="6056" hidden="1" x14ac:dyDescent="0.25"/>
    <row r="6057" hidden="1" x14ac:dyDescent="0.25"/>
    <row r="6058" hidden="1" x14ac:dyDescent="0.25"/>
    <row r="6059" hidden="1" x14ac:dyDescent="0.25"/>
    <row r="6060" hidden="1" x14ac:dyDescent="0.25"/>
    <row r="6061" hidden="1" x14ac:dyDescent="0.25"/>
    <row r="6062" hidden="1" x14ac:dyDescent="0.25"/>
    <row r="6063" hidden="1" x14ac:dyDescent="0.25"/>
    <row r="6064" hidden="1" x14ac:dyDescent="0.25"/>
    <row r="6065" hidden="1" x14ac:dyDescent="0.25"/>
    <row r="6066" hidden="1" x14ac:dyDescent="0.25"/>
    <row r="6067" hidden="1" x14ac:dyDescent="0.25"/>
    <row r="6068" hidden="1" x14ac:dyDescent="0.25"/>
    <row r="6069" hidden="1" x14ac:dyDescent="0.25"/>
    <row r="6070" hidden="1" x14ac:dyDescent="0.25"/>
    <row r="6071" hidden="1" x14ac:dyDescent="0.25"/>
    <row r="6072" hidden="1" x14ac:dyDescent="0.25"/>
    <row r="6073" hidden="1" x14ac:dyDescent="0.25"/>
    <row r="6074" hidden="1" x14ac:dyDescent="0.25"/>
    <row r="6075" hidden="1" x14ac:dyDescent="0.25"/>
    <row r="6076" hidden="1" x14ac:dyDescent="0.25"/>
    <row r="6077" hidden="1" x14ac:dyDescent="0.25"/>
    <row r="6078" hidden="1" x14ac:dyDescent="0.25"/>
    <row r="6079" hidden="1" x14ac:dyDescent="0.25"/>
    <row r="6080" hidden="1" x14ac:dyDescent="0.25"/>
    <row r="6081" hidden="1" x14ac:dyDescent="0.25"/>
    <row r="6082" hidden="1" x14ac:dyDescent="0.25"/>
    <row r="6083" hidden="1" x14ac:dyDescent="0.25"/>
    <row r="6084" hidden="1" x14ac:dyDescent="0.25"/>
    <row r="6085" hidden="1" x14ac:dyDescent="0.25"/>
    <row r="6086" hidden="1" x14ac:dyDescent="0.25"/>
    <row r="6087" hidden="1" x14ac:dyDescent="0.25"/>
    <row r="6088" hidden="1" x14ac:dyDescent="0.25"/>
    <row r="6089" hidden="1" x14ac:dyDescent="0.25"/>
    <row r="6090" hidden="1" x14ac:dyDescent="0.25"/>
    <row r="6091" hidden="1" x14ac:dyDescent="0.25"/>
    <row r="6092" hidden="1" x14ac:dyDescent="0.25"/>
    <row r="6093" hidden="1" x14ac:dyDescent="0.25"/>
    <row r="6094" hidden="1" x14ac:dyDescent="0.25"/>
    <row r="6095" hidden="1" x14ac:dyDescent="0.25"/>
    <row r="6096" hidden="1" x14ac:dyDescent="0.25"/>
    <row r="6097" hidden="1" x14ac:dyDescent="0.25"/>
    <row r="6098" hidden="1" x14ac:dyDescent="0.25"/>
    <row r="6099" hidden="1" x14ac:dyDescent="0.25"/>
    <row r="6100" hidden="1" x14ac:dyDescent="0.25"/>
    <row r="6101" hidden="1" x14ac:dyDescent="0.25"/>
    <row r="6102" hidden="1" x14ac:dyDescent="0.25"/>
    <row r="6103" hidden="1" x14ac:dyDescent="0.25"/>
    <row r="6104" hidden="1" x14ac:dyDescent="0.25"/>
    <row r="6105" hidden="1" x14ac:dyDescent="0.25"/>
    <row r="6106" hidden="1" x14ac:dyDescent="0.25"/>
    <row r="6107" hidden="1" x14ac:dyDescent="0.25"/>
    <row r="6108" hidden="1" x14ac:dyDescent="0.25"/>
    <row r="6109" hidden="1" x14ac:dyDescent="0.25"/>
    <row r="6110" hidden="1" x14ac:dyDescent="0.25"/>
    <row r="6111" hidden="1" x14ac:dyDescent="0.25"/>
    <row r="6112" hidden="1" x14ac:dyDescent="0.25"/>
    <row r="6113" hidden="1" x14ac:dyDescent="0.25"/>
    <row r="6114" hidden="1" x14ac:dyDescent="0.25"/>
    <row r="6115" hidden="1" x14ac:dyDescent="0.25"/>
    <row r="6116" hidden="1" x14ac:dyDescent="0.25"/>
    <row r="6117" hidden="1" x14ac:dyDescent="0.25"/>
    <row r="6118" hidden="1" x14ac:dyDescent="0.25"/>
    <row r="6119" hidden="1" x14ac:dyDescent="0.25"/>
    <row r="6120" hidden="1" x14ac:dyDescent="0.25"/>
    <row r="6121" hidden="1" x14ac:dyDescent="0.25"/>
    <row r="6122" hidden="1" x14ac:dyDescent="0.25"/>
    <row r="6123" hidden="1" x14ac:dyDescent="0.25"/>
    <row r="6124" hidden="1" x14ac:dyDescent="0.25"/>
    <row r="6125" hidden="1" x14ac:dyDescent="0.25"/>
    <row r="6126" hidden="1" x14ac:dyDescent="0.25"/>
    <row r="6127" hidden="1" x14ac:dyDescent="0.25"/>
    <row r="6128" hidden="1" x14ac:dyDescent="0.25"/>
    <row r="6129" hidden="1" x14ac:dyDescent="0.25"/>
    <row r="6130" hidden="1" x14ac:dyDescent="0.25"/>
    <row r="6131" hidden="1" x14ac:dyDescent="0.25"/>
    <row r="6132" hidden="1" x14ac:dyDescent="0.25"/>
    <row r="6133" hidden="1" x14ac:dyDescent="0.25"/>
    <row r="6134" hidden="1" x14ac:dyDescent="0.25"/>
    <row r="6135" hidden="1" x14ac:dyDescent="0.25"/>
    <row r="6136" hidden="1" x14ac:dyDescent="0.25"/>
    <row r="6137" hidden="1" x14ac:dyDescent="0.25"/>
    <row r="6138" hidden="1" x14ac:dyDescent="0.25"/>
    <row r="6139" hidden="1" x14ac:dyDescent="0.25"/>
    <row r="6140" hidden="1" x14ac:dyDescent="0.25"/>
    <row r="6141" hidden="1" x14ac:dyDescent="0.25"/>
    <row r="6142" hidden="1" x14ac:dyDescent="0.25"/>
    <row r="6143" hidden="1" x14ac:dyDescent="0.25"/>
    <row r="6144" hidden="1" x14ac:dyDescent="0.25"/>
    <row r="6145" hidden="1" x14ac:dyDescent="0.25"/>
    <row r="6146" hidden="1" x14ac:dyDescent="0.25"/>
    <row r="6147" hidden="1" x14ac:dyDescent="0.25"/>
    <row r="6148" hidden="1" x14ac:dyDescent="0.25"/>
    <row r="6149" hidden="1" x14ac:dyDescent="0.25"/>
    <row r="6150" hidden="1" x14ac:dyDescent="0.25"/>
    <row r="6151" hidden="1" x14ac:dyDescent="0.25"/>
    <row r="6152" hidden="1" x14ac:dyDescent="0.25"/>
    <row r="6153" hidden="1" x14ac:dyDescent="0.25"/>
    <row r="6154" hidden="1" x14ac:dyDescent="0.25"/>
    <row r="6155" hidden="1" x14ac:dyDescent="0.25"/>
    <row r="6156" hidden="1" x14ac:dyDescent="0.25"/>
    <row r="6157" hidden="1" x14ac:dyDescent="0.25"/>
    <row r="6158" hidden="1" x14ac:dyDescent="0.25"/>
    <row r="6159" hidden="1" x14ac:dyDescent="0.25"/>
    <row r="6160" hidden="1" x14ac:dyDescent="0.25"/>
    <row r="6161" hidden="1" x14ac:dyDescent="0.25"/>
    <row r="6162" hidden="1" x14ac:dyDescent="0.25"/>
    <row r="6163" hidden="1" x14ac:dyDescent="0.25"/>
    <row r="6164" hidden="1" x14ac:dyDescent="0.25"/>
    <row r="6165" hidden="1" x14ac:dyDescent="0.25"/>
    <row r="6166" hidden="1" x14ac:dyDescent="0.25"/>
    <row r="6167" hidden="1" x14ac:dyDescent="0.25"/>
    <row r="6168" hidden="1" x14ac:dyDescent="0.25"/>
    <row r="6169" hidden="1" x14ac:dyDescent="0.25"/>
    <row r="6170" hidden="1" x14ac:dyDescent="0.25"/>
    <row r="6171" hidden="1" x14ac:dyDescent="0.25"/>
    <row r="6172" hidden="1" x14ac:dyDescent="0.25"/>
    <row r="6173" hidden="1" x14ac:dyDescent="0.25"/>
    <row r="6174" hidden="1" x14ac:dyDescent="0.25"/>
    <row r="6175" hidden="1" x14ac:dyDescent="0.25"/>
    <row r="6176" hidden="1" x14ac:dyDescent="0.25"/>
    <row r="6177" hidden="1" x14ac:dyDescent="0.25"/>
    <row r="6178" hidden="1" x14ac:dyDescent="0.25"/>
    <row r="6179" hidden="1" x14ac:dyDescent="0.25"/>
    <row r="6180" hidden="1" x14ac:dyDescent="0.25"/>
    <row r="6181" hidden="1" x14ac:dyDescent="0.25"/>
    <row r="6182" hidden="1" x14ac:dyDescent="0.25"/>
    <row r="6183" hidden="1" x14ac:dyDescent="0.25"/>
    <row r="6184" hidden="1" x14ac:dyDescent="0.25"/>
    <row r="6185" hidden="1" x14ac:dyDescent="0.25"/>
    <row r="6186" hidden="1" x14ac:dyDescent="0.25"/>
    <row r="6187" hidden="1" x14ac:dyDescent="0.25"/>
    <row r="6188" hidden="1" x14ac:dyDescent="0.25"/>
    <row r="6189" hidden="1" x14ac:dyDescent="0.25"/>
    <row r="6190" hidden="1" x14ac:dyDescent="0.25"/>
    <row r="6191" hidden="1" x14ac:dyDescent="0.25"/>
    <row r="6192" hidden="1" x14ac:dyDescent="0.25"/>
    <row r="6193" hidden="1" x14ac:dyDescent="0.25"/>
    <row r="6194" hidden="1" x14ac:dyDescent="0.25"/>
    <row r="6195" hidden="1" x14ac:dyDescent="0.25"/>
    <row r="6196" hidden="1" x14ac:dyDescent="0.25"/>
    <row r="6197" hidden="1" x14ac:dyDescent="0.25"/>
    <row r="6198" hidden="1" x14ac:dyDescent="0.25"/>
    <row r="6199" hidden="1" x14ac:dyDescent="0.25"/>
    <row r="6200" hidden="1" x14ac:dyDescent="0.25"/>
    <row r="6201" hidden="1" x14ac:dyDescent="0.25"/>
    <row r="6202" hidden="1" x14ac:dyDescent="0.25"/>
    <row r="6203" hidden="1" x14ac:dyDescent="0.25"/>
    <row r="6204" hidden="1" x14ac:dyDescent="0.25"/>
    <row r="6205" hidden="1" x14ac:dyDescent="0.25"/>
    <row r="6206" hidden="1" x14ac:dyDescent="0.25"/>
    <row r="6207" hidden="1" x14ac:dyDescent="0.25"/>
    <row r="6208" hidden="1" x14ac:dyDescent="0.25"/>
    <row r="6209" hidden="1" x14ac:dyDescent="0.25"/>
    <row r="6210" hidden="1" x14ac:dyDescent="0.25"/>
    <row r="6211" hidden="1" x14ac:dyDescent="0.25"/>
    <row r="6212" hidden="1" x14ac:dyDescent="0.25"/>
    <row r="6213" hidden="1" x14ac:dyDescent="0.25"/>
    <row r="6214" hidden="1" x14ac:dyDescent="0.25"/>
    <row r="6215" hidden="1" x14ac:dyDescent="0.25"/>
    <row r="6216" hidden="1" x14ac:dyDescent="0.25"/>
    <row r="6217" hidden="1" x14ac:dyDescent="0.25"/>
    <row r="6218" hidden="1" x14ac:dyDescent="0.25"/>
    <row r="6219" hidden="1" x14ac:dyDescent="0.25"/>
    <row r="6220" hidden="1" x14ac:dyDescent="0.25"/>
    <row r="6221" hidden="1" x14ac:dyDescent="0.25"/>
    <row r="6222" hidden="1" x14ac:dyDescent="0.25"/>
    <row r="6223" hidden="1" x14ac:dyDescent="0.25"/>
    <row r="6224" hidden="1" x14ac:dyDescent="0.25"/>
    <row r="6225" hidden="1" x14ac:dyDescent="0.25"/>
    <row r="6226" hidden="1" x14ac:dyDescent="0.25"/>
    <row r="6227" hidden="1" x14ac:dyDescent="0.25"/>
    <row r="6228" hidden="1" x14ac:dyDescent="0.25"/>
    <row r="6229" hidden="1" x14ac:dyDescent="0.25"/>
    <row r="6230" hidden="1" x14ac:dyDescent="0.25"/>
    <row r="6231" hidden="1" x14ac:dyDescent="0.25"/>
    <row r="6232" hidden="1" x14ac:dyDescent="0.25"/>
    <row r="6233" hidden="1" x14ac:dyDescent="0.25"/>
    <row r="6234" hidden="1" x14ac:dyDescent="0.25"/>
    <row r="6235" hidden="1" x14ac:dyDescent="0.25"/>
    <row r="6236" hidden="1" x14ac:dyDescent="0.25"/>
    <row r="6237" hidden="1" x14ac:dyDescent="0.25"/>
    <row r="6238" hidden="1" x14ac:dyDescent="0.25"/>
    <row r="6239" hidden="1" x14ac:dyDescent="0.25"/>
    <row r="6240" hidden="1" x14ac:dyDescent="0.25"/>
    <row r="6241" hidden="1" x14ac:dyDescent="0.25"/>
    <row r="6242" hidden="1" x14ac:dyDescent="0.25"/>
    <row r="6243" hidden="1" x14ac:dyDescent="0.25"/>
    <row r="6244" hidden="1" x14ac:dyDescent="0.25"/>
    <row r="6245" hidden="1" x14ac:dyDescent="0.25"/>
    <row r="6246" hidden="1" x14ac:dyDescent="0.25"/>
    <row r="6247" hidden="1" x14ac:dyDescent="0.25"/>
    <row r="6248" hidden="1" x14ac:dyDescent="0.25"/>
    <row r="6249" hidden="1" x14ac:dyDescent="0.25"/>
    <row r="6250" hidden="1" x14ac:dyDescent="0.25"/>
    <row r="6251" hidden="1" x14ac:dyDescent="0.25"/>
    <row r="6252" hidden="1" x14ac:dyDescent="0.25"/>
    <row r="6253" hidden="1" x14ac:dyDescent="0.25"/>
    <row r="6254" hidden="1" x14ac:dyDescent="0.25"/>
    <row r="6255" hidden="1" x14ac:dyDescent="0.25"/>
    <row r="6256" hidden="1" x14ac:dyDescent="0.25"/>
    <row r="6257" hidden="1" x14ac:dyDescent="0.25"/>
    <row r="6258" hidden="1" x14ac:dyDescent="0.25"/>
    <row r="6259" hidden="1" x14ac:dyDescent="0.25"/>
    <row r="6260" hidden="1" x14ac:dyDescent="0.25"/>
    <row r="6261" hidden="1" x14ac:dyDescent="0.25"/>
    <row r="6262" hidden="1" x14ac:dyDescent="0.25"/>
    <row r="6263" hidden="1" x14ac:dyDescent="0.25"/>
    <row r="6264" hidden="1" x14ac:dyDescent="0.25"/>
    <row r="6265" hidden="1" x14ac:dyDescent="0.25"/>
    <row r="6266" hidden="1" x14ac:dyDescent="0.25"/>
    <row r="6267" hidden="1" x14ac:dyDescent="0.25"/>
    <row r="6268" hidden="1" x14ac:dyDescent="0.25"/>
    <row r="6269" hidden="1" x14ac:dyDescent="0.25"/>
    <row r="6270" hidden="1" x14ac:dyDescent="0.25"/>
    <row r="6271" hidden="1" x14ac:dyDescent="0.25"/>
    <row r="6272" hidden="1" x14ac:dyDescent="0.25"/>
    <row r="6273" hidden="1" x14ac:dyDescent="0.25"/>
    <row r="6274" hidden="1" x14ac:dyDescent="0.25"/>
    <row r="6275" hidden="1" x14ac:dyDescent="0.25"/>
    <row r="6276" hidden="1" x14ac:dyDescent="0.25"/>
    <row r="6277" hidden="1" x14ac:dyDescent="0.25"/>
    <row r="6278" hidden="1" x14ac:dyDescent="0.25"/>
    <row r="6279" hidden="1" x14ac:dyDescent="0.25"/>
    <row r="6280" hidden="1" x14ac:dyDescent="0.25"/>
    <row r="6281" hidden="1" x14ac:dyDescent="0.25"/>
    <row r="6282" hidden="1" x14ac:dyDescent="0.25"/>
    <row r="6283" hidden="1" x14ac:dyDescent="0.25"/>
    <row r="6284" hidden="1" x14ac:dyDescent="0.25"/>
    <row r="6285" hidden="1" x14ac:dyDescent="0.25"/>
    <row r="6286" hidden="1" x14ac:dyDescent="0.25"/>
    <row r="6287" hidden="1" x14ac:dyDescent="0.25"/>
    <row r="6288" hidden="1" x14ac:dyDescent="0.25"/>
    <row r="6289" hidden="1" x14ac:dyDescent="0.25"/>
    <row r="6290" hidden="1" x14ac:dyDescent="0.25"/>
    <row r="6291" hidden="1" x14ac:dyDescent="0.25"/>
    <row r="6292" hidden="1" x14ac:dyDescent="0.25"/>
    <row r="6293" hidden="1" x14ac:dyDescent="0.25"/>
    <row r="6294" hidden="1" x14ac:dyDescent="0.25"/>
    <row r="6295" hidden="1" x14ac:dyDescent="0.25"/>
    <row r="6296" hidden="1" x14ac:dyDescent="0.25"/>
    <row r="6297" hidden="1" x14ac:dyDescent="0.25"/>
    <row r="6298" hidden="1" x14ac:dyDescent="0.25"/>
    <row r="6299" hidden="1" x14ac:dyDescent="0.25"/>
    <row r="6300" hidden="1" x14ac:dyDescent="0.25"/>
    <row r="6301" hidden="1" x14ac:dyDescent="0.25"/>
    <row r="6302" hidden="1" x14ac:dyDescent="0.25"/>
    <row r="6303" hidden="1" x14ac:dyDescent="0.25"/>
    <row r="6304" hidden="1" x14ac:dyDescent="0.25"/>
    <row r="6305" hidden="1" x14ac:dyDescent="0.25"/>
    <row r="6306" hidden="1" x14ac:dyDescent="0.25"/>
    <row r="6307" hidden="1" x14ac:dyDescent="0.25"/>
    <row r="6308" hidden="1" x14ac:dyDescent="0.25"/>
    <row r="6309" hidden="1" x14ac:dyDescent="0.25"/>
    <row r="6310" hidden="1" x14ac:dyDescent="0.25"/>
    <row r="6311" hidden="1" x14ac:dyDescent="0.25"/>
    <row r="6312" hidden="1" x14ac:dyDescent="0.25"/>
    <row r="6313" hidden="1" x14ac:dyDescent="0.25"/>
    <row r="6314" hidden="1" x14ac:dyDescent="0.25"/>
    <row r="6315" hidden="1" x14ac:dyDescent="0.25"/>
    <row r="6316" hidden="1" x14ac:dyDescent="0.25"/>
    <row r="6317" hidden="1" x14ac:dyDescent="0.25"/>
    <row r="6318" hidden="1" x14ac:dyDescent="0.25"/>
    <row r="6319" hidden="1" x14ac:dyDescent="0.25"/>
    <row r="6320" hidden="1" x14ac:dyDescent="0.25"/>
    <row r="6321" hidden="1" x14ac:dyDescent="0.25"/>
    <row r="6322" hidden="1" x14ac:dyDescent="0.25"/>
    <row r="6323" hidden="1" x14ac:dyDescent="0.25"/>
    <row r="6324" hidden="1" x14ac:dyDescent="0.25"/>
    <row r="6325" hidden="1" x14ac:dyDescent="0.25"/>
    <row r="6326" hidden="1" x14ac:dyDescent="0.25"/>
    <row r="6327" hidden="1" x14ac:dyDescent="0.25"/>
    <row r="6328" hidden="1" x14ac:dyDescent="0.25"/>
    <row r="6329" hidden="1" x14ac:dyDescent="0.25"/>
    <row r="6330" hidden="1" x14ac:dyDescent="0.25"/>
    <row r="6331" hidden="1" x14ac:dyDescent="0.25"/>
    <row r="6332" hidden="1" x14ac:dyDescent="0.25"/>
    <row r="6333" hidden="1" x14ac:dyDescent="0.25"/>
    <row r="6334" hidden="1" x14ac:dyDescent="0.25"/>
    <row r="6335" hidden="1" x14ac:dyDescent="0.25"/>
    <row r="6336" hidden="1" x14ac:dyDescent="0.25"/>
    <row r="6337" hidden="1" x14ac:dyDescent="0.25"/>
    <row r="6338" hidden="1" x14ac:dyDescent="0.25"/>
    <row r="6339" hidden="1" x14ac:dyDescent="0.25"/>
    <row r="6340" hidden="1" x14ac:dyDescent="0.25"/>
    <row r="6341" hidden="1" x14ac:dyDescent="0.25"/>
    <row r="6342" hidden="1" x14ac:dyDescent="0.25"/>
    <row r="6343" hidden="1" x14ac:dyDescent="0.25"/>
    <row r="6344" hidden="1" x14ac:dyDescent="0.25"/>
    <row r="6345" hidden="1" x14ac:dyDescent="0.25"/>
    <row r="6346" hidden="1" x14ac:dyDescent="0.25"/>
    <row r="6347" hidden="1" x14ac:dyDescent="0.25"/>
    <row r="6348" hidden="1" x14ac:dyDescent="0.25"/>
    <row r="6349" hidden="1" x14ac:dyDescent="0.25"/>
    <row r="6350" hidden="1" x14ac:dyDescent="0.25"/>
    <row r="6351" hidden="1" x14ac:dyDescent="0.25"/>
    <row r="6352" hidden="1" x14ac:dyDescent="0.25"/>
    <row r="6353" hidden="1" x14ac:dyDescent="0.25"/>
    <row r="6354" hidden="1" x14ac:dyDescent="0.25"/>
    <row r="6355" hidden="1" x14ac:dyDescent="0.25"/>
    <row r="6356" hidden="1" x14ac:dyDescent="0.25"/>
    <row r="6357" hidden="1" x14ac:dyDescent="0.25"/>
    <row r="6358" hidden="1" x14ac:dyDescent="0.25"/>
    <row r="6359" hidden="1" x14ac:dyDescent="0.25"/>
    <row r="6360" hidden="1" x14ac:dyDescent="0.25"/>
    <row r="6361" hidden="1" x14ac:dyDescent="0.25"/>
    <row r="6362" hidden="1" x14ac:dyDescent="0.25"/>
    <row r="6363" hidden="1" x14ac:dyDescent="0.25"/>
    <row r="6364" hidden="1" x14ac:dyDescent="0.25"/>
    <row r="6365" hidden="1" x14ac:dyDescent="0.25"/>
    <row r="6366" hidden="1" x14ac:dyDescent="0.25"/>
    <row r="6367" hidden="1" x14ac:dyDescent="0.25"/>
    <row r="6368" hidden="1" x14ac:dyDescent="0.25"/>
    <row r="6369" hidden="1" x14ac:dyDescent="0.25"/>
    <row r="6370" hidden="1" x14ac:dyDescent="0.25"/>
    <row r="6371" hidden="1" x14ac:dyDescent="0.25"/>
    <row r="6372" hidden="1" x14ac:dyDescent="0.25"/>
    <row r="6373" hidden="1" x14ac:dyDescent="0.25"/>
    <row r="6374" hidden="1" x14ac:dyDescent="0.25"/>
    <row r="6375" hidden="1" x14ac:dyDescent="0.25"/>
    <row r="6376" hidden="1" x14ac:dyDescent="0.25"/>
    <row r="6377" hidden="1" x14ac:dyDescent="0.25"/>
    <row r="6378" hidden="1" x14ac:dyDescent="0.25"/>
    <row r="6379" hidden="1" x14ac:dyDescent="0.25"/>
    <row r="6380" hidden="1" x14ac:dyDescent="0.25"/>
    <row r="6381" hidden="1" x14ac:dyDescent="0.25"/>
    <row r="6382" hidden="1" x14ac:dyDescent="0.25"/>
    <row r="6383" hidden="1" x14ac:dyDescent="0.25"/>
    <row r="6384" hidden="1" x14ac:dyDescent="0.25"/>
    <row r="6385" hidden="1" x14ac:dyDescent="0.25"/>
    <row r="6386" hidden="1" x14ac:dyDescent="0.25"/>
    <row r="6387" hidden="1" x14ac:dyDescent="0.25"/>
    <row r="6388" hidden="1" x14ac:dyDescent="0.25"/>
    <row r="6389" hidden="1" x14ac:dyDescent="0.25"/>
    <row r="6390" hidden="1" x14ac:dyDescent="0.25"/>
    <row r="6391" hidden="1" x14ac:dyDescent="0.25"/>
    <row r="6392" hidden="1" x14ac:dyDescent="0.25"/>
    <row r="6393" hidden="1" x14ac:dyDescent="0.25"/>
    <row r="6394" hidden="1" x14ac:dyDescent="0.25"/>
    <row r="6395" hidden="1" x14ac:dyDescent="0.25"/>
    <row r="6396" hidden="1" x14ac:dyDescent="0.25"/>
    <row r="6397" hidden="1" x14ac:dyDescent="0.25"/>
    <row r="6398" hidden="1" x14ac:dyDescent="0.25"/>
    <row r="6399" hidden="1" x14ac:dyDescent="0.25"/>
    <row r="6400" hidden="1" x14ac:dyDescent="0.25"/>
    <row r="6401" hidden="1" x14ac:dyDescent="0.25"/>
    <row r="6402" hidden="1" x14ac:dyDescent="0.25"/>
    <row r="6403" hidden="1" x14ac:dyDescent="0.25"/>
    <row r="6404" hidden="1" x14ac:dyDescent="0.25"/>
    <row r="6405" hidden="1" x14ac:dyDescent="0.25"/>
    <row r="6406" hidden="1" x14ac:dyDescent="0.25"/>
    <row r="6407" hidden="1" x14ac:dyDescent="0.25"/>
    <row r="6408" hidden="1" x14ac:dyDescent="0.25"/>
    <row r="6409" hidden="1" x14ac:dyDescent="0.25"/>
    <row r="6410" hidden="1" x14ac:dyDescent="0.25"/>
    <row r="6411" hidden="1" x14ac:dyDescent="0.25"/>
    <row r="6412" hidden="1" x14ac:dyDescent="0.25"/>
    <row r="6413" hidden="1" x14ac:dyDescent="0.25"/>
    <row r="6414" hidden="1" x14ac:dyDescent="0.25"/>
    <row r="6415" hidden="1" x14ac:dyDescent="0.25"/>
    <row r="6416" hidden="1" x14ac:dyDescent="0.25"/>
    <row r="6417" hidden="1" x14ac:dyDescent="0.25"/>
    <row r="6418" hidden="1" x14ac:dyDescent="0.25"/>
    <row r="6419" hidden="1" x14ac:dyDescent="0.25"/>
    <row r="6420" hidden="1" x14ac:dyDescent="0.25"/>
    <row r="6421" hidden="1" x14ac:dyDescent="0.25"/>
    <row r="6422" hidden="1" x14ac:dyDescent="0.25"/>
    <row r="6423" hidden="1" x14ac:dyDescent="0.25"/>
    <row r="6424" hidden="1" x14ac:dyDescent="0.25"/>
    <row r="6425" hidden="1" x14ac:dyDescent="0.25"/>
    <row r="6426" hidden="1" x14ac:dyDescent="0.25"/>
    <row r="6427" hidden="1" x14ac:dyDescent="0.25"/>
    <row r="6428" hidden="1" x14ac:dyDescent="0.25"/>
    <row r="6429" hidden="1" x14ac:dyDescent="0.25"/>
    <row r="6430" hidden="1" x14ac:dyDescent="0.25"/>
    <row r="6431" hidden="1" x14ac:dyDescent="0.25"/>
    <row r="6432" hidden="1" x14ac:dyDescent="0.25"/>
    <row r="6433" hidden="1" x14ac:dyDescent="0.25"/>
    <row r="6434" hidden="1" x14ac:dyDescent="0.25"/>
    <row r="6435" hidden="1" x14ac:dyDescent="0.25"/>
    <row r="6436" hidden="1" x14ac:dyDescent="0.25"/>
    <row r="6437" hidden="1" x14ac:dyDescent="0.25"/>
    <row r="6438" hidden="1" x14ac:dyDescent="0.25"/>
    <row r="6439" hidden="1" x14ac:dyDescent="0.25"/>
    <row r="6440" hidden="1" x14ac:dyDescent="0.25"/>
    <row r="6441" hidden="1" x14ac:dyDescent="0.25"/>
    <row r="6442" hidden="1" x14ac:dyDescent="0.25"/>
    <row r="6443" hidden="1" x14ac:dyDescent="0.25"/>
    <row r="6444" hidden="1" x14ac:dyDescent="0.25"/>
    <row r="6445" hidden="1" x14ac:dyDescent="0.25"/>
    <row r="6446" hidden="1" x14ac:dyDescent="0.25"/>
    <row r="6447" hidden="1" x14ac:dyDescent="0.25"/>
    <row r="6448" hidden="1" x14ac:dyDescent="0.25"/>
    <row r="6449" hidden="1" x14ac:dyDescent="0.25"/>
    <row r="6450" hidden="1" x14ac:dyDescent="0.25"/>
    <row r="6451" hidden="1" x14ac:dyDescent="0.25"/>
    <row r="6452" hidden="1" x14ac:dyDescent="0.25"/>
    <row r="6453" hidden="1" x14ac:dyDescent="0.25"/>
    <row r="6454" hidden="1" x14ac:dyDescent="0.25"/>
    <row r="6455" hidden="1" x14ac:dyDescent="0.25"/>
    <row r="6456" hidden="1" x14ac:dyDescent="0.25"/>
    <row r="6457" hidden="1" x14ac:dyDescent="0.25"/>
    <row r="6458" hidden="1" x14ac:dyDescent="0.25"/>
    <row r="6459" hidden="1" x14ac:dyDescent="0.25"/>
    <row r="6460" hidden="1" x14ac:dyDescent="0.25"/>
    <row r="6461" hidden="1" x14ac:dyDescent="0.25"/>
    <row r="6462" hidden="1" x14ac:dyDescent="0.25"/>
    <row r="6463" hidden="1" x14ac:dyDescent="0.25"/>
    <row r="6464" hidden="1" x14ac:dyDescent="0.25"/>
    <row r="6465" hidden="1" x14ac:dyDescent="0.25"/>
    <row r="6466" hidden="1" x14ac:dyDescent="0.25"/>
    <row r="6467" hidden="1" x14ac:dyDescent="0.25"/>
    <row r="6468" hidden="1" x14ac:dyDescent="0.25"/>
    <row r="6469" hidden="1" x14ac:dyDescent="0.25"/>
    <row r="6470" hidden="1" x14ac:dyDescent="0.25"/>
    <row r="6471" hidden="1" x14ac:dyDescent="0.25"/>
    <row r="6472" hidden="1" x14ac:dyDescent="0.25"/>
    <row r="6473" hidden="1" x14ac:dyDescent="0.25"/>
    <row r="6474" hidden="1" x14ac:dyDescent="0.25"/>
    <row r="6475" hidden="1" x14ac:dyDescent="0.25"/>
    <row r="6476" hidden="1" x14ac:dyDescent="0.25"/>
    <row r="6477" hidden="1" x14ac:dyDescent="0.25"/>
    <row r="6478" hidden="1" x14ac:dyDescent="0.25"/>
    <row r="6479" hidden="1" x14ac:dyDescent="0.25"/>
    <row r="6480" hidden="1" x14ac:dyDescent="0.25"/>
    <row r="6481" hidden="1" x14ac:dyDescent="0.25"/>
    <row r="6482" hidden="1" x14ac:dyDescent="0.25"/>
    <row r="6483" hidden="1" x14ac:dyDescent="0.25"/>
    <row r="6484" hidden="1" x14ac:dyDescent="0.25"/>
    <row r="6485" hidden="1" x14ac:dyDescent="0.25"/>
    <row r="6486" hidden="1" x14ac:dyDescent="0.25"/>
    <row r="6487" hidden="1" x14ac:dyDescent="0.25"/>
    <row r="6488" hidden="1" x14ac:dyDescent="0.25"/>
    <row r="6489" hidden="1" x14ac:dyDescent="0.25"/>
    <row r="6490" hidden="1" x14ac:dyDescent="0.25"/>
    <row r="6491" hidden="1" x14ac:dyDescent="0.25"/>
    <row r="6492" hidden="1" x14ac:dyDescent="0.25"/>
    <row r="6493" hidden="1" x14ac:dyDescent="0.25"/>
    <row r="6494" hidden="1" x14ac:dyDescent="0.25"/>
    <row r="6495" hidden="1" x14ac:dyDescent="0.25"/>
    <row r="6496" hidden="1" x14ac:dyDescent="0.25"/>
    <row r="6497" hidden="1" x14ac:dyDescent="0.25"/>
    <row r="6498" hidden="1" x14ac:dyDescent="0.25"/>
    <row r="6499" hidden="1" x14ac:dyDescent="0.25"/>
    <row r="6500" hidden="1" x14ac:dyDescent="0.25"/>
    <row r="6501" hidden="1" x14ac:dyDescent="0.25"/>
    <row r="6502" hidden="1" x14ac:dyDescent="0.25"/>
    <row r="6503" hidden="1" x14ac:dyDescent="0.25"/>
    <row r="6504" hidden="1" x14ac:dyDescent="0.25"/>
    <row r="6505" hidden="1" x14ac:dyDescent="0.25"/>
    <row r="6506" hidden="1" x14ac:dyDescent="0.25"/>
    <row r="6507" hidden="1" x14ac:dyDescent="0.25"/>
    <row r="6508" hidden="1" x14ac:dyDescent="0.25"/>
    <row r="6509" hidden="1" x14ac:dyDescent="0.25"/>
    <row r="6510" hidden="1" x14ac:dyDescent="0.25"/>
    <row r="6511" hidden="1" x14ac:dyDescent="0.25"/>
    <row r="6512" hidden="1" x14ac:dyDescent="0.25"/>
    <row r="6513" hidden="1" x14ac:dyDescent="0.25"/>
    <row r="6514" hidden="1" x14ac:dyDescent="0.25"/>
    <row r="6515" hidden="1" x14ac:dyDescent="0.25"/>
    <row r="6516" hidden="1" x14ac:dyDescent="0.25"/>
    <row r="6517" hidden="1" x14ac:dyDescent="0.25"/>
    <row r="6518" hidden="1" x14ac:dyDescent="0.25"/>
    <row r="6519" hidden="1" x14ac:dyDescent="0.25"/>
    <row r="6520" hidden="1" x14ac:dyDescent="0.25"/>
    <row r="6521" hidden="1" x14ac:dyDescent="0.25"/>
    <row r="6522" hidden="1" x14ac:dyDescent="0.25"/>
    <row r="6523" hidden="1" x14ac:dyDescent="0.25"/>
    <row r="6524" hidden="1" x14ac:dyDescent="0.25"/>
    <row r="6525" hidden="1" x14ac:dyDescent="0.25"/>
    <row r="6526" hidden="1" x14ac:dyDescent="0.25"/>
    <row r="6527" hidden="1" x14ac:dyDescent="0.25"/>
    <row r="6528" hidden="1" x14ac:dyDescent="0.25"/>
    <row r="6529" hidden="1" x14ac:dyDescent="0.25"/>
    <row r="6530" hidden="1" x14ac:dyDescent="0.25"/>
    <row r="6531" hidden="1" x14ac:dyDescent="0.25"/>
    <row r="6532" hidden="1" x14ac:dyDescent="0.25"/>
    <row r="6533" hidden="1" x14ac:dyDescent="0.25"/>
    <row r="6534" hidden="1" x14ac:dyDescent="0.25"/>
    <row r="6535" hidden="1" x14ac:dyDescent="0.25"/>
    <row r="6536" hidden="1" x14ac:dyDescent="0.25"/>
    <row r="6537" hidden="1" x14ac:dyDescent="0.25"/>
    <row r="6538" hidden="1" x14ac:dyDescent="0.25"/>
    <row r="6539" hidden="1" x14ac:dyDescent="0.25"/>
    <row r="6540" hidden="1" x14ac:dyDescent="0.25"/>
    <row r="6541" hidden="1" x14ac:dyDescent="0.25"/>
    <row r="6542" hidden="1" x14ac:dyDescent="0.25"/>
    <row r="6543" hidden="1" x14ac:dyDescent="0.25"/>
    <row r="6544" hidden="1" x14ac:dyDescent="0.25"/>
    <row r="6545" hidden="1" x14ac:dyDescent="0.25"/>
    <row r="6546" hidden="1" x14ac:dyDescent="0.25"/>
    <row r="6547" hidden="1" x14ac:dyDescent="0.25"/>
    <row r="6548" hidden="1" x14ac:dyDescent="0.25"/>
    <row r="6549" hidden="1" x14ac:dyDescent="0.25"/>
    <row r="6550" hidden="1" x14ac:dyDescent="0.25"/>
    <row r="6551" hidden="1" x14ac:dyDescent="0.25"/>
    <row r="6552" hidden="1" x14ac:dyDescent="0.25"/>
    <row r="6553" hidden="1" x14ac:dyDescent="0.25"/>
    <row r="6554" hidden="1" x14ac:dyDescent="0.25"/>
    <row r="6555" hidden="1" x14ac:dyDescent="0.25"/>
    <row r="6556" hidden="1" x14ac:dyDescent="0.25"/>
    <row r="6557" hidden="1" x14ac:dyDescent="0.25"/>
    <row r="6558" hidden="1" x14ac:dyDescent="0.25"/>
    <row r="6559" hidden="1" x14ac:dyDescent="0.25"/>
    <row r="6560" hidden="1" x14ac:dyDescent="0.25"/>
    <row r="6561" hidden="1" x14ac:dyDescent="0.25"/>
    <row r="6562" hidden="1" x14ac:dyDescent="0.25"/>
    <row r="6563" hidden="1" x14ac:dyDescent="0.25"/>
    <row r="6564" hidden="1" x14ac:dyDescent="0.25"/>
    <row r="6565" hidden="1" x14ac:dyDescent="0.25"/>
    <row r="6566" hidden="1" x14ac:dyDescent="0.25"/>
    <row r="6567" hidden="1" x14ac:dyDescent="0.25"/>
    <row r="6568" hidden="1" x14ac:dyDescent="0.25"/>
    <row r="6569" hidden="1" x14ac:dyDescent="0.25"/>
    <row r="6570" hidden="1" x14ac:dyDescent="0.25"/>
    <row r="6571" hidden="1" x14ac:dyDescent="0.25"/>
    <row r="6572" hidden="1" x14ac:dyDescent="0.25"/>
    <row r="6573" hidden="1" x14ac:dyDescent="0.25"/>
    <row r="6574" hidden="1" x14ac:dyDescent="0.25"/>
    <row r="6575" hidden="1" x14ac:dyDescent="0.25"/>
    <row r="6576" hidden="1" x14ac:dyDescent="0.25"/>
    <row r="6577" hidden="1" x14ac:dyDescent="0.25"/>
    <row r="6578" hidden="1" x14ac:dyDescent="0.25"/>
    <row r="6579" hidden="1" x14ac:dyDescent="0.25"/>
    <row r="6580" hidden="1" x14ac:dyDescent="0.25"/>
    <row r="6581" hidden="1" x14ac:dyDescent="0.25"/>
    <row r="6582" hidden="1" x14ac:dyDescent="0.25"/>
    <row r="6583" hidden="1" x14ac:dyDescent="0.25"/>
    <row r="6584" hidden="1" x14ac:dyDescent="0.25"/>
    <row r="6585" hidden="1" x14ac:dyDescent="0.25"/>
    <row r="6586" hidden="1" x14ac:dyDescent="0.25"/>
    <row r="6587" hidden="1" x14ac:dyDescent="0.25"/>
    <row r="6588" hidden="1" x14ac:dyDescent="0.25"/>
    <row r="6589" hidden="1" x14ac:dyDescent="0.25"/>
    <row r="6590" hidden="1" x14ac:dyDescent="0.25"/>
    <row r="6591" hidden="1" x14ac:dyDescent="0.25"/>
    <row r="6592" hidden="1" x14ac:dyDescent="0.25"/>
    <row r="6593" hidden="1" x14ac:dyDescent="0.25"/>
    <row r="6594" hidden="1" x14ac:dyDescent="0.25"/>
    <row r="6595" hidden="1" x14ac:dyDescent="0.25"/>
    <row r="6596" hidden="1" x14ac:dyDescent="0.25"/>
    <row r="6597" hidden="1" x14ac:dyDescent="0.25"/>
    <row r="6598" hidden="1" x14ac:dyDescent="0.25"/>
    <row r="6599" hidden="1" x14ac:dyDescent="0.25"/>
    <row r="6600" hidden="1" x14ac:dyDescent="0.25"/>
    <row r="6601" hidden="1" x14ac:dyDescent="0.25"/>
    <row r="6602" hidden="1" x14ac:dyDescent="0.25"/>
    <row r="6603" hidden="1" x14ac:dyDescent="0.25"/>
    <row r="6604" hidden="1" x14ac:dyDescent="0.25"/>
    <row r="6605" hidden="1" x14ac:dyDescent="0.25"/>
    <row r="6606" hidden="1" x14ac:dyDescent="0.25"/>
    <row r="6607" hidden="1" x14ac:dyDescent="0.25"/>
    <row r="6608" hidden="1" x14ac:dyDescent="0.25"/>
    <row r="6609" hidden="1" x14ac:dyDescent="0.25"/>
    <row r="6610" hidden="1" x14ac:dyDescent="0.25"/>
    <row r="6611" hidden="1" x14ac:dyDescent="0.25"/>
    <row r="6612" hidden="1" x14ac:dyDescent="0.25"/>
    <row r="6613" hidden="1" x14ac:dyDescent="0.25"/>
    <row r="6614" hidden="1" x14ac:dyDescent="0.25"/>
    <row r="6615" hidden="1" x14ac:dyDescent="0.25"/>
    <row r="6616" hidden="1" x14ac:dyDescent="0.25"/>
    <row r="6617" hidden="1" x14ac:dyDescent="0.25"/>
    <row r="6618" hidden="1" x14ac:dyDescent="0.25"/>
    <row r="6619" hidden="1" x14ac:dyDescent="0.25"/>
    <row r="6620" hidden="1" x14ac:dyDescent="0.25"/>
    <row r="6621" hidden="1" x14ac:dyDescent="0.25"/>
    <row r="6622" hidden="1" x14ac:dyDescent="0.25"/>
    <row r="6623" hidden="1" x14ac:dyDescent="0.25"/>
    <row r="6624" hidden="1" x14ac:dyDescent="0.25"/>
    <row r="6625" hidden="1" x14ac:dyDescent="0.25"/>
    <row r="6626" hidden="1" x14ac:dyDescent="0.25"/>
    <row r="6627" hidden="1" x14ac:dyDescent="0.25"/>
    <row r="6628" hidden="1" x14ac:dyDescent="0.25"/>
    <row r="6629" hidden="1" x14ac:dyDescent="0.25"/>
    <row r="6630" hidden="1" x14ac:dyDescent="0.25"/>
    <row r="6631" hidden="1" x14ac:dyDescent="0.25"/>
    <row r="6632" hidden="1" x14ac:dyDescent="0.25"/>
    <row r="6633" hidden="1" x14ac:dyDescent="0.25"/>
    <row r="6634" hidden="1" x14ac:dyDescent="0.25"/>
    <row r="6635" hidden="1" x14ac:dyDescent="0.25"/>
    <row r="6636" hidden="1" x14ac:dyDescent="0.25"/>
    <row r="6637" hidden="1" x14ac:dyDescent="0.25"/>
    <row r="6638" hidden="1" x14ac:dyDescent="0.25"/>
    <row r="6639" hidden="1" x14ac:dyDescent="0.25"/>
    <row r="6640" hidden="1" x14ac:dyDescent="0.25"/>
    <row r="6641" hidden="1" x14ac:dyDescent="0.25"/>
    <row r="6642" hidden="1" x14ac:dyDescent="0.25"/>
    <row r="6643" hidden="1" x14ac:dyDescent="0.25"/>
    <row r="6644" hidden="1" x14ac:dyDescent="0.25"/>
    <row r="6645" hidden="1" x14ac:dyDescent="0.25"/>
    <row r="6646" hidden="1" x14ac:dyDescent="0.25"/>
    <row r="6647" hidden="1" x14ac:dyDescent="0.25"/>
    <row r="6648" hidden="1" x14ac:dyDescent="0.25"/>
    <row r="6649" hidden="1" x14ac:dyDescent="0.25"/>
    <row r="6650" hidden="1" x14ac:dyDescent="0.25"/>
    <row r="6651" hidden="1" x14ac:dyDescent="0.25"/>
    <row r="6652" hidden="1" x14ac:dyDescent="0.25"/>
    <row r="6653" hidden="1" x14ac:dyDescent="0.25"/>
    <row r="6654" hidden="1" x14ac:dyDescent="0.25"/>
    <row r="6655" hidden="1" x14ac:dyDescent="0.25"/>
    <row r="6656" hidden="1" x14ac:dyDescent="0.25"/>
    <row r="6657" hidden="1" x14ac:dyDescent="0.25"/>
    <row r="6658" hidden="1" x14ac:dyDescent="0.25"/>
    <row r="6659" hidden="1" x14ac:dyDescent="0.25"/>
    <row r="6660" hidden="1" x14ac:dyDescent="0.25"/>
    <row r="6661" hidden="1" x14ac:dyDescent="0.25"/>
    <row r="6662" hidden="1" x14ac:dyDescent="0.25"/>
    <row r="6663" hidden="1" x14ac:dyDescent="0.25"/>
    <row r="6664" hidden="1" x14ac:dyDescent="0.25"/>
    <row r="6665" hidden="1" x14ac:dyDescent="0.25"/>
    <row r="6666" hidden="1" x14ac:dyDescent="0.25"/>
    <row r="6667" hidden="1" x14ac:dyDescent="0.25"/>
    <row r="6668" hidden="1" x14ac:dyDescent="0.25"/>
    <row r="6669" hidden="1" x14ac:dyDescent="0.25"/>
    <row r="6670" hidden="1" x14ac:dyDescent="0.25"/>
    <row r="6671" hidden="1" x14ac:dyDescent="0.25"/>
    <row r="6672" hidden="1" x14ac:dyDescent="0.25"/>
    <row r="6673" hidden="1" x14ac:dyDescent="0.25"/>
    <row r="6674" hidden="1" x14ac:dyDescent="0.25"/>
    <row r="6675" hidden="1" x14ac:dyDescent="0.25"/>
    <row r="6676" hidden="1" x14ac:dyDescent="0.25"/>
    <row r="6677" hidden="1" x14ac:dyDescent="0.25"/>
    <row r="6678" hidden="1" x14ac:dyDescent="0.25"/>
    <row r="6679" hidden="1" x14ac:dyDescent="0.25"/>
    <row r="6680" hidden="1" x14ac:dyDescent="0.25"/>
    <row r="6681" hidden="1" x14ac:dyDescent="0.25"/>
    <row r="6682" hidden="1" x14ac:dyDescent="0.25"/>
    <row r="6683" hidden="1" x14ac:dyDescent="0.25"/>
    <row r="6684" hidden="1" x14ac:dyDescent="0.25"/>
    <row r="6685" hidden="1" x14ac:dyDescent="0.25"/>
    <row r="6686" hidden="1" x14ac:dyDescent="0.25"/>
    <row r="6687" hidden="1" x14ac:dyDescent="0.25"/>
    <row r="6688" hidden="1" x14ac:dyDescent="0.25"/>
    <row r="6689" hidden="1" x14ac:dyDescent="0.25"/>
    <row r="6690" hidden="1" x14ac:dyDescent="0.25"/>
    <row r="6691" hidden="1" x14ac:dyDescent="0.25"/>
    <row r="6692" hidden="1" x14ac:dyDescent="0.25"/>
    <row r="6693" hidden="1" x14ac:dyDescent="0.25"/>
    <row r="6694" hidden="1" x14ac:dyDescent="0.25"/>
    <row r="6695" hidden="1" x14ac:dyDescent="0.25"/>
    <row r="6696" hidden="1" x14ac:dyDescent="0.25"/>
    <row r="6697" hidden="1" x14ac:dyDescent="0.25"/>
    <row r="6698" hidden="1" x14ac:dyDescent="0.25"/>
    <row r="6699" hidden="1" x14ac:dyDescent="0.25"/>
    <row r="6700" hidden="1" x14ac:dyDescent="0.25"/>
    <row r="6701" hidden="1" x14ac:dyDescent="0.25"/>
    <row r="6702" hidden="1" x14ac:dyDescent="0.25"/>
    <row r="6703" hidden="1" x14ac:dyDescent="0.25"/>
    <row r="6704" hidden="1" x14ac:dyDescent="0.25"/>
    <row r="6705" hidden="1" x14ac:dyDescent="0.25"/>
    <row r="6706" hidden="1" x14ac:dyDescent="0.25"/>
    <row r="6707" hidden="1" x14ac:dyDescent="0.25"/>
    <row r="6708" hidden="1" x14ac:dyDescent="0.25"/>
    <row r="6709" hidden="1" x14ac:dyDescent="0.25"/>
    <row r="6710" hidden="1" x14ac:dyDescent="0.25"/>
    <row r="6711" hidden="1" x14ac:dyDescent="0.25"/>
    <row r="6712" hidden="1" x14ac:dyDescent="0.25"/>
    <row r="6713" hidden="1" x14ac:dyDescent="0.25"/>
    <row r="6714" hidden="1" x14ac:dyDescent="0.25"/>
    <row r="6715" hidden="1" x14ac:dyDescent="0.25"/>
    <row r="6716" hidden="1" x14ac:dyDescent="0.25"/>
    <row r="6717" hidden="1" x14ac:dyDescent="0.25"/>
    <row r="6718" hidden="1" x14ac:dyDescent="0.25"/>
    <row r="6719" hidden="1" x14ac:dyDescent="0.25"/>
    <row r="6720" hidden="1" x14ac:dyDescent="0.25"/>
    <row r="6721" hidden="1" x14ac:dyDescent="0.25"/>
    <row r="6722" hidden="1" x14ac:dyDescent="0.25"/>
    <row r="6723" hidden="1" x14ac:dyDescent="0.25"/>
    <row r="6724" hidden="1" x14ac:dyDescent="0.25"/>
    <row r="6725" hidden="1" x14ac:dyDescent="0.25"/>
    <row r="6726" hidden="1" x14ac:dyDescent="0.25"/>
    <row r="6727" hidden="1" x14ac:dyDescent="0.25"/>
    <row r="6728" hidden="1" x14ac:dyDescent="0.25"/>
    <row r="6729" hidden="1" x14ac:dyDescent="0.25"/>
    <row r="6730" hidden="1" x14ac:dyDescent="0.25"/>
    <row r="6731" hidden="1" x14ac:dyDescent="0.25"/>
    <row r="6732" hidden="1" x14ac:dyDescent="0.25"/>
    <row r="6733" hidden="1" x14ac:dyDescent="0.25"/>
    <row r="6734" hidden="1" x14ac:dyDescent="0.25"/>
    <row r="6735" hidden="1" x14ac:dyDescent="0.25"/>
    <row r="6736" hidden="1" x14ac:dyDescent="0.25"/>
    <row r="6737" hidden="1" x14ac:dyDescent="0.25"/>
    <row r="6738" hidden="1" x14ac:dyDescent="0.25"/>
    <row r="6739" hidden="1" x14ac:dyDescent="0.25"/>
    <row r="6740" hidden="1" x14ac:dyDescent="0.25"/>
    <row r="6741" hidden="1" x14ac:dyDescent="0.25"/>
    <row r="6742" hidden="1" x14ac:dyDescent="0.25"/>
    <row r="6743" hidden="1" x14ac:dyDescent="0.25"/>
    <row r="6744" hidden="1" x14ac:dyDescent="0.25"/>
    <row r="6745" hidden="1" x14ac:dyDescent="0.25"/>
    <row r="6746" hidden="1" x14ac:dyDescent="0.25"/>
    <row r="6747" hidden="1" x14ac:dyDescent="0.25"/>
    <row r="6748" hidden="1" x14ac:dyDescent="0.25"/>
    <row r="6749" hidden="1" x14ac:dyDescent="0.25"/>
    <row r="6750" hidden="1" x14ac:dyDescent="0.25"/>
    <row r="6751" hidden="1" x14ac:dyDescent="0.25"/>
    <row r="6752" hidden="1" x14ac:dyDescent="0.25"/>
    <row r="6753" hidden="1" x14ac:dyDescent="0.25"/>
    <row r="6754" hidden="1" x14ac:dyDescent="0.25"/>
    <row r="6755" hidden="1" x14ac:dyDescent="0.25"/>
    <row r="6756" hidden="1" x14ac:dyDescent="0.25"/>
    <row r="6757" hidden="1" x14ac:dyDescent="0.25"/>
    <row r="6758" hidden="1" x14ac:dyDescent="0.25"/>
    <row r="6759" hidden="1" x14ac:dyDescent="0.25"/>
    <row r="6760" hidden="1" x14ac:dyDescent="0.25"/>
    <row r="6761" hidden="1" x14ac:dyDescent="0.25"/>
    <row r="6762" hidden="1" x14ac:dyDescent="0.25"/>
    <row r="6763" hidden="1" x14ac:dyDescent="0.25"/>
    <row r="6764" hidden="1" x14ac:dyDescent="0.25"/>
    <row r="6765" hidden="1" x14ac:dyDescent="0.25"/>
    <row r="6766" hidden="1" x14ac:dyDescent="0.25"/>
    <row r="6767" hidden="1" x14ac:dyDescent="0.25"/>
    <row r="6768" hidden="1" x14ac:dyDescent="0.25"/>
    <row r="6769" hidden="1" x14ac:dyDescent="0.25"/>
    <row r="6770" hidden="1" x14ac:dyDescent="0.25"/>
    <row r="6771" hidden="1" x14ac:dyDescent="0.25"/>
    <row r="6772" hidden="1" x14ac:dyDescent="0.25"/>
    <row r="6773" hidden="1" x14ac:dyDescent="0.25"/>
    <row r="6774" hidden="1" x14ac:dyDescent="0.25"/>
    <row r="6775" hidden="1" x14ac:dyDescent="0.25"/>
    <row r="6776" hidden="1" x14ac:dyDescent="0.25"/>
    <row r="6777" hidden="1" x14ac:dyDescent="0.25"/>
    <row r="6778" hidden="1" x14ac:dyDescent="0.25"/>
    <row r="6779" hidden="1" x14ac:dyDescent="0.25"/>
    <row r="6780" hidden="1" x14ac:dyDescent="0.25"/>
    <row r="6781" hidden="1" x14ac:dyDescent="0.25"/>
    <row r="6782" hidden="1" x14ac:dyDescent="0.25"/>
    <row r="6783" hidden="1" x14ac:dyDescent="0.25"/>
    <row r="6784" hidden="1" x14ac:dyDescent="0.25"/>
    <row r="6785" hidden="1" x14ac:dyDescent="0.25"/>
    <row r="6786" hidden="1" x14ac:dyDescent="0.25"/>
    <row r="6787" hidden="1" x14ac:dyDescent="0.25"/>
    <row r="6788" hidden="1" x14ac:dyDescent="0.25"/>
    <row r="6789" hidden="1" x14ac:dyDescent="0.25"/>
    <row r="6790" hidden="1" x14ac:dyDescent="0.25"/>
    <row r="6791" hidden="1" x14ac:dyDescent="0.25"/>
    <row r="6792" hidden="1" x14ac:dyDescent="0.25"/>
    <row r="6793" hidden="1" x14ac:dyDescent="0.25"/>
    <row r="6794" hidden="1" x14ac:dyDescent="0.25"/>
    <row r="6795" hidden="1" x14ac:dyDescent="0.25"/>
    <row r="6796" hidden="1" x14ac:dyDescent="0.25"/>
    <row r="6797" hidden="1" x14ac:dyDescent="0.25"/>
    <row r="6798" hidden="1" x14ac:dyDescent="0.25"/>
    <row r="6799" hidden="1" x14ac:dyDescent="0.25"/>
    <row r="6800" hidden="1" x14ac:dyDescent="0.25"/>
    <row r="6801" hidden="1" x14ac:dyDescent="0.25"/>
    <row r="6802" hidden="1" x14ac:dyDescent="0.25"/>
    <row r="6803" hidden="1" x14ac:dyDescent="0.25"/>
    <row r="6804" hidden="1" x14ac:dyDescent="0.25"/>
    <row r="6805" hidden="1" x14ac:dyDescent="0.25"/>
    <row r="6806" hidden="1" x14ac:dyDescent="0.25"/>
    <row r="6807" hidden="1" x14ac:dyDescent="0.25"/>
    <row r="6808" hidden="1" x14ac:dyDescent="0.25"/>
    <row r="6809" hidden="1" x14ac:dyDescent="0.25"/>
    <row r="6810" hidden="1" x14ac:dyDescent="0.25"/>
    <row r="6811" hidden="1" x14ac:dyDescent="0.25"/>
    <row r="6812" hidden="1" x14ac:dyDescent="0.25"/>
    <row r="6813" hidden="1" x14ac:dyDescent="0.25"/>
    <row r="6814" hidden="1" x14ac:dyDescent="0.25"/>
    <row r="6815" hidden="1" x14ac:dyDescent="0.25"/>
    <row r="6816" hidden="1" x14ac:dyDescent="0.25"/>
    <row r="6817" hidden="1" x14ac:dyDescent="0.25"/>
    <row r="6818" hidden="1" x14ac:dyDescent="0.25"/>
    <row r="6819" hidden="1" x14ac:dyDescent="0.25"/>
    <row r="6820" hidden="1" x14ac:dyDescent="0.25"/>
    <row r="6821" hidden="1" x14ac:dyDescent="0.25"/>
    <row r="6822" hidden="1" x14ac:dyDescent="0.25"/>
    <row r="6823" hidden="1" x14ac:dyDescent="0.25"/>
    <row r="6824" hidden="1" x14ac:dyDescent="0.25"/>
    <row r="6825" hidden="1" x14ac:dyDescent="0.25"/>
    <row r="6826" hidden="1" x14ac:dyDescent="0.25"/>
    <row r="6827" hidden="1" x14ac:dyDescent="0.25"/>
    <row r="6828" hidden="1" x14ac:dyDescent="0.25"/>
    <row r="6829" hidden="1" x14ac:dyDescent="0.25"/>
    <row r="6830" hidden="1" x14ac:dyDescent="0.25"/>
    <row r="6831" hidden="1" x14ac:dyDescent="0.25"/>
    <row r="6832" hidden="1" x14ac:dyDescent="0.25"/>
    <row r="6833" hidden="1" x14ac:dyDescent="0.25"/>
    <row r="6834" hidden="1" x14ac:dyDescent="0.25"/>
    <row r="6835" hidden="1" x14ac:dyDescent="0.25"/>
    <row r="6836" hidden="1" x14ac:dyDescent="0.25"/>
    <row r="6837" hidden="1" x14ac:dyDescent="0.25"/>
    <row r="6838" hidden="1" x14ac:dyDescent="0.25"/>
    <row r="6839" hidden="1" x14ac:dyDescent="0.25"/>
    <row r="6840" hidden="1" x14ac:dyDescent="0.25"/>
    <row r="6841" hidden="1" x14ac:dyDescent="0.25"/>
    <row r="6842" hidden="1" x14ac:dyDescent="0.25"/>
    <row r="6843" hidden="1" x14ac:dyDescent="0.25"/>
    <row r="6844" hidden="1" x14ac:dyDescent="0.25"/>
    <row r="6845" hidden="1" x14ac:dyDescent="0.25"/>
    <row r="6846" hidden="1" x14ac:dyDescent="0.25"/>
    <row r="6847" hidden="1" x14ac:dyDescent="0.25"/>
    <row r="6848" hidden="1" x14ac:dyDescent="0.25"/>
    <row r="6849" hidden="1" x14ac:dyDescent="0.25"/>
    <row r="6850" hidden="1" x14ac:dyDescent="0.25"/>
    <row r="6851" hidden="1" x14ac:dyDescent="0.25"/>
    <row r="6852" hidden="1" x14ac:dyDescent="0.25"/>
    <row r="6853" hidden="1" x14ac:dyDescent="0.25"/>
    <row r="6854" hidden="1" x14ac:dyDescent="0.25"/>
    <row r="6855" hidden="1" x14ac:dyDescent="0.25"/>
    <row r="6856" hidden="1" x14ac:dyDescent="0.25"/>
    <row r="6857" hidden="1" x14ac:dyDescent="0.25"/>
    <row r="6858" hidden="1" x14ac:dyDescent="0.25"/>
    <row r="6859" hidden="1" x14ac:dyDescent="0.25"/>
    <row r="6860" hidden="1" x14ac:dyDescent="0.25"/>
    <row r="6861" hidden="1" x14ac:dyDescent="0.25"/>
    <row r="6862" hidden="1" x14ac:dyDescent="0.25"/>
    <row r="6863" hidden="1" x14ac:dyDescent="0.25"/>
    <row r="6864" hidden="1" x14ac:dyDescent="0.25"/>
    <row r="6865" hidden="1" x14ac:dyDescent="0.25"/>
    <row r="6866" hidden="1" x14ac:dyDescent="0.25"/>
    <row r="6867" hidden="1" x14ac:dyDescent="0.25"/>
    <row r="6868" hidden="1" x14ac:dyDescent="0.25"/>
    <row r="6869" hidden="1" x14ac:dyDescent="0.25"/>
    <row r="6870" hidden="1" x14ac:dyDescent="0.25"/>
    <row r="6871" hidden="1" x14ac:dyDescent="0.25"/>
    <row r="6872" hidden="1" x14ac:dyDescent="0.25"/>
    <row r="6873" hidden="1" x14ac:dyDescent="0.25"/>
    <row r="6874" hidden="1" x14ac:dyDescent="0.25"/>
    <row r="6875" hidden="1" x14ac:dyDescent="0.25"/>
    <row r="6876" hidden="1" x14ac:dyDescent="0.25"/>
    <row r="6877" hidden="1" x14ac:dyDescent="0.25"/>
    <row r="6878" hidden="1" x14ac:dyDescent="0.25"/>
    <row r="6879" hidden="1" x14ac:dyDescent="0.25"/>
    <row r="6880" hidden="1" x14ac:dyDescent="0.25"/>
    <row r="6881" hidden="1" x14ac:dyDescent="0.25"/>
    <row r="6882" hidden="1" x14ac:dyDescent="0.25"/>
    <row r="6883" hidden="1" x14ac:dyDescent="0.25"/>
    <row r="6884" hidden="1" x14ac:dyDescent="0.25"/>
    <row r="6885" hidden="1" x14ac:dyDescent="0.25"/>
    <row r="6886" hidden="1" x14ac:dyDescent="0.25"/>
    <row r="6887" hidden="1" x14ac:dyDescent="0.25"/>
    <row r="6888" hidden="1" x14ac:dyDescent="0.25"/>
    <row r="6889" hidden="1" x14ac:dyDescent="0.25"/>
    <row r="6890" hidden="1" x14ac:dyDescent="0.25"/>
    <row r="6891" hidden="1" x14ac:dyDescent="0.25"/>
    <row r="6892" hidden="1" x14ac:dyDescent="0.25"/>
    <row r="6893" hidden="1" x14ac:dyDescent="0.25"/>
    <row r="6894" hidden="1" x14ac:dyDescent="0.25"/>
    <row r="6895" hidden="1" x14ac:dyDescent="0.25"/>
    <row r="6896" hidden="1" x14ac:dyDescent="0.25"/>
    <row r="6897" hidden="1" x14ac:dyDescent="0.25"/>
    <row r="6898" hidden="1" x14ac:dyDescent="0.25"/>
    <row r="6899" hidden="1" x14ac:dyDescent="0.25"/>
    <row r="6900" hidden="1" x14ac:dyDescent="0.25"/>
    <row r="6901" hidden="1" x14ac:dyDescent="0.25"/>
    <row r="6902" hidden="1" x14ac:dyDescent="0.25"/>
    <row r="6903" hidden="1" x14ac:dyDescent="0.25"/>
    <row r="6904" hidden="1" x14ac:dyDescent="0.25"/>
    <row r="6905" hidden="1" x14ac:dyDescent="0.25"/>
    <row r="6906" hidden="1" x14ac:dyDescent="0.25"/>
    <row r="6907" hidden="1" x14ac:dyDescent="0.25"/>
    <row r="6908" hidden="1" x14ac:dyDescent="0.25"/>
    <row r="6909" hidden="1" x14ac:dyDescent="0.25"/>
    <row r="6910" hidden="1" x14ac:dyDescent="0.25"/>
    <row r="6911" hidden="1" x14ac:dyDescent="0.25"/>
    <row r="6912" hidden="1" x14ac:dyDescent="0.25"/>
    <row r="6913" hidden="1" x14ac:dyDescent="0.25"/>
    <row r="6914" hidden="1" x14ac:dyDescent="0.25"/>
    <row r="6915" hidden="1" x14ac:dyDescent="0.25"/>
    <row r="6916" hidden="1" x14ac:dyDescent="0.25"/>
    <row r="6917" hidden="1" x14ac:dyDescent="0.25"/>
    <row r="6918" hidden="1" x14ac:dyDescent="0.25"/>
    <row r="6919" hidden="1" x14ac:dyDescent="0.25"/>
    <row r="6920" hidden="1" x14ac:dyDescent="0.25"/>
    <row r="6921" hidden="1" x14ac:dyDescent="0.25"/>
    <row r="6922" hidden="1" x14ac:dyDescent="0.25"/>
    <row r="6923" hidden="1" x14ac:dyDescent="0.25"/>
    <row r="6924" hidden="1" x14ac:dyDescent="0.25"/>
    <row r="6925" hidden="1" x14ac:dyDescent="0.25"/>
    <row r="6926" hidden="1" x14ac:dyDescent="0.25"/>
    <row r="6927" hidden="1" x14ac:dyDescent="0.25"/>
    <row r="6928" hidden="1" x14ac:dyDescent="0.25"/>
    <row r="6929" hidden="1" x14ac:dyDescent="0.25"/>
    <row r="6930" hidden="1" x14ac:dyDescent="0.25"/>
    <row r="6931" hidden="1" x14ac:dyDescent="0.25"/>
    <row r="6932" hidden="1" x14ac:dyDescent="0.25"/>
    <row r="6933" hidden="1" x14ac:dyDescent="0.25"/>
    <row r="6934" hidden="1" x14ac:dyDescent="0.25"/>
    <row r="6935" hidden="1" x14ac:dyDescent="0.25"/>
    <row r="6936" hidden="1" x14ac:dyDescent="0.25"/>
    <row r="6937" hidden="1" x14ac:dyDescent="0.25"/>
    <row r="6938" hidden="1" x14ac:dyDescent="0.25"/>
    <row r="6939" hidden="1" x14ac:dyDescent="0.25"/>
    <row r="6940" hidden="1" x14ac:dyDescent="0.25"/>
    <row r="6941" hidden="1" x14ac:dyDescent="0.25"/>
    <row r="6942" hidden="1" x14ac:dyDescent="0.25"/>
    <row r="6943" hidden="1" x14ac:dyDescent="0.25"/>
    <row r="6944" hidden="1" x14ac:dyDescent="0.25"/>
    <row r="6945" hidden="1" x14ac:dyDescent="0.25"/>
    <row r="6946" hidden="1" x14ac:dyDescent="0.25"/>
    <row r="6947" hidden="1" x14ac:dyDescent="0.25"/>
    <row r="6948" hidden="1" x14ac:dyDescent="0.25"/>
    <row r="6949" hidden="1" x14ac:dyDescent="0.25"/>
    <row r="6950" hidden="1" x14ac:dyDescent="0.25"/>
    <row r="6951" hidden="1" x14ac:dyDescent="0.25"/>
    <row r="6952" hidden="1" x14ac:dyDescent="0.25"/>
    <row r="6953" hidden="1" x14ac:dyDescent="0.25"/>
    <row r="6954" hidden="1" x14ac:dyDescent="0.25"/>
    <row r="6955" hidden="1" x14ac:dyDescent="0.25"/>
    <row r="6956" hidden="1" x14ac:dyDescent="0.25"/>
    <row r="6957" hidden="1" x14ac:dyDescent="0.25"/>
    <row r="6958" hidden="1" x14ac:dyDescent="0.25"/>
    <row r="6959" hidden="1" x14ac:dyDescent="0.25"/>
    <row r="6960" hidden="1" x14ac:dyDescent="0.25"/>
    <row r="6961" hidden="1" x14ac:dyDescent="0.25"/>
    <row r="6962" hidden="1" x14ac:dyDescent="0.25"/>
    <row r="6963" hidden="1" x14ac:dyDescent="0.25"/>
    <row r="6964" hidden="1" x14ac:dyDescent="0.25"/>
    <row r="6965" hidden="1" x14ac:dyDescent="0.25"/>
    <row r="6966" hidden="1" x14ac:dyDescent="0.25"/>
    <row r="6967" hidden="1" x14ac:dyDescent="0.25"/>
    <row r="6968" hidden="1" x14ac:dyDescent="0.25"/>
    <row r="6969" hidden="1" x14ac:dyDescent="0.25"/>
    <row r="6970" hidden="1" x14ac:dyDescent="0.25"/>
    <row r="6971" hidden="1" x14ac:dyDescent="0.25"/>
    <row r="6972" hidden="1" x14ac:dyDescent="0.25"/>
    <row r="6973" hidden="1" x14ac:dyDescent="0.25"/>
    <row r="6974" hidden="1" x14ac:dyDescent="0.25"/>
    <row r="6975" hidden="1" x14ac:dyDescent="0.25"/>
    <row r="6976" hidden="1" x14ac:dyDescent="0.25"/>
    <row r="6977" hidden="1" x14ac:dyDescent="0.25"/>
    <row r="6978" hidden="1" x14ac:dyDescent="0.25"/>
    <row r="6979" hidden="1" x14ac:dyDescent="0.25"/>
    <row r="6980" hidden="1" x14ac:dyDescent="0.25"/>
    <row r="6981" hidden="1" x14ac:dyDescent="0.25"/>
    <row r="6982" hidden="1" x14ac:dyDescent="0.25"/>
    <row r="6983" hidden="1" x14ac:dyDescent="0.25"/>
    <row r="6984" hidden="1" x14ac:dyDescent="0.25"/>
    <row r="6985" hidden="1" x14ac:dyDescent="0.25"/>
    <row r="6986" hidden="1" x14ac:dyDescent="0.25"/>
    <row r="6987" hidden="1" x14ac:dyDescent="0.25"/>
    <row r="6988" hidden="1" x14ac:dyDescent="0.25"/>
    <row r="6989" hidden="1" x14ac:dyDescent="0.25"/>
    <row r="6990" hidden="1" x14ac:dyDescent="0.25"/>
    <row r="6991" hidden="1" x14ac:dyDescent="0.25"/>
    <row r="6992" hidden="1" x14ac:dyDescent="0.25"/>
    <row r="6993" hidden="1" x14ac:dyDescent="0.25"/>
    <row r="6994" hidden="1" x14ac:dyDescent="0.25"/>
    <row r="6995" hidden="1" x14ac:dyDescent="0.25"/>
    <row r="6996" hidden="1" x14ac:dyDescent="0.25"/>
    <row r="6997" hidden="1" x14ac:dyDescent="0.25"/>
    <row r="6998" hidden="1" x14ac:dyDescent="0.25"/>
    <row r="6999" hidden="1" x14ac:dyDescent="0.25"/>
    <row r="7000" hidden="1" x14ac:dyDescent="0.25"/>
    <row r="7001" hidden="1" x14ac:dyDescent="0.25"/>
    <row r="7002" hidden="1" x14ac:dyDescent="0.25"/>
    <row r="7003" hidden="1" x14ac:dyDescent="0.25"/>
    <row r="7004" hidden="1" x14ac:dyDescent="0.25"/>
    <row r="7005" hidden="1" x14ac:dyDescent="0.25"/>
    <row r="7006" hidden="1" x14ac:dyDescent="0.25"/>
    <row r="7007" hidden="1" x14ac:dyDescent="0.25"/>
    <row r="7008" hidden="1" x14ac:dyDescent="0.25"/>
    <row r="7009" hidden="1" x14ac:dyDescent="0.25"/>
    <row r="7010" hidden="1" x14ac:dyDescent="0.25"/>
    <row r="7011" hidden="1" x14ac:dyDescent="0.25"/>
    <row r="7012" hidden="1" x14ac:dyDescent="0.25"/>
    <row r="7013" hidden="1" x14ac:dyDescent="0.25"/>
    <row r="7014" hidden="1" x14ac:dyDescent="0.25"/>
    <row r="7015" hidden="1" x14ac:dyDescent="0.25"/>
    <row r="7016" hidden="1" x14ac:dyDescent="0.25"/>
    <row r="7017" hidden="1" x14ac:dyDescent="0.25"/>
    <row r="7018" hidden="1" x14ac:dyDescent="0.25"/>
    <row r="7019" hidden="1" x14ac:dyDescent="0.25"/>
    <row r="7020" hidden="1" x14ac:dyDescent="0.25"/>
    <row r="7021" hidden="1" x14ac:dyDescent="0.25"/>
    <row r="7022" hidden="1" x14ac:dyDescent="0.25"/>
    <row r="7023" hidden="1" x14ac:dyDescent="0.25"/>
    <row r="7024" hidden="1" x14ac:dyDescent="0.25"/>
    <row r="7025" hidden="1" x14ac:dyDescent="0.25"/>
    <row r="7026" hidden="1" x14ac:dyDescent="0.25"/>
    <row r="7027" hidden="1" x14ac:dyDescent="0.25"/>
    <row r="7028" hidden="1" x14ac:dyDescent="0.25"/>
    <row r="7029" hidden="1" x14ac:dyDescent="0.25"/>
    <row r="7030" hidden="1" x14ac:dyDescent="0.25"/>
    <row r="7031" hidden="1" x14ac:dyDescent="0.25"/>
    <row r="7032" hidden="1" x14ac:dyDescent="0.25"/>
    <row r="7033" hidden="1" x14ac:dyDescent="0.25"/>
    <row r="7034" hidden="1" x14ac:dyDescent="0.25"/>
    <row r="7035" hidden="1" x14ac:dyDescent="0.25"/>
    <row r="7036" hidden="1" x14ac:dyDescent="0.25"/>
    <row r="7037" hidden="1" x14ac:dyDescent="0.25"/>
    <row r="7038" hidden="1" x14ac:dyDescent="0.25"/>
    <row r="7039" hidden="1" x14ac:dyDescent="0.25"/>
    <row r="7040" hidden="1" x14ac:dyDescent="0.25"/>
    <row r="7041" hidden="1" x14ac:dyDescent="0.25"/>
    <row r="7042" hidden="1" x14ac:dyDescent="0.25"/>
    <row r="7043" hidden="1" x14ac:dyDescent="0.25"/>
    <row r="7044" hidden="1" x14ac:dyDescent="0.25"/>
    <row r="7045" hidden="1" x14ac:dyDescent="0.25"/>
    <row r="7046" hidden="1" x14ac:dyDescent="0.25"/>
    <row r="7047" hidden="1" x14ac:dyDescent="0.25"/>
    <row r="7048" hidden="1" x14ac:dyDescent="0.25"/>
    <row r="7049" hidden="1" x14ac:dyDescent="0.25"/>
    <row r="7050" hidden="1" x14ac:dyDescent="0.25"/>
    <row r="7051" hidden="1" x14ac:dyDescent="0.25"/>
    <row r="7052" hidden="1" x14ac:dyDescent="0.25"/>
    <row r="7053" hidden="1" x14ac:dyDescent="0.25"/>
    <row r="7054" hidden="1" x14ac:dyDescent="0.25"/>
    <row r="7055" hidden="1" x14ac:dyDescent="0.25"/>
    <row r="7056" hidden="1" x14ac:dyDescent="0.25"/>
    <row r="7057" hidden="1" x14ac:dyDescent="0.25"/>
    <row r="7058" hidden="1" x14ac:dyDescent="0.25"/>
    <row r="7059" hidden="1" x14ac:dyDescent="0.25"/>
    <row r="7060" hidden="1" x14ac:dyDescent="0.25"/>
    <row r="7061" hidden="1" x14ac:dyDescent="0.25"/>
    <row r="7062" hidden="1" x14ac:dyDescent="0.25"/>
    <row r="7063" hidden="1" x14ac:dyDescent="0.25"/>
    <row r="7064" hidden="1" x14ac:dyDescent="0.25"/>
    <row r="7065" hidden="1" x14ac:dyDescent="0.25"/>
    <row r="7066" hidden="1" x14ac:dyDescent="0.25"/>
    <row r="7067" hidden="1" x14ac:dyDescent="0.25"/>
    <row r="7068" hidden="1" x14ac:dyDescent="0.25"/>
    <row r="7069" hidden="1" x14ac:dyDescent="0.25"/>
    <row r="7070" hidden="1" x14ac:dyDescent="0.25"/>
    <row r="7071" hidden="1" x14ac:dyDescent="0.25"/>
    <row r="7072" hidden="1" x14ac:dyDescent="0.25"/>
    <row r="7073" hidden="1" x14ac:dyDescent="0.25"/>
    <row r="7074" hidden="1" x14ac:dyDescent="0.25"/>
    <row r="7075" hidden="1" x14ac:dyDescent="0.25"/>
    <row r="7076" hidden="1" x14ac:dyDescent="0.25"/>
    <row r="7077" hidden="1" x14ac:dyDescent="0.25"/>
    <row r="7078" hidden="1" x14ac:dyDescent="0.25"/>
    <row r="7079" hidden="1" x14ac:dyDescent="0.25"/>
    <row r="7080" hidden="1" x14ac:dyDescent="0.25"/>
    <row r="7081" hidden="1" x14ac:dyDescent="0.25"/>
    <row r="7082" hidden="1" x14ac:dyDescent="0.25"/>
    <row r="7083" hidden="1" x14ac:dyDescent="0.25"/>
    <row r="7084" hidden="1" x14ac:dyDescent="0.25"/>
    <row r="7085" hidden="1" x14ac:dyDescent="0.25"/>
    <row r="7086" hidden="1" x14ac:dyDescent="0.25"/>
    <row r="7087" hidden="1" x14ac:dyDescent="0.25"/>
    <row r="7088" hidden="1" x14ac:dyDescent="0.25"/>
    <row r="7089" hidden="1" x14ac:dyDescent="0.25"/>
    <row r="7090" hidden="1" x14ac:dyDescent="0.25"/>
    <row r="7091" hidden="1" x14ac:dyDescent="0.25"/>
    <row r="7092" hidden="1" x14ac:dyDescent="0.25"/>
    <row r="7093" hidden="1" x14ac:dyDescent="0.25"/>
    <row r="7094" hidden="1" x14ac:dyDescent="0.25"/>
    <row r="7095" hidden="1" x14ac:dyDescent="0.25"/>
    <row r="7096" hidden="1" x14ac:dyDescent="0.25"/>
    <row r="7097" hidden="1" x14ac:dyDescent="0.25"/>
    <row r="7098" hidden="1" x14ac:dyDescent="0.25"/>
    <row r="7099" hidden="1" x14ac:dyDescent="0.25"/>
    <row r="7100" hidden="1" x14ac:dyDescent="0.25"/>
    <row r="7101" hidden="1" x14ac:dyDescent="0.25"/>
    <row r="7102" hidden="1" x14ac:dyDescent="0.25"/>
    <row r="7103" hidden="1" x14ac:dyDescent="0.25"/>
    <row r="7104" hidden="1" x14ac:dyDescent="0.25"/>
    <row r="7105" hidden="1" x14ac:dyDescent="0.25"/>
    <row r="7106" hidden="1" x14ac:dyDescent="0.25"/>
    <row r="7107" hidden="1" x14ac:dyDescent="0.25"/>
    <row r="7108" hidden="1" x14ac:dyDescent="0.25"/>
    <row r="7109" hidden="1" x14ac:dyDescent="0.25"/>
    <row r="7110" hidden="1" x14ac:dyDescent="0.25"/>
    <row r="7111" hidden="1" x14ac:dyDescent="0.25"/>
    <row r="7112" hidden="1" x14ac:dyDescent="0.25"/>
    <row r="7113" hidden="1" x14ac:dyDescent="0.25"/>
    <row r="7114" hidden="1" x14ac:dyDescent="0.25"/>
    <row r="7115" hidden="1" x14ac:dyDescent="0.25"/>
    <row r="7116" hidden="1" x14ac:dyDescent="0.25"/>
    <row r="7117" hidden="1" x14ac:dyDescent="0.25"/>
    <row r="7118" hidden="1" x14ac:dyDescent="0.25"/>
    <row r="7119" hidden="1" x14ac:dyDescent="0.25"/>
    <row r="7120" hidden="1" x14ac:dyDescent="0.25"/>
    <row r="7121" hidden="1" x14ac:dyDescent="0.25"/>
    <row r="7122" hidden="1" x14ac:dyDescent="0.25"/>
    <row r="7123" hidden="1" x14ac:dyDescent="0.25"/>
    <row r="7124" hidden="1" x14ac:dyDescent="0.25"/>
    <row r="7125" hidden="1" x14ac:dyDescent="0.25"/>
    <row r="7126" hidden="1" x14ac:dyDescent="0.25"/>
    <row r="7127" hidden="1" x14ac:dyDescent="0.25"/>
    <row r="7128" hidden="1" x14ac:dyDescent="0.25"/>
    <row r="7129" hidden="1" x14ac:dyDescent="0.25"/>
    <row r="7130" hidden="1" x14ac:dyDescent="0.25"/>
    <row r="7131" hidden="1" x14ac:dyDescent="0.25"/>
    <row r="7132" hidden="1" x14ac:dyDescent="0.25"/>
    <row r="7133" hidden="1" x14ac:dyDescent="0.25"/>
    <row r="7134" hidden="1" x14ac:dyDescent="0.25"/>
    <row r="7135" hidden="1" x14ac:dyDescent="0.25"/>
    <row r="7136" hidden="1" x14ac:dyDescent="0.25"/>
    <row r="7137" hidden="1" x14ac:dyDescent="0.25"/>
    <row r="7138" hidden="1" x14ac:dyDescent="0.25"/>
    <row r="7139" hidden="1" x14ac:dyDescent="0.25"/>
    <row r="7140" hidden="1" x14ac:dyDescent="0.25"/>
    <row r="7141" hidden="1" x14ac:dyDescent="0.25"/>
    <row r="7142" hidden="1" x14ac:dyDescent="0.25"/>
    <row r="7143" hidden="1" x14ac:dyDescent="0.25"/>
    <row r="7144" hidden="1" x14ac:dyDescent="0.25"/>
    <row r="7145" hidden="1" x14ac:dyDescent="0.25"/>
    <row r="7146" hidden="1" x14ac:dyDescent="0.25"/>
    <row r="7147" hidden="1" x14ac:dyDescent="0.25"/>
    <row r="7148" hidden="1" x14ac:dyDescent="0.25"/>
    <row r="7149" hidden="1" x14ac:dyDescent="0.25"/>
    <row r="7150" hidden="1" x14ac:dyDescent="0.25"/>
    <row r="7151" hidden="1" x14ac:dyDescent="0.25"/>
    <row r="7152" hidden="1" x14ac:dyDescent="0.25"/>
    <row r="7153" hidden="1" x14ac:dyDescent="0.25"/>
    <row r="7154" hidden="1" x14ac:dyDescent="0.25"/>
    <row r="7155" hidden="1" x14ac:dyDescent="0.25"/>
    <row r="7156" hidden="1" x14ac:dyDescent="0.25"/>
    <row r="7157" hidden="1" x14ac:dyDescent="0.25"/>
    <row r="7158" hidden="1" x14ac:dyDescent="0.25"/>
    <row r="7159" hidden="1" x14ac:dyDescent="0.25"/>
    <row r="7160" hidden="1" x14ac:dyDescent="0.25"/>
    <row r="7161" hidden="1" x14ac:dyDescent="0.25"/>
    <row r="7162" hidden="1" x14ac:dyDescent="0.25"/>
    <row r="7163" hidden="1" x14ac:dyDescent="0.25"/>
    <row r="7164" hidden="1" x14ac:dyDescent="0.25"/>
    <row r="7165" hidden="1" x14ac:dyDescent="0.25"/>
    <row r="7166" hidden="1" x14ac:dyDescent="0.25"/>
    <row r="7167" hidden="1" x14ac:dyDescent="0.25"/>
    <row r="7168" hidden="1" x14ac:dyDescent="0.25"/>
    <row r="7169" hidden="1" x14ac:dyDescent="0.25"/>
    <row r="7170" hidden="1" x14ac:dyDescent="0.25"/>
    <row r="7171" hidden="1" x14ac:dyDescent="0.25"/>
    <row r="7172" hidden="1" x14ac:dyDescent="0.25"/>
    <row r="7173" hidden="1" x14ac:dyDescent="0.25"/>
    <row r="7174" hidden="1" x14ac:dyDescent="0.25"/>
    <row r="7175" hidden="1" x14ac:dyDescent="0.25"/>
    <row r="7176" hidden="1" x14ac:dyDescent="0.25"/>
    <row r="7177" hidden="1" x14ac:dyDescent="0.25"/>
    <row r="7178" hidden="1" x14ac:dyDescent="0.25"/>
    <row r="7179" hidden="1" x14ac:dyDescent="0.25"/>
    <row r="7180" hidden="1" x14ac:dyDescent="0.25"/>
    <row r="7181" hidden="1" x14ac:dyDescent="0.25"/>
    <row r="7182" hidden="1" x14ac:dyDescent="0.25"/>
    <row r="7183" hidden="1" x14ac:dyDescent="0.25"/>
    <row r="7184" hidden="1" x14ac:dyDescent="0.25"/>
    <row r="7185" hidden="1" x14ac:dyDescent="0.25"/>
    <row r="7186" hidden="1" x14ac:dyDescent="0.25"/>
    <row r="7187" hidden="1" x14ac:dyDescent="0.25"/>
    <row r="7188" hidden="1" x14ac:dyDescent="0.25"/>
    <row r="7189" hidden="1" x14ac:dyDescent="0.25"/>
    <row r="7190" hidden="1" x14ac:dyDescent="0.25"/>
    <row r="7191" hidden="1" x14ac:dyDescent="0.25"/>
    <row r="7192" hidden="1" x14ac:dyDescent="0.25"/>
    <row r="7193" hidden="1" x14ac:dyDescent="0.25"/>
    <row r="7194" hidden="1" x14ac:dyDescent="0.25"/>
    <row r="7195" hidden="1" x14ac:dyDescent="0.25"/>
    <row r="7196" hidden="1" x14ac:dyDescent="0.25"/>
    <row r="7197" hidden="1" x14ac:dyDescent="0.25"/>
    <row r="7198" hidden="1" x14ac:dyDescent="0.25"/>
    <row r="7199" hidden="1" x14ac:dyDescent="0.25"/>
    <row r="7200" hidden="1" x14ac:dyDescent="0.25"/>
    <row r="7201" hidden="1" x14ac:dyDescent="0.25"/>
    <row r="7202" hidden="1" x14ac:dyDescent="0.25"/>
    <row r="7203" hidden="1" x14ac:dyDescent="0.25"/>
    <row r="7204" hidden="1" x14ac:dyDescent="0.25"/>
    <row r="7205" hidden="1" x14ac:dyDescent="0.25"/>
    <row r="7206" hidden="1" x14ac:dyDescent="0.25"/>
    <row r="7207" hidden="1" x14ac:dyDescent="0.25"/>
    <row r="7208" hidden="1" x14ac:dyDescent="0.25"/>
    <row r="7209" hidden="1" x14ac:dyDescent="0.25"/>
    <row r="7210" hidden="1" x14ac:dyDescent="0.25"/>
    <row r="7211" hidden="1" x14ac:dyDescent="0.25"/>
    <row r="7212" hidden="1" x14ac:dyDescent="0.25"/>
    <row r="7213" hidden="1" x14ac:dyDescent="0.25"/>
    <row r="7214" hidden="1" x14ac:dyDescent="0.25"/>
    <row r="7215" hidden="1" x14ac:dyDescent="0.25"/>
    <row r="7216" hidden="1" x14ac:dyDescent="0.25"/>
    <row r="7217" hidden="1" x14ac:dyDescent="0.25"/>
    <row r="7218" hidden="1" x14ac:dyDescent="0.25"/>
    <row r="7219" hidden="1" x14ac:dyDescent="0.25"/>
    <row r="7220" hidden="1" x14ac:dyDescent="0.25"/>
    <row r="7221" hidden="1" x14ac:dyDescent="0.25"/>
    <row r="7222" hidden="1" x14ac:dyDescent="0.25"/>
    <row r="7223" hidden="1" x14ac:dyDescent="0.25"/>
    <row r="7224" hidden="1" x14ac:dyDescent="0.25"/>
    <row r="7225" hidden="1" x14ac:dyDescent="0.25"/>
    <row r="7226" hidden="1" x14ac:dyDescent="0.25"/>
    <row r="7227" hidden="1" x14ac:dyDescent="0.25"/>
    <row r="7228" hidden="1" x14ac:dyDescent="0.25"/>
    <row r="7229" hidden="1" x14ac:dyDescent="0.25"/>
    <row r="7230" hidden="1" x14ac:dyDescent="0.25"/>
    <row r="7231" hidden="1" x14ac:dyDescent="0.25"/>
    <row r="7232" hidden="1" x14ac:dyDescent="0.25"/>
    <row r="7233" hidden="1" x14ac:dyDescent="0.25"/>
    <row r="7234" hidden="1" x14ac:dyDescent="0.25"/>
    <row r="7235" hidden="1" x14ac:dyDescent="0.25"/>
    <row r="7236" hidden="1" x14ac:dyDescent="0.25"/>
    <row r="7237" hidden="1" x14ac:dyDescent="0.25"/>
    <row r="7238" hidden="1" x14ac:dyDescent="0.25"/>
    <row r="7239" hidden="1" x14ac:dyDescent="0.25"/>
    <row r="7240" hidden="1" x14ac:dyDescent="0.25"/>
    <row r="7241" hidden="1" x14ac:dyDescent="0.25"/>
    <row r="7242" hidden="1" x14ac:dyDescent="0.25"/>
    <row r="7243" hidden="1" x14ac:dyDescent="0.25"/>
    <row r="7244" hidden="1" x14ac:dyDescent="0.25"/>
    <row r="7245" hidden="1" x14ac:dyDescent="0.25"/>
    <row r="7246" hidden="1" x14ac:dyDescent="0.25"/>
    <row r="7247" hidden="1" x14ac:dyDescent="0.25"/>
    <row r="7248" hidden="1" x14ac:dyDescent="0.25"/>
    <row r="7249" hidden="1" x14ac:dyDescent="0.25"/>
    <row r="7250" hidden="1" x14ac:dyDescent="0.25"/>
    <row r="7251" hidden="1" x14ac:dyDescent="0.25"/>
    <row r="7252" hidden="1" x14ac:dyDescent="0.25"/>
    <row r="7253" hidden="1" x14ac:dyDescent="0.25"/>
    <row r="7254" hidden="1" x14ac:dyDescent="0.25"/>
    <row r="7255" hidden="1" x14ac:dyDescent="0.25"/>
    <row r="7256" hidden="1" x14ac:dyDescent="0.25"/>
    <row r="7257" hidden="1" x14ac:dyDescent="0.25"/>
    <row r="7258" hidden="1" x14ac:dyDescent="0.25"/>
    <row r="7259" hidden="1" x14ac:dyDescent="0.25"/>
    <row r="7260" hidden="1" x14ac:dyDescent="0.25"/>
    <row r="7261" hidden="1" x14ac:dyDescent="0.25"/>
    <row r="7262" hidden="1" x14ac:dyDescent="0.25"/>
    <row r="7263" hidden="1" x14ac:dyDescent="0.25"/>
    <row r="7264" hidden="1" x14ac:dyDescent="0.25"/>
    <row r="7265" hidden="1" x14ac:dyDescent="0.25"/>
    <row r="7266" hidden="1" x14ac:dyDescent="0.25"/>
    <row r="7267" hidden="1" x14ac:dyDescent="0.25"/>
    <row r="7268" hidden="1" x14ac:dyDescent="0.25"/>
    <row r="7269" hidden="1" x14ac:dyDescent="0.25"/>
    <row r="7270" hidden="1" x14ac:dyDescent="0.25"/>
    <row r="7271" hidden="1" x14ac:dyDescent="0.25"/>
    <row r="7272" hidden="1" x14ac:dyDescent="0.25"/>
    <row r="7273" hidden="1" x14ac:dyDescent="0.25"/>
    <row r="7274" hidden="1" x14ac:dyDescent="0.25"/>
    <row r="7275" hidden="1" x14ac:dyDescent="0.25"/>
    <row r="7276" hidden="1" x14ac:dyDescent="0.25"/>
    <row r="7277" hidden="1" x14ac:dyDescent="0.25"/>
    <row r="7278" hidden="1" x14ac:dyDescent="0.25"/>
    <row r="7279" hidden="1" x14ac:dyDescent="0.25"/>
    <row r="7280" hidden="1" x14ac:dyDescent="0.25"/>
    <row r="7281" hidden="1" x14ac:dyDescent="0.25"/>
    <row r="7282" hidden="1" x14ac:dyDescent="0.25"/>
    <row r="7283" hidden="1" x14ac:dyDescent="0.25"/>
    <row r="7284" hidden="1" x14ac:dyDescent="0.25"/>
    <row r="7285" hidden="1" x14ac:dyDescent="0.25"/>
    <row r="7286" hidden="1" x14ac:dyDescent="0.25"/>
    <row r="7287" hidden="1" x14ac:dyDescent="0.25"/>
    <row r="7288" hidden="1" x14ac:dyDescent="0.25"/>
    <row r="7289" hidden="1" x14ac:dyDescent="0.25"/>
    <row r="7290" hidden="1" x14ac:dyDescent="0.25"/>
    <row r="7291" hidden="1" x14ac:dyDescent="0.25"/>
    <row r="7292" hidden="1" x14ac:dyDescent="0.25"/>
    <row r="7293" hidden="1" x14ac:dyDescent="0.25"/>
    <row r="7294" hidden="1" x14ac:dyDescent="0.25"/>
    <row r="7295" hidden="1" x14ac:dyDescent="0.25"/>
    <row r="7296" hidden="1" x14ac:dyDescent="0.25"/>
    <row r="7297" hidden="1" x14ac:dyDescent="0.25"/>
    <row r="7298" hidden="1" x14ac:dyDescent="0.25"/>
    <row r="7299" hidden="1" x14ac:dyDescent="0.25"/>
    <row r="7300" hidden="1" x14ac:dyDescent="0.25"/>
    <row r="7301" hidden="1" x14ac:dyDescent="0.25"/>
    <row r="7302" hidden="1" x14ac:dyDescent="0.25"/>
    <row r="7303" hidden="1" x14ac:dyDescent="0.25"/>
    <row r="7304" hidden="1" x14ac:dyDescent="0.25"/>
    <row r="7305" hidden="1" x14ac:dyDescent="0.25"/>
    <row r="7306" hidden="1" x14ac:dyDescent="0.25"/>
    <row r="7307" hidden="1" x14ac:dyDescent="0.25"/>
    <row r="7308" hidden="1" x14ac:dyDescent="0.25"/>
    <row r="7309" hidden="1" x14ac:dyDescent="0.25"/>
    <row r="7310" hidden="1" x14ac:dyDescent="0.25"/>
    <row r="7311" hidden="1" x14ac:dyDescent="0.25"/>
    <row r="7312" hidden="1" x14ac:dyDescent="0.25"/>
    <row r="7313" hidden="1" x14ac:dyDescent="0.25"/>
    <row r="7314" hidden="1" x14ac:dyDescent="0.25"/>
    <row r="7315" hidden="1" x14ac:dyDescent="0.25"/>
    <row r="7316" hidden="1" x14ac:dyDescent="0.25"/>
    <row r="7317" hidden="1" x14ac:dyDescent="0.25"/>
    <row r="7318" hidden="1" x14ac:dyDescent="0.25"/>
    <row r="7319" hidden="1" x14ac:dyDescent="0.25"/>
    <row r="7320" hidden="1" x14ac:dyDescent="0.25"/>
    <row r="7321" hidden="1" x14ac:dyDescent="0.25"/>
    <row r="7322" hidden="1" x14ac:dyDescent="0.25"/>
    <row r="7323" hidden="1" x14ac:dyDescent="0.25"/>
    <row r="7324" hidden="1" x14ac:dyDescent="0.25"/>
    <row r="7325" hidden="1" x14ac:dyDescent="0.25"/>
    <row r="7326" hidden="1" x14ac:dyDescent="0.25"/>
    <row r="7327" hidden="1" x14ac:dyDescent="0.25"/>
    <row r="7328" hidden="1" x14ac:dyDescent="0.25"/>
    <row r="7329" hidden="1" x14ac:dyDescent="0.25"/>
    <row r="7330" hidden="1" x14ac:dyDescent="0.25"/>
    <row r="7331" hidden="1" x14ac:dyDescent="0.25"/>
    <row r="7332" hidden="1" x14ac:dyDescent="0.25"/>
    <row r="7333" hidden="1" x14ac:dyDescent="0.25"/>
    <row r="7334" hidden="1" x14ac:dyDescent="0.25"/>
    <row r="7335" hidden="1" x14ac:dyDescent="0.25"/>
    <row r="7336" hidden="1" x14ac:dyDescent="0.25"/>
    <row r="7337" hidden="1" x14ac:dyDescent="0.25"/>
    <row r="7338" hidden="1" x14ac:dyDescent="0.25"/>
    <row r="7339" hidden="1" x14ac:dyDescent="0.25"/>
    <row r="7340" hidden="1" x14ac:dyDescent="0.25"/>
    <row r="7341" hidden="1" x14ac:dyDescent="0.25"/>
    <row r="7342" hidden="1" x14ac:dyDescent="0.25"/>
    <row r="7343" hidden="1" x14ac:dyDescent="0.25"/>
    <row r="7344" hidden="1" x14ac:dyDescent="0.25"/>
    <row r="7345" hidden="1" x14ac:dyDescent="0.25"/>
    <row r="7346" hidden="1" x14ac:dyDescent="0.25"/>
    <row r="7347" hidden="1" x14ac:dyDescent="0.25"/>
    <row r="7348" hidden="1" x14ac:dyDescent="0.25"/>
    <row r="7349" hidden="1" x14ac:dyDescent="0.25"/>
    <row r="7350" hidden="1" x14ac:dyDescent="0.25"/>
    <row r="7351" hidden="1" x14ac:dyDescent="0.25"/>
    <row r="7352" hidden="1" x14ac:dyDescent="0.25"/>
    <row r="7353" hidden="1" x14ac:dyDescent="0.25"/>
    <row r="7354" hidden="1" x14ac:dyDescent="0.25"/>
    <row r="7355" hidden="1" x14ac:dyDescent="0.25"/>
    <row r="7356" hidden="1" x14ac:dyDescent="0.25"/>
    <row r="7357" hidden="1" x14ac:dyDescent="0.25"/>
    <row r="7358" hidden="1" x14ac:dyDescent="0.25"/>
    <row r="7359" hidden="1" x14ac:dyDescent="0.25"/>
    <row r="7360" hidden="1" x14ac:dyDescent="0.25"/>
    <row r="7361" hidden="1" x14ac:dyDescent="0.25"/>
    <row r="7362" hidden="1" x14ac:dyDescent="0.25"/>
    <row r="7363" hidden="1" x14ac:dyDescent="0.25"/>
    <row r="7364" hidden="1" x14ac:dyDescent="0.25"/>
    <row r="7365" hidden="1" x14ac:dyDescent="0.25"/>
    <row r="7366" hidden="1" x14ac:dyDescent="0.25"/>
    <row r="7367" hidden="1" x14ac:dyDescent="0.25"/>
    <row r="7368" hidden="1" x14ac:dyDescent="0.25"/>
    <row r="7369" hidden="1" x14ac:dyDescent="0.25"/>
    <row r="7370" hidden="1" x14ac:dyDescent="0.25"/>
    <row r="7371" hidden="1" x14ac:dyDescent="0.25"/>
    <row r="7372" hidden="1" x14ac:dyDescent="0.25"/>
    <row r="7373" hidden="1" x14ac:dyDescent="0.25"/>
    <row r="7374" hidden="1" x14ac:dyDescent="0.25"/>
    <row r="7375" hidden="1" x14ac:dyDescent="0.25"/>
    <row r="7376" hidden="1" x14ac:dyDescent="0.25"/>
    <row r="7377" hidden="1" x14ac:dyDescent="0.25"/>
    <row r="7378" hidden="1" x14ac:dyDescent="0.25"/>
    <row r="7379" hidden="1" x14ac:dyDescent="0.25"/>
    <row r="7380" hidden="1" x14ac:dyDescent="0.25"/>
    <row r="7381" hidden="1" x14ac:dyDescent="0.25"/>
    <row r="7382" hidden="1" x14ac:dyDescent="0.25"/>
    <row r="7383" hidden="1" x14ac:dyDescent="0.25"/>
    <row r="7384" hidden="1" x14ac:dyDescent="0.25"/>
    <row r="7385" hidden="1" x14ac:dyDescent="0.25"/>
    <row r="7386" hidden="1" x14ac:dyDescent="0.25"/>
    <row r="7387" hidden="1" x14ac:dyDescent="0.25"/>
    <row r="7388" hidden="1" x14ac:dyDescent="0.25"/>
    <row r="7389" hidden="1" x14ac:dyDescent="0.25"/>
    <row r="7390" hidden="1" x14ac:dyDescent="0.25"/>
    <row r="7391" hidden="1" x14ac:dyDescent="0.25"/>
    <row r="7392" hidden="1" x14ac:dyDescent="0.25"/>
    <row r="7393" hidden="1" x14ac:dyDescent="0.25"/>
    <row r="7394" hidden="1" x14ac:dyDescent="0.25"/>
    <row r="7395" hidden="1" x14ac:dyDescent="0.25"/>
    <row r="7396" hidden="1" x14ac:dyDescent="0.25"/>
    <row r="7397" hidden="1" x14ac:dyDescent="0.25"/>
    <row r="7398" hidden="1" x14ac:dyDescent="0.25"/>
    <row r="7399" hidden="1" x14ac:dyDescent="0.25"/>
    <row r="7400" hidden="1" x14ac:dyDescent="0.25"/>
    <row r="7401" hidden="1" x14ac:dyDescent="0.25"/>
    <row r="7402" hidden="1" x14ac:dyDescent="0.25"/>
    <row r="7403" hidden="1" x14ac:dyDescent="0.25"/>
    <row r="7404" hidden="1" x14ac:dyDescent="0.25"/>
    <row r="7405" hidden="1" x14ac:dyDescent="0.25"/>
    <row r="7406" hidden="1" x14ac:dyDescent="0.25"/>
    <row r="7407" hidden="1" x14ac:dyDescent="0.25"/>
    <row r="7408" hidden="1" x14ac:dyDescent="0.25"/>
    <row r="7409" hidden="1" x14ac:dyDescent="0.25"/>
    <row r="7410" hidden="1" x14ac:dyDescent="0.25"/>
    <row r="7411" hidden="1" x14ac:dyDescent="0.25"/>
    <row r="7412" hidden="1" x14ac:dyDescent="0.25"/>
    <row r="7413" hidden="1" x14ac:dyDescent="0.25"/>
    <row r="7414" hidden="1" x14ac:dyDescent="0.25"/>
    <row r="7415" hidden="1" x14ac:dyDescent="0.25"/>
    <row r="7416" hidden="1" x14ac:dyDescent="0.25"/>
    <row r="7417" hidden="1" x14ac:dyDescent="0.25"/>
    <row r="7418" hidden="1" x14ac:dyDescent="0.25"/>
    <row r="7419" hidden="1" x14ac:dyDescent="0.25"/>
    <row r="7420" hidden="1" x14ac:dyDescent="0.25"/>
    <row r="7421" hidden="1" x14ac:dyDescent="0.25"/>
    <row r="7422" hidden="1" x14ac:dyDescent="0.25"/>
    <row r="7423" hidden="1" x14ac:dyDescent="0.25"/>
    <row r="7424" hidden="1" x14ac:dyDescent="0.25"/>
    <row r="7425" hidden="1" x14ac:dyDescent="0.25"/>
    <row r="7426" hidden="1" x14ac:dyDescent="0.25"/>
    <row r="7427" hidden="1" x14ac:dyDescent="0.25"/>
    <row r="7428" hidden="1" x14ac:dyDescent="0.25"/>
    <row r="7429" hidden="1" x14ac:dyDescent="0.25"/>
    <row r="7430" hidden="1" x14ac:dyDescent="0.25"/>
    <row r="7431" hidden="1" x14ac:dyDescent="0.25"/>
    <row r="7432" hidden="1" x14ac:dyDescent="0.25"/>
    <row r="7433" hidden="1" x14ac:dyDescent="0.25"/>
    <row r="7434" hidden="1" x14ac:dyDescent="0.25"/>
    <row r="7435" hidden="1" x14ac:dyDescent="0.25"/>
    <row r="7436" hidden="1" x14ac:dyDescent="0.25"/>
    <row r="7437" hidden="1" x14ac:dyDescent="0.25"/>
    <row r="7438" hidden="1" x14ac:dyDescent="0.25"/>
    <row r="7439" hidden="1" x14ac:dyDescent="0.25"/>
    <row r="7440" hidden="1" x14ac:dyDescent="0.25"/>
    <row r="7441" hidden="1" x14ac:dyDescent="0.25"/>
    <row r="7442" hidden="1" x14ac:dyDescent="0.25"/>
    <row r="7443" hidden="1" x14ac:dyDescent="0.25"/>
    <row r="7444" hidden="1" x14ac:dyDescent="0.25"/>
    <row r="7445" hidden="1" x14ac:dyDescent="0.25"/>
    <row r="7446" hidden="1" x14ac:dyDescent="0.25"/>
    <row r="7447" hidden="1" x14ac:dyDescent="0.25"/>
    <row r="7448" hidden="1" x14ac:dyDescent="0.25"/>
    <row r="7449" hidden="1" x14ac:dyDescent="0.25"/>
    <row r="7450" hidden="1" x14ac:dyDescent="0.25"/>
    <row r="7451" hidden="1" x14ac:dyDescent="0.25"/>
    <row r="7452" hidden="1" x14ac:dyDescent="0.25"/>
    <row r="7453" hidden="1" x14ac:dyDescent="0.25"/>
    <row r="7454" hidden="1" x14ac:dyDescent="0.25"/>
    <row r="7455" hidden="1" x14ac:dyDescent="0.25"/>
    <row r="7456" hidden="1" x14ac:dyDescent="0.25"/>
    <row r="7457" hidden="1" x14ac:dyDescent="0.25"/>
    <row r="7458" hidden="1" x14ac:dyDescent="0.25"/>
    <row r="7459" hidden="1" x14ac:dyDescent="0.25"/>
    <row r="7460" hidden="1" x14ac:dyDescent="0.25"/>
    <row r="7461" hidden="1" x14ac:dyDescent="0.25"/>
    <row r="7462" hidden="1" x14ac:dyDescent="0.25"/>
    <row r="7463" hidden="1" x14ac:dyDescent="0.25"/>
    <row r="7464" hidden="1" x14ac:dyDescent="0.25"/>
    <row r="7465" hidden="1" x14ac:dyDescent="0.25"/>
    <row r="7466" hidden="1" x14ac:dyDescent="0.25"/>
    <row r="7467" hidden="1" x14ac:dyDescent="0.25"/>
    <row r="7468" hidden="1" x14ac:dyDescent="0.25"/>
    <row r="7469" hidden="1" x14ac:dyDescent="0.25"/>
    <row r="7470" hidden="1" x14ac:dyDescent="0.25"/>
    <row r="7471" hidden="1" x14ac:dyDescent="0.25"/>
    <row r="7472" hidden="1" x14ac:dyDescent="0.25"/>
    <row r="7473" hidden="1" x14ac:dyDescent="0.25"/>
    <row r="7474" hidden="1" x14ac:dyDescent="0.25"/>
    <row r="7475" hidden="1" x14ac:dyDescent="0.25"/>
    <row r="7476" hidden="1" x14ac:dyDescent="0.25"/>
    <row r="7477" hidden="1" x14ac:dyDescent="0.25"/>
    <row r="7478" hidden="1" x14ac:dyDescent="0.25"/>
    <row r="7479" hidden="1" x14ac:dyDescent="0.25"/>
    <row r="7480" hidden="1" x14ac:dyDescent="0.25"/>
    <row r="7481" hidden="1" x14ac:dyDescent="0.25"/>
    <row r="7482" hidden="1" x14ac:dyDescent="0.25"/>
    <row r="7483" hidden="1" x14ac:dyDescent="0.25"/>
    <row r="7484" hidden="1" x14ac:dyDescent="0.25"/>
    <row r="7485" hidden="1" x14ac:dyDescent="0.25"/>
    <row r="7486" hidden="1" x14ac:dyDescent="0.25"/>
    <row r="7487" hidden="1" x14ac:dyDescent="0.25"/>
    <row r="7488" hidden="1" x14ac:dyDescent="0.25"/>
    <row r="7489" hidden="1" x14ac:dyDescent="0.25"/>
    <row r="7490" hidden="1" x14ac:dyDescent="0.25"/>
    <row r="7491" hidden="1" x14ac:dyDescent="0.25"/>
    <row r="7492" hidden="1" x14ac:dyDescent="0.25"/>
    <row r="7493" hidden="1" x14ac:dyDescent="0.25"/>
    <row r="7494" hidden="1" x14ac:dyDescent="0.25"/>
    <row r="7495" hidden="1" x14ac:dyDescent="0.25"/>
    <row r="7496" hidden="1" x14ac:dyDescent="0.25"/>
    <row r="7497" hidden="1" x14ac:dyDescent="0.25"/>
    <row r="7498" hidden="1" x14ac:dyDescent="0.25"/>
    <row r="7499" hidden="1" x14ac:dyDescent="0.25"/>
    <row r="7500" hidden="1" x14ac:dyDescent="0.25"/>
    <row r="7501" hidden="1" x14ac:dyDescent="0.25"/>
    <row r="7502" hidden="1" x14ac:dyDescent="0.25"/>
    <row r="7503" hidden="1" x14ac:dyDescent="0.25"/>
    <row r="7504" hidden="1" x14ac:dyDescent="0.25"/>
    <row r="7505" hidden="1" x14ac:dyDescent="0.25"/>
    <row r="7506" hidden="1" x14ac:dyDescent="0.25"/>
    <row r="7507" hidden="1" x14ac:dyDescent="0.25"/>
    <row r="7508" hidden="1" x14ac:dyDescent="0.25"/>
    <row r="7509" hidden="1" x14ac:dyDescent="0.25"/>
    <row r="7510" hidden="1" x14ac:dyDescent="0.25"/>
    <row r="7511" hidden="1" x14ac:dyDescent="0.25"/>
    <row r="7512" hidden="1" x14ac:dyDescent="0.25"/>
    <row r="7513" hidden="1" x14ac:dyDescent="0.25"/>
    <row r="7514" hidden="1" x14ac:dyDescent="0.25"/>
    <row r="7515" hidden="1" x14ac:dyDescent="0.25"/>
    <row r="7516" hidden="1" x14ac:dyDescent="0.25"/>
    <row r="7517" hidden="1" x14ac:dyDescent="0.25"/>
    <row r="7518" hidden="1" x14ac:dyDescent="0.25"/>
    <row r="7519" hidden="1" x14ac:dyDescent="0.25"/>
    <row r="7520" hidden="1" x14ac:dyDescent="0.25"/>
    <row r="7521" hidden="1" x14ac:dyDescent="0.25"/>
    <row r="7522" hidden="1" x14ac:dyDescent="0.25"/>
    <row r="7523" hidden="1" x14ac:dyDescent="0.25"/>
    <row r="7524" hidden="1" x14ac:dyDescent="0.25"/>
    <row r="7525" hidden="1" x14ac:dyDescent="0.25"/>
    <row r="7526" hidden="1" x14ac:dyDescent="0.25"/>
    <row r="7527" hidden="1" x14ac:dyDescent="0.25"/>
    <row r="7528" hidden="1" x14ac:dyDescent="0.25"/>
    <row r="7529" hidden="1" x14ac:dyDescent="0.25"/>
    <row r="7530" hidden="1" x14ac:dyDescent="0.25"/>
    <row r="7531" hidden="1" x14ac:dyDescent="0.25"/>
    <row r="7532" hidden="1" x14ac:dyDescent="0.25"/>
    <row r="7533" hidden="1" x14ac:dyDescent="0.25"/>
    <row r="7534" hidden="1" x14ac:dyDescent="0.25"/>
    <row r="7535" hidden="1" x14ac:dyDescent="0.25"/>
    <row r="7536" hidden="1" x14ac:dyDescent="0.25"/>
    <row r="7537" hidden="1" x14ac:dyDescent="0.25"/>
    <row r="7538" hidden="1" x14ac:dyDescent="0.25"/>
    <row r="7539" hidden="1" x14ac:dyDescent="0.25"/>
    <row r="7540" hidden="1" x14ac:dyDescent="0.25"/>
    <row r="7541" hidden="1" x14ac:dyDescent="0.25"/>
    <row r="7542" hidden="1" x14ac:dyDescent="0.25"/>
    <row r="7543" hidden="1" x14ac:dyDescent="0.25"/>
    <row r="7544" hidden="1" x14ac:dyDescent="0.25"/>
    <row r="7545" hidden="1" x14ac:dyDescent="0.25"/>
    <row r="7546" hidden="1" x14ac:dyDescent="0.25"/>
    <row r="7547" hidden="1" x14ac:dyDescent="0.25"/>
    <row r="7548" hidden="1" x14ac:dyDescent="0.25"/>
    <row r="7549" hidden="1" x14ac:dyDescent="0.25"/>
    <row r="7550" hidden="1" x14ac:dyDescent="0.25"/>
    <row r="7551" hidden="1" x14ac:dyDescent="0.25"/>
    <row r="7552" hidden="1" x14ac:dyDescent="0.25"/>
    <row r="7553" hidden="1" x14ac:dyDescent="0.25"/>
    <row r="7554" hidden="1" x14ac:dyDescent="0.25"/>
    <row r="7555" hidden="1" x14ac:dyDescent="0.25"/>
    <row r="7556" hidden="1" x14ac:dyDescent="0.25"/>
    <row r="7557" hidden="1" x14ac:dyDescent="0.25"/>
    <row r="7558" hidden="1" x14ac:dyDescent="0.25"/>
    <row r="7559" hidden="1" x14ac:dyDescent="0.25"/>
    <row r="7560" hidden="1" x14ac:dyDescent="0.25"/>
    <row r="7561" hidden="1" x14ac:dyDescent="0.25"/>
    <row r="7562" hidden="1" x14ac:dyDescent="0.25"/>
    <row r="7563" hidden="1" x14ac:dyDescent="0.25"/>
    <row r="7564" hidden="1" x14ac:dyDescent="0.25"/>
    <row r="7565" hidden="1" x14ac:dyDescent="0.25"/>
    <row r="7566" hidden="1" x14ac:dyDescent="0.25"/>
    <row r="7567" hidden="1" x14ac:dyDescent="0.25"/>
    <row r="7568" hidden="1" x14ac:dyDescent="0.25"/>
    <row r="7569" hidden="1" x14ac:dyDescent="0.25"/>
    <row r="7570" hidden="1" x14ac:dyDescent="0.25"/>
    <row r="7571" hidden="1" x14ac:dyDescent="0.25"/>
    <row r="7572" hidden="1" x14ac:dyDescent="0.25"/>
    <row r="7573" hidden="1" x14ac:dyDescent="0.25"/>
    <row r="7574" hidden="1" x14ac:dyDescent="0.25"/>
    <row r="7575" hidden="1" x14ac:dyDescent="0.25"/>
    <row r="7576" hidden="1" x14ac:dyDescent="0.25"/>
    <row r="7577" hidden="1" x14ac:dyDescent="0.25"/>
    <row r="7578" hidden="1" x14ac:dyDescent="0.25"/>
    <row r="7579" hidden="1" x14ac:dyDescent="0.25"/>
    <row r="7580" hidden="1" x14ac:dyDescent="0.25"/>
    <row r="7581" hidden="1" x14ac:dyDescent="0.25"/>
    <row r="7582" hidden="1" x14ac:dyDescent="0.25"/>
    <row r="7583" hidden="1" x14ac:dyDescent="0.25"/>
    <row r="7584" hidden="1" x14ac:dyDescent="0.25"/>
    <row r="7585" hidden="1" x14ac:dyDescent="0.25"/>
    <row r="7586" hidden="1" x14ac:dyDescent="0.25"/>
    <row r="7587" hidden="1" x14ac:dyDescent="0.25"/>
    <row r="7588" hidden="1" x14ac:dyDescent="0.25"/>
    <row r="7589" hidden="1" x14ac:dyDescent="0.25"/>
    <row r="7590" hidden="1" x14ac:dyDescent="0.25"/>
    <row r="7591" hidden="1" x14ac:dyDescent="0.25"/>
    <row r="7592" hidden="1" x14ac:dyDescent="0.25"/>
    <row r="7593" hidden="1" x14ac:dyDescent="0.25"/>
    <row r="7594" hidden="1" x14ac:dyDescent="0.25"/>
    <row r="7595" hidden="1" x14ac:dyDescent="0.25"/>
    <row r="7596" hidden="1" x14ac:dyDescent="0.25"/>
    <row r="7597" hidden="1" x14ac:dyDescent="0.25"/>
    <row r="7598" hidden="1" x14ac:dyDescent="0.25"/>
    <row r="7599" hidden="1" x14ac:dyDescent="0.25"/>
    <row r="7600" hidden="1" x14ac:dyDescent="0.25"/>
    <row r="7601" hidden="1" x14ac:dyDescent="0.25"/>
    <row r="7602" hidden="1" x14ac:dyDescent="0.25"/>
    <row r="7603" hidden="1" x14ac:dyDescent="0.25"/>
    <row r="7604" hidden="1" x14ac:dyDescent="0.25"/>
    <row r="7605" hidden="1" x14ac:dyDescent="0.25"/>
    <row r="7606" hidden="1" x14ac:dyDescent="0.25"/>
    <row r="7607" hidden="1" x14ac:dyDescent="0.25"/>
    <row r="7608" hidden="1" x14ac:dyDescent="0.25"/>
    <row r="7609" hidden="1" x14ac:dyDescent="0.25"/>
    <row r="7610" hidden="1" x14ac:dyDescent="0.25"/>
    <row r="7611" hidden="1" x14ac:dyDescent="0.25"/>
    <row r="7612" hidden="1" x14ac:dyDescent="0.25"/>
    <row r="7613" hidden="1" x14ac:dyDescent="0.25"/>
    <row r="7614" hidden="1" x14ac:dyDescent="0.25"/>
    <row r="7615" hidden="1" x14ac:dyDescent="0.25"/>
    <row r="7616" hidden="1" x14ac:dyDescent="0.25"/>
    <row r="7617" hidden="1" x14ac:dyDescent="0.25"/>
    <row r="7618" hidden="1" x14ac:dyDescent="0.25"/>
    <row r="7619" hidden="1" x14ac:dyDescent="0.25"/>
    <row r="7620" hidden="1" x14ac:dyDescent="0.25"/>
    <row r="7621" hidden="1" x14ac:dyDescent="0.25"/>
    <row r="7622" hidden="1" x14ac:dyDescent="0.25"/>
    <row r="7623" hidden="1" x14ac:dyDescent="0.25"/>
    <row r="7624" hidden="1" x14ac:dyDescent="0.25"/>
    <row r="7625" hidden="1" x14ac:dyDescent="0.25"/>
    <row r="7626" hidden="1" x14ac:dyDescent="0.25"/>
    <row r="7627" hidden="1" x14ac:dyDescent="0.25"/>
    <row r="7628" hidden="1" x14ac:dyDescent="0.25"/>
    <row r="7629" hidden="1" x14ac:dyDescent="0.25"/>
    <row r="7630" hidden="1" x14ac:dyDescent="0.25"/>
    <row r="7631" hidden="1" x14ac:dyDescent="0.25"/>
    <row r="7632" hidden="1" x14ac:dyDescent="0.25"/>
    <row r="7633" hidden="1" x14ac:dyDescent="0.25"/>
    <row r="7634" hidden="1" x14ac:dyDescent="0.25"/>
    <row r="7635" hidden="1" x14ac:dyDescent="0.25"/>
    <row r="7636" hidden="1" x14ac:dyDescent="0.25"/>
    <row r="7637" hidden="1" x14ac:dyDescent="0.25"/>
    <row r="7638" hidden="1" x14ac:dyDescent="0.25"/>
    <row r="7639" hidden="1" x14ac:dyDescent="0.25"/>
    <row r="7640" hidden="1" x14ac:dyDescent="0.25"/>
    <row r="7641" hidden="1" x14ac:dyDescent="0.25"/>
    <row r="7642" hidden="1" x14ac:dyDescent="0.25"/>
    <row r="7643" hidden="1" x14ac:dyDescent="0.25"/>
    <row r="7644" hidden="1" x14ac:dyDescent="0.25"/>
    <row r="7645" hidden="1" x14ac:dyDescent="0.25"/>
    <row r="7646" hidden="1" x14ac:dyDescent="0.25"/>
    <row r="7647" hidden="1" x14ac:dyDescent="0.25"/>
    <row r="7648" hidden="1" x14ac:dyDescent="0.25"/>
    <row r="7649" hidden="1" x14ac:dyDescent="0.25"/>
    <row r="7650" hidden="1" x14ac:dyDescent="0.25"/>
    <row r="7651" hidden="1" x14ac:dyDescent="0.25"/>
    <row r="7652" hidden="1" x14ac:dyDescent="0.25"/>
    <row r="7653" hidden="1" x14ac:dyDescent="0.25"/>
    <row r="7654" hidden="1" x14ac:dyDescent="0.25"/>
    <row r="7655" hidden="1" x14ac:dyDescent="0.25"/>
    <row r="7656" hidden="1" x14ac:dyDescent="0.25"/>
    <row r="7657" hidden="1" x14ac:dyDescent="0.25"/>
    <row r="7658" hidden="1" x14ac:dyDescent="0.25"/>
    <row r="7659" hidden="1" x14ac:dyDescent="0.25"/>
    <row r="7660" hidden="1" x14ac:dyDescent="0.25"/>
    <row r="7661" hidden="1" x14ac:dyDescent="0.25"/>
    <row r="7662" hidden="1" x14ac:dyDescent="0.25"/>
    <row r="7663" hidden="1" x14ac:dyDescent="0.25"/>
    <row r="7664" hidden="1" x14ac:dyDescent="0.25"/>
    <row r="7665" hidden="1" x14ac:dyDescent="0.25"/>
    <row r="7666" hidden="1" x14ac:dyDescent="0.25"/>
    <row r="7667" hidden="1" x14ac:dyDescent="0.25"/>
    <row r="7668" hidden="1" x14ac:dyDescent="0.25"/>
    <row r="7669" hidden="1" x14ac:dyDescent="0.25"/>
    <row r="7670" hidden="1" x14ac:dyDescent="0.25"/>
    <row r="7671" hidden="1" x14ac:dyDescent="0.25"/>
    <row r="7672" hidden="1" x14ac:dyDescent="0.25"/>
    <row r="7673" hidden="1" x14ac:dyDescent="0.25"/>
    <row r="7674" hidden="1" x14ac:dyDescent="0.25"/>
    <row r="7675" hidden="1" x14ac:dyDescent="0.25"/>
    <row r="7676" hidden="1" x14ac:dyDescent="0.25"/>
    <row r="7677" hidden="1" x14ac:dyDescent="0.25"/>
    <row r="7678" hidden="1" x14ac:dyDescent="0.25"/>
    <row r="7679" hidden="1" x14ac:dyDescent="0.25"/>
    <row r="7680" hidden="1" x14ac:dyDescent="0.25"/>
    <row r="7681" hidden="1" x14ac:dyDescent="0.25"/>
    <row r="7682" hidden="1" x14ac:dyDescent="0.25"/>
    <row r="7683" hidden="1" x14ac:dyDescent="0.25"/>
    <row r="7684" hidden="1" x14ac:dyDescent="0.25"/>
    <row r="7685" hidden="1" x14ac:dyDescent="0.25"/>
    <row r="7686" hidden="1" x14ac:dyDescent="0.25"/>
    <row r="7687" hidden="1" x14ac:dyDescent="0.25"/>
    <row r="7688" hidden="1" x14ac:dyDescent="0.25"/>
    <row r="7689" hidden="1" x14ac:dyDescent="0.25"/>
    <row r="7690" hidden="1" x14ac:dyDescent="0.25"/>
    <row r="7691" hidden="1" x14ac:dyDescent="0.25"/>
    <row r="7692" hidden="1" x14ac:dyDescent="0.25"/>
    <row r="7693" hidden="1" x14ac:dyDescent="0.25"/>
    <row r="7694" hidden="1" x14ac:dyDescent="0.25"/>
    <row r="7695" hidden="1" x14ac:dyDescent="0.25"/>
    <row r="7696" hidden="1" x14ac:dyDescent="0.25"/>
    <row r="7697" hidden="1" x14ac:dyDescent="0.25"/>
    <row r="7698" hidden="1" x14ac:dyDescent="0.25"/>
    <row r="7699" hidden="1" x14ac:dyDescent="0.25"/>
    <row r="7700" hidden="1" x14ac:dyDescent="0.25"/>
    <row r="7701" hidden="1" x14ac:dyDescent="0.25"/>
    <row r="7702" hidden="1" x14ac:dyDescent="0.25"/>
    <row r="7703" hidden="1" x14ac:dyDescent="0.25"/>
    <row r="7704" hidden="1" x14ac:dyDescent="0.25"/>
    <row r="7705" hidden="1" x14ac:dyDescent="0.25"/>
    <row r="7706" hidden="1" x14ac:dyDescent="0.25"/>
    <row r="7707" hidden="1" x14ac:dyDescent="0.25"/>
    <row r="7708" hidden="1" x14ac:dyDescent="0.25"/>
    <row r="7709" hidden="1" x14ac:dyDescent="0.25"/>
    <row r="7710" hidden="1" x14ac:dyDescent="0.25"/>
    <row r="7711" hidden="1" x14ac:dyDescent="0.25"/>
    <row r="7712" hidden="1" x14ac:dyDescent="0.25"/>
    <row r="7713" hidden="1" x14ac:dyDescent="0.25"/>
    <row r="7714" hidden="1" x14ac:dyDescent="0.25"/>
    <row r="7715" hidden="1" x14ac:dyDescent="0.25"/>
    <row r="7716" hidden="1" x14ac:dyDescent="0.25"/>
    <row r="7717" hidden="1" x14ac:dyDescent="0.25"/>
    <row r="7718" hidden="1" x14ac:dyDescent="0.25"/>
    <row r="7719" hidden="1" x14ac:dyDescent="0.25"/>
    <row r="7720" hidden="1" x14ac:dyDescent="0.25"/>
    <row r="7721" hidden="1" x14ac:dyDescent="0.25"/>
    <row r="7722" hidden="1" x14ac:dyDescent="0.25"/>
    <row r="7723" hidden="1" x14ac:dyDescent="0.25"/>
    <row r="7724" hidden="1" x14ac:dyDescent="0.25"/>
    <row r="7725" hidden="1" x14ac:dyDescent="0.25"/>
    <row r="7726" hidden="1" x14ac:dyDescent="0.25"/>
    <row r="7727" hidden="1" x14ac:dyDescent="0.25"/>
    <row r="7728" hidden="1" x14ac:dyDescent="0.25"/>
    <row r="7729" hidden="1" x14ac:dyDescent="0.25"/>
    <row r="7730" hidden="1" x14ac:dyDescent="0.25"/>
    <row r="7731" hidden="1" x14ac:dyDescent="0.25"/>
    <row r="7732" hidden="1" x14ac:dyDescent="0.25"/>
    <row r="7733" hidden="1" x14ac:dyDescent="0.25"/>
    <row r="7734" hidden="1" x14ac:dyDescent="0.25"/>
    <row r="7735" hidden="1" x14ac:dyDescent="0.25"/>
    <row r="7736" hidden="1" x14ac:dyDescent="0.25"/>
    <row r="7737" hidden="1" x14ac:dyDescent="0.25"/>
    <row r="7738" hidden="1" x14ac:dyDescent="0.25"/>
    <row r="7739" hidden="1" x14ac:dyDescent="0.25"/>
    <row r="7740" hidden="1" x14ac:dyDescent="0.25"/>
    <row r="7741" hidden="1" x14ac:dyDescent="0.25"/>
    <row r="7742" hidden="1" x14ac:dyDescent="0.25"/>
    <row r="7743" hidden="1" x14ac:dyDescent="0.25"/>
    <row r="7744" hidden="1" x14ac:dyDescent="0.25"/>
    <row r="7745" hidden="1" x14ac:dyDescent="0.25"/>
    <row r="7746" hidden="1" x14ac:dyDescent="0.25"/>
    <row r="7747" hidden="1" x14ac:dyDescent="0.25"/>
    <row r="7748" hidden="1" x14ac:dyDescent="0.25"/>
    <row r="7749" hidden="1" x14ac:dyDescent="0.25"/>
    <row r="7750" hidden="1" x14ac:dyDescent="0.25"/>
    <row r="7751" hidden="1" x14ac:dyDescent="0.25"/>
    <row r="7752" hidden="1" x14ac:dyDescent="0.25"/>
    <row r="7753" hidden="1" x14ac:dyDescent="0.25"/>
    <row r="7754" hidden="1" x14ac:dyDescent="0.25"/>
    <row r="7755" hidden="1" x14ac:dyDescent="0.25"/>
    <row r="7756" hidden="1" x14ac:dyDescent="0.25"/>
    <row r="7757" hidden="1" x14ac:dyDescent="0.25"/>
    <row r="7758" hidden="1" x14ac:dyDescent="0.25"/>
    <row r="7759" hidden="1" x14ac:dyDescent="0.25"/>
    <row r="7760" hidden="1" x14ac:dyDescent="0.25"/>
    <row r="7761" hidden="1" x14ac:dyDescent="0.25"/>
    <row r="7762" hidden="1" x14ac:dyDescent="0.25"/>
    <row r="7763" hidden="1" x14ac:dyDescent="0.25"/>
    <row r="7764" hidden="1" x14ac:dyDescent="0.25"/>
    <row r="7765" hidden="1" x14ac:dyDescent="0.25"/>
    <row r="7766" hidden="1" x14ac:dyDescent="0.25"/>
    <row r="7767" hidden="1" x14ac:dyDescent="0.25"/>
    <row r="7768" hidden="1" x14ac:dyDescent="0.25"/>
    <row r="7769" hidden="1" x14ac:dyDescent="0.25"/>
    <row r="7770" hidden="1" x14ac:dyDescent="0.25"/>
    <row r="7771" hidden="1" x14ac:dyDescent="0.25"/>
    <row r="7772" hidden="1" x14ac:dyDescent="0.25"/>
    <row r="7773" hidden="1" x14ac:dyDescent="0.25"/>
    <row r="7774" hidden="1" x14ac:dyDescent="0.25"/>
    <row r="7775" hidden="1" x14ac:dyDescent="0.25"/>
    <row r="7776" hidden="1" x14ac:dyDescent="0.25"/>
    <row r="7777" hidden="1" x14ac:dyDescent="0.25"/>
    <row r="7778" hidden="1" x14ac:dyDescent="0.25"/>
    <row r="7779" hidden="1" x14ac:dyDescent="0.25"/>
    <row r="7780" hidden="1" x14ac:dyDescent="0.25"/>
    <row r="7781" hidden="1" x14ac:dyDescent="0.25"/>
    <row r="7782" hidden="1" x14ac:dyDescent="0.25"/>
    <row r="7783" hidden="1" x14ac:dyDescent="0.25"/>
    <row r="7784" hidden="1" x14ac:dyDescent="0.25"/>
    <row r="7785" hidden="1" x14ac:dyDescent="0.25"/>
    <row r="7786" hidden="1" x14ac:dyDescent="0.25"/>
    <row r="7787" hidden="1" x14ac:dyDescent="0.25"/>
    <row r="7788" hidden="1" x14ac:dyDescent="0.25"/>
    <row r="7789" hidden="1" x14ac:dyDescent="0.25"/>
    <row r="7790" hidden="1" x14ac:dyDescent="0.25"/>
    <row r="7791" hidden="1" x14ac:dyDescent="0.25"/>
    <row r="7792" hidden="1" x14ac:dyDescent="0.25"/>
    <row r="7793" hidden="1" x14ac:dyDescent="0.25"/>
    <row r="7794" hidden="1" x14ac:dyDescent="0.25"/>
    <row r="7795" hidden="1" x14ac:dyDescent="0.25"/>
    <row r="7796" hidden="1" x14ac:dyDescent="0.25"/>
    <row r="7797" hidden="1" x14ac:dyDescent="0.25"/>
    <row r="7798" hidden="1" x14ac:dyDescent="0.25"/>
    <row r="7799" hidden="1" x14ac:dyDescent="0.25"/>
    <row r="7800" hidden="1" x14ac:dyDescent="0.25"/>
    <row r="7801" hidden="1" x14ac:dyDescent="0.25"/>
    <row r="7802" hidden="1" x14ac:dyDescent="0.25"/>
    <row r="7803" hidden="1" x14ac:dyDescent="0.25"/>
    <row r="7804" hidden="1" x14ac:dyDescent="0.25"/>
    <row r="7805" hidden="1" x14ac:dyDescent="0.25"/>
    <row r="7806" hidden="1" x14ac:dyDescent="0.25"/>
    <row r="7807" hidden="1" x14ac:dyDescent="0.25"/>
    <row r="7808" hidden="1" x14ac:dyDescent="0.25"/>
    <row r="7809" hidden="1" x14ac:dyDescent="0.25"/>
    <row r="7810" hidden="1" x14ac:dyDescent="0.25"/>
    <row r="7811" hidden="1" x14ac:dyDescent="0.25"/>
    <row r="7812" hidden="1" x14ac:dyDescent="0.25"/>
    <row r="7813" hidden="1" x14ac:dyDescent="0.25"/>
    <row r="7814" hidden="1" x14ac:dyDescent="0.25"/>
    <row r="7815" hidden="1" x14ac:dyDescent="0.25"/>
    <row r="7816" hidden="1" x14ac:dyDescent="0.25"/>
    <row r="7817" hidden="1" x14ac:dyDescent="0.25"/>
    <row r="7818" hidden="1" x14ac:dyDescent="0.25"/>
    <row r="7819" hidden="1" x14ac:dyDescent="0.25"/>
    <row r="7820" hidden="1" x14ac:dyDescent="0.25"/>
    <row r="7821" hidden="1" x14ac:dyDescent="0.25"/>
    <row r="7822" hidden="1" x14ac:dyDescent="0.25"/>
    <row r="7823" hidden="1" x14ac:dyDescent="0.25"/>
    <row r="7824" hidden="1" x14ac:dyDescent="0.25"/>
    <row r="7825" hidden="1" x14ac:dyDescent="0.25"/>
    <row r="7826" hidden="1" x14ac:dyDescent="0.25"/>
    <row r="7827" hidden="1" x14ac:dyDescent="0.25"/>
    <row r="7828" hidden="1" x14ac:dyDescent="0.25"/>
    <row r="7829" hidden="1" x14ac:dyDescent="0.25"/>
    <row r="7830" hidden="1" x14ac:dyDescent="0.25"/>
    <row r="7831" hidden="1" x14ac:dyDescent="0.25"/>
    <row r="7832" hidden="1" x14ac:dyDescent="0.25"/>
    <row r="7833" hidden="1" x14ac:dyDescent="0.25"/>
    <row r="7834" hidden="1" x14ac:dyDescent="0.25"/>
    <row r="7835" hidden="1" x14ac:dyDescent="0.25"/>
    <row r="7836" hidden="1" x14ac:dyDescent="0.25"/>
    <row r="7837" hidden="1" x14ac:dyDescent="0.25"/>
    <row r="7838" hidden="1" x14ac:dyDescent="0.25"/>
    <row r="7839" hidden="1" x14ac:dyDescent="0.25"/>
    <row r="7840" hidden="1" x14ac:dyDescent="0.25"/>
    <row r="7841" hidden="1" x14ac:dyDescent="0.25"/>
    <row r="7842" hidden="1" x14ac:dyDescent="0.25"/>
    <row r="7843" hidden="1" x14ac:dyDescent="0.25"/>
    <row r="7844" hidden="1" x14ac:dyDescent="0.25"/>
    <row r="7845" hidden="1" x14ac:dyDescent="0.25"/>
    <row r="7846" hidden="1" x14ac:dyDescent="0.25"/>
    <row r="7847" hidden="1" x14ac:dyDescent="0.25"/>
    <row r="7848" hidden="1" x14ac:dyDescent="0.25"/>
    <row r="7849" hidden="1" x14ac:dyDescent="0.25"/>
    <row r="7850" hidden="1" x14ac:dyDescent="0.25"/>
    <row r="7851" hidden="1" x14ac:dyDescent="0.25"/>
    <row r="7852" hidden="1" x14ac:dyDescent="0.25"/>
    <row r="7853" hidden="1" x14ac:dyDescent="0.25"/>
    <row r="7854" hidden="1" x14ac:dyDescent="0.25"/>
    <row r="7855" hidden="1" x14ac:dyDescent="0.25"/>
    <row r="7856" hidden="1" x14ac:dyDescent="0.25"/>
    <row r="7857" hidden="1" x14ac:dyDescent="0.25"/>
    <row r="7858" hidden="1" x14ac:dyDescent="0.25"/>
    <row r="7859" hidden="1" x14ac:dyDescent="0.25"/>
    <row r="7860" hidden="1" x14ac:dyDescent="0.25"/>
    <row r="7861" hidden="1" x14ac:dyDescent="0.25"/>
    <row r="7862" hidden="1" x14ac:dyDescent="0.25"/>
    <row r="7863" hidden="1" x14ac:dyDescent="0.25"/>
    <row r="7864" hidden="1" x14ac:dyDescent="0.25"/>
    <row r="7865" hidden="1" x14ac:dyDescent="0.25"/>
    <row r="7866" hidden="1" x14ac:dyDescent="0.25"/>
    <row r="7867" hidden="1" x14ac:dyDescent="0.25"/>
    <row r="7868" hidden="1" x14ac:dyDescent="0.25"/>
    <row r="7869" hidden="1" x14ac:dyDescent="0.25"/>
    <row r="7870" hidden="1" x14ac:dyDescent="0.25"/>
    <row r="7871" hidden="1" x14ac:dyDescent="0.25"/>
    <row r="7872" hidden="1" x14ac:dyDescent="0.25"/>
    <row r="7873" hidden="1" x14ac:dyDescent="0.25"/>
    <row r="7874" hidden="1" x14ac:dyDescent="0.25"/>
    <row r="7875" hidden="1" x14ac:dyDescent="0.25"/>
    <row r="7876" hidden="1" x14ac:dyDescent="0.25"/>
    <row r="7877" hidden="1" x14ac:dyDescent="0.25"/>
    <row r="7878" hidden="1" x14ac:dyDescent="0.25"/>
    <row r="7879" hidden="1" x14ac:dyDescent="0.25"/>
    <row r="7880" hidden="1" x14ac:dyDescent="0.25"/>
    <row r="7881" hidden="1" x14ac:dyDescent="0.25"/>
    <row r="7882" hidden="1" x14ac:dyDescent="0.25"/>
    <row r="7883" hidden="1" x14ac:dyDescent="0.25"/>
    <row r="7884" hidden="1" x14ac:dyDescent="0.25"/>
    <row r="7885" hidden="1" x14ac:dyDescent="0.25"/>
    <row r="7886" hidden="1" x14ac:dyDescent="0.25"/>
    <row r="7887" hidden="1" x14ac:dyDescent="0.25"/>
    <row r="7888" hidden="1" x14ac:dyDescent="0.25"/>
    <row r="7889" hidden="1" x14ac:dyDescent="0.25"/>
    <row r="7890" hidden="1" x14ac:dyDescent="0.25"/>
    <row r="7891" hidden="1" x14ac:dyDescent="0.25"/>
    <row r="7892" hidden="1" x14ac:dyDescent="0.25"/>
    <row r="7893" hidden="1" x14ac:dyDescent="0.25"/>
    <row r="7894" hidden="1" x14ac:dyDescent="0.25"/>
    <row r="7895" hidden="1" x14ac:dyDescent="0.25"/>
    <row r="7896" hidden="1" x14ac:dyDescent="0.25"/>
    <row r="7897" hidden="1" x14ac:dyDescent="0.25"/>
    <row r="7898" hidden="1" x14ac:dyDescent="0.25"/>
    <row r="7899" hidden="1" x14ac:dyDescent="0.25"/>
    <row r="7900" hidden="1" x14ac:dyDescent="0.25"/>
    <row r="7901" hidden="1" x14ac:dyDescent="0.25"/>
    <row r="7902" hidden="1" x14ac:dyDescent="0.25"/>
    <row r="7903" hidden="1" x14ac:dyDescent="0.25"/>
    <row r="7904" hidden="1" x14ac:dyDescent="0.25"/>
    <row r="7905" hidden="1" x14ac:dyDescent="0.25"/>
    <row r="7906" hidden="1" x14ac:dyDescent="0.25"/>
    <row r="7907" hidden="1" x14ac:dyDescent="0.25"/>
    <row r="7908" hidden="1" x14ac:dyDescent="0.25"/>
    <row r="7909" hidden="1" x14ac:dyDescent="0.25"/>
    <row r="7910" hidden="1" x14ac:dyDescent="0.25"/>
    <row r="7911" hidden="1" x14ac:dyDescent="0.25"/>
    <row r="7912" hidden="1" x14ac:dyDescent="0.25"/>
    <row r="7913" hidden="1" x14ac:dyDescent="0.25"/>
    <row r="7914" hidden="1" x14ac:dyDescent="0.25"/>
    <row r="7915" hidden="1" x14ac:dyDescent="0.25"/>
    <row r="7916" hidden="1" x14ac:dyDescent="0.25"/>
    <row r="7917" hidden="1" x14ac:dyDescent="0.25"/>
    <row r="7918" hidden="1" x14ac:dyDescent="0.25"/>
    <row r="7919" hidden="1" x14ac:dyDescent="0.25"/>
    <row r="7920" hidden="1" x14ac:dyDescent="0.25"/>
    <row r="7921" hidden="1" x14ac:dyDescent="0.25"/>
    <row r="7922" hidden="1" x14ac:dyDescent="0.25"/>
    <row r="7923" hidden="1" x14ac:dyDescent="0.25"/>
    <row r="7924" hidden="1" x14ac:dyDescent="0.25"/>
    <row r="7925" hidden="1" x14ac:dyDescent="0.25"/>
    <row r="7926" hidden="1" x14ac:dyDescent="0.25"/>
    <row r="7927" hidden="1" x14ac:dyDescent="0.25"/>
    <row r="7928" hidden="1" x14ac:dyDescent="0.25"/>
    <row r="7929" hidden="1" x14ac:dyDescent="0.25"/>
    <row r="7930" hidden="1" x14ac:dyDescent="0.25"/>
    <row r="7931" hidden="1" x14ac:dyDescent="0.25"/>
    <row r="7932" hidden="1" x14ac:dyDescent="0.25"/>
    <row r="7933" hidden="1" x14ac:dyDescent="0.25"/>
    <row r="7934" hidden="1" x14ac:dyDescent="0.25"/>
    <row r="7935" hidden="1" x14ac:dyDescent="0.25"/>
    <row r="7936" hidden="1" x14ac:dyDescent="0.25"/>
    <row r="7937" hidden="1" x14ac:dyDescent="0.25"/>
    <row r="7938" hidden="1" x14ac:dyDescent="0.25"/>
    <row r="7939" hidden="1" x14ac:dyDescent="0.25"/>
    <row r="7940" hidden="1" x14ac:dyDescent="0.25"/>
    <row r="7941" hidden="1" x14ac:dyDescent="0.25"/>
    <row r="7942" hidden="1" x14ac:dyDescent="0.25"/>
    <row r="7943" hidden="1" x14ac:dyDescent="0.25"/>
    <row r="7944" hidden="1" x14ac:dyDescent="0.25"/>
    <row r="7945" hidden="1" x14ac:dyDescent="0.25"/>
    <row r="7946" hidden="1" x14ac:dyDescent="0.25"/>
    <row r="7947" hidden="1" x14ac:dyDescent="0.25"/>
    <row r="7948" hidden="1" x14ac:dyDescent="0.25"/>
    <row r="7949" hidden="1" x14ac:dyDescent="0.25"/>
    <row r="7950" hidden="1" x14ac:dyDescent="0.25"/>
    <row r="7951" hidden="1" x14ac:dyDescent="0.25"/>
    <row r="7952" hidden="1" x14ac:dyDescent="0.25"/>
    <row r="7953" hidden="1" x14ac:dyDescent="0.25"/>
    <row r="7954" hidden="1" x14ac:dyDescent="0.25"/>
    <row r="7955" hidden="1" x14ac:dyDescent="0.25"/>
    <row r="7956" hidden="1" x14ac:dyDescent="0.25"/>
    <row r="7957" hidden="1" x14ac:dyDescent="0.25"/>
    <row r="7958" hidden="1" x14ac:dyDescent="0.25"/>
    <row r="7959" hidden="1" x14ac:dyDescent="0.25"/>
    <row r="7960" hidden="1" x14ac:dyDescent="0.25"/>
    <row r="7961" hidden="1" x14ac:dyDescent="0.25"/>
    <row r="7962" hidden="1" x14ac:dyDescent="0.25"/>
    <row r="7963" hidden="1" x14ac:dyDescent="0.25"/>
    <row r="7964" hidden="1" x14ac:dyDescent="0.25"/>
    <row r="7965" hidden="1" x14ac:dyDescent="0.25"/>
    <row r="7966" hidden="1" x14ac:dyDescent="0.25"/>
    <row r="7967" hidden="1" x14ac:dyDescent="0.25"/>
    <row r="7968" hidden="1" x14ac:dyDescent="0.25"/>
    <row r="7969" hidden="1" x14ac:dyDescent="0.25"/>
    <row r="7970" hidden="1" x14ac:dyDescent="0.25"/>
    <row r="7971" hidden="1" x14ac:dyDescent="0.25"/>
    <row r="7972" hidden="1" x14ac:dyDescent="0.25"/>
    <row r="7973" hidden="1" x14ac:dyDescent="0.25"/>
    <row r="7974" hidden="1" x14ac:dyDescent="0.25"/>
    <row r="7975" hidden="1" x14ac:dyDescent="0.25"/>
    <row r="7976" hidden="1" x14ac:dyDescent="0.25"/>
    <row r="7977" hidden="1" x14ac:dyDescent="0.25"/>
    <row r="7978" hidden="1" x14ac:dyDescent="0.25"/>
    <row r="7979" hidden="1" x14ac:dyDescent="0.25"/>
    <row r="7980" hidden="1" x14ac:dyDescent="0.25"/>
    <row r="7981" hidden="1" x14ac:dyDescent="0.25"/>
    <row r="7982" hidden="1" x14ac:dyDescent="0.25"/>
    <row r="7983" hidden="1" x14ac:dyDescent="0.25"/>
    <row r="7984" hidden="1" x14ac:dyDescent="0.25"/>
    <row r="7985" hidden="1" x14ac:dyDescent="0.25"/>
    <row r="7986" hidden="1" x14ac:dyDescent="0.25"/>
    <row r="7987" hidden="1" x14ac:dyDescent="0.25"/>
    <row r="7988" hidden="1" x14ac:dyDescent="0.25"/>
    <row r="7989" hidden="1" x14ac:dyDescent="0.25"/>
    <row r="7990" hidden="1" x14ac:dyDescent="0.25"/>
    <row r="7991" hidden="1" x14ac:dyDescent="0.25"/>
    <row r="7992" hidden="1" x14ac:dyDescent="0.25"/>
    <row r="7993" hidden="1" x14ac:dyDescent="0.25"/>
    <row r="7994" hidden="1" x14ac:dyDescent="0.25"/>
    <row r="7995" hidden="1" x14ac:dyDescent="0.25"/>
    <row r="7996" hidden="1" x14ac:dyDescent="0.25"/>
    <row r="7997" hidden="1" x14ac:dyDescent="0.25"/>
    <row r="7998" hidden="1" x14ac:dyDescent="0.25"/>
    <row r="7999" hidden="1" x14ac:dyDescent="0.25"/>
    <row r="8000" hidden="1" x14ac:dyDescent="0.25"/>
    <row r="8001" hidden="1" x14ac:dyDescent="0.25"/>
    <row r="8002" hidden="1" x14ac:dyDescent="0.25"/>
    <row r="8003" hidden="1" x14ac:dyDescent="0.25"/>
    <row r="8004" hidden="1" x14ac:dyDescent="0.25"/>
    <row r="8005" hidden="1" x14ac:dyDescent="0.25"/>
    <row r="8006" hidden="1" x14ac:dyDescent="0.25"/>
    <row r="8007" hidden="1" x14ac:dyDescent="0.25"/>
    <row r="8008" hidden="1" x14ac:dyDescent="0.25"/>
    <row r="8009" hidden="1" x14ac:dyDescent="0.25"/>
    <row r="8010" hidden="1" x14ac:dyDescent="0.25"/>
    <row r="8011" hidden="1" x14ac:dyDescent="0.25"/>
    <row r="8012" hidden="1" x14ac:dyDescent="0.25"/>
    <row r="8013" hidden="1" x14ac:dyDescent="0.25"/>
    <row r="8014" hidden="1" x14ac:dyDescent="0.25"/>
    <row r="8015" hidden="1" x14ac:dyDescent="0.25"/>
    <row r="8016" hidden="1" x14ac:dyDescent="0.25"/>
    <row r="8017" hidden="1" x14ac:dyDescent="0.25"/>
    <row r="8018" hidden="1" x14ac:dyDescent="0.25"/>
    <row r="8019" hidden="1" x14ac:dyDescent="0.25"/>
    <row r="8020" hidden="1" x14ac:dyDescent="0.25"/>
    <row r="8021" hidden="1" x14ac:dyDescent="0.25"/>
    <row r="8022" hidden="1" x14ac:dyDescent="0.25"/>
    <row r="8023" hidden="1" x14ac:dyDescent="0.25"/>
    <row r="8024" hidden="1" x14ac:dyDescent="0.25"/>
    <row r="8025" hidden="1" x14ac:dyDescent="0.25"/>
    <row r="8026" hidden="1" x14ac:dyDescent="0.25"/>
    <row r="8027" hidden="1" x14ac:dyDescent="0.25"/>
    <row r="8028" hidden="1" x14ac:dyDescent="0.25"/>
    <row r="8029" hidden="1" x14ac:dyDescent="0.25"/>
    <row r="8030" hidden="1" x14ac:dyDescent="0.25"/>
    <row r="8031" hidden="1" x14ac:dyDescent="0.25"/>
    <row r="8032" hidden="1" x14ac:dyDescent="0.25"/>
    <row r="8033" hidden="1" x14ac:dyDescent="0.25"/>
    <row r="8034" hidden="1" x14ac:dyDescent="0.25"/>
    <row r="8035" hidden="1" x14ac:dyDescent="0.25"/>
    <row r="8036" hidden="1" x14ac:dyDescent="0.25"/>
    <row r="8037" hidden="1" x14ac:dyDescent="0.25"/>
    <row r="8038" hidden="1" x14ac:dyDescent="0.25"/>
    <row r="8039" hidden="1" x14ac:dyDescent="0.25"/>
    <row r="8040" hidden="1" x14ac:dyDescent="0.25"/>
    <row r="8041" hidden="1" x14ac:dyDescent="0.25"/>
    <row r="8042" hidden="1" x14ac:dyDescent="0.25"/>
    <row r="8043" hidden="1" x14ac:dyDescent="0.25"/>
    <row r="8044" hidden="1" x14ac:dyDescent="0.25"/>
    <row r="8045" hidden="1" x14ac:dyDescent="0.25"/>
    <row r="8046" hidden="1" x14ac:dyDescent="0.25"/>
    <row r="8047" hidden="1" x14ac:dyDescent="0.25"/>
    <row r="8048" hidden="1" x14ac:dyDescent="0.25"/>
    <row r="8049" hidden="1" x14ac:dyDescent="0.25"/>
    <row r="8050" hidden="1" x14ac:dyDescent="0.25"/>
    <row r="8051" hidden="1" x14ac:dyDescent="0.25"/>
    <row r="8052" hidden="1" x14ac:dyDescent="0.25"/>
    <row r="8053" hidden="1" x14ac:dyDescent="0.25"/>
    <row r="8054" hidden="1" x14ac:dyDescent="0.25"/>
    <row r="8055" hidden="1" x14ac:dyDescent="0.25"/>
    <row r="8056" hidden="1" x14ac:dyDescent="0.25"/>
    <row r="8057" hidden="1" x14ac:dyDescent="0.25"/>
    <row r="8058" hidden="1" x14ac:dyDescent="0.25"/>
    <row r="8059" hidden="1" x14ac:dyDescent="0.25"/>
    <row r="8060" hidden="1" x14ac:dyDescent="0.25"/>
    <row r="8061" hidden="1" x14ac:dyDescent="0.25"/>
    <row r="8062" hidden="1" x14ac:dyDescent="0.25"/>
    <row r="8063" hidden="1" x14ac:dyDescent="0.25"/>
    <row r="8064" hidden="1" x14ac:dyDescent="0.25"/>
    <row r="8065" hidden="1" x14ac:dyDescent="0.25"/>
    <row r="8066" hidden="1" x14ac:dyDescent="0.25"/>
    <row r="8067" hidden="1" x14ac:dyDescent="0.25"/>
    <row r="8068" hidden="1" x14ac:dyDescent="0.25"/>
    <row r="8069" hidden="1" x14ac:dyDescent="0.25"/>
    <row r="8070" hidden="1" x14ac:dyDescent="0.25"/>
    <row r="8071" hidden="1" x14ac:dyDescent="0.25"/>
    <row r="8072" hidden="1" x14ac:dyDescent="0.25"/>
    <row r="8073" hidden="1" x14ac:dyDescent="0.25"/>
    <row r="8074" hidden="1" x14ac:dyDescent="0.25"/>
    <row r="8075" hidden="1" x14ac:dyDescent="0.25"/>
    <row r="8076" hidden="1" x14ac:dyDescent="0.25"/>
    <row r="8077" hidden="1" x14ac:dyDescent="0.25"/>
    <row r="8078" hidden="1" x14ac:dyDescent="0.25"/>
    <row r="8079" hidden="1" x14ac:dyDescent="0.25"/>
    <row r="8080" hidden="1" x14ac:dyDescent="0.25"/>
    <row r="8081" hidden="1" x14ac:dyDescent="0.25"/>
    <row r="8082" hidden="1" x14ac:dyDescent="0.25"/>
    <row r="8083" hidden="1" x14ac:dyDescent="0.25"/>
    <row r="8084" hidden="1" x14ac:dyDescent="0.25"/>
    <row r="8085" hidden="1" x14ac:dyDescent="0.25"/>
    <row r="8086" hidden="1" x14ac:dyDescent="0.25"/>
    <row r="8087" hidden="1" x14ac:dyDescent="0.25"/>
    <row r="8088" hidden="1" x14ac:dyDescent="0.25"/>
    <row r="8089" hidden="1" x14ac:dyDescent="0.25"/>
    <row r="8090" hidden="1" x14ac:dyDescent="0.25"/>
    <row r="8091" hidden="1" x14ac:dyDescent="0.25"/>
    <row r="8092" hidden="1" x14ac:dyDescent="0.25"/>
    <row r="8093" hidden="1" x14ac:dyDescent="0.25"/>
    <row r="8094" hidden="1" x14ac:dyDescent="0.25"/>
    <row r="8095" hidden="1" x14ac:dyDescent="0.25"/>
    <row r="8096" hidden="1" x14ac:dyDescent="0.25"/>
    <row r="8097" hidden="1" x14ac:dyDescent="0.25"/>
    <row r="8098" hidden="1" x14ac:dyDescent="0.25"/>
    <row r="8099" hidden="1" x14ac:dyDescent="0.25"/>
    <row r="8100" hidden="1" x14ac:dyDescent="0.25"/>
    <row r="8101" hidden="1" x14ac:dyDescent="0.25"/>
    <row r="8102" hidden="1" x14ac:dyDescent="0.25"/>
    <row r="8103" hidden="1" x14ac:dyDescent="0.25"/>
    <row r="8104" hidden="1" x14ac:dyDescent="0.25"/>
    <row r="8105" hidden="1" x14ac:dyDescent="0.25"/>
    <row r="8106" hidden="1" x14ac:dyDescent="0.25"/>
    <row r="8107" hidden="1" x14ac:dyDescent="0.25"/>
    <row r="8108" hidden="1" x14ac:dyDescent="0.25"/>
    <row r="8109" hidden="1" x14ac:dyDescent="0.25"/>
    <row r="8110" hidden="1" x14ac:dyDescent="0.25"/>
    <row r="8111" hidden="1" x14ac:dyDescent="0.25"/>
    <row r="8112" hidden="1" x14ac:dyDescent="0.25"/>
    <row r="8113" hidden="1" x14ac:dyDescent="0.25"/>
    <row r="8114" hidden="1" x14ac:dyDescent="0.25"/>
    <row r="8115" hidden="1" x14ac:dyDescent="0.25"/>
    <row r="8116" hidden="1" x14ac:dyDescent="0.25"/>
    <row r="8117" hidden="1" x14ac:dyDescent="0.25"/>
    <row r="8118" hidden="1" x14ac:dyDescent="0.25"/>
    <row r="8119" hidden="1" x14ac:dyDescent="0.25"/>
    <row r="8120" hidden="1" x14ac:dyDescent="0.25"/>
    <row r="8121" hidden="1" x14ac:dyDescent="0.25"/>
    <row r="8122" hidden="1" x14ac:dyDescent="0.25"/>
    <row r="8123" hidden="1" x14ac:dyDescent="0.25"/>
    <row r="8124" hidden="1" x14ac:dyDescent="0.25"/>
    <row r="8125" hidden="1" x14ac:dyDescent="0.25"/>
    <row r="8126" hidden="1" x14ac:dyDescent="0.25"/>
    <row r="8127" hidden="1" x14ac:dyDescent="0.25"/>
    <row r="8128" hidden="1" x14ac:dyDescent="0.25"/>
    <row r="8129" hidden="1" x14ac:dyDescent="0.25"/>
    <row r="8130" hidden="1" x14ac:dyDescent="0.25"/>
    <row r="8131" hidden="1" x14ac:dyDescent="0.25"/>
    <row r="8132" hidden="1" x14ac:dyDescent="0.25"/>
    <row r="8133" hidden="1" x14ac:dyDescent="0.25"/>
    <row r="8134" hidden="1" x14ac:dyDescent="0.25"/>
    <row r="8135" hidden="1" x14ac:dyDescent="0.25"/>
    <row r="8136" hidden="1" x14ac:dyDescent="0.25"/>
    <row r="8137" hidden="1" x14ac:dyDescent="0.25"/>
    <row r="8138" hidden="1" x14ac:dyDescent="0.25"/>
    <row r="8139" hidden="1" x14ac:dyDescent="0.25"/>
    <row r="8140" hidden="1" x14ac:dyDescent="0.25"/>
    <row r="8141" hidden="1" x14ac:dyDescent="0.25"/>
    <row r="8142" hidden="1" x14ac:dyDescent="0.25"/>
    <row r="8143" hidden="1" x14ac:dyDescent="0.25"/>
    <row r="8144" hidden="1" x14ac:dyDescent="0.25"/>
    <row r="8145" hidden="1" x14ac:dyDescent="0.25"/>
    <row r="8146" hidden="1" x14ac:dyDescent="0.25"/>
    <row r="8147" hidden="1" x14ac:dyDescent="0.25"/>
    <row r="8148" hidden="1" x14ac:dyDescent="0.25"/>
    <row r="8149" hidden="1" x14ac:dyDescent="0.25"/>
    <row r="8150" hidden="1" x14ac:dyDescent="0.25"/>
    <row r="8151" hidden="1" x14ac:dyDescent="0.25"/>
    <row r="8152" hidden="1" x14ac:dyDescent="0.25"/>
    <row r="8153" hidden="1" x14ac:dyDescent="0.25"/>
    <row r="8154" hidden="1" x14ac:dyDescent="0.25"/>
    <row r="8155" hidden="1" x14ac:dyDescent="0.25"/>
    <row r="8156" hidden="1" x14ac:dyDescent="0.25"/>
    <row r="8157" hidden="1" x14ac:dyDescent="0.25"/>
    <row r="8158" hidden="1" x14ac:dyDescent="0.25"/>
    <row r="8159" hidden="1" x14ac:dyDescent="0.25"/>
    <row r="8160" hidden="1" x14ac:dyDescent="0.25"/>
    <row r="8161" hidden="1" x14ac:dyDescent="0.25"/>
    <row r="8162" hidden="1" x14ac:dyDescent="0.25"/>
    <row r="8163" hidden="1" x14ac:dyDescent="0.25"/>
    <row r="8164" hidden="1" x14ac:dyDescent="0.25"/>
    <row r="8165" hidden="1" x14ac:dyDescent="0.25"/>
    <row r="8166" hidden="1" x14ac:dyDescent="0.25"/>
    <row r="8167" hidden="1" x14ac:dyDescent="0.25"/>
    <row r="8168" hidden="1" x14ac:dyDescent="0.25"/>
    <row r="8169" hidden="1" x14ac:dyDescent="0.25"/>
    <row r="8170" hidden="1" x14ac:dyDescent="0.25"/>
    <row r="8171" hidden="1" x14ac:dyDescent="0.25"/>
    <row r="8172" hidden="1" x14ac:dyDescent="0.25"/>
    <row r="8173" hidden="1" x14ac:dyDescent="0.25"/>
    <row r="8174" hidden="1" x14ac:dyDescent="0.25"/>
    <row r="8175" hidden="1" x14ac:dyDescent="0.25"/>
    <row r="8176" hidden="1" x14ac:dyDescent="0.25"/>
    <row r="8177" hidden="1" x14ac:dyDescent="0.25"/>
    <row r="8178" hidden="1" x14ac:dyDescent="0.25"/>
    <row r="8179" hidden="1" x14ac:dyDescent="0.25"/>
    <row r="8180" hidden="1" x14ac:dyDescent="0.25"/>
    <row r="8181" hidden="1" x14ac:dyDescent="0.25"/>
    <row r="8182" hidden="1" x14ac:dyDescent="0.25"/>
    <row r="8183" hidden="1" x14ac:dyDescent="0.25"/>
    <row r="8184" hidden="1" x14ac:dyDescent="0.25"/>
    <row r="8185" hidden="1" x14ac:dyDescent="0.25"/>
    <row r="8186" hidden="1" x14ac:dyDescent="0.25"/>
    <row r="8187" hidden="1" x14ac:dyDescent="0.25"/>
    <row r="8188" hidden="1" x14ac:dyDescent="0.25"/>
    <row r="8189" hidden="1" x14ac:dyDescent="0.25"/>
    <row r="8190" hidden="1" x14ac:dyDescent="0.25"/>
    <row r="8191" hidden="1" x14ac:dyDescent="0.25"/>
    <row r="8192" hidden="1" x14ac:dyDescent="0.25"/>
    <row r="8193" hidden="1" x14ac:dyDescent="0.25"/>
    <row r="8194" hidden="1" x14ac:dyDescent="0.25"/>
    <row r="8195" hidden="1" x14ac:dyDescent="0.25"/>
    <row r="8196" hidden="1" x14ac:dyDescent="0.25"/>
    <row r="8197" hidden="1" x14ac:dyDescent="0.25"/>
    <row r="8198" hidden="1" x14ac:dyDescent="0.25"/>
    <row r="8199" hidden="1" x14ac:dyDescent="0.25"/>
    <row r="8200" hidden="1" x14ac:dyDescent="0.25"/>
    <row r="8201" hidden="1" x14ac:dyDescent="0.25"/>
    <row r="8202" hidden="1" x14ac:dyDescent="0.25"/>
    <row r="8203" hidden="1" x14ac:dyDescent="0.25"/>
    <row r="8204" hidden="1" x14ac:dyDescent="0.25"/>
    <row r="8205" hidden="1" x14ac:dyDescent="0.25"/>
    <row r="8206" hidden="1" x14ac:dyDescent="0.25"/>
    <row r="8207" hidden="1" x14ac:dyDescent="0.25"/>
    <row r="8208" hidden="1" x14ac:dyDescent="0.25"/>
    <row r="8209" hidden="1" x14ac:dyDescent="0.25"/>
    <row r="8210" hidden="1" x14ac:dyDescent="0.25"/>
    <row r="8211" hidden="1" x14ac:dyDescent="0.25"/>
    <row r="8212" hidden="1" x14ac:dyDescent="0.25"/>
    <row r="8213" hidden="1" x14ac:dyDescent="0.25"/>
    <row r="8214" hidden="1" x14ac:dyDescent="0.25"/>
    <row r="8215" hidden="1" x14ac:dyDescent="0.25"/>
    <row r="8216" hidden="1" x14ac:dyDescent="0.25"/>
    <row r="8217" hidden="1" x14ac:dyDescent="0.25"/>
    <row r="8218" hidden="1" x14ac:dyDescent="0.25"/>
    <row r="8219" hidden="1" x14ac:dyDescent="0.25"/>
    <row r="8220" hidden="1" x14ac:dyDescent="0.25"/>
    <row r="8221" hidden="1" x14ac:dyDescent="0.25"/>
    <row r="8222" hidden="1" x14ac:dyDescent="0.25"/>
    <row r="8223" hidden="1" x14ac:dyDescent="0.25"/>
    <row r="8224" hidden="1" x14ac:dyDescent="0.25"/>
    <row r="8225" hidden="1" x14ac:dyDescent="0.25"/>
    <row r="8226" hidden="1" x14ac:dyDescent="0.25"/>
    <row r="8227" hidden="1" x14ac:dyDescent="0.25"/>
    <row r="8228" hidden="1" x14ac:dyDescent="0.25"/>
    <row r="8229" hidden="1" x14ac:dyDescent="0.25"/>
    <row r="8230" hidden="1" x14ac:dyDescent="0.25"/>
    <row r="8231" hidden="1" x14ac:dyDescent="0.25"/>
    <row r="8232" hidden="1" x14ac:dyDescent="0.25"/>
    <row r="8233" hidden="1" x14ac:dyDescent="0.25"/>
    <row r="8234" hidden="1" x14ac:dyDescent="0.25"/>
    <row r="8235" hidden="1" x14ac:dyDescent="0.25"/>
    <row r="8236" hidden="1" x14ac:dyDescent="0.25"/>
    <row r="8237" hidden="1" x14ac:dyDescent="0.25"/>
    <row r="8238" hidden="1" x14ac:dyDescent="0.25"/>
    <row r="8239" hidden="1" x14ac:dyDescent="0.25"/>
    <row r="8240" hidden="1" x14ac:dyDescent="0.25"/>
    <row r="8241" hidden="1" x14ac:dyDescent="0.25"/>
    <row r="8242" hidden="1" x14ac:dyDescent="0.25"/>
    <row r="8243" hidden="1" x14ac:dyDescent="0.25"/>
    <row r="8244" hidden="1" x14ac:dyDescent="0.25"/>
    <row r="8245" hidden="1" x14ac:dyDescent="0.25"/>
    <row r="8246" hidden="1" x14ac:dyDescent="0.25"/>
    <row r="8247" hidden="1" x14ac:dyDescent="0.25"/>
    <row r="8248" hidden="1" x14ac:dyDescent="0.25"/>
    <row r="8249" hidden="1" x14ac:dyDescent="0.25"/>
    <row r="8250" hidden="1" x14ac:dyDescent="0.25"/>
    <row r="8251" hidden="1" x14ac:dyDescent="0.25"/>
    <row r="8252" hidden="1" x14ac:dyDescent="0.25"/>
    <row r="8253" hidden="1" x14ac:dyDescent="0.25"/>
    <row r="8254" hidden="1" x14ac:dyDescent="0.25"/>
    <row r="8255" hidden="1" x14ac:dyDescent="0.25"/>
    <row r="8256" hidden="1" x14ac:dyDescent="0.25"/>
    <row r="8257" hidden="1" x14ac:dyDescent="0.25"/>
    <row r="8258" hidden="1" x14ac:dyDescent="0.25"/>
    <row r="8259" hidden="1" x14ac:dyDescent="0.25"/>
    <row r="8260" hidden="1" x14ac:dyDescent="0.25"/>
    <row r="8261" hidden="1" x14ac:dyDescent="0.25"/>
    <row r="8262" hidden="1" x14ac:dyDescent="0.25"/>
    <row r="8263" hidden="1" x14ac:dyDescent="0.25"/>
    <row r="8264" hidden="1" x14ac:dyDescent="0.25"/>
    <row r="8265" hidden="1" x14ac:dyDescent="0.25"/>
    <row r="8266" hidden="1" x14ac:dyDescent="0.25"/>
    <row r="8267" hidden="1" x14ac:dyDescent="0.25"/>
    <row r="8268" hidden="1" x14ac:dyDescent="0.25"/>
    <row r="8269" hidden="1" x14ac:dyDescent="0.25"/>
    <row r="8270" hidden="1" x14ac:dyDescent="0.25"/>
    <row r="8271" hidden="1" x14ac:dyDescent="0.25"/>
    <row r="8272" hidden="1" x14ac:dyDescent="0.25"/>
    <row r="8273" hidden="1" x14ac:dyDescent="0.25"/>
    <row r="8274" hidden="1" x14ac:dyDescent="0.25"/>
    <row r="8275" hidden="1" x14ac:dyDescent="0.25"/>
    <row r="8276" hidden="1" x14ac:dyDescent="0.25"/>
    <row r="8277" hidden="1" x14ac:dyDescent="0.25"/>
    <row r="8278" hidden="1" x14ac:dyDescent="0.25"/>
    <row r="8279" hidden="1" x14ac:dyDescent="0.25"/>
    <row r="8280" hidden="1" x14ac:dyDescent="0.25"/>
    <row r="8281" hidden="1" x14ac:dyDescent="0.25"/>
    <row r="8282" hidden="1" x14ac:dyDescent="0.25"/>
    <row r="8283" hidden="1" x14ac:dyDescent="0.25"/>
    <row r="8284" hidden="1" x14ac:dyDescent="0.25"/>
    <row r="8285" hidden="1" x14ac:dyDescent="0.25"/>
    <row r="8286" hidden="1" x14ac:dyDescent="0.25"/>
    <row r="8287" hidden="1" x14ac:dyDescent="0.25"/>
    <row r="8288" hidden="1" x14ac:dyDescent="0.25"/>
    <row r="8289" hidden="1" x14ac:dyDescent="0.25"/>
    <row r="8290" hidden="1" x14ac:dyDescent="0.25"/>
    <row r="8291" hidden="1" x14ac:dyDescent="0.25"/>
    <row r="8292" hidden="1" x14ac:dyDescent="0.25"/>
    <row r="8293" hidden="1" x14ac:dyDescent="0.25"/>
    <row r="8294" hidden="1" x14ac:dyDescent="0.25"/>
    <row r="8295" hidden="1" x14ac:dyDescent="0.25"/>
    <row r="8296" hidden="1" x14ac:dyDescent="0.25"/>
    <row r="8297" hidden="1" x14ac:dyDescent="0.25"/>
    <row r="8298" hidden="1" x14ac:dyDescent="0.25"/>
    <row r="8299" hidden="1" x14ac:dyDescent="0.25"/>
    <row r="8300" hidden="1" x14ac:dyDescent="0.25"/>
    <row r="8301" hidden="1" x14ac:dyDescent="0.25"/>
    <row r="8302" hidden="1" x14ac:dyDescent="0.25"/>
    <row r="8303" hidden="1" x14ac:dyDescent="0.25"/>
    <row r="8304" hidden="1" x14ac:dyDescent="0.25"/>
    <row r="8305" hidden="1" x14ac:dyDescent="0.25"/>
    <row r="8306" hidden="1" x14ac:dyDescent="0.25"/>
    <row r="8307" hidden="1" x14ac:dyDescent="0.25"/>
    <row r="8308" hidden="1" x14ac:dyDescent="0.25"/>
    <row r="8309" hidden="1" x14ac:dyDescent="0.25"/>
    <row r="8310" hidden="1" x14ac:dyDescent="0.25"/>
    <row r="8311" hidden="1" x14ac:dyDescent="0.25"/>
    <row r="8312" hidden="1" x14ac:dyDescent="0.25"/>
    <row r="8313" hidden="1" x14ac:dyDescent="0.25"/>
    <row r="8314" hidden="1" x14ac:dyDescent="0.25"/>
    <row r="8315" hidden="1" x14ac:dyDescent="0.25"/>
    <row r="8316" hidden="1" x14ac:dyDescent="0.25"/>
    <row r="8317" hidden="1" x14ac:dyDescent="0.25"/>
    <row r="8318" hidden="1" x14ac:dyDescent="0.25"/>
    <row r="8319" hidden="1" x14ac:dyDescent="0.25"/>
    <row r="8320" hidden="1" x14ac:dyDescent="0.25"/>
    <row r="8321" hidden="1" x14ac:dyDescent="0.25"/>
    <row r="8322" hidden="1" x14ac:dyDescent="0.25"/>
    <row r="8323" hidden="1" x14ac:dyDescent="0.25"/>
    <row r="8324" hidden="1" x14ac:dyDescent="0.25"/>
    <row r="8325" hidden="1" x14ac:dyDescent="0.25"/>
    <row r="8326" hidden="1" x14ac:dyDescent="0.25"/>
    <row r="8327" hidden="1" x14ac:dyDescent="0.25"/>
    <row r="8328" hidden="1" x14ac:dyDescent="0.25"/>
    <row r="8329" hidden="1" x14ac:dyDescent="0.25"/>
    <row r="8330" hidden="1" x14ac:dyDescent="0.25"/>
    <row r="8331" hidden="1" x14ac:dyDescent="0.25"/>
    <row r="8332" hidden="1" x14ac:dyDescent="0.25"/>
    <row r="8333" hidden="1" x14ac:dyDescent="0.25"/>
    <row r="8334" hidden="1" x14ac:dyDescent="0.25"/>
    <row r="8335" hidden="1" x14ac:dyDescent="0.25"/>
    <row r="8336" hidden="1" x14ac:dyDescent="0.25"/>
    <row r="8337" hidden="1" x14ac:dyDescent="0.25"/>
    <row r="8338" hidden="1" x14ac:dyDescent="0.25"/>
    <row r="8339" hidden="1" x14ac:dyDescent="0.25"/>
    <row r="8340" hidden="1" x14ac:dyDescent="0.25"/>
    <row r="8341" hidden="1" x14ac:dyDescent="0.25"/>
    <row r="8342" hidden="1" x14ac:dyDescent="0.25"/>
    <row r="8343" hidden="1" x14ac:dyDescent="0.25"/>
    <row r="8344" hidden="1" x14ac:dyDescent="0.25"/>
    <row r="8345" hidden="1" x14ac:dyDescent="0.25"/>
    <row r="8346" hidden="1" x14ac:dyDescent="0.25"/>
    <row r="8347" hidden="1" x14ac:dyDescent="0.25"/>
    <row r="8348" hidden="1" x14ac:dyDescent="0.25"/>
    <row r="8349" hidden="1" x14ac:dyDescent="0.25"/>
    <row r="8350" hidden="1" x14ac:dyDescent="0.25"/>
    <row r="8351" hidden="1" x14ac:dyDescent="0.25"/>
    <row r="8352" hidden="1" x14ac:dyDescent="0.25"/>
    <row r="8353" hidden="1" x14ac:dyDescent="0.25"/>
    <row r="8354" hidden="1" x14ac:dyDescent="0.25"/>
    <row r="8355" hidden="1" x14ac:dyDescent="0.25"/>
    <row r="8356" hidden="1" x14ac:dyDescent="0.25"/>
    <row r="8357" hidden="1" x14ac:dyDescent="0.25"/>
    <row r="8358" hidden="1" x14ac:dyDescent="0.25"/>
    <row r="8359" hidden="1" x14ac:dyDescent="0.25"/>
    <row r="8360" hidden="1" x14ac:dyDescent="0.25"/>
    <row r="8361" hidden="1" x14ac:dyDescent="0.25"/>
    <row r="8362" hidden="1" x14ac:dyDescent="0.25"/>
    <row r="8363" hidden="1" x14ac:dyDescent="0.25"/>
    <row r="8364" hidden="1" x14ac:dyDescent="0.25"/>
    <row r="8365" hidden="1" x14ac:dyDescent="0.25"/>
    <row r="8366" hidden="1" x14ac:dyDescent="0.25"/>
    <row r="8367" hidden="1" x14ac:dyDescent="0.25"/>
    <row r="8368" hidden="1" x14ac:dyDescent="0.25"/>
    <row r="8369" hidden="1" x14ac:dyDescent="0.25"/>
    <row r="8370" hidden="1" x14ac:dyDescent="0.25"/>
    <row r="8371" hidden="1" x14ac:dyDescent="0.25"/>
    <row r="8372" hidden="1" x14ac:dyDescent="0.25"/>
    <row r="8373" hidden="1" x14ac:dyDescent="0.25"/>
    <row r="8374" hidden="1" x14ac:dyDescent="0.25"/>
    <row r="8375" hidden="1" x14ac:dyDescent="0.25"/>
    <row r="8376" hidden="1" x14ac:dyDescent="0.25"/>
    <row r="8377" hidden="1" x14ac:dyDescent="0.25"/>
    <row r="8378" hidden="1" x14ac:dyDescent="0.25"/>
    <row r="8379" hidden="1" x14ac:dyDescent="0.25"/>
    <row r="8380" hidden="1" x14ac:dyDescent="0.25"/>
    <row r="8381" hidden="1" x14ac:dyDescent="0.25"/>
    <row r="8382" hidden="1" x14ac:dyDescent="0.25"/>
    <row r="8383" hidden="1" x14ac:dyDescent="0.25"/>
    <row r="8384" hidden="1" x14ac:dyDescent="0.25"/>
    <row r="8385" hidden="1" x14ac:dyDescent="0.25"/>
    <row r="8386" hidden="1" x14ac:dyDescent="0.25"/>
    <row r="8387" hidden="1" x14ac:dyDescent="0.25"/>
    <row r="8388" hidden="1" x14ac:dyDescent="0.25"/>
    <row r="8389" hidden="1" x14ac:dyDescent="0.25"/>
    <row r="8390" hidden="1" x14ac:dyDescent="0.25"/>
    <row r="8391" hidden="1" x14ac:dyDescent="0.25"/>
    <row r="8392" hidden="1" x14ac:dyDescent="0.25"/>
    <row r="8393" hidden="1" x14ac:dyDescent="0.25"/>
    <row r="8394" hidden="1" x14ac:dyDescent="0.25"/>
    <row r="8395" hidden="1" x14ac:dyDescent="0.25"/>
    <row r="8396" hidden="1" x14ac:dyDescent="0.25"/>
    <row r="8397" hidden="1" x14ac:dyDescent="0.25"/>
    <row r="8398" hidden="1" x14ac:dyDescent="0.25"/>
    <row r="8399" hidden="1" x14ac:dyDescent="0.25"/>
    <row r="8400" hidden="1" x14ac:dyDescent="0.25"/>
    <row r="8401" hidden="1" x14ac:dyDescent="0.25"/>
    <row r="8402" hidden="1" x14ac:dyDescent="0.25"/>
    <row r="8403" hidden="1" x14ac:dyDescent="0.25"/>
    <row r="8404" hidden="1" x14ac:dyDescent="0.25"/>
    <row r="8405" hidden="1" x14ac:dyDescent="0.25"/>
    <row r="8406" hidden="1" x14ac:dyDescent="0.25"/>
    <row r="8407" hidden="1" x14ac:dyDescent="0.25"/>
    <row r="8408" hidden="1" x14ac:dyDescent="0.25"/>
    <row r="8409" hidden="1" x14ac:dyDescent="0.25"/>
    <row r="8410" hidden="1" x14ac:dyDescent="0.25"/>
    <row r="8411" hidden="1" x14ac:dyDescent="0.25"/>
    <row r="8412" hidden="1" x14ac:dyDescent="0.25"/>
    <row r="8413" hidden="1" x14ac:dyDescent="0.25"/>
    <row r="8414" hidden="1" x14ac:dyDescent="0.25"/>
    <row r="8415" hidden="1" x14ac:dyDescent="0.25"/>
    <row r="8416" hidden="1" x14ac:dyDescent="0.25"/>
    <row r="8417" hidden="1" x14ac:dyDescent="0.25"/>
    <row r="8418" hidden="1" x14ac:dyDescent="0.25"/>
    <row r="8419" hidden="1" x14ac:dyDescent="0.25"/>
    <row r="8420" hidden="1" x14ac:dyDescent="0.25"/>
    <row r="8421" hidden="1" x14ac:dyDescent="0.25"/>
    <row r="8422" hidden="1" x14ac:dyDescent="0.25"/>
    <row r="8423" hidden="1" x14ac:dyDescent="0.25"/>
    <row r="8424" hidden="1" x14ac:dyDescent="0.25"/>
    <row r="8425" hidden="1" x14ac:dyDescent="0.25"/>
    <row r="8426" hidden="1" x14ac:dyDescent="0.25"/>
    <row r="8427" hidden="1" x14ac:dyDescent="0.25"/>
    <row r="8428" hidden="1" x14ac:dyDescent="0.25"/>
    <row r="8429" hidden="1" x14ac:dyDescent="0.25"/>
    <row r="8430" hidden="1" x14ac:dyDescent="0.25"/>
    <row r="8431" hidden="1" x14ac:dyDescent="0.25"/>
    <row r="8432" hidden="1" x14ac:dyDescent="0.25"/>
    <row r="8433" hidden="1" x14ac:dyDescent="0.25"/>
    <row r="8434" hidden="1" x14ac:dyDescent="0.25"/>
    <row r="8435" hidden="1" x14ac:dyDescent="0.25"/>
    <row r="8436" hidden="1" x14ac:dyDescent="0.25"/>
    <row r="8437" hidden="1" x14ac:dyDescent="0.25"/>
    <row r="8438" hidden="1" x14ac:dyDescent="0.25"/>
    <row r="8439" hidden="1" x14ac:dyDescent="0.25"/>
    <row r="8440" hidden="1" x14ac:dyDescent="0.25"/>
    <row r="8441" hidden="1" x14ac:dyDescent="0.25"/>
    <row r="8442" hidden="1" x14ac:dyDescent="0.25"/>
    <row r="8443" hidden="1" x14ac:dyDescent="0.25"/>
    <row r="8444" hidden="1" x14ac:dyDescent="0.25"/>
    <row r="8445" hidden="1" x14ac:dyDescent="0.25"/>
    <row r="8446" hidden="1" x14ac:dyDescent="0.25"/>
    <row r="8447" hidden="1" x14ac:dyDescent="0.25"/>
    <row r="8448" hidden="1" x14ac:dyDescent="0.25"/>
    <row r="8449" hidden="1" x14ac:dyDescent="0.25"/>
    <row r="8450" hidden="1" x14ac:dyDescent="0.25"/>
    <row r="8451" hidden="1" x14ac:dyDescent="0.25"/>
    <row r="8452" hidden="1" x14ac:dyDescent="0.25"/>
    <row r="8453" hidden="1" x14ac:dyDescent="0.25"/>
    <row r="8454" hidden="1" x14ac:dyDescent="0.25"/>
    <row r="8455" hidden="1" x14ac:dyDescent="0.25"/>
    <row r="8456" hidden="1" x14ac:dyDescent="0.25"/>
    <row r="8457" hidden="1" x14ac:dyDescent="0.25"/>
    <row r="8458" hidden="1" x14ac:dyDescent="0.25"/>
    <row r="8459" hidden="1" x14ac:dyDescent="0.25"/>
    <row r="8460" hidden="1" x14ac:dyDescent="0.25"/>
    <row r="8461" hidden="1" x14ac:dyDescent="0.25"/>
    <row r="8462" hidden="1" x14ac:dyDescent="0.25"/>
    <row r="8463" hidden="1" x14ac:dyDescent="0.25"/>
    <row r="8464" hidden="1" x14ac:dyDescent="0.25"/>
    <row r="8465" hidden="1" x14ac:dyDescent="0.25"/>
    <row r="8466" hidden="1" x14ac:dyDescent="0.25"/>
    <row r="8467" hidden="1" x14ac:dyDescent="0.25"/>
    <row r="8468" hidden="1" x14ac:dyDescent="0.25"/>
    <row r="8469" hidden="1" x14ac:dyDescent="0.25"/>
    <row r="8470" hidden="1" x14ac:dyDescent="0.25"/>
    <row r="8471" hidden="1" x14ac:dyDescent="0.25"/>
    <row r="8472" hidden="1" x14ac:dyDescent="0.25"/>
    <row r="8473" hidden="1" x14ac:dyDescent="0.25"/>
    <row r="8474" hidden="1" x14ac:dyDescent="0.25"/>
    <row r="8475" hidden="1" x14ac:dyDescent="0.25"/>
    <row r="8476" hidden="1" x14ac:dyDescent="0.25"/>
    <row r="8477" hidden="1" x14ac:dyDescent="0.25"/>
    <row r="8478" hidden="1" x14ac:dyDescent="0.25"/>
    <row r="8479" hidden="1" x14ac:dyDescent="0.25"/>
    <row r="8480" hidden="1" x14ac:dyDescent="0.25"/>
    <row r="8481" hidden="1" x14ac:dyDescent="0.25"/>
    <row r="8482" hidden="1" x14ac:dyDescent="0.25"/>
    <row r="8483" hidden="1" x14ac:dyDescent="0.25"/>
    <row r="8484" hidden="1" x14ac:dyDescent="0.25"/>
    <row r="8485" hidden="1" x14ac:dyDescent="0.25"/>
    <row r="8486" hidden="1" x14ac:dyDescent="0.25"/>
    <row r="8487" hidden="1" x14ac:dyDescent="0.25"/>
    <row r="8488" hidden="1" x14ac:dyDescent="0.25"/>
    <row r="8489" hidden="1" x14ac:dyDescent="0.25"/>
    <row r="8490" hidden="1" x14ac:dyDescent="0.25"/>
    <row r="8491" hidden="1" x14ac:dyDescent="0.25"/>
    <row r="8492" hidden="1" x14ac:dyDescent="0.25"/>
    <row r="8493" hidden="1" x14ac:dyDescent="0.25"/>
    <row r="8494" hidden="1" x14ac:dyDescent="0.25"/>
    <row r="8495" hidden="1" x14ac:dyDescent="0.25"/>
    <row r="8496" hidden="1" x14ac:dyDescent="0.25"/>
    <row r="8497" hidden="1" x14ac:dyDescent="0.25"/>
    <row r="8498" hidden="1" x14ac:dyDescent="0.25"/>
    <row r="8499" hidden="1" x14ac:dyDescent="0.25"/>
    <row r="8500" hidden="1" x14ac:dyDescent="0.25"/>
    <row r="8501" hidden="1" x14ac:dyDescent="0.25"/>
    <row r="8502" hidden="1" x14ac:dyDescent="0.25"/>
    <row r="8503" hidden="1" x14ac:dyDescent="0.25"/>
    <row r="8504" hidden="1" x14ac:dyDescent="0.25"/>
    <row r="8505" hidden="1" x14ac:dyDescent="0.25"/>
    <row r="8506" hidden="1" x14ac:dyDescent="0.25"/>
    <row r="8507" hidden="1" x14ac:dyDescent="0.25"/>
    <row r="8508" hidden="1" x14ac:dyDescent="0.25"/>
    <row r="8509" hidden="1" x14ac:dyDescent="0.25"/>
    <row r="8510" hidden="1" x14ac:dyDescent="0.25"/>
    <row r="8511" hidden="1" x14ac:dyDescent="0.25"/>
    <row r="8512" hidden="1" x14ac:dyDescent="0.25"/>
    <row r="8513" hidden="1" x14ac:dyDescent="0.25"/>
    <row r="8514" hidden="1" x14ac:dyDescent="0.25"/>
    <row r="8515" hidden="1" x14ac:dyDescent="0.25"/>
    <row r="8516" hidden="1" x14ac:dyDescent="0.25"/>
    <row r="8517" hidden="1" x14ac:dyDescent="0.25"/>
    <row r="8518" hidden="1" x14ac:dyDescent="0.25"/>
    <row r="8519" hidden="1" x14ac:dyDescent="0.25"/>
    <row r="8520" hidden="1" x14ac:dyDescent="0.25"/>
    <row r="8521" hidden="1" x14ac:dyDescent="0.25"/>
    <row r="8522" hidden="1" x14ac:dyDescent="0.25"/>
    <row r="8523" hidden="1" x14ac:dyDescent="0.25"/>
    <row r="8524" hidden="1" x14ac:dyDescent="0.25"/>
    <row r="8525" hidden="1" x14ac:dyDescent="0.25"/>
    <row r="8526" hidden="1" x14ac:dyDescent="0.25"/>
    <row r="8527" hidden="1" x14ac:dyDescent="0.25"/>
    <row r="8528" hidden="1" x14ac:dyDescent="0.25"/>
    <row r="8529" hidden="1" x14ac:dyDescent="0.25"/>
    <row r="8530" hidden="1" x14ac:dyDescent="0.25"/>
    <row r="8531" hidden="1" x14ac:dyDescent="0.25"/>
    <row r="8532" hidden="1" x14ac:dyDescent="0.25"/>
    <row r="8533" hidden="1" x14ac:dyDescent="0.25"/>
    <row r="8534" hidden="1" x14ac:dyDescent="0.25"/>
    <row r="8535" hidden="1" x14ac:dyDescent="0.25"/>
    <row r="8536" hidden="1" x14ac:dyDescent="0.25"/>
    <row r="8537" hidden="1" x14ac:dyDescent="0.25"/>
    <row r="8538" hidden="1" x14ac:dyDescent="0.25"/>
    <row r="8539" hidden="1" x14ac:dyDescent="0.25"/>
    <row r="8540" hidden="1" x14ac:dyDescent="0.25"/>
    <row r="8541" hidden="1" x14ac:dyDescent="0.25"/>
    <row r="8542" hidden="1" x14ac:dyDescent="0.25"/>
    <row r="8543" hidden="1" x14ac:dyDescent="0.25"/>
    <row r="8544" hidden="1" x14ac:dyDescent="0.25"/>
    <row r="8545" hidden="1" x14ac:dyDescent="0.25"/>
    <row r="8546" hidden="1" x14ac:dyDescent="0.25"/>
    <row r="8547" hidden="1" x14ac:dyDescent="0.25"/>
    <row r="8548" hidden="1" x14ac:dyDescent="0.25"/>
    <row r="8549" hidden="1" x14ac:dyDescent="0.25"/>
    <row r="8550" hidden="1" x14ac:dyDescent="0.25"/>
    <row r="8551" hidden="1" x14ac:dyDescent="0.25"/>
    <row r="8552" hidden="1" x14ac:dyDescent="0.25"/>
    <row r="8553" hidden="1" x14ac:dyDescent="0.25"/>
    <row r="8554" hidden="1" x14ac:dyDescent="0.25"/>
    <row r="8555" hidden="1" x14ac:dyDescent="0.25"/>
    <row r="8556" hidden="1" x14ac:dyDescent="0.25"/>
    <row r="8557" hidden="1" x14ac:dyDescent="0.25"/>
    <row r="8558" hidden="1" x14ac:dyDescent="0.25"/>
    <row r="8559" hidden="1" x14ac:dyDescent="0.25"/>
    <row r="8560" hidden="1" x14ac:dyDescent="0.25"/>
    <row r="8561" hidden="1" x14ac:dyDescent="0.25"/>
    <row r="8562" hidden="1" x14ac:dyDescent="0.25"/>
    <row r="8563" hidden="1" x14ac:dyDescent="0.25"/>
    <row r="8564" hidden="1" x14ac:dyDescent="0.25"/>
    <row r="8565" hidden="1" x14ac:dyDescent="0.25"/>
    <row r="8566" hidden="1" x14ac:dyDescent="0.25"/>
    <row r="8567" hidden="1" x14ac:dyDescent="0.25"/>
    <row r="8568" hidden="1" x14ac:dyDescent="0.25"/>
    <row r="8569" hidden="1" x14ac:dyDescent="0.25"/>
    <row r="8570" hidden="1" x14ac:dyDescent="0.25"/>
    <row r="8571" hidden="1" x14ac:dyDescent="0.25"/>
    <row r="8572" hidden="1" x14ac:dyDescent="0.25"/>
    <row r="8573" hidden="1" x14ac:dyDescent="0.25"/>
    <row r="8574" hidden="1" x14ac:dyDescent="0.25"/>
    <row r="8575" hidden="1" x14ac:dyDescent="0.25"/>
    <row r="8576" hidden="1" x14ac:dyDescent="0.25"/>
    <row r="8577" hidden="1" x14ac:dyDescent="0.25"/>
    <row r="8578" hidden="1" x14ac:dyDescent="0.25"/>
    <row r="8579" hidden="1" x14ac:dyDescent="0.25"/>
    <row r="8580" hidden="1" x14ac:dyDescent="0.25"/>
    <row r="8581" hidden="1" x14ac:dyDescent="0.25"/>
    <row r="8582" hidden="1" x14ac:dyDescent="0.25"/>
    <row r="8583" hidden="1" x14ac:dyDescent="0.25"/>
    <row r="8584" hidden="1" x14ac:dyDescent="0.25"/>
    <row r="8585" hidden="1" x14ac:dyDescent="0.25"/>
    <row r="8586" hidden="1" x14ac:dyDescent="0.25"/>
    <row r="8587" hidden="1" x14ac:dyDescent="0.25"/>
    <row r="8588" hidden="1" x14ac:dyDescent="0.25"/>
    <row r="8589" hidden="1" x14ac:dyDescent="0.25"/>
    <row r="8590" hidden="1" x14ac:dyDescent="0.25"/>
    <row r="8591" hidden="1" x14ac:dyDescent="0.25"/>
    <row r="8592" hidden="1" x14ac:dyDescent="0.25"/>
    <row r="8593" hidden="1" x14ac:dyDescent="0.25"/>
    <row r="8594" hidden="1" x14ac:dyDescent="0.25"/>
    <row r="8595" hidden="1" x14ac:dyDescent="0.25"/>
    <row r="8596" hidden="1" x14ac:dyDescent="0.25"/>
    <row r="8597" hidden="1" x14ac:dyDescent="0.25"/>
    <row r="8598" hidden="1" x14ac:dyDescent="0.25"/>
    <row r="8599" hidden="1" x14ac:dyDescent="0.25"/>
    <row r="8600" hidden="1" x14ac:dyDescent="0.25"/>
    <row r="8601" hidden="1" x14ac:dyDescent="0.25"/>
    <row r="8602" hidden="1" x14ac:dyDescent="0.25"/>
    <row r="8603" hidden="1" x14ac:dyDescent="0.25"/>
    <row r="8604" hidden="1" x14ac:dyDescent="0.25"/>
    <row r="8605" hidden="1" x14ac:dyDescent="0.25"/>
    <row r="8606" hidden="1" x14ac:dyDescent="0.25"/>
    <row r="8607" hidden="1" x14ac:dyDescent="0.25"/>
    <row r="8608" hidden="1" x14ac:dyDescent="0.25"/>
    <row r="8609" hidden="1" x14ac:dyDescent="0.25"/>
    <row r="8610" hidden="1" x14ac:dyDescent="0.25"/>
    <row r="8611" hidden="1" x14ac:dyDescent="0.25"/>
    <row r="8612" hidden="1" x14ac:dyDescent="0.25"/>
    <row r="8613" hidden="1" x14ac:dyDescent="0.25"/>
    <row r="8614" hidden="1" x14ac:dyDescent="0.25"/>
    <row r="8615" hidden="1" x14ac:dyDescent="0.25"/>
    <row r="8616" hidden="1" x14ac:dyDescent="0.25"/>
    <row r="8617" hidden="1" x14ac:dyDescent="0.25"/>
    <row r="8618" hidden="1" x14ac:dyDescent="0.25"/>
    <row r="8619" hidden="1" x14ac:dyDescent="0.25"/>
    <row r="8620" hidden="1" x14ac:dyDescent="0.25"/>
    <row r="8621" hidden="1" x14ac:dyDescent="0.25"/>
    <row r="8622" hidden="1" x14ac:dyDescent="0.25"/>
    <row r="8623" hidden="1" x14ac:dyDescent="0.25"/>
    <row r="8624" hidden="1" x14ac:dyDescent="0.25"/>
    <row r="8625" hidden="1" x14ac:dyDescent="0.25"/>
    <row r="8626" hidden="1" x14ac:dyDescent="0.25"/>
    <row r="8627" hidden="1" x14ac:dyDescent="0.25"/>
    <row r="8628" hidden="1" x14ac:dyDescent="0.25"/>
    <row r="8629" hidden="1" x14ac:dyDescent="0.25"/>
    <row r="8630" hidden="1" x14ac:dyDescent="0.25"/>
    <row r="8631" hidden="1" x14ac:dyDescent="0.25"/>
    <row r="8632" hidden="1" x14ac:dyDescent="0.25"/>
    <row r="8633" hidden="1" x14ac:dyDescent="0.25"/>
    <row r="8634" hidden="1" x14ac:dyDescent="0.25"/>
    <row r="8635" hidden="1" x14ac:dyDescent="0.25"/>
    <row r="8636" hidden="1" x14ac:dyDescent="0.25"/>
    <row r="8637" hidden="1" x14ac:dyDescent="0.25"/>
    <row r="8638" hidden="1" x14ac:dyDescent="0.25"/>
    <row r="8639" hidden="1" x14ac:dyDescent="0.25"/>
    <row r="8640" hidden="1" x14ac:dyDescent="0.25"/>
    <row r="8641" hidden="1" x14ac:dyDescent="0.25"/>
    <row r="8642" hidden="1" x14ac:dyDescent="0.25"/>
    <row r="8643" hidden="1" x14ac:dyDescent="0.25"/>
    <row r="8644" hidden="1" x14ac:dyDescent="0.25"/>
    <row r="8645" hidden="1" x14ac:dyDescent="0.25"/>
    <row r="8646" hidden="1" x14ac:dyDescent="0.25"/>
    <row r="8647" hidden="1" x14ac:dyDescent="0.25"/>
    <row r="8648" hidden="1" x14ac:dyDescent="0.25"/>
    <row r="8649" hidden="1" x14ac:dyDescent="0.25"/>
    <row r="8650" hidden="1" x14ac:dyDescent="0.25"/>
    <row r="8651" hidden="1" x14ac:dyDescent="0.25"/>
    <row r="8652" hidden="1" x14ac:dyDescent="0.25"/>
    <row r="8653" hidden="1" x14ac:dyDescent="0.25"/>
    <row r="8654" hidden="1" x14ac:dyDescent="0.25"/>
    <row r="8655" hidden="1" x14ac:dyDescent="0.25"/>
    <row r="8656" hidden="1" x14ac:dyDescent="0.25"/>
    <row r="8657" hidden="1" x14ac:dyDescent="0.25"/>
    <row r="8658" hidden="1" x14ac:dyDescent="0.25"/>
    <row r="8659" hidden="1" x14ac:dyDescent="0.25"/>
    <row r="8660" hidden="1" x14ac:dyDescent="0.25"/>
    <row r="8661" hidden="1" x14ac:dyDescent="0.25"/>
    <row r="8662" hidden="1" x14ac:dyDescent="0.25"/>
    <row r="8663" hidden="1" x14ac:dyDescent="0.25"/>
    <row r="8664" hidden="1" x14ac:dyDescent="0.25"/>
    <row r="8665" hidden="1" x14ac:dyDescent="0.25"/>
    <row r="8666" hidden="1" x14ac:dyDescent="0.25"/>
    <row r="8667" hidden="1" x14ac:dyDescent="0.25"/>
    <row r="8668" hidden="1" x14ac:dyDescent="0.25"/>
    <row r="8669" hidden="1" x14ac:dyDescent="0.25"/>
    <row r="8670" hidden="1" x14ac:dyDescent="0.25"/>
    <row r="8671" hidden="1" x14ac:dyDescent="0.25"/>
    <row r="8672" hidden="1" x14ac:dyDescent="0.25"/>
    <row r="8673" hidden="1" x14ac:dyDescent="0.25"/>
    <row r="8674" hidden="1" x14ac:dyDescent="0.25"/>
    <row r="8675" hidden="1" x14ac:dyDescent="0.25"/>
    <row r="8676" hidden="1" x14ac:dyDescent="0.25"/>
    <row r="8677" hidden="1" x14ac:dyDescent="0.25"/>
    <row r="8678" hidden="1" x14ac:dyDescent="0.25"/>
    <row r="8679" hidden="1" x14ac:dyDescent="0.25"/>
    <row r="8680" hidden="1" x14ac:dyDescent="0.25"/>
    <row r="8681" hidden="1" x14ac:dyDescent="0.25"/>
    <row r="8682" hidden="1" x14ac:dyDescent="0.25"/>
    <row r="8683" hidden="1" x14ac:dyDescent="0.25"/>
    <row r="8684" hidden="1" x14ac:dyDescent="0.25"/>
    <row r="8685" hidden="1" x14ac:dyDescent="0.25"/>
    <row r="8686" hidden="1" x14ac:dyDescent="0.25"/>
    <row r="8687" hidden="1" x14ac:dyDescent="0.25"/>
    <row r="8688" hidden="1" x14ac:dyDescent="0.25"/>
    <row r="8689" hidden="1" x14ac:dyDescent="0.25"/>
    <row r="8690" hidden="1" x14ac:dyDescent="0.25"/>
    <row r="8691" hidden="1" x14ac:dyDescent="0.25"/>
    <row r="8692" hidden="1" x14ac:dyDescent="0.25"/>
    <row r="8693" hidden="1" x14ac:dyDescent="0.25"/>
    <row r="8694" hidden="1" x14ac:dyDescent="0.25"/>
    <row r="8695" hidden="1" x14ac:dyDescent="0.25"/>
    <row r="8696" hidden="1" x14ac:dyDescent="0.25"/>
    <row r="8697" hidden="1" x14ac:dyDescent="0.25"/>
    <row r="8698" hidden="1" x14ac:dyDescent="0.25"/>
    <row r="8699" hidden="1" x14ac:dyDescent="0.25"/>
    <row r="8700" hidden="1" x14ac:dyDescent="0.25"/>
    <row r="8701" hidden="1" x14ac:dyDescent="0.25"/>
    <row r="8702" hidden="1" x14ac:dyDescent="0.25"/>
    <row r="8703" hidden="1" x14ac:dyDescent="0.25"/>
    <row r="8704" hidden="1" x14ac:dyDescent="0.25"/>
    <row r="8705" hidden="1" x14ac:dyDescent="0.25"/>
    <row r="8706" hidden="1" x14ac:dyDescent="0.25"/>
    <row r="8707" hidden="1" x14ac:dyDescent="0.25"/>
    <row r="8708" hidden="1" x14ac:dyDescent="0.25"/>
    <row r="8709" hidden="1" x14ac:dyDescent="0.25"/>
    <row r="8710" hidden="1" x14ac:dyDescent="0.25"/>
    <row r="8711" hidden="1" x14ac:dyDescent="0.25"/>
    <row r="8712" hidden="1" x14ac:dyDescent="0.25"/>
    <row r="8713" hidden="1" x14ac:dyDescent="0.25"/>
    <row r="8714" hidden="1" x14ac:dyDescent="0.25"/>
    <row r="8715" hidden="1" x14ac:dyDescent="0.25"/>
    <row r="8716" hidden="1" x14ac:dyDescent="0.25"/>
    <row r="8717" hidden="1" x14ac:dyDescent="0.25"/>
    <row r="8718" hidden="1" x14ac:dyDescent="0.25"/>
    <row r="8719" hidden="1" x14ac:dyDescent="0.25"/>
    <row r="8720" hidden="1" x14ac:dyDescent="0.25"/>
    <row r="8721" hidden="1" x14ac:dyDescent="0.25"/>
    <row r="8722" hidden="1" x14ac:dyDescent="0.25"/>
    <row r="8723" hidden="1" x14ac:dyDescent="0.25"/>
    <row r="8724" hidden="1" x14ac:dyDescent="0.25"/>
    <row r="8725" hidden="1" x14ac:dyDescent="0.25"/>
    <row r="8726" hidden="1" x14ac:dyDescent="0.25"/>
    <row r="8727" hidden="1" x14ac:dyDescent="0.25"/>
    <row r="8728" hidden="1" x14ac:dyDescent="0.25"/>
    <row r="8729" hidden="1" x14ac:dyDescent="0.25"/>
    <row r="8730" hidden="1" x14ac:dyDescent="0.25"/>
    <row r="8731" hidden="1" x14ac:dyDescent="0.25"/>
    <row r="8732" hidden="1" x14ac:dyDescent="0.25"/>
    <row r="8733" hidden="1" x14ac:dyDescent="0.25"/>
    <row r="8734" hidden="1" x14ac:dyDescent="0.25"/>
    <row r="8735" hidden="1" x14ac:dyDescent="0.25"/>
    <row r="8736" hidden="1" x14ac:dyDescent="0.25"/>
    <row r="8737" hidden="1" x14ac:dyDescent="0.25"/>
    <row r="8738" hidden="1" x14ac:dyDescent="0.25"/>
    <row r="8739" hidden="1" x14ac:dyDescent="0.25"/>
    <row r="8740" hidden="1" x14ac:dyDescent="0.25"/>
    <row r="8741" hidden="1" x14ac:dyDescent="0.25"/>
    <row r="8742" hidden="1" x14ac:dyDescent="0.25"/>
    <row r="8743" hidden="1" x14ac:dyDescent="0.25"/>
    <row r="8744" hidden="1" x14ac:dyDescent="0.25"/>
    <row r="8745" hidden="1" x14ac:dyDescent="0.25"/>
    <row r="8746" hidden="1" x14ac:dyDescent="0.25"/>
    <row r="8747" hidden="1" x14ac:dyDescent="0.25"/>
    <row r="8748" hidden="1" x14ac:dyDescent="0.25"/>
    <row r="8749" hidden="1" x14ac:dyDescent="0.25"/>
    <row r="8750" hidden="1" x14ac:dyDescent="0.25"/>
    <row r="8751" hidden="1" x14ac:dyDescent="0.25"/>
    <row r="8752" hidden="1" x14ac:dyDescent="0.25"/>
    <row r="8753" hidden="1" x14ac:dyDescent="0.25"/>
    <row r="8754" hidden="1" x14ac:dyDescent="0.25"/>
    <row r="8755" hidden="1" x14ac:dyDescent="0.25"/>
    <row r="8756" hidden="1" x14ac:dyDescent="0.25"/>
    <row r="8757" hidden="1" x14ac:dyDescent="0.25"/>
    <row r="8758" hidden="1" x14ac:dyDescent="0.25"/>
    <row r="8759" hidden="1" x14ac:dyDescent="0.25"/>
    <row r="8760" hidden="1" x14ac:dyDescent="0.25"/>
    <row r="8761" hidden="1" x14ac:dyDescent="0.25"/>
    <row r="8762" hidden="1" x14ac:dyDescent="0.25"/>
    <row r="8763" hidden="1" x14ac:dyDescent="0.25"/>
    <row r="8764" hidden="1" x14ac:dyDescent="0.25"/>
    <row r="8765" hidden="1" x14ac:dyDescent="0.25"/>
    <row r="8766" hidden="1" x14ac:dyDescent="0.25"/>
    <row r="8767" hidden="1" x14ac:dyDescent="0.25"/>
    <row r="8768" hidden="1" x14ac:dyDescent="0.25"/>
    <row r="8769" hidden="1" x14ac:dyDescent="0.25"/>
    <row r="8770" hidden="1" x14ac:dyDescent="0.25"/>
    <row r="8771" hidden="1" x14ac:dyDescent="0.25"/>
    <row r="8772" hidden="1" x14ac:dyDescent="0.25"/>
    <row r="8773" hidden="1" x14ac:dyDescent="0.25"/>
    <row r="8774" hidden="1" x14ac:dyDescent="0.25"/>
    <row r="8775" hidden="1" x14ac:dyDescent="0.25"/>
    <row r="8776" hidden="1" x14ac:dyDescent="0.25"/>
    <row r="8777" hidden="1" x14ac:dyDescent="0.25"/>
    <row r="8778" hidden="1" x14ac:dyDescent="0.25"/>
    <row r="8779" hidden="1" x14ac:dyDescent="0.25"/>
    <row r="8780" hidden="1" x14ac:dyDescent="0.25"/>
    <row r="8781" hidden="1" x14ac:dyDescent="0.25"/>
    <row r="8782" hidden="1" x14ac:dyDescent="0.25"/>
    <row r="8783" hidden="1" x14ac:dyDescent="0.25"/>
    <row r="8784" hidden="1" x14ac:dyDescent="0.25"/>
    <row r="8785" hidden="1" x14ac:dyDescent="0.25"/>
    <row r="8786" hidden="1" x14ac:dyDescent="0.25"/>
    <row r="8787" hidden="1" x14ac:dyDescent="0.25"/>
    <row r="8788" hidden="1" x14ac:dyDescent="0.25"/>
    <row r="8789" hidden="1" x14ac:dyDescent="0.25"/>
    <row r="8790" hidden="1" x14ac:dyDescent="0.25"/>
    <row r="8791" hidden="1" x14ac:dyDescent="0.25"/>
    <row r="8792" hidden="1" x14ac:dyDescent="0.25"/>
    <row r="8793" hidden="1" x14ac:dyDescent="0.25"/>
    <row r="8794" hidden="1" x14ac:dyDescent="0.25"/>
    <row r="8795" hidden="1" x14ac:dyDescent="0.25"/>
    <row r="8796" hidden="1" x14ac:dyDescent="0.25"/>
    <row r="8797" hidden="1" x14ac:dyDescent="0.25"/>
    <row r="8798" hidden="1" x14ac:dyDescent="0.25"/>
    <row r="8799" hidden="1" x14ac:dyDescent="0.25"/>
    <row r="8800" hidden="1" x14ac:dyDescent="0.25"/>
    <row r="8801" hidden="1" x14ac:dyDescent="0.25"/>
    <row r="8802" hidden="1" x14ac:dyDescent="0.25"/>
    <row r="8803" hidden="1" x14ac:dyDescent="0.25"/>
    <row r="8804" hidden="1" x14ac:dyDescent="0.25"/>
    <row r="8805" hidden="1" x14ac:dyDescent="0.25"/>
    <row r="8806" hidden="1" x14ac:dyDescent="0.25"/>
    <row r="8807" hidden="1" x14ac:dyDescent="0.25"/>
    <row r="8808" hidden="1" x14ac:dyDescent="0.25"/>
    <row r="8809" hidden="1" x14ac:dyDescent="0.25"/>
    <row r="8810" hidden="1" x14ac:dyDescent="0.25"/>
    <row r="8811" hidden="1" x14ac:dyDescent="0.25"/>
    <row r="8812" hidden="1" x14ac:dyDescent="0.25"/>
    <row r="8813" hidden="1" x14ac:dyDescent="0.25"/>
    <row r="8814" hidden="1" x14ac:dyDescent="0.25"/>
    <row r="8815" hidden="1" x14ac:dyDescent="0.25"/>
    <row r="8816" hidden="1" x14ac:dyDescent="0.25"/>
    <row r="8817" hidden="1" x14ac:dyDescent="0.25"/>
    <row r="8818" hidden="1" x14ac:dyDescent="0.25"/>
    <row r="8819" hidden="1" x14ac:dyDescent="0.25"/>
    <row r="8820" hidden="1" x14ac:dyDescent="0.25"/>
    <row r="8821" hidden="1" x14ac:dyDescent="0.25"/>
    <row r="8822" hidden="1" x14ac:dyDescent="0.25"/>
    <row r="8823" hidden="1" x14ac:dyDescent="0.25"/>
    <row r="8824" hidden="1" x14ac:dyDescent="0.25"/>
    <row r="8825" hidden="1" x14ac:dyDescent="0.25"/>
    <row r="8826" hidden="1" x14ac:dyDescent="0.25"/>
    <row r="8827" hidden="1" x14ac:dyDescent="0.25"/>
    <row r="8828" hidden="1" x14ac:dyDescent="0.25"/>
    <row r="8829" hidden="1" x14ac:dyDescent="0.25"/>
    <row r="8830" hidden="1" x14ac:dyDescent="0.25"/>
    <row r="8831" hidden="1" x14ac:dyDescent="0.25"/>
    <row r="8832" hidden="1" x14ac:dyDescent="0.25"/>
    <row r="8833" hidden="1" x14ac:dyDescent="0.25"/>
    <row r="8834" hidden="1" x14ac:dyDescent="0.25"/>
    <row r="8835" hidden="1" x14ac:dyDescent="0.25"/>
    <row r="8836" hidden="1" x14ac:dyDescent="0.25"/>
    <row r="8837" hidden="1" x14ac:dyDescent="0.25"/>
    <row r="8838" hidden="1" x14ac:dyDescent="0.25"/>
    <row r="8839" hidden="1" x14ac:dyDescent="0.25"/>
    <row r="8840" hidden="1" x14ac:dyDescent="0.25"/>
    <row r="8841" hidden="1" x14ac:dyDescent="0.25"/>
    <row r="8842" hidden="1" x14ac:dyDescent="0.25"/>
    <row r="8843" hidden="1" x14ac:dyDescent="0.25"/>
    <row r="8844" hidden="1" x14ac:dyDescent="0.25"/>
    <row r="8845" hidden="1" x14ac:dyDescent="0.25"/>
    <row r="8846" hidden="1" x14ac:dyDescent="0.25"/>
    <row r="8847" hidden="1" x14ac:dyDescent="0.25"/>
    <row r="8848" hidden="1" x14ac:dyDescent="0.25"/>
    <row r="8849" hidden="1" x14ac:dyDescent="0.25"/>
    <row r="8850" hidden="1" x14ac:dyDescent="0.25"/>
    <row r="8851" hidden="1" x14ac:dyDescent="0.25"/>
    <row r="8852" hidden="1" x14ac:dyDescent="0.25"/>
    <row r="8853" hidden="1" x14ac:dyDescent="0.25"/>
    <row r="8854" hidden="1" x14ac:dyDescent="0.25"/>
    <row r="8855" hidden="1" x14ac:dyDescent="0.25"/>
    <row r="8856" hidden="1" x14ac:dyDescent="0.25"/>
    <row r="8857" hidden="1" x14ac:dyDescent="0.25"/>
    <row r="8858" hidden="1" x14ac:dyDescent="0.25"/>
    <row r="8859" hidden="1" x14ac:dyDescent="0.25"/>
    <row r="8860" hidden="1" x14ac:dyDescent="0.25"/>
    <row r="8861" hidden="1" x14ac:dyDescent="0.25"/>
    <row r="8862" hidden="1" x14ac:dyDescent="0.25"/>
    <row r="8863" hidden="1" x14ac:dyDescent="0.25"/>
    <row r="8864" hidden="1" x14ac:dyDescent="0.25"/>
    <row r="8865" hidden="1" x14ac:dyDescent="0.25"/>
    <row r="8866" hidden="1" x14ac:dyDescent="0.25"/>
    <row r="8867" hidden="1" x14ac:dyDescent="0.25"/>
    <row r="8868" hidden="1" x14ac:dyDescent="0.25"/>
    <row r="8869" hidden="1" x14ac:dyDescent="0.25"/>
    <row r="8870" hidden="1" x14ac:dyDescent="0.25"/>
    <row r="8871" hidden="1" x14ac:dyDescent="0.25"/>
    <row r="8872" hidden="1" x14ac:dyDescent="0.25"/>
    <row r="8873" hidden="1" x14ac:dyDescent="0.25"/>
    <row r="8874" hidden="1" x14ac:dyDescent="0.25"/>
    <row r="8875" hidden="1" x14ac:dyDescent="0.25"/>
    <row r="8876" hidden="1" x14ac:dyDescent="0.25"/>
    <row r="8877" hidden="1" x14ac:dyDescent="0.25"/>
    <row r="8878" hidden="1" x14ac:dyDescent="0.25"/>
    <row r="8879" hidden="1" x14ac:dyDescent="0.25"/>
    <row r="8880" hidden="1" x14ac:dyDescent="0.25"/>
    <row r="8881" hidden="1" x14ac:dyDescent="0.25"/>
    <row r="8882" hidden="1" x14ac:dyDescent="0.25"/>
    <row r="8883" hidden="1" x14ac:dyDescent="0.25"/>
    <row r="8884" hidden="1" x14ac:dyDescent="0.25"/>
    <row r="8885" hidden="1" x14ac:dyDescent="0.25"/>
    <row r="8886" hidden="1" x14ac:dyDescent="0.25"/>
    <row r="8887" hidden="1" x14ac:dyDescent="0.25"/>
    <row r="8888" hidden="1" x14ac:dyDescent="0.25"/>
    <row r="8889" hidden="1" x14ac:dyDescent="0.25"/>
    <row r="8890" hidden="1" x14ac:dyDescent="0.25"/>
    <row r="8891" hidden="1" x14ac:dyDescent="0.25"/>
    <row r="8892" hidden="1" x14ac:dyDescent="0.25"/>
    <row r="8893" hidden="1" x14ac:dyDescent="0.25"/>
    <row r="8894" hidden="1" x14ac:dyDescent="0.25"/>
    <row r="8895" hidden="1" x14ac:dyDescent="0.25"/>
    <row r="8896" hidden="1" x14ac:dyDescent="0.25"/>
    <row r="8897" hidden="1" x14ac:dyDescent="0.25"/>
    <row r="8898" hidden="1" x14ac:dyDescent="0.25"/>
    <row r="8899" hidden="1" x14ac:dyDescent="0.25"/>
    <row r="8900" hidden="1" x14ac:dyDescent="0.25"/>
    <row r="8901" hidden="1" x14ac:dyDescent="0.25"/>
    <row r="8902" hidden="1" x14ac:dyDescent="0.25"/>
    <row r="8903" hidden="1" x14ac:dyDescent="0.25"/>
    <row r="8904" hidden="1" x14ac:dyDescent="0.25"/>
    <row r="8905" hidden="1" x14ac:dyDescent="0.25"/>
    <row r="8906" hidden="1" x14ac:dyDescent="0.25"/>
    <row r="8907" hidden="1" x14ac:dyDescent="0.25"/>
    <row r="8908" hidden="1" x14ac:dyDescent="0.25"/>
    <row r="8909" hidden="1" x14ac:dyDescent="0.25"/>
    <row r="8910" hidden="1" x14ac:dyDescent="0.25"/>
    <row r="8911" hidden="1" x14ac:dyDescent="0.25"/>
    <row r="8912" hidden="1" x14ac:dyDescent="0.25"/>
    <row r="8913" hidden="1" x14ac:dyDescent="0.25"/>
    <row r="8914" hidden="1" x14ac:dyDescent="0.25"/>
    <row r="8915" hidden="1" x14ac:dyDescent="0.25"/>
    <row r="8916" hidden="1" x14ac:dyDescent="0.25"/>
    <row r="8917" hidden="1" x14ac:dyDescent="0.25"/>
    <row r="8918" hidden="1" x14ac:dyDescent="0.25"/>
    <row r="8919" hidden="1" x14ac:dyDescent="0.25"/>
    <row r="8920" hidden="1" x14ac:dyDescent="0.25"/>
    <row r="8921" hidden="1" x14ac:dyDescent="0.25"/>
    <row r="8922" hidden="1" x14ac:dyDescent="0.25"/>
    <row r="8923" hidden="1" x14ac:dyDescent="0.25"/>
    <row r="8924" hidden="1" x14ac:dyDescent="0.25"/>
    <row r="8925" hidden="1" x14ac:dyDescent="0.25"/>
    <row r="8926" hidden="1" x14ac:dyDescent="0.25"/>
    <row r="8927" hidden="1" x14ac:dyDescent="0.25"/>
    <row r="8928" hidden="1" x14ac:dyDescent="0.25"/>
    <row r="8929" hidden="1" x14ac:dyDescent="0.25"/>
    <row r="8930" hidden="1" x14ac:dyDescent="0.25"/>
    <row r="8931" hidden="1" x14ac:dyDescent="0.25"/>
    <row r="8932" hidden="1" x14ac:dyDescent="0.25"/>
    <row r="8933" hidden="1" x14ac:dyDescent="0.25"/>
    <row r="8934" hidden="1" x14ac:dyDescent="0.25"/>
    <row r="8935" hidden="1" x14ac:dyDescent="0.25"/>
    <row r="8936" hidden="1" x14ac:dyDescent="0.25"/>
    <row r="8937" hidden="1" x14ac:dyDescent="0.25"/>
    <row r="8938" hidden="1" x14ac:dyDescent="0.25"/>
    <row r="8939" hidden="1" x14ac:dyDescent="0.25"/>
    <row r="8940" hidden="1" x14ac:dyDescent="0.25"/>
    <row r="8941" hidden="1" x14ac:dyDescent="0.25"/>
    <row r="8942" hidden="1" x14ac:dyDescent="0.25"/>
    <row r="8943" hidden="1" x14ac:dyDescent="0.25"/>
    <row r="8944" hidden="1" x14ac:dyDescent="0.25"/>
    <row r="8945" hidden="1" x14ac:dyDescent="0.25"/>
    <row r="8946" hidden="1" x14ac:dyDescent="0.25"/>
    <row r="8947" hidden="1" x14ac:dyDescent="0.25"/>
    <row r="8948" hidden="1" x14ac:dyDescent="0.25"/>
    <row r="8949" hidden="1" x14ac:dyDescent="0.25"/>
    <row r="8950" hidden="1" x14ac:dyDescent="0.25"/>
    <row r="8951" hidden="1" x14ac:dyDescent="0.25"/>
    <row r="8952" hidden="1" x14ac:dyDescent="0.25"/>
    <row r="8953" hidden="1" x14ac:dyDescent="0.25"/>
    <row r="8954" hidden="1" x14ac:dyDescent="0.25"/>
    <row r="8955" hidden="1" x14ac:dyDescent="0.25"/>
    <row r="8956" hidden="1" x14ac:dyDescent="0.25"/>
    <row r="8957" hidden="1" x14ac:dyDescent="0.25"/>
    <row r="8958" hidden="1" x14ac:dyDescent="0.25"/>
    <row r="8959" hidden="1" x14ac:dyDescent="0.25"/>
    <row r="8960" hidden="1" x14ac:dyDescent="0.25"/>
    <row r="8961" hidden="1" x14ac:dyDescent="0.25"/>
    <row r="8962" hidden="1" x14ac:dyDescent="0.25"/>
    <row r="8963" hidden="1" x14ac:dyDescent="0.25"/>
    <row r="8964" hidden="1" x14ac:dyDescent="0.25"/>
    <row r="8965" hidden="1" x14ac:dyDescent="0.25"/>
    <row r="8966" hidden="1" x14ac:dyDescent="0.25"/>
    <row r="8967" hidden="1" x14ac:dyDescent="0.25"/>
    <row r="8968" hidden="1" x14ac:dyDescent="0.25"/>
    <row r="8969" hidden="1" x14ac:dyDescent="0.25"/>
    <row r="8970" hidden="1" x14ac:dyDescent="0.25"/>
    <row r="8971" hidden="1" x14ac:dyDescent="0.25"/>
    <row r="8972" hidden="1" x14ac:dyDescent="0.25"/>
    <row r="8973" hidden="1" x14ac:dyDescent="0.25"/>
    <row r="8974" hidden="1" x14ac:dyDescent="0.25"/>
    <row r="8975" hidden="1" x14ac:dyDescent="0.25"/>
    <row r="8976" hidden="1" x14ac:dyDescent="0.25"/>
    <row r="8977" hidden="1" x14ac:dyDescent="0.25"/>
    <row r="8978" hidden="1" x14ac:dyDescent="0.25"/>
    <row r="8979" hidden="1" x14ac:dyDescent="0.25"/>
    <row r="8980" hidden="1" x14ac:dyDescent="0.25"/>
    <row r="8981" hidden="1" x14ac:dyDescent="0.25"/>
    <row r="8982" hidden="1" x14ac:dyDescent="0.25"/>
    <row r="8983" hidden="1" x14ac:dyDescent="0.25"/>
    <row r="8984" hidden="1" x14ac:dyDescent="0.25"/>
    <row r="8985" hidden="1" x14ac:dyDescent="0.25"/>
    <row r="8986" hidden="1" x14ac:dyDescent="0.25"/>
    <row r="8987" hidden="1" x14ac:dyDescent="0.25"/>
    <row r="8988" hidden="1" x14ac:dyDescent="0.25"/>
    <row r="8989" hidden="1" x14ac:dyDescent="0.25"/>
    <row r="8990" hidden="1" x14ac:dyDescent="0.25"/>
    <row r="8991" hidden="1" x14ac:dyDescent="0.25"/>
    <row r="8992" hidden="1" x14ac:dyDescent="0.25"/>
    <row r="8993" hidden="1" x14ac:dyDescent="0.25"/>
    <row r="8994" hidden="1" x14ac:dyDescent="0.25"/>
    <row r="8995" hidden="1" x14ac:dyDescent="0.25"/>
    <row r="8996" hidden="1" x14ac:dyDescent="0.25"/>
    <row r="8997" hidden="1" x14ac:dyDescent="0.25"/>
    <row r="8998" hidden="1" x14ac:dyDescent="0.25"/>
    <row r="8999" hidden="1" x14ac:dyDescent="0.25"/>
    <row r="9000" hidden="1" x14ac:dyDescent="0.25"/>
    <row r="9001" hidden="1" x14ac:dyDescent="0.25"/>
    <row r="9002" hidden="1" x14ac:dyDescent="0.25"/>
    <row r="9003" hidden="1" x14ac:dyDescent="0.25"/>
    <row r="9004" hidden="1" x14ac:dyDescent="0.25"/>
    <row r="9005" hidden="1" x14ac:dyDescent="0.25"/>
    <row r="9006" hidden="1" x14ac:dyDescent="0.25"/>
    <row r="9007" hidden="1" x14ac:dyDescent="0.25"/>
    <row r="9008" hidden="1" x14ac:dyDescent="0.25"/>
    <row r="9009" hidden="1" x14ac:dyDescent="0.25"/>
    <row r="9010" hidden="1" x14ac:dyDescent="0.25"/>
    <row r="9011" hidden="1" x14ac:dyDescent="0.25"/>
    <row r="9012" hidden="1" x14ac:dyDescent="0.25"/>
    <row r="9013" hidden="1" x14ac:dyDescent="0.25"/>
    <row r="9014" hidden="1" x14ac:dyDescent="0.25"/>
    <row r="9015" hidden="1" x14ac:dyDescent="0.25"/>
    <row r="9016" hidden="1" x14ac:dyDescent="0.25"/>
    <row r="9017" hidden="1" x14ac:dyDescent="0.25"/>
    <row r="9018" hidden="1" x14ac:dyDescent="0.25"/>
    <row r="9019" hidden="1" x14ac:dyDescent="0.25"/>
    <row r="9020" hidden="1" x14ac:dyDescent="0.25"/>
    <row r="9021" hidden="1" x14ac:dyDescent="0.25"/>
    <row r="9022" hidden="1" x14ac:dyDescent="0.25"/>
    <row r="9023" hidden="1" x14ac:dyDescent="0.25"/>
    <row r="9024" hidden="1" x14ac:dyDescent="0.25"/>
    <row r="9025" hidden="1" x14ac:dyDescent="0.25"/>
    <row r="9026" hidden="1" x14ac:dyDescent="0.25"/>
    <row r="9027" hidden="1" x14ac:dyDescent="0.25"/>
    <row r="9028" hidden="1" x14ac:dyDescent="0.25"/>
    <row r="9029" hidden="1" x14ac:dyDescent="0.25"/>
    <row r="9030" hidden="1" x14ac:dyDescent="0.25"/>
    <row r="9031" hidden="1" x14ac:dyDescent="0.25"/>
    <row r="9032" hidden="1" x14ac:dyDescent="0.25"/>
    <row r="9033" hidden="1" x14ac:dyDescent="0.25"/>
    <row r="9034" hidden="1" x14ac:dyDescent="0.25"/>
    <row r="9035" hidden="1" x14ac:dyDescent="0.25"/>
    <row r="9036" hidden="1" x14ac:dyDescent="0.25"/>
    <row r="9037" hidden="1" x14ac:dyDescent="0.25"/>
    <row r="9038" hidden="1" x14ac:dyDescent="0.25"/>
    <row r="9039" hidden="1" x14ac:dyDescent="0.25"/>
    <row r="9040" hidden="1" x14ac:dyDescent="0.25"/>
    <row r="9041" hidden="1" x14ac:dyDescent="0.25"/>
    <row r="9042" hidden="1" x14ac:dyDescent="0.25"/>
    <row r="9043" hidden="1" x14ac:dyDescent="0.25"/>
    <row r="9044" hidden="1" x14ac:dyDescent="0.25"/>
    <row r="9045" hidden="1" x14ac:dyDescent="0.25"/>
    <row r="9046" hidden="1" x14ac:dyDescent="0.25"/>
    <row r="9047" hidden="1" x14ac:dyDescent="0.25"/>
    <row r="9048" hidden="1" x14ac:dyDescent="0.25"/>
    <row r="9049" hidden="1" x14ac:dyDescent="0.25"/>
    <row r="9050" hidden="1" x14ac:dyDescent="0.25"/>
    <row r="9051" hidden="1" x14ac:dyDescent="0.25"/>
    <row r="9052" hidden="1" x14ac:dyDescent="0.25"/>
    <row r="9053" hidden="1" x14ac:dyDescent="0.25"/>
    <row r="9054" hidden="1" x14ac:dyDescent="0.25"/>
    <row r="9055" hidden="1" x14ac:dyDescent="0.25"/>
    <row r="9056" hidden="1" x14ac:dyDescent="0.25"/>
    <row r="9057" hidden="1" x14ac:dyDescent="0.25"/>
    <row r="9058" hidden="1" x14ac:dyDescent="0.25"/>
    <row r="9059" hidden="1" x14ac:dyDescent="0.25"/>
    <row r="9060" hidden="1" x14ac:dyDescent="0.25"/>
    <row r="9061" hidden="1" x14ac:dyDescent="0.25"/>
    <row r="9062" hidden="1" x14ac:dyDescent="0.25"/>
    <row r="9063" hidden="1" x14ac:dyDescent="0.25"/>
    <row r="9064" hidden="1" x14ac:dyDescent="0.25"/>
    <row r="9065" hidden="1" x14ac:dyDescent="0.25"/>
    <row r="9066" hidden="1" x14ac:dyDescent="0.25"/>
    <row r="9067" hidden="1" x14ac:dyDescent="0.25"/>
    <row r="9068" hidden="1" x14ac:dyDescent="0.25"/>
    <row r="9069" hidden="1" x14ac:dyDescent="0.25"/>
    <row r="9070" hidden="1" x14ac:dyDescent="0.25"/>
    <row r="9071" hidden="1" x14ac:dyDescent="0.25"/>
    <row r="9072" hidden="1" x14ac:dyDescent="0.25"/>
    <row r="9073" hidden="1" x14ac:dyDescent="0.25"/>
    <row r="9074" hidden="1" x14ac:dyDescent="0.25"/>
    <row r="9075" hidden="1" x14ac:dyDescent="0.25"/>
    <row r="9076" hidden="1" x14ac:dyDescent="0.25"/>
    <row r="9077" hidden="1" x14ac:dyDescent="0.25"/>
    <row r="9078" hidden="1" x14ac:dyDescent="0.25"/>
    <row r="9079" hidden="1" x14ac:dyDescent="0.25"/>
    <row r="9080" hidden="1" x14ac:dyDescent="0.25"/>
    <row r="9081" hidden="1" x14ac:dyDescent="0.25"/>
    <row r="9082" hidden="1" x14ac:dyDescent="0.25"/>
    <row r="9083" hidden="1" x14ac:dyDescent="0.25"/>
    <row r="9084" hidden="1" x14ac:dyDescent="0.25"/>
    <row r="9085" hidden="1" x14ac:dyDescent="0.25"/>
    <row r="9086" hidden="1" x14ac:dyDescent="0.25"/>
    <row r="9087" hidden="1" x14ac:dyDescent="0.25"/>
    <row r="9088" hidden="1" x14ac:dyDescent="0.25"/>
    <row r="9089" hidden="1" x14ac:dyDescent="0.25"/>
    <row r="9090" hidden="1" x14ac:dyDescent="0.25"/>
    <row r="9091" hidden="1" x14ac:dyDescent="0.25"/>
    <row r="9092" hidden="1" x14ac:dyDescent="0.25"/>
    <row r="9093" hidden="1" x14ac:dyDescent="0.25"/>
    <row r="9094" hidden="1" x14ac:dyDescent="0.25"/>
    <row r="9095" hidden="1" x14ac:dyDescent="0.25"/>
    <row r="9096" hidden="1" x14ac:dyDescent="0.25"/>
    <row r="9097" hidden="1" x14ac:dyDescent="0.25"/>
    <row r="9098" hidden="1" x14ac:dyDescent="0.25"/>
    <row r="9099" hidden="1" x14ac:dyDescent="0.25"/>
    <row r="9100" hidden="1" x14ac:dyDescent="0.25"/>
    <row r="9101" hidden="1" x14ac:dyDescent="0.25"/>
    <row r="9102" hidden="1" x14ac:dyDescent="0.25"/>
    <row r="9103" hidden="1" x14ac:dyDescent="0.25"/>
    <row r="9104" hidden="1" x14ac:dyDescent="0.25"/>
    <row r="9105" hidden="1" x14ac:dyDescent="0.25"/>
    <row r="9106" hidden="1" x14ac:dyDescent="0.25"/>
    <row r="9107" hidden="1" x14ac:dyDescent="0.25"/>
    <row r="9108" hidden="1" x14ac:dyDescent="0.25"/>
    <row r="9109" hidden="1" x14ac:dyDescent="0.25"/>
    <row r="9110" hidden="1" x14ac:dyDescent="0.25"/>
    <row r="9111" hidden="1" x14ac:dyDescent="0.25"/>
    <row r="9112" hidden="1" x14ac:dyDescent="0.25"/>
    <row r="9113" hidden="1" x14ac:dyDescent="0.25"/>
    <row r="9114" hidden="1" x14ac:dyDescent="0.25"/>
    <row r="9115" hidden="1" x14ac:dyDescent="0.25"/>
    <row r="9116" hidden="1" x14ac:dyDescent="0.25"/>
    <row r="9117" hidden="1" x14ac:dyDescent="0.25"/>
    <row r="9118" hidden="1" x14ac:dyDescent="0.25"/>
    <row r="9119" hidden="1" x14ac:dyDescent="0.25"/>
    <row r="9120" hidden="1" x14ac:dyDescent="0.25"/>
    <row r="9121" hidden="1" x14ac:dyDescent="0.25"/>
    <row r="9122" hidden="1" x14ac:dyDescent="0.25"/>
    <row r="9123" hidden="1" x14ac:dyDescent="0.25"/>
    <row r="9124" hidden="1" x14ac:dyDescent="0.25"/>
    <row r="9125" hidden="1" x14ac:dyDescent="0.25"/>
    <row r="9126" hidden="1" x14ac:dyDescent="0.25"/>
    <row r="9127" hidden="1" x14ac:dyDescent="0.25"/>
    <row r="9128" hidden="1" x14ac:dyDescent="0.25"/>
    <row r="9129" hidden="1" x14ac:dyDescent="0.25"/>
    <row r="9130" hidden="1" x14ac:dyDescent="0.25"/>
    <row r="9131" hidden="1" x14ac:dyDescent="0.25"/>
    <row r="9132" hidden="1" x14ac:dyDescent="0.25"/>
    <row r="9133" hidden="1" x14ac:dyDescent="0.25"/>
    <row r="9134" hidden="1" x14ac:dyDescent="0.25"/>
    <row r="9135" hidden="1" x14ac:dyDescent="0.25"/>
    <row r="9136" hidden="1" x14ac:dyDescent="0.25"/>
    <row r="9137" hidden="1" x14ac:dyDescent="0.25"/>
    <row r="9138" hidden="1" x14ac:dyDescent="0.25"/>
    <row r="9139" hidden="1" x14ac:dyDescent="0.25"/>
    <row r="9140" hidden="1" x14ac:dyDescent="0.25"/>
    <row r="9141" hidden="1" x14ac:dyDescent="0.25"/>
    <row r="9142" hidden="1" x14ac:dyDescent="0.25"/>
    <row r="9143" hidden="1" x14ac:dyDescent="0.25"/>
    <row r="9144" hidden="1" x14ac:dyDescent="0.25"/>
    <row r="9145" hidden="1" x14ac:dyDescent="0.25"/>
    <row r="9146" hidden="1" x14ac:dyDescent="0.25"/>
    <row r="9147" hidden="1" x14ac:dyDescent="0.25"/>
    <row r="9148" hidden="1" x14ac:dyDescent="0.25"/>
    <row r="9149" hidden="1" x14ac:dyDescent="0.25"/>
    <row r="9150" hidden="1" x14ac:dyDescent="0.25"/>
    <row r="9151" hidden="1" x14ac:dyDescent="0.25"/>
    <row r="9152" hidden="1" x14ac:dyDescent="0.25"/>
    <row r="9153" hidden="1" x14ac:dyDescent="0.25"/>
    <row r="9154" hidden="1" x14ac:dyDescent="0.25"/>
    <row r="9155" hidden="1" x14ac:dyDescent="0.25"/>
    <row r="9156" hidden="1" x14ac:dyDescent="0.25"/>
    <row r="9157" hidden="1" x14ac:dyDescent="0.25"/>
    <row r="9158" hidden="1" x14ac:dyDescent="0.25"/>
    <row r="9159" hidden="1" x14ac:dyDescent="0.25"/>
    <row r="9160" hidden="1" x14ac:dyDescent="0.25"/>
    <row r="9161" hidden="1" x14ac:dyDescent="0.25"/>
    <row r="9162" hidden="1" x14ac:dyDescent="0.25"/>
    <row r="9163" hidden="1" x14ac:dyDescent="0.25"/>
    <row r="9164" hidden="1" x14ac:dyDescent="0.25"/>
    <row r="9165" hidden="1" x14ac:dyDescent="0.25"/>
    <row r="9166" hidden="1" x14ac:dyDescent="0.25"/>
    <row r="9167" hidden="1" x14ac:dyDescent="0.25"/>
    <row r="9168" hidden="1" x14ac:dyDescent="0.25"/>
    <row r="9169" hidden="1" x14ac:dyDescent="0.25"/>
    <row r="9170" hidden="1" x14ac:dyDescent="0.25"/>
    <row r="9171" hidden="1" x14ac:dyDescent="0.25"/>
    <row r="9172" hidden="1" x14ac:dyDescent="0.25"/>
    <row r="9173" hidden="1" x14ac:dyDescent="0.25"/>
    <row r="9174" hidden="1" x14ac:dyDescent="0.25"/>
    <row r="9175" hidden="1" x14ac:dyDescent="0.25"/>
    <row r="9176" hidden="1" x14ac:dyDescent="0.25"/>
    <row r="9177" hidden="1" x14ac:dyDescent="0.25"/>
    <row r="9178" hidden="1" x14ac:dyDescent="0.25"/>
    <row r="9179" hidden="1" x14ac:dyDescent="0.25"/>
    <row r="9180" hidden="1" x14ac:dyDescent="0.25"/>
    <row r="9181" hidden="1" x14ac:dyDescent="0.25"/>
    <row r="9182" hidden="1" x14ac:dyDescent="0.25"/>
    <row r="9183" hidden="1" x14ac:dyDescent="0.25"/>
    <row r="9184" hidden="1" x14ac:dyDescent="0.25"/>
    <row r="9185" hidden="1" x14ac:dyDescent="0.25"/>
    <row r="9186" hidden="1" x14ac:dyDescent="0.25"/>
    <row r="9187" hidden="1" x14ac:dyDescent="0.25"/>
    <row r="9188" hidden="1" x14ac:dyDescent="0.25"/>
    <row r="9189" hidden="1" x14ac:dyDescent="0.25"/>
    <row r="9190" hidden="1" x14ac:dyDescent="0.25"/>
    <row r="9191" hidden="1" x14ac:dyDescent="0.25"/>
    <row r="9192" hidden="1" x14ac:dyDescent="0.25"/>
    <row r="9193" hidden="1" x14ac:dyDescent="0.25"/>
    <row r="9194" hidden="1" x14ac:dyDescent="0.25"/>
    <row r="9195" hidden="1" x14ac:dyDescent="0.25"/>
    <row r="9196" hidden="1" x14ac:dyDescent="0.25"/>
    <row r="9197" hidden="1" x14ac:dyDescent="0.25"/>
    <row r="9198" hidden="1" x14ac:dyDescent="0.25"/>
    <row r="9199" hidden="1" x14ac:dyDescent="0.25"/>
    <row r="9200" hidden="1" x14ac:dyDescent="0.25"/>
    <row r="9201" hidden="1" x14ac:dyDescent="0.25"/>
    <row r="9202" hidden="1" x14ac:dyDescent="0.25"/>
    <row r="9203" hidden="1" x14ac:dyDescent="0.25"/>
    <row r="9204" hidden="1" x14ac:dyDescent="0.25"/>
    <row r="9205" hidden="1" x14ac:dyDescent="0.25"/>
    <row r="9206" hidden="1" x14ac:dyDescent="0.25"/>
    <row r="9207" hidden="1" x14ac:dyDescent="0.25"/>
    <row r="9208" hidden="1" x14ac:dyDescent="0.25"/>
    <row r="9209" hidden="1" x14ac:dyDescent="0.25"/>
    <row r="9210" hidden="1" x14ac:dyDescent="0.25"/>
    <row r="9211" hidden="1" x14ac:dyDescent="0.25"/>
    <row r="9212" hidden="1" x14ac:dyDescent="0.25"/>
    <row r="9213" hidden="1" x14ac:dyDescent="0.25"/>
    <row r="9214" hidden="1" x14ac:dyDescent="0.25"/>
    <row r="9215" hidden="1" x14ac:dyDescent="0.25"/>
    <row r="9216" hidden="1" x14ac:dyDescent="0.25"/>
    <row r="9217" hidden="1" x14ac:dyDescent="0.25"/>
    <row r="9218" hidden="1" x14ac:dyDescent="0.25"/>
    <row r="9219" hidden="1" x14ac:dyDescent="0.25"/>
    <row r="9220" hidden="1" x14ac:dyDescent="0.25"/>
    <row r="9221" hidden="1" x14ac:dyDescent="0.25"/>
    <row r="9222" hidden="1" x14ac:dyDescent="0.25"/>
    <row r="9223" hidden="1" x14ac:dyDescent="0.25"/>
    <row r="9224" hidden="1" x14ac:dyDescent="0.25"/>
    <row r="9225" hidden="1" x14ac:dyDescent="0.25"/>
    <row r="9226" hidden="1" x14ac:dyDescent="0.25"/>
    <row r="9227" hidden="1" x14ac:dyDescent="0.25"/>
    <row r="9228" hidden="1" x14ac:dyDescent="0.25"/>
    <row r="9229" hidden="1" x14ac:dyDescent="0.25"/>
    <row r="9230" hidden="1" x14ac:dyDescent="0.25"/>
    <row r="9231" hidden="1" x14ac:dyDescent="0.25"/>
    <row r="9232" hidden="1" x14ac:dyDescent="0.25"/>
    <row r="9233" hidden="1" x14ac:dyDescent="0.25"/>
    <row r="9234" hidden="1" x14ac:dyDescent="0.25"/>
    <row r="9235" hidden="1" x14ac:dyDescent="0.25"/>
    <row r="9236" hidden="1" x14ac:dyDescent="0.25"/>
    <row r="9237" hidden="1" x14ac:dyDescent="0.25"/>
    <row r="9238" hidden="1" x14ac:dyDescent="0.25"/>
    <row r="9239" hidden="1" x14ac:dyDescent="0.25"/>
    <row r="9240" hidden="1" x14ac:dyDescent="0.25"/>
    <row r="9241" hidden="1" x14ac:dyDescent="0.25"/>
    <row r="9242" hidden="1" x14ac:dyDescent="0.25"/>
    <row r="9243" hidden="1" x14ac:dyDescent="0.25"/>
    <row r="9244" hidden="1" x14ac:dyDescent="0.25"/>
    <row r="9245" hidden="1" x14ac:dyDescent="0.25"/>
    <row r="9246" hidden="1" x14ac:dyDescent="0.25"/>
    <row r="9247" hidden="1" x14ac:dyDescent="0.25"/>
    <row r="9248" hidden="1" x14ac:dyDescent="0.25"/>
    <row r="9249" hidden="1" x14ac:dyDescent="0.25"/>
    <row r="9250" hidden="1" x14ac:dyDescent="0.25"/>
    <row r="9251" hidden="1" x14ac:dyDescent="0.25"/>
    <row r="9252" hidden="1" x14ac:dyDescent="0.25"/>
    <row r="9253" hidden="1" x14ac:dyDescent="0.25"/>
    <row r="9254" hidden="1" x14ac:dyDescent="0.25"/>
    <row r="9255" hidden="1" x14ac:dyDescent="0.25"/>
    <row r="9256" hidden="1" x14ac:dyDescent="0.25"/>
    <row r="9257" hidden="1" x14ac:dyDescent="0.25"/>
    <row r="9258" hidden="1" x14ac:dyDescent="0.25"/>
    <row r="9259" hidden="1" x14ac:dyDescent="0.25"/>
    <row r="9260" hidden="1" x14ac:dyDescent="0.25"/>
    <row r="9261" hidden="1" x14ac:dyDescent="0.25"/>
    <row r="9262" hidden="1" x14ac:dyDescent="0.25"/>
    <row r="9263" hidden="1" x14ac:dyDescent="0.25"/>
    <row r="9264" hidden="1" x14ac:dyDescent="0.25"/>
    <row r="9265" hidden="1" x14ac:dyDescent="0.25"/>
    <row r="9266" hidden="1" x14ac:dyDescent="0.25"/>
    <row r="9267" hidden="1" x14ac:dyDescent="0.25"/>
    <row r="9268" hidden="1" x14ac:dyDescent="0.25"/>
    <row r="9269" hidden="1" x14ac:dyDescent="0.25"/>
    <row r="9270" hidden="1" x14ac:dyDescent="0.25"/>
    <row r="9271" hidden="1" x14ac:dyDescent="0.25"/>
    <row r="9272" hidden="1" x14ac:dyDescent="0.25"/>
    <row r="9273" hidden="1" x14ac:dyDescent="0.25"/>
    <row r="9274" hidden="1" x14ac:dyDescent="0.25"/>
    <row r="9275" hidden="1" x14ac:dyDescent="0.25"/>
    <row r="9276" hidden="1" x14ac:dyDescent="0.25"/>
    <row r="9277" hidden="1" x14ac:dyDescent="0.25"/>
    <row r="9278" hidden="1" x14ac:dyDescent="0.25"/>
    <row r="9279" hidden="1" x14ac:dyDescent="0.25"/>
    <row r="9280" hidden="1" x14ac:dyDescent="0.25"/>
    <row r="9281" hidden="1" x14ac:dyDescent="0.25"/>
    <row r="9282" hidden="1" x14ac:dyDescent="0.25"/>
    <row r="9283" hidden="1" x14ac:dyDescent="0.25"/>
    <row r="9284" hidden="1" x14ac:dyDescent="0.25"/>
    <row r="9285" hidden="1" x14ac:dyDescent="0.25"/>
    <row r="9286" hidden="1" x14ac:dyDescent="0.25"/>
    <row r="9287" hidden="1" x14ac:dyDescent="0.25"/>
    <row r="9288" hidden="1" x14ac:dyDescent="0.25"/>
    <row r="9289" hidden="1" x14ac:dyDescent="0.25"/>
    <row r="9290" hidden="1" x14ac:dyDescent="0.25"/>
    <row r="9291" hidden="1" x14ac:dyDescent="0.25"/>
    <row r="9292" hidden="1" x14ac:dyDescent="0.25"/>
    <row r="9293" hidden="1" x14ac:dyDescent="0.25"/>
    <row r="9294" hidden="1" x14ac:dyDescent="0.25"/>
    <row r="9295" hidden="1" x14ac:dyDescent="0.25"/>
    <row r="9296" hidden="1" x14ac:dyDescent="0.25"/>
    <row r="9297" hidden="1" x14ac:dyDescent="0.25"/>
    <row r="9298" hidden="1" x14ac:dyDescent="0.25"/>
    <row r="9299" hidden="1" x14ac:dyDescent="0.25"/>
    <row r="9300" hidden="1" x14ac:dyDescent="0.25"/>
    <row r="9301" hidden="1" x14ac:dyDescent="0.25"/>
    <row r="9302" hidden="1" x14ac:dyDescent="0.25"/>
    <row r="9303" hidden="1" x14ac:dyDescent="0.25"/>
    <row r="9304" hidden="1" x14ac:dyDescent="0.25"/>
    <row r="9305" hidden="1" x14ac:dyDescent="0.25"/>
    <row r="9306" hidden="1" x14ac:dyDescent="0.25"/>
    <row r="9307" hidden="1" x14ac:dyDescent="0.25"/>
    <row r="9308" hidden="1" x14ac:dyDescent="0.25"/>
    <row r="9309" hidden="1" x14ac:dyDescent="0.25"/>
    <row r="9310" hidden="1" x14ac:dyDescent="0.25"/>
    <row r="9311" hidden="1" x14ac:dyDescent="0.25"/>
    <row r="9312" hidden="1" x14ac:dyDescent="0.25"/>
    <row r="9313" hidden="1" x14ac:dyDescent="0.25"/>
    <row r="9314" hidden="1" x14ac:dyDescent="0.25"/>
    <row r="9315" hidden="1" x14ac:dyDescent="0.25"/>
    <row r="9316" hidden="1" x14ac:dyDescent="0.25"/>
    <row r="9317" hidden="1" x14ac:dyDescent="0.25"/>
    <row r="9318" hidden="1" x14ac:dyDescent="0.25"/>
    <row r="9319" hidden="1" x14ac:dyDescent="0.25"/>
    <row r="9320" hidden="1" x14ac:dyDescent="0.25"/>
    <row r="9321" hidden="1" x14ac:dyDescent="0.25"/>
    <row r="9322" hidden="1" x14ac:dyDescent="0.25"/>
    <row r="9323" hidden="1" x14ac:dyDescent="0.25"/>
    <row r="9324" hidden="1" x14ac:dyDescent="0.25"/>
    <row r="9325" hidden="1" x14ac:dyDescent="0.25"/>
    <row r="9326" hidden="1" x14ac:dyDescent="0.25"/>
    <row r="9327" hidden="1" x14ac:dyDescent="0.25"/>
    <row r="9328" hidden="1" x14ac:dyDescent="0.25"/>
    <row r="9329" hidden="1" x14ac:dyDescent="0.25"/>
    <row r="9330" hidden="1" x14ac:dyDescent="0.25"/>
    <row r="9331" hidden="1" x14ac:dyDescent="0.25"/>
    <row r="9332" hidden="1" x14ac:dyDescent="0.25"/>
    <row r="9333" hidden="1" x14ac:dyDescent="0.25"/>
    <row r="9334" hidden="1" x14ac:dyDescent="0.25"/>
    <row r="9335" hidden="1" x14ac:dyDescent="0.25"/>
    <row r="9336" hidden="1" x14ac:dyDescent="0.25"/>
    <row r="9337" hidden="1" x14ac:dyDescent="0.25"/>
    <row r="9338" hidden="1" x14ac:dyDescent="0.25"/>
    <row r="9339" hidden="1" x14ac:dyDescent="0.25"/>
    <row r="9340" hidden="1" x14ac:dyDescent="0.25"/>
    <row r="9341" hidden="1" x14ac:dyDescent="0.25"/>
    <row r="9342" hidden="1" x14ac:dyDescent="0.25"/>
    <row r="9343" hidden="1" x14ac:dyDescent="0.25"/>
    <row r="9344" hidden="1" x14ac:dyDescent="0.25"/>
    <row r="9345" hidden="1" x14ac:dyDescent="0.25"/>
    <row r="9346" hidden="1" x14ac:dyDescent="0.25"/>
    <row r="9347" hidden="1" x14ac:dyDescent="0.25"/>
    <row r="9348" hidden="1" x14ac:dyDescent="0.25"/>
    <row r="9349" hidden="1" x14ac:dyDescent="0.25"/>
    <row r="9350" hidden="1" x14ac:dyDescent="0.25"/>
    <row r="9351" hidden="1" x14ac:dyDescent="0.25"/>
    <row r="9352" hidden="1" x14ac:dyDescent="0.25"/>
    <row r="9353" hidden="1" x14ac:dyDescent="0.25"/>
    <row r="9354" hidden="1" x14ac:dyDescent="0.25"/>
    <row r="9355" hidden="1" x14ac:dyDescent="0.25"/>
    <row r="9356" hidden="1" x14ac:dyDescent="0.25"/>
    <row r="9357" hidden="1" x14ac:dyDescent="0.25"/>
    <row r="9358" hidden="1" x14ac:dyDescent="0.25"/>
    <row r="9359" hidden="1" x14ac:dyDescent="0.25"/>
    <row r="9360" hidden="1" x14ac:dyDescent="0.25"/>
    <row r="9361" hidden="1" x14ac:dyDescent="0.25"/>
    <row r="9362" hidden="1" x14ac:dyDescent="0.25"/>
    <row r="9363" hidden="1" x14ac:dyDescent="0.25"/>
    <row r="9364" hidden="1" x14ac:dyDescent="0.25"/>
    <row r="9365" hidden="1" x14ac:dyDescent="0.25"/>
    <row r="9366" hidden="1" x14ac:dyDescent="0.25"/>
    <row r="9367" hidden="1" x14ac:dyDescent="0.25"/>
    <row r="9368" hidden="1" x14ac:dyDescent="0.25"/>
    <row r="9369" hidden="1" x14ac:dyDescent="0.25"/>
    <row r="9370" hidden="1" x14ac:dyDescent="0.25"/>
    <row r="9371" hidden="1" x14ac:dyDescent="0.25"/>
    <row r="9372" hidden="1" x14ac:dyDescent="0.25"/>
    <row r="9373" hidden="1" x14ac:dyDescent="0.25"/>
    <row r="9374" hidden="1" x14ac:dyDescent="0.25"/>
    <row r="9375" hidden="1" x14ac:dyDescent="0.25"/>
    <row r="9376" hidden="1" x14ac:dyDescent="0.25"/>
    <row r="9377" hidden="1" x14ac:dyDescent="0.25"/>
    <row r="9378" hidden="1" x14ac:dyDescent="0.25"/>
    <row r="9379" hidden="1" x14ac:dyDescent="0.25"/>
    <row r="9380" hidden="1" x14ac:dyDescent="0.25"/>
    <row r="9381" hidden="1" x14ac:dyDescent="0.25"/>
    <row r="9382" hidden="1" x14ac:dyDescent="0.25"/>
    <row r="9383" hidden="1" x14ac:dyDescent="0.25"/>
    <row r="9384" hidden="1" x14ac:dyDescent="0.25"/>
    <row r="9385" hidden="1" x14ac:dyDescent="0.25"/>
    <row r="9386" hidden="1" x14ac:dyDescent="0.25"/>
    <row r="9387" hidden="1" x14ac:dyDescent="0.25"/>
    <row r="9388" hidden="1" x14ac:dyDescent="0.25"/>
    <row r="9389" hidden="1" x14ac:dyDescent="0.25"/>
    <row r="9390" hidden="1" x14ac:dyDescent="0.25"/>
    <row r="9391" hidden="1" x14ac:dyDescent="0.25"/>
    <row r="9392" hidden="1" x14ac:dyDescent="0.25"/>
    <row r="9393" hidden="1" x14ac:dyDescent="0.25"/>
    <row r="9394" hidden="1" x14ac:dyDescent="0.25"/>
    <row r="9395" hidden="1" x14ac:dyDescent="0.25"/>
    <row r="9396" hidden="1" x14ac:dyDescent="0.25"/>
    <row r="9397" hidden="1" x14ac:dyDescent="0.25"/>
    <row r="9398" hidden="1" x14ac:dyDescent="0.25"/>
    <row r="9399" hidden="1" x14ac:dyDescent="0.25"/>
    <row r="9400" hidden="1" x14ac:dyDescent="0.25"/>
    <row r="9401" hidden="1" x14ac:dyDescent="0.25"/>
    <row r="9402" hidden="1" x14ac:dyDescent="0.25"/>
    <row r="9403" hidden="1" x14ac:dyDescent="0.25"/>
    <row r="9404" hidden="1" x14ac:dyDescent="0.25"/>
    <row r="9405" hidden="1" x14ac:dyDescent="0.25"/>
    <row r="9406" hidden="1" x14ac:dyDescent="0.25"/>
    <row r="9407" hidden="1" x14ac:dyDescent="0.25"/>
    <row r="9408" hidden="1" x14ac:dyDescent="0.25"/>
    <row r="9409" hidden="1" x14ac:dyDescent="0.25"/>
    <row r="9410" hidden="1" x14ac:dyDescent="0.25"/>
    <row r="9411" hidden="1" x14ac:dyDescent="0.25"/>
    <row r="9412" hidden="1" x14ac:dyDescent="0.25"/>
    <row r="9413" hidden="1" x14ac:dyDescent="0.25"/>
    <row r="9414" hidden="1" x14ac:dyDescent="0.25"/>
    <row r="9415" hidden="1" x14ac:dyDescent="0.25"/>
    <row r="9416" hidden="1" x14ac:dyDescent="0.25"/>
    <row r="9417" hidden="1" x14ac:dyDescent="0.25"/>
    <row r="9418" hidden="1" x14ac:dyDescent="0.25"/>
    <row r="9419" hidden="1" x14ac:dyDescent="0.25"/>
    <row r="9420" hidden="1" x14ac:dyDescent="0.25"/>
    <row r="9421" hidden="1" x14ac:dyDescent="0.25"/>
    <row r="9422" hidden="1" x14ac:dyDescent="0.25"/>
    <row r="9423" hidden="1" x14ac:dyDescent="0.25"/>
    <row r="9424" hidden="1" x14ac:dyDescent="0.25"/>
    <row r="9425" hidden="1" x14ac:dyDescent="0.25"/>
    <row r="9426" hidden="1" x14ac:dyDescent="0.25"/>
    <row r="9427" hidden="1" x14ac:dyDescent="0.25"/>
    <row r="9428" hidden="1" x14ac:dyDescent="0.25"/>
    <row r="9429" hidden="1" x14ac:dyDescent="0.25"/>
    <row r="9430" hidden="1" x14ac:dyDescent="0.25"/>
    <row r="9431" hidden="1" x14ac:dyDescent="0.25"/>
    <row r="9432" hidden="1" x14ac:dyDescent="0.25"/>
    <row r="9433" hidden="1" x14ac:dyDescent="0.25"/>
    <row r="9434" hidden="1" x14ac:dyDescent="0.25"/>
    <row r="9435" hidden="1" x14ac:dyDescent="0.25"/>
    <row r="9436" hidden="1" x14ac:dyDescent="0.25"/>
    <row r="9437" hidden="1" x14ac:dyDescent="0.25"/>
    <row r="9438" hidden="1" x14ac:dyDescent="0.25"/>
    <row r="9439" hidden="1" x14ac:dyDescent="0.25"/>
    <row r="9440" hidden="1" x14ac:dyDescent="0.25"/>
    <row r="9441" hidden="1" x14ac:dyDescent="0.25"/>
    <row r="9442" hidden="1" x14ac:dyDescent="0.25"/>
    <row r="9443" hidden="1" x14ac:dyDescent="0.25"/>
    <row r="9444" hidden="1" x14ac:dyDescent="0.25"/>
    <row r="9445" hidden="1" x14ac:dyDescent="0.25"/>
    <row r="9446" hidden="1" x14ac:dyDescent="0.25"/>
    <row r="9447" hidden="1" x14ac:dyDescent="0.25"/>
    <row r="9448" hidden="1" x14ac:dyDescent="0.25"/>
    <row r="9449" hidden="1" x14ac:dyDescent="0.25"/>
    <row r="9450" hidden="1" x14ac:dyDescent="0.25"/>
    <row r="9451" hidden="1" x14ac:dyDescent="0.25"/>
    <row r="9452" hidden="1" x14ac:dyDescent="0.25"/>
    <row r="9453" hidden="1" x14ac:dyDescent="0.25"/>
    <row r="9454" hidden="1" x14ac:dyDescent="0.25"/>
    <row r="9455" hidden="1" x14ac:dyDescent="0.25"/>
    <row r="9456" hidden="1" x14ac:dyDescent="0.25"/>
    <row r="9457" hidden="1" x14ac:dyDescent="0.25"/>
    <row r="9458" hidden="1" x14ac:dyDescent="0.25"/>
    <row r="9459" hidden="1" x14ac:dyDescent="0.25"/>
    <row r="9460" hidden="1" x14ac:dyDescent="0.25"/>
    <row r="9461" hidden="1" x14ac:dyDescent="0.25"/>
    <row r="9462" hidden="1" x14ac:dyDescent="0.25"/>
    <row r="9463" hidden="1" x14ac:dyDescent="0.25"/>
    <row r="9464" hidden="1" x14ac:dyDescent="0.25"/>
    <row r="9465" hidden="1" x14ac:dyDescent="0.25"/>
    <row r="9466" hidden="1" x14ac:dyDescent="0.25"/>
    <row r="9467" hidden="1" x14ac:dyDescent="0.25"/>
    <row r="9468" hidden="1" x14ac:dyDescent="0.25"/>
    <row r="9469" hidden="1" x14ac:dyDescent="0.25"/>
    <row r="9470" hidden="1" x14ac:dyDescent="0.25"/>
    <row r="9471" hidden="1" x14ac:dyDescent="0.25"/>
    <row r="9472" hidden="1" x14ac:dyDescent="0.25"/>
    <row r="9473" hidden="1" x14ac:dyDescent="0.25"/>
    <row r="9474" hidden="1" x14ac:dyDescent="0.25"/>
    <row r="9475" hidden="1" x14ac:dyDescent="0.25"/>
    <row r="9476" hidden="1" x14ac:dyDescent="0.25"/>
    <row r="9477" hidden="1" x14ac:dyDescent="0.25"/>
    <row r="9478" hidden="1" x14ac:dyDescent="0.25"/>
    <row r="9479" hidden="1" x14ac:dyDescent="0.25"/>
    <row r="9480" hidden="1" x14ac:dyDescent="0.25"/>
    <row r="9481" hidden="1" x14ac:dyDescent="0.25"/>
    <row r="9482" hidden="1" x14ac:dyDescent="0.25"/>
    <row r="9483" hidden="1" x14ac:dyDescent="0.25"/>
    <row r="9484" hidden="1" x14ac:dyDescent="0.25"/>
    <row r="9485" hidden="1" x14ac:dyDescent="0.25"/>
    <row r="9486" hidden="1" x14ac:dyDescent="0.25"/>
    <row r="9487" hidden="1" x14ac:dyDescent="0.25"/>
    <row r="9488" hidden="1" x14ac:dyDescent="0.25"/>
    <row r="9489" hidden="1" x14ac:dyDescent="0.25"/>
    <row r="9490" hidden="1" x14ac:dyDescent="0.25"/>
    <row r="9491" hidden="1" x14ac:dyDescent="0.25"/>
    <row r="9492" hidden="1" x14ac:dyDescent="0.25"/>
    <row r="9493" hidden="1" x14ac:dyDescent="0.25"/>
    <row r="9494" hidden="1" x14ac:dyDescent="0.25"/>
    <row r="9495" hidden="1" x14ac:dyDescent="0.25"/>
    <row r="9496" hidden="1" x14ac:dyDescent="0.25"/>
    <row r="9497" hidden="1" x14ac:dyDescent="0.25"/>
    <row r="9498" hidden="1" x14ac:dyDescent="0.25"/>
    <row r="9499" hidden="1" x14ac:dyDescent="0.25"/>
    <row r="9500" hidden="1" x14ac:dyDescent="0.25"/>
    <row r="9501" hidden="1" x14ac:dyDescent="0.25"/>
    <row r="9502" hidden="1" x14ac:dyDescent="0.25"/>
    <row r="9503" hidden="1" x14ac:dyDescent="0.25"/>
    <row r="9504" hidden="1" x14ac:dyDescent="0.25"/>
    <row r="9505" hidden="1" x14ac:dyDescent="0.25"/>
    <row r="9506" hidden="1" x14ac:dyDescent="0.25"/>
    <row r="9507" hidden="1" x14ac:dyDescent="0.25"/>
    <row r="9508" hidden="1" x14ac:dyDescent="0.25"/>
    <row r="9509" hidden="1" x14ac:dyDescent="0.25"/>
    <row r="9510" hidden="1" x14ac:dyDescent="0.25"/>
    <row r="9511" hidden="1" x14ac:dyDescent="0.25"/>
    <row r="9512" hidden="1" x14ac:dyDescent="0.25"/>
    <row r="9513" hidden="1" x14ac:dyDescent="0.25"/>
    <row r="9514" hidden="1" x14ac:dyDescent="0.25"/>
    <row r="9515" hidden="1" x14ac:dyDescent="0.25"/>
    <row r="9516" hidden="1" x14ac:dyDescent="0.25"/>
    <row r="9517" hidden="1" x14ac:dyDescent="0.25"/>
    <row r="9518" hidden="1" x14ac:dyDescent="0.25"/>
    <row r="9519" hidden="1" x14ac:dyDescent="0.25"/>
    <row r="9520" hidden="1" x14ac:dyDescent="0.25"/>
    <row r="9521" hidden="1" x14ac:dyDescent="0.25"/>
    <row r="9522" hidden="1" x14ac:dyDescent="0.25"/>
    <row r="9523" hidden="1" x14ac:dyDescent="0.25"/>
    <row r="9524" hidden="1" x14ac:dyDescent="0.25"/>
    <row r="9525" hidden="1" x14ac:dyDescent="0.25"/>
    <row r="9526" hidden="1" x14ac:dyDescent="0.25"/>
    <row r="9527" hidden="1" x14ac:dyDescent="0.25"/>
    <row r="9528" hidden="1" x14ac:dyDescent="0.25"/>
    <row r="9529" hidden="1" x14ac:dyDescent="0.25"/>
    <row r="9530" hidden="1" x14ac:dyDescent="0.25"/>
    <row r="9531" hidden="1" x14ac:dyDescent="0.25"/>
    <row r="9532" hidden="1" x14ac:dyDescent="0.25"/>
    <row r="9533" hidden="1" x14ac:dyDescent="0.25"/>
    <row r="9534" hidden="1" x14ac:dyDescent="0.25"/>
    <row r="9535" hidden="1" x14ac:dyDescent="0.25"/>
    <row r="9536" hidden="1" x14ac:dyDescent="0.25"/>
    <row r="9537" hidden="1" x14ac:dyDescent="0.25"/>
    <row r="9538" hidden="1" x14ac:dyDescent="0.25"/>
    <row r="9539" hidden="1" x14ac:dyDescent="0.25"/>
    <row r="9540" hidden="1" x14ac:dyDescent="0.25"/>
    <row r="9541" hidden="1" x14ac:dyDescent="0.25"/>
    <row r="9542" hidden="1" x14ac:dyDescent="0.25"/>
    <row r="9543" hidden="1" x14ac:dyDescent="0.25"/>
    <row r="9544" hidden="1" x14ac:dyDescent="0.25"/>
    <row r="9545" hidden="1" x14ac:dyDescent="0.25"/>
    <row r="9546" hidden="1" x14ac:dyDescent="0.25"/>
    <row r="9547" hidden="1" x14ac:dyDescent="0.25"/>
    <row r="9548" hidden="1" x14ac:dyDescent="0.25"/>
    <row r="9549" hidden="1" x14ac:dyDescent="0.25"/>
    <row r="9550" hidden="1" x14ac:dyDescent="0.25"/>
    <row r="9551" hidden="1" x14ac:dyDescent="0.25"/>
    <row r="9552" hidden="1" x14ac:dyDescent="0.25"/>
    <row r="9553" hidden="1" x14ac:dyDescent="0.25"/>
    <row r="9554" hidden="1" x14ac:dyDescent="0.25"/>
    <row r="9555" hidden="1" x14ac:dyDescent="0.25"/>
    <row r="9556" hidden="1" x14ac:dyDescent="0.25"/>
    <row r="9557" hidden="1" x14ac:dyDescent="0.25"/>
    <row r="9558" hidden="1" x14ac:dyDescent="0.25"/>
    <row r="9559" hidden="1" x14ac:dyDescent="0.25"/>
    <row r="9560" hidden="1" x14ac:dyDescent="0.25"/>
    <row r="9561" hidden="1" x14ac:dyDescent="0.25"/>
    <row r="9562" hidden="1" x14ac:dyDescent="0.25"/>
    <row r="9563" hidden="1" x14ac:dyDescent="0.25"/>
    <row r="9564" hidden="1" x14ac:dyDescent="0.25"/>
    <row r="9565" hidden="1" x14ac:dyDescent="0.25"/>
    <row r="9566" hidden="1" x14ac:dyDescent="0.25"/>
    <row r="9567" hidden="1" x14ac:dyDescent="0.25"/>
    <row r="9568" hidden="1" x14ac:dyDescent="0.25"/>
    <row r="9569" hidden="1" x14ac:dyDescent="0.25"/>
    <row r="9570" hidden="1" x14ac:dyDescent="0.25"/>
    <row r="9571" hidden="1" x14ac:dyDescent="0.25"/>
    <row r="9572" hidden="1" x14ac:dyDescent="0.25"/>
    <row r="9573" hidden="1" x14ac:dyDescent="0.25"/>
    <row r="9574" hidden="1" x14ac:dyDescent="0.25"/>
    <row r="9575" hidden="1" x14ac:dyDescent="0.25"/>
    <row r="9576" hidden="1" x14ac:dyDescent="0.25"/>
    <row r="9577" hidden="1" x14ac:dyDescent="0.25"/>
    <row r="9578" hidden="1" x14ac:dyDescent="0.25"/>
    <row r="9579" hidden="1" x14ac:dyDescent="0.25"/>
    <row r="9580" hidden="1" x14ac:dyDescent="0.25"/>
    <row r="9581" hidden="1" x14ac:dyDescent="0.25"/>
    <row r="9582" hidden="1" x14ac:dyDescent="0.25"/>
    <row r="9583" hidden="1" x14ac:dyDescent="0.25"/>
    <row r="9584" hidden="1" x14ac:dyDescent="0.25"/>
    <row r="9585" hidden="1" x14ac:dyDescent="0.25"/>
    <row r="9586" hidden="1" x14ac:dyDescent="0.25"/>
    <row r="9587" hidden="1" x14ac:dyDescent="0.25"/>
    <row r="9588" hidden="1" x14ac:dyDescent="0.25"/>
    <row r="9589" hidden="1" x14ac:dyDescent="0.25"/>
    <row r="9590" hidden="1" x14ac:dyDescent="0.25"/>
    <row r="9591" hidden="1" x14ac:dyDescent="0.25"/>
    <row r="9592" hidden="1" x14ac:dyDescent="0.25"/>
    <row r="9593" hidden="1" x14ac:dyDescent="0.25"/>
    <row r="9594" hidden="1" x14ac:dyDescent="0.25"/>
    <row r="9595" hidden="1" x14ac:dyDescent="0.25"/>
    <row r="9596" hidden="1" x14ac:dyDescent="0.25"/>
    <row r="9597" hidden="1" x14ac:dyDescent="0.25"/>
    <row r="9598" hidden="1" x14ac:dyDescent="0.25"/>
    <row r="9599" hidden="1" x14ac:dyDescent="0.25"/>
    <row r="9600" hidden="1" x14ac:dyDescent="0.25"/>
    <row r="9601" hidden="1" x14ac:dyDescent="0.25"/>
    <row r="9602" hidden="1" x14ac:dyDescent="0.25"/>
    <row r="9603" hidden="1" x14ac:dyDescent="0.25"/>
    <row r="9604" hidden="1" x14ac:dyDescent="0.25"/>
    <row r="9605" hidden="1" x14ac:dyDescent="0.25"/>
    <row r="9606" hidden="1" x14ac:dyDescent="0.25"/>
    <row r="9607" hidden="1" x14ac:dyDescent="0.25"/>
    <row r="9608" hidden="1" x14ac:dyDescent="0.25"/>
    <row r="9609" hidden="1" x14ac:dyDescent="0.25"/>
    <row r="9610" hidden="1" x14ac:dyDescent="0.25"/>
    <row r="9611" hidden="1" x14ac:dyDescent="0.25"/>
    <row r="9612" hidden="1" x14ac:dyDescent="0.25"/>
    <row r="9613" hidden="1" x14ac:dyDescent="0.25"/>
    <row r="9614" hidden="1" x14ac:dyDescent="0.25"/>
    <row r="9615" hidden="1" x14ac:dyDescent="0.25"/>
    <row r="9616" hidden="1" x14ac:dyDescent="0.25"/>
    <row r="9617" hidden="1" x14ac:dyDescent="0.25"/>
    <row r="9618" hidden="1" x14ac:dyDescent="0.25"/>
    <row r="9619" hidden="1" x14ac:dyDescent="0.25"/>
    <row r="9620" hidden="1" x14ac:dyDescent="0.25"/>
    <row r="9621" hidden="1" x14ac:dyDescent="0.25"/>
    <row r="9622" hidden="1" x14ac:dyDescent="0.25"/>
    <row r="9623" hidden="1" x14ac:dyDescent="0.25"/>
    <row r="9624" hidden="1" x14ac:dyDescent="0.25"/>
    <row r="9625" hidden="1" x14ac:dyDescent="0.25"/>
    <row r="9626" hidden="1" x14ac:dyDescent="0.25"/>
    <row r="9627" hidden="1" x14ac:dyDescent="0.25"/>
    <row r="9628" hidden="1" x14ac:dyDescent="0.25"/>
    <row r="9629" hidden="1" x14ac:dyDescent="0.25"/>
    <row r="9630" hidden="1" x14ac:dyDescent="0.25"/>
    <row r="9631" hidden="1" x14ac:dyDescent="0.25"/>
    <row r="9632" hidden="1" x14ac:dyDescent="0.25"/>
    <row r="9633" hidden="1" x14ac:dyDescent="0.25"/>
    <row r="9634" hidden="1" x14ac:dyDescent="0.25"/>
    <row r="9635" hidden="1" x14ac:dyDescent="0.25"/>
    <row r="9636" hidden="1" x14ac:dyDescent="0.25"/>
    <row r="9637" hidden="1" x14ac:dyDescent="0.25"/>
    <row r="9638" hidden="1" x14ac:dyDescent="0.25"/>
    <row r="9639" hidden="1" x14ac:dyDescent="0.25"/>
    <row r="9640" hidden="1" x14ac:dyDescent="0.25"/>
    <row r="9641" hidden="1" x14ac:dyDescent="0.25"/>
    <row r="9642" hidden="1" x14ac:dyDescent="0.25"/>
    <row r="9643" hidden="1" x14ac:dyDescent="0.25"/>
    <row r="9644" hidden="1" x14ac:dyDescent="0.25"/>
    <row r="9645" hidden="1" x14ac:dyDescent="0.25"/>
    <row r="9646" hidden="1" x14ac:dyDescent="0.25"/>
    <row r="9647" hidden="1" x14ac:dyDescent="0.25"/>
    <row r="9648" hidden="1" x14ac:dyDescent="0.25"/>
    <row r="9649" hidden="1" x14ac:dyDescent="0.25"/>
    <row r="9650" hidden="1" x14ac:dyDescent="0.25"/>
    <row r="9651" hidden="1" x14ac:dyDescent="0.25"/>
    <row r="9652" hidden="1" x14ac:dyDescent="0.25"/>
    <row r="9653" hidden="1" x14ac:dyDescent="0.25"/>
    <row r="9654" hidden="1" x14ac:dyDescent="0.25"/>
    <row r="9655" hidden="1" x14ac:dyDescent="0.25"/>
    <row r="9656" hidden="1" x14ac:dyDescent="0.25"/>
    <row r="9657" hidden="1" x14ac:dyDescent="0.25"/>
    <row r="9658" hidden="1" x14ac:dyDescent="0.25"/>
    <row r="9659" hidden="1" x14ac:dyDescent="0.25"/>
    <row r="9660" hidden="1" x14ac:dyDescent="0.25"/>
    <row r="9661" hidden="1" x14ac:dyDescent="0.25"/>
    <row r="9662" hidden="1" x14ac:dyDescent="0.25"/>
    <row r="9663" hidden="1" x14ac:dyDescent="0.25"/>
    <row r="9664" hidden="1" x14ac:dyDescent="0.25"/>
    <row r="9665" hidden="1" x14ac:dyDescent="0.25"/>
    <row r="9666" hidden="1" x14ac:dyDescent="0.25"/>
    <row r="9667" hidden="1" x14ac:dyDescent="0.25"/>
    <row r="9668" hidden="1" x14ac:dyDescent="0.25"/>
    <row r="9669" hidden="1" x14ac:dyDescent="0.25"/>
    <row r="9670" hidden="1" x14ac:dyDescent="0.25"/>
    <row r="9671" hidden="1" x14ac:dyDescent="0.25"/>
    <row r="9672" hidden="1" x14ac:dyDescent="0.25"/>
    <row r="9673" hidden="1" x14ac:dyDescent="0.25"/>
    <row r="9674" hidden="1" x14ac:dyDescent="0.25"/>
    <row r="9675" hidden="1" x14ac:dyDescent="0.25"/>
    <row r="9676" hidden="1" x14ac:dyDescent="0.25"/>
    <row r="9677" hidden="1" x14ac:dyDescent="0.25"/>
    <row r="9678" hidden="1" x14ac:dyDescent="0.25"/>
    <row r="9679" hidden="1" x14ac:dyDescent="0.25"/>
    <row r="9680" hidden="1" x14ac:dyDescent="0.25"/>
    <row r="9681" hidden="1" x14ac:dyDescent="0.25"/>
    <row r="9682" hidden="1" x14ac:dyDescent="0.25"/>
    <row r="9683" hidden="1" x14ac:dyDescent="0.25"/>
    <row r="9684" hidden="1" x14ac:dyDescent="0.25"/>
    <row r="9685" hidden="1" x14ac:dyDescent="0.25"/>
    <row r="9686" hidden="1" x14ac:dyDescent="0.25"/>
    <row r="9687" hidden="1" x14ac:dyDescent="0.25"/>
    <row r="9688" hidden="1" x14ac:dyDescent="0.25"/>
    <row r="9689" hidden="1" x14ac:dyDescent="0.25"/>
    <row r="9690" hidden="1" x14ac:dyDescent="0.25"/>
    <row r="9691" hidden="1" x14ac:dyDescent="0.25"/>
    <row r="9692" hidden="1" x14ac:dyDescent="0.25"/>
    <row r="9693" hidden="1" x14ac:dyDescent="0.25"/>
    <row r="9694" hidden="1" x14ac:dyDescent="0.25"/>
    <row r="9695" hidden="1" x14ac:dyDescent="0.25"/>
    <row r="9696" hidden="1" x14ac:dyDescent="0.25"/>
    <row r="9697" hidden="1" x14ac:dyDescent="0.25"/>
    <row r="9698" hidden="1" x14ac:dyDescent="0.25"/>
    <row r="9699" hidden="1" x14ac:dyDescent="0.25"/>
    <row r="9700" hidden="1" x14ac:dyDescent="0.25"/>
    <row r="9701" hidden="1" x14ac:dyDescent="0.25"/>
    <row r="9702" hidden="1" x14ac:dyDescent="0.25"/>
    <row r="9703" hidden="1" x14ac:dyDescent="0.25"/>
    <row r="9704" hidden="1" x14ac:dyDescent="0.25"/>
    <row r="9705" hidden="1" x14ac:dyDescent="0.25"/>
    <row r="9706" hidden="1" x14ac:dyDescent="0.25"/>
    <row r="9707" hidden="1" x14ac:dyDescent="0.25"/>
    <row r="9708" hidden="1" x14ac:dyDescent="0.25"/>
    <row r="9709" hidden="1" x14ac:dyDescent="0.25"/>
    <row r="9710" hidden="1" x14ac:dyDescent="0.25"/>
    <row r="9711" hidden="1" x14ac:dyDescent="0.25"/>
    <row r="9712" hidden="1" x14ac:dyDescent="0.25"/>
    <row r="9713" hidden="1" x14ac:dyDescent="0.25"/>
    <row r="9714" hidden="1" x14ac:dyDescent="0.25"/>
    <row r="9715" hidden="1" x14ac:dyDescent="0.25"/>
    <row r="9716" hidden="1" x14ac:dyDescent="0.25"/>
    <row r="9717" hidden="1" x14ac:dyDescent="0.25"/>
    <row r="9718" hidden="1" x14ac:dyDescent="0.25"/>
    <row r="9719" hidden="1" x14ac:dyDescent="0.25"/>
    <row r="9720" hidden="1" x14ac:dyDescent="0.25"/>
    <row r="9721" hidden="1" x14ac:dyDescent="0.25"/>
    <row r="9722" hidden="1" x14ac:dyDescent="0.25"/>
    <row r="9723" hidden="1" x14ac:dyDescent="0.25"/>
    <row r="9724" hidden="1" x14ac:dyDescent="0.25"/>
    <row r="9725" hidden="1" x14ac:dyDescent="0.25"/>
    <row r="9726" hidden="1" x14ac:dyDescent="0.25"/>
    <row r="9727" hidden="1" x14ac:dyDescent="0.25"/>
    <row r="9728" hidden="1" x14ac:dyDescent="0.25"/>
    <row r="9729" hidden="1" x14ac:dyDescent="0.25"/>
    <row r="9730" hidden="1" x14ac:dyDescent="0.25"/>
    <row r="9731" hidden="1" x14ac:dyDescent="0.25"/>
    <row r="9732" hidden="1" x14ac:dyDescent="0.25"/>
    <row r="9733" hidden="1" x14ac:dyDescent="0.25"/>
    <row r="9734" hidden="1" x14ac:dyDescent="0.25"/>
    <row r="9735" hidden="1" x14ac:dyDescent="0.25"/>
    <row r="9736" hidden="1" x14ac:dyDescent="0.25"/>
    <row r="9737" hidden="1" x14ac:dyDescent="0.25"/>
    <row r="9738" hidden="1" x14ac:dyDescent="0.25"/>
    <row r="9739" hidden="1" x14ac:dyDescent="0.25"/>
    <row r="9740" hidden="1" x14ac:dyDescent="0.25"/>
    <row r="9741" hidden="1" x14ac:dyDescent="0.25"/>
    <row r="9742" hidden="1" x14ac:dyDescent="0.25"/>
    <row r="9743" hidden="1" x14ac:dyDescent="0.25"/>
    <row r="9744" hidden="1" x14ac:dyDescent="0.25"/>
    <row r="9745" hidden="1" x14ac:dyDescent="0.25"/>
    <row r="9746" hidden="1" x14ac:dyDescent="0.25"/>
    <row r="9747" hidden="1" x14ac:dyDescent="0.25"/>
    <row r="9748" hidden="1" x14ac:dyDescent="0.25"/>
    <row r="9749" hidden="1" x14ac:dyDescent="0.25"/>
    <row r="9750" hidden="1" x14ac:dyDescent="0.25"/>
    <row r="9751" hidden="1" x14ac:dyDescent="0.25"/>
    <row r="9752" hidden="1" x14ac:dyDescent="0.25"/>
    <row r="9753" hidden="1" x14ac:dyDescent="0.25"/>
    <row r="9754" hidden="1" x14ac:dyDescent="0.25"/>
    <row r="9755" hidden="1" x14ac:dyDescent="0.25"/>
    <row r="9756" hidden="1" x14ac:dyDescent="0.25"/>
    <row r="9757" hidden="1" x14ac:dyDescent="0.25"/>
    <row r="9758" hidden="1" x14ac:dyDescent="0.25"/>
    <row r="9759" hidden="1" x14ac:dyDescent="0.25"/>
    <row r="9760" hidden="1" x14ac:dyDescent="0.25"/>
    <row r="9761" hidden="1" x14ac:dyDescent="0.25"/>
    <row r="9762" hidden="1" x14ac:dyDescent="0.25"/>
    <row r="9763" hidden="1" x14ac:dyDescent="0.25"/>
    <row r="9764" hidden="1" x14ac:dyDescent="0.25"/>
    <row r="9765" hidden="1" x14ac:dyDescent="0.25"/>
    <row r="9766" hidden="1" x14ac:dyDescent="0.25"/>
    <row r="9767" hidden="1" x14ac:dyDescent="0.25"/>
    <row r="9768" hidden="1" x14ac:dyDescent="0.25"/>
    <row r="9769" hidden="1" x14ac:dyDescent="0.25"/>
    <row r="9770" hidden="1" x14ac:dyDescent="0.25"/>
    <row r="9771" hidden="1" x14ac:dyDescent="0.25"/>
    <row r="9772" hidden="1" x14ac:dyDescent="0.25"/>
    <row r="9773" hidden="1" x14ac:dyDescent="0.25"/>
    <row r="9774" hidden="1" x14ac:dyDescent="0.25"/>
    <row r="9775" hidden="1" x14ac:dyDescent="0.25"/>
    <row r="9776" hidden="1" x14ac:dyDescent="0.25"/>
    <row r="9777" hidden="1" x14ac:dyDescent="0.25"/>
    <row r="9778" hidden="1" x14ac:dyDescent="0.25"/>
    <row r="9779" hidden="1" x14ac:dyDescent="0.25"/>
    <row r="9780" hidden="1" x14ac:dyDescent="0.25"/>
    <row r="9781" hidden="1" x14ac:dyDescent="0.25"/>
    <row r="9782" hidden="1" x14ac:dyDescent="0.25"/>
    <row r="9783" hidden="1" x14ac:dyDescent="0.25"/>
    <row r="9784" hidden="1" x14ac:dyDescent="0.25"/>
    <row r="9785" hidden="1" x14ac:dyDescent="0.25"/>
    <row r="9786" hidden="1" x14ac:dyDescent="0.25"/>
    <row r="9787" hidden="1" x14ac:dyDescent="0.25"/>
    <row r="9788" hidden="1" x14ac:dyDescent="0.25"/>
    <row r="9789" hidden="1" x14ac:dyDescent="0.25"/>
    <row r="9790" hidden="1" x14ac:dyDescent="0.25"/>
    <row r="9791" hidden="1" x14ac:dyDescent="0.25"/>
    <row r="9792" hidden="1" x14ac:dyDescent="0.25"/>
    <row r="9793" hidden="1" x14ac:dyDescent="0.25"/>
    <row r="9794" hidden="1" x14ac:dyDescent="0.25"/>
    <row r="9795" hidden="1" x14ac:dyDescent="0.25"/>
    <row r="9796" hidden="1" x14ac:dyDescent="0.25"/>
    <row r="9797" hidden="1" x14ac:dyDescent="0.25"/>
    <row r="9798" hidden="1" x14ac:dyDescent="0.25"/>
    <row r="9799" hidden="1" x14ac:dyDescent="0.25"/>
    <row r="9800" hidden="1" x14ac:dyDescent="0.25"/>
    <row r="9801" hidden="1" x14ac:dyDescent="0.25"/>
    <row r="9802" hidden="1" x14ac:dyDescent="0.25"/>
    <row r="9803" hidden="1" x14ac:dyDescent="0.25"/>
    <row r="9804" hidden="1" x14ac:dyDescent="0.25"/>
    <row r="9805" hidden="1" x14ac:dyDescent="0.25"/>
    <row r="9806" hidden="1" x14ac:dyDescent="0.25"/>
    <row r="9807" hidden="1" x14ac:dyDescent="0.25"/>
    <row r="9808" hidden="1" x14ac:dyDescent="0.25"/>
    <row r="9809" hidden="1" x14ac:dyDescent="0.25"/>
    <row r="9810" hidden="1" x14ac:dyDescent="0.25"/>
    <row r="9811" hidden="1" x14ac:dyDescent="0.25"/>
    <row r="9812" hidden="1" x14ac:dyDescent="0.25"/>
    <row r="9813" hidden="1" x14ac:dyDescent="0.25"/>
    <row r="9814" hidden="1" x14ac:dyDescent="0.25"/>
    <row r="9815" hidden="1" x14ac:dyDescent="0.25"/>
    <row r="9816" hidden="1" x14ac:dyDescent="0.25"/>
    <row r="9817" hidden="1" x14ac:dyDescent="0.25"/>
    <row r="9818" hidden="1" x14ac:dyDescent="0.25"/>
    <row r="9819" hidden="1" x14ac:dyDescent="0.25"/>
    <row r="9820" hidden="1" x14ac:dyDescent="0.25"/>
    <row r="9821" hidden="1" x14ac:dyDescent="0.25"/>
    <row r="9822" hidden="1" x14ac:dyDescent="0.25"/>
    <row r="9823" hidden="1" x14ac:dyDescent="0.25"/>
    <row r="9824" hidden="1" x14ac:dyDescent="0.25"/>
    <row r="9825" hidden="1" x14ac:dyDescent="0.25"/>
    <row r="9826" hidden="1" x14ac:dyDescent="0.25"/>
    <row r="9827" hidden="1" x14ac:dyDescent="0.25"/>
    <row r="9828" hidden="1" x14ac:dyDescent="0.25"/>
    <row r="9829" hidden="1" x14ac:dyDescent="0.25"/>
    <row r="9830" hidden="1" x14ac:dyDescent="0.25"/>
    <row r="9831" hidden="1" x14ac:dyDescent="0.25"/>
    <row r="9832" hidden="1" x14ac:dyDescent="0.25"/>
    <row r="9833" hidden="1" x14ac:dyDescent="0.25"/>
    <row r="9834" hidden="1" x14ac:dyDescent="0.25"/>
    <row r="9835" hidden="1" x14ac:dyDescent="0.25"/>
    <row r="9836" hidden="1" x14ac:dyDescent="0.25"/>
    <row r="9837" hidden="1" x14ac:dyDescent="0.25"/>
    <row r="9838" hidden="1" x14ac:dyDescent="0.25"/>
    <row r="9839" hidden="1" x14ac:dyDescent="0.25"/>
    <row r="9840" hidden="1" x14ac:dyDescent="0.25"/>
    <row r="9841" hidden="1" x14ac:dyDescent="0.25"/>
    <row r="9842" hidden="1" x14ac:dyDescent="0.25"/>
    <row r="9843" hidden="1" x14ac:dyDescent="0.25"/>
    <row r="9844" hidden="1" x14ac:dyDescent="0.25"/>
    <row r="9845" hidden="1" x14ac:dyDescent="0.25"/>
    <row r="9846" hidden="1" x14ac:dyDescent="0.25"/>
    <row r="9847" hidden="1" x14ac:dyDescent="0.25"/>
    <row r="9848" hidden="1" x14ac:dyDescent="0.25"/>
    <row r="9849" hidden="1" x14ac:dyDescent="0.25"/>
    <row r="9850" hidden="1" x14ac:dyDescent="0.25"/>
    <row r="9851" hidden="1" x14ac:dyDescent="0.25"/>
    <row r="9852" hidden="1" x14ac:dyDescent="0.25"/>
    <row r="9853" hidden="1" x14ac:dyDescent="0.25"/>
    <row r="9854" hidden="1" x14ac:dyDescent="0.25"/>
    <row r="9855" hidden="1" x14ac:dyDescent="0.25"/>
    <row r="9856" hidden="1" x14ac:dyDescent="0.25"/>
    <row r="9857" hidden="1" x14ac:dyDescent="0.25"/>
    <row r="9858" hidden="1" x14ac:dyDescent="0.25"/>
    <row r="9859" hidden="1" x14ac:dyDescent="0.25"/>
    <row r="9860" hidden="1" x14ac:dyDescent="0.25"/>
    <row r="9861" hidden="1" x14ac:dyDescent="0.25"/>
    <row r="9862" hidden="1" x14ac:dyDescent="0.25"/>
    <row r="9863" hidden="1" x14ac:dyDescent="0.25"/>
    <row r="9864" hidden="1" x14ac:dyDescent="0.25"/>
    <row r="9865" hidden="1" x14ac:dyDescent="0.25"/>
    <row r="9866" hidden="1" x14ac:dyDescent="0.25"/>
    <row r="9867" hidden="1" x14ac:dyDescent="0.25"/>
    <row r="9868" hidden="1" x14ac:dyDescent="0.25"/>
    <row r="9869" hidden="1" x14ac:dyDescent="0.25"/>
    <row r="9870" hidden="1" x14ac:dyDescent="0.25"/>
    <row r="9871" hidden="1" x14ac:dyDescent="0.25"/>
    <row r="9872" hidden="1" x14ac:dyDescent="0.25"/>
    <row r="9873" hidden="1" x14ac:dyDescent="0.25"/>
    <row r="9874" hidden="1" x14ac:dyDescent="0.25"/>
    <row r="9875" hidden="1" x14ac:dyDescent="0.25"/>
    <row r="9876" hidden="1" x14ac:dyDescent="0.25"/>
    <row r="9877" hidden="1" x14ac:dyDescent="0.25"/>
    <row r="9878" hidden="1" x14ac:dyDescent="0.25"/>
    <row r="9879" hidden="1" x14ac:dyDescent="0.25"/>
    <row r="9880" hidden="1" x14ac:dyDescent="0.25"/>
    <row r="9881" hidden="1" x14ac:dyDescent="0.25"/>
    <row r="9882" hidden="1" x14ac:dyDescent="0.25"/>
    <row r="9883" hidden="1" x14ac:dyDescent="0.25"/>
    <row r="9884" hidden="1" x14ac:dyDescent="0.25"/>
    <row r="9885" hidden="1" x14ac:dyDescent="0.25"/>
    <row r="9886" hidden="1" x14ac:dyDescent="0.25"/>
    <row r="9887" hidden="1" x14ac:dyDescent="0.25"/>
    <row r="9888" hidden="1" x14ac:dyDescent="0.25"/>
    <row r="9889" hidden="1" x14ac:dyDescent="0.25"/>
    <row r="9890" hidden="1" x14ac:dyDescent="0.25"/>
    <row r="9891" hidden="1" x14ac:dyDescent="0.25"/>
    <row r="9892" hidden="1" x14ac:dyDescent="0.25"/>
    <row r="9893" hidden="1" x14ac:dyDescent="0.25"/>
    <row r="9894" hidden="1" x14ac:dyDescent="0.25"/>
    <row r="9895" hidden="1" x14ac:dyDescent="0.25"/>
    <row r="9896" hidden="1" x14ac:dyDescent="0.25"/>
    <row r="9897" hidden="1" x14ac:dyDescent="0.25"/>
    <row r="9898" hidden="1" x14ac:dyDescent="0.25"/>
    <row r="9899" hidden="1" x14ac:dyDescent="0.25"/>
    <row r="9900" hidden="1" x14ac:dyDescent="0.25"/>
    <row r="9901" hidden="1" x14ac:dyDescent="0.25"/>
    <row r="9902" hidden="1" x14ac:dyDescent="0.25"/>
    <row r="9903" hidden="1" x14ac:dyDescent="0.25"/>
    <row r="9904" hidden="1" x14ac:dyDescent="0.25"/>
    <row r="9905" hidden="1" x14ac:dyDescent="0.25"/>
    <row r="9906" hidden="1" x14ac:dyDescent="0.25"/>
    <row r="9907" hidden="1" x14ac:dyDescent="0.25"/>
    <row r="9908" hidden="1" x14ac:dyDescent="0.25"/>
    <row r="9909" hidden="1" x14ac:dyDescent="0.25"/>
    <row r="9910" hidden="1" x14ac:dyDescent="0.25"/>
    <row r="9911" hidden="1" x14ac:dyDescent="0.25"/>
    <row r="9912" hidden="1" x14ac:dyDescent="0.25"/>
    <row r="9913" hidden="1" x14ac:dyDescent="0.25"/>
    <row r="9914" hidden="1" x14ac:dyDescent="0.25"/>
    <row r="9915" hidden="1" x14ac:dyDescent="0.25"/>
    <row r="9916" hidden="1" x14ac:dyDescent="0.25"/>
    <row r="9917" hidden="1" x14ac:dyDescent="0.25"/>
    <row r="9918" hidden="1" x14ac:dyDescent="0.25"/>
    <row r="9919" hidden="1" x14ac:dyDescent="0.25"/>
    <row r="9920" hidden="1" x14ac:dyDescent="0.25"/>
    <row r="9921" hidden="1" x14ac:dyDescent="0.25"/>
    <row r="9922" hidden="1" x14ac:dyDescent="0.25"/>
    <row r="9923" hidden="1" x14ac:dyDescent="0.25"/>
    <row r="9924" hidden="1" x14ac:dyDescent="0.25"/>
    <row r="9925" hidden="1" x14ac:dyDescent="0.25"/>
    <row r="9926" hidden="1" x14ac:dyDescent="0.25"/>
    <row r="9927" hidden="1" x14ac:dyDescent="0.25"/>
    <row r="9928" hidden="1" x14ac:dyDescent="0.25"/>
    <row r="9929" hidden="1" x14ac:dyDescent="0.25"/>
    <row r="9930" hidden="1" x14ac:dyDescent="0.25"/>
    <row r="9931" hidden="1" x14ac:dyDescent="0.25"/>
    <row r="9932" hidden="1" x14ac:dyDescent="0.25"/>
    <row r="9933" hidden="1" x14ac:dyDescent="0.25"/>
    <row r="9934" hidden="1" x14ac:dyDescent="0.25"/>
    <row r="9935" hidden="1" x14ac:dyDescent="0.25"/>
    <row r="9936" hidden="1" x14ac:dyDescent="0.25"/>
    <row r="9937" hidden="1" x14ac:dyDescent="0.25"/>
    <row r="9938" hidden="1" x14ac:dyDescent="0.25"/>
    <row r="9939" hidden="1" x14ac:dyDescent="0.25"/>
    <row r="9940" hidden="1" x14ac:dyDescent="0.25"/>
    <row r="9941" hidden="1" x14ac:dyDescent="0.25"/>
    <row r="9942" hidden="1" x14ac:dyDescent="0.25"/>
    <row r="9943" hidden="1" x14ac:dyDescent="0.25"/>
    <row r="9944" hidden="1" x14ac:dyDescent="0.25"/>
    <row r="9945" hidden="1" x14ac:dyDescent="0.25"/>
    <row r="9946" hidden="1" x14ac:dyDescent="0.25"/>
    <row r="9947" hidden="1" x14ac:dyDescent="0.25"/>
    <row r="9948" hidden="1" x14ac:dyDescent="0.25"/>
    <row r="9949" hidden="1" x14ac:dyDescent="0.25"/>
    <row r="9950" hidden="1" x14ac:dyDescent="0.25"/>
    <row r="9951" hidden="1" x14ac:dyDescent="0.25"/>
    <row r="9952" hidden="1" x14ac:dyDescent="0.25"/>
    <row r="9953" hidden="1" x14ac:dyDescent="0.25"/>
    <row r="9954" hidden="1" x14ac:dyDescent="0.25"/>
    <row r="9955" hidden="1" x14ac:dyDescent="0.25"/>
    <row r="9956" hidden="1" x14ac:dyDescent="0.25"/>
    <row r="9957" hidden="1" x14ac:dyDescent="0.25"/>
    <row r="9958" hidden="1" x14ac:dyDescent="0.25"/>
    <row r="9959" hidden="1" x14ac:dyDescent="0.25"/>
    <row r="9960" hidden="1" x14ac:dyDescent="0.25"/>
    <row r="9961" hidden="1" x14ac:dyDescent="0.25"/>
    <row r="9962" hidden="1" x14ac:dyDescent="0.25"/>
    <row r="9963" hidden="1" x14ac:dyDescent="0.25"/>
    <row r="9964" hidden="1" x14ac:dyDescent="0.25"/>
    <row r="9965" hidden="1" x14ac:dyDescent="0.25"/>
    <row r="9966" hidden="1" x14ac:dyDescent="0.25"/>
    <row r="9967" hidden="1" x14ac:dyDescent="0.25"/>
    <row r="9968" hidden="1" x14ac:dyDescent="0.25"/>
    <row r="9969" hidden="1" x14ac:dyDescent="0.25"/>
    <row r="9970" hidden="1" x14ac:dyDescent="0.25"/>
    <row r="9971" hidden="1" x14ac:dyDescent="0.25"/>
    <row r="9972" hidden="1" x14ac:dyDescent="0.25"/>
    <row r="9973" hidden="1" x14ac:dyDescent="0.25"/>
    <row r="9974" hidden="1" x14ac:dyDescent="0.25"/>
    <row r="9975" hidden="1" x14ac:dyDescent="0.25"/>
    <row r="9976" hidden="1" x14ac:dyDescent="0.25"/>
    <row r="9977" hidden="1" x14ac:dyDescent="0.25"/>
    <row r="9978" hidden="1" x14ac:dyDescent="0.25"/>
    <row r="9979" hidden="1" x14ac:dyDescent="0.25"/>
    <row r="9980" hidden="1" x14ac:dyDescent="0.25"/>
    <row r="9981" hidden="1" x14ac:dyDescent="0.25"/>
    <row r="9982" hidden="1" x14ac:dyDescent="0.25"/>
    <row r="9983" hidden="1" x14ac:dyDescent="0.25"/>
    <row r="9984" hidden="1" x14ac:dyDescent="0.25"/>
    <row r="9985" hidden="1" x14ac:dyDescent="0.25"/>
    <row r="9986" hidden="1" x14ac:dyDescent="0.25"/>
    <row r="9987" hidden="1" x14ac:dyDescent="0.25"/>
    <row r="9988" hidden="1" x14ac:dyDescent="0.25"/>
    <row r="9989" hidden="1" x14ac:dyDescent="0.25"/>
    <row r="9990" hidden="1" x14ac:dyDescent="0.25"/>
    <row r="9991" hidden="1" x14ac:dyDescent="0.25"/>
    <row r="9992" hidden="1" x14ac:dyDescent="0.25"/>
    <row r="9993" hidden="1" x14ac:dyDescent="0.25"/>
    <row r="9994" hidden="1" x14ac:dyDescent="0.25"/>
    <row r="9995" hidden="1" x14ac:dyDescent="0.25"/>
    <row r="9996" hidden="1" x14ac:dyDescent="0.25"/>
    <row r="9997" hidden="1" x14ac:dyDescent="0.25"/>
    <row r="9998" hidden="1" x14ac:dyDescent="0.25"/>
    <row r="9999" hidden="1" x14ac:dyDescent="0.25"/>
    <row r="10000" hidden="1" x14ac:dyDescent="0.25"/>
    <row r="10001" hidden="1" x14ac:dyDescent="0.25"/>
    <row r="10002" hidden="1" x14ac:dyDescent="0.25"/>
    <row r="10003" hidden="1" x14ac:dyDescent="0.25"/>
    <row r="10004" hidden="1" x14ac:dyDescent="0.25"/>
    <row r="10005" hidden="1" x14ac:dyDescent="0.25"/>
    <row r="10006" hidden="1" x14ac:dyDescent="0.25"/>
    <row r="10007" hidden="1" x14ac:dyDescent="0.25"/>
    <row r="10008" hidden="1" x14ac:dyDescent="0.25"/>
    <row r="10009" hidden="1" x14ac:dyDescent="0.25"/>
    <row r="10010" hidden="1" x14ac:dyDescent="0.25"/>
    <row r="10011" hidden="1" x14ac:dyDescent="0.25"/>
    <row r="10012" hidden="1" x14ac:dyDescent="0.25"/>
    <row r="10013" hidden="1" x14ac:dyDescent="0.25"/>
    <row r="10014" hidden="1" x14ac:dyDescent="0.25"/>
    <row r="10015" hidden="1" x14ac:dyDescent="0.25"/>
    <row r="10016" hidden="1" x14ac:dyDescent="0.25"/>
    <row r="10017" hidden="1" x14ac:dyDescent="0.25"/>
    <row r="10018" hidden="1" x14ac:dyDescent="0.25"/>
    <row r="10019" hidden="1" x14ac:dyDescent="0.25"/>
    <row r="10020" hidden="1" x14ac:dyDescent="0.25"/>
    <row r="10021" hidden="1" x14ac:dyDescent="0.25"/>
    <row r="10022" hidden="1" x14ac:dyDescent="0.25"/>
    <row r="10023" hidden="1" x14ac:dyDescent="0.25"/>
    <row r="10024" hidden="1" x14ac:dyDescent="0.25"/>
    <row r="10025" hidden="1" x14ac:dyDescent="0.25"/>
    <row r="10026" hidden="1" x14ac:dyDescent="0.25"/>
    <row r="10027" hidden="1" x14ac:dyDescent="0.25"/>
    <row r="10028" hidden="1" x14ac:dyDescent="0.25"/>
    <row r="10029" hidden="1" x14ac:dyDescent="0.25"/>
    <row r="10030" hidden="1" x14ac:dyDescent="0.25"/>
    <row r="10031" hidden="1" x14ac:dyDescent="0.25"/>
    <row r="10032" hidden="1" x14ac:dyDescent="0.25"/>
    <row r="10033" hidden="1" x14ac:dyDescent="0.25"/>
    <row r="10034" hidden="1" x14ac:dyDescent="0.25"/>
    <row r="10035" hidden="1" x14ac:dyDescent="0.25"/>
    <row r="10036" hidden="1" x14ac:dyDescent="0.25"/>
    <row r="10037" hidden="1" x14ac:dyDescent="0.25"/>
    <row r="10038" hidden="1" x14ac:dyDescent="0.25"/>
    <row r="10039" hidden="1" x14ac:dyDescent="0.25"/>
    <row r="10040" hidden="1" x14ac:dyDescent="0.25"/>
    <row r="10041" hidden="1" x14ac:dyDescent="0.25"/>
    <row r="10042" hidden="1" x14ac:dyDescent="0.25"/>
    <row r="10043" hidden="1" x14ac:dyDescent="0.25"/>
    <row r="10044" hidden="1" x14ac:dyDescent="0.25"/>
    <row r="10045" hidden="1" x14ac:dyDescent="0.25"/>
    <row r="10046" hidden="1" x14ac:dyDescent="0.25"/>
    <row r="10047" hidden="1" x14ac:dyDescent="0.25"/>
    <row r="10048" hidden="1" x14ac:dyDescent="0.25"/>
    <row r="10049" hidden="1" x14ac:dyDescent="0.25"/>
    <row r="10050" hidden="1" x14ac:dyDescent="0.25"/>
    <row r="10051" hidden="1" x14ac:dyDescent="0.25"/>
    <row r="10052" hidden="1" x14ac:dyDescent="0.25"/>
    <row r="10053" hidden="1" x14ac:dyDescent="0.25"/>
    <row r="10054" hidden="1" x14ac:dyDescent="0.25"/>
    <row r="10055" hidden="1" x14ac:dyDescent="0.25"/>
    <row r="10056" hidden="1" x14ac:dyDescent="0.25"/>
    <row r="10057" hidden="1" x14ac:dyDescent="0.25"/>
    <row r="10058" hidden="1" x14ac:dyDescent="0.25"/>
    <row r="10059" hidden="1" x14ac:dyDescent="0.25"/>
    <row r="10060" hidden="1" x14ac:dyDescent="0.25"/>
    <row r="10061" hidden="1" x14ac:dyDescent="0.25"/>
    <row r="10062" hidden="1" x14ac:dyDescent="0.25"/>
    <row r="10063" hidden="1" x14ac:dyDescent="0.25"/>
    <row r="10064" hidden="1" x14ac:dyDescent="0.25"/>
    <row r="10065" hidden="1" x14ac:dyDescent="0.25"/>
    <row r="10066" hidden="1" x14ac:dyDescent="0.25"/>
    <row r="10067" hidden="1" x14ac:dyDescent="0.25"/>
    <row r="10068" hidden="1" x14ac:dyDescent="0.25"/>
    <row r="10069" hidden="1" x14ac:dyDescent="0.25"/>
    <row r="10070" hidden="1" x14ac:dyDescent="0.25"/>
    <row r="10071" hidden="1" x14ac:dyDescent="0.25"/>
    <row r="10072" hidden="1" x14ac:dyDescent="0.25"/>
    <row r="10073" hidden="1" x14ac:dyDescent="0.25"/>
    <row r="10074" hidden="1" x14ac:dyDescent="0.25"/>
    <row r="10075" hidden="1" x14ac:dyDescent="0.25"/>
    <row r="10076" hidden="1" x14ac:dyDescent="0.25"/>
    <row r="10077" hidden="1" x14ac:dyDescent="0.25"/>
    <row r="10078" hidden="1" x14ac:dyDescent="0.25"/>
    <row r="10079" hidden="1" x14ac:dyDescent="0.25"/>
    <row r="10080" hidden="1" x14ac:dyDescent="0.25"/>
    <row r="10081" hidden="1" x14ac:dyDescent="0.25"/>
    <row r="10082" hidden="1" x14ac:dyDescent="0.25"/>
    <row r="10083" hidden="1" x14ac:dyDescent="0.25"/>
    <row r="10084" hidden="1" x14ac:dyDescent="0.25"/>
    <row r="10085" hidden="1" x14ac:dyDescent="0.25"/>
    <row r="10086" hidden="1" x14ac:dyDescent="0.25"/>
    <row r="10087" hidden="1" x14ac:dyDescent="0.25"/>
    <row r="10088" hidden="1" x14ac:dyDescent="0.25"/>
    <row r="10089" hidden="1" x14ac:dyDescent="0.25"/>
    <row r="10090" hidden="1" x14ac:dyDescent="0.25"/>
    <row r="10091" hidden="1" x14ac:dyDescent="0.25"/>
    <row r="10092" hidden="1" x14ac:dyDescent="0.25"/>
    <row r="10093" hidden="1" x14ac:dyDescent="0.25"/>
    <row r="10094" hidden="1" x14ac:dyDescent="0.25"/>
    <row r="10095" hidden="1" x14ac:dyDescent="0.25"/>
    <row r="10096" hidden="1" x14ac:dyDescent="0.25"/>
    <row r="10097" hidden="1" x14ac:dyDescent="0.25"/>
    <row r="10098" hidden="1" x14ac:dyDescent="0.25"/>
    <row r="10099" hidden="1" x14ac:dyDescent="0.25"/>
    <row r="10100" hidden="1" x14ac:dyDescent="0.25"/>
    <row r="10101" hidden="1" x14ac:dyDescent="0.25"/>
    <row r="10102" hidden="1" x14ac:dyDescent="0.25"/>
    <row r="10103" hidden="1" x14ac:dyDescent="0.25"/>
    <row r="10104" hidden="1" x14ac:dyDescent="0.25"/>
    <row r="10105" hidden="1" x14ac:dyDescent="0.25"/>
    <row r="10106" hidden="1" x14ac:dyDescent="0.25"/>
    <row r="10107" hidden="1" x14ac:dyDescent="0.25"/>
    <row r="10108" hidden="1" x14ac:dyDescent="0.25"/>
    <row r="10109" hidden="1" x14ac:dyDescent="0.25"/>
    <row r="10110" hidden="1" x14ac:dyDescent="0.25"/>
    <row r="10111" hidden="1" x14ac:dyDescent="0.25"/>
    <row r="10112" hidden="1" x14ac:dyDescent="0.25"/>
    <row r="10113" hidden="1" x14ac:dyDescent="0.25"/>
    <row r="10114" hidden="1" x14ac:dyDescent="0.25"/>
    <row r="10115" hidden="1" x14ac:dyDescent="0.25"/>
    <row r="10116" hidden="1" x14ac:dyDescent="0.25"/>
    <row r="10117" hidden="1" x14ac:dyDescent="0.25"/>
    <row r="10118" hidden="1" x14ac:dyDescent="0.25"/>
    <row r="10119" hidden="1" x14ac:dyDescent="0.25"/>
    <row r="10120" hidden="1" x14ac:dyDescent="0.25"/>
    <row r="10121" hidden="1" x14ac:dyDescent="0.25"/>
    <row r="10122" hidden="1" x14ac:dyDescent="0.25"/>
    <row r="10123" hidden="1" x14ac:dyDescent="0.25"/>
    <row r="10124" hidden="1" x14ac:dyDescent="0.25"/>
    <row r="10125" hidden="1" x14ac:dyDescent="0.25"/>
    <row r="10126" hidden="1" x14ac:dyDescent="0.25"/>
    <row r="10127" hidden="1" x14ac:dyDescent="0.25"/>
    <row r="10128" hidden="1" x14ac:dyDescent="0.25"/>
    <row r="10129" hidden="1" x14ac:dyDescent="0.25"/>
    <row r="10130" hidden="1" x14ac:dyDescent="0.25"/>
    <row r="10131" hidden="1" x14ac:dyDescent="0.25"/>
    <row r="10132" hidden="1" x14ac:dyDescent="0.25"/>
    <row r="10133" hidden="1" x14ac:dyDescent="0.25"/>
    <row r="10134" hidden="1" x14ac:dyDescent="0.25"/>
    <row r="10135" hidden="1" x14ac:dyDescent="0.25"/>
    <row r="10136" hidden="1" x14ac:dyDescent="0.25"/>
    <row r="10137" hidden="1" x14ac:dyDescent="0.25"/>
    <row r="10138" hidden="1" x14ac:dyDescent="0.25"/>
    <row r="10139" hidden="1" x14ac:dyDescent="0.25"/>
    <row r="10140" hidden="1" x14ac:dyDescent="0.25"/>
    <row r="10141" hidden="1" x14ac:dyDescent="0.25"/>
    <row r="10142" hidden="1" x14ac:dyDescent="0.25"/>
    <row r="10143" hidden="1" x14ac:dyDescent="0.25"/>
    <row r="10144" hidden="1" x14ac:dyDescent="0.25"/>
    <row r="10145" hidden="1" x14ac:dyDescent="0.25"/>
    <row r="10146" hidden="1" x14ac:dyDescent="0.25"/>
    <row r="10147" hidden="1" x14ac:dyDescent="0.25"/>
    <row r="10148" hidden="1" x14ac:dyDescent="0.25"/>
    <row r="10149" hidden="1" x14ac:dyDescent="0.25"/>
    <row r="10150" hidden="1" x14ac:dyDescent="0.25"/>
    <row r="10151" hidden="1" x14ac:dyDescent="0.25"/>
    <row r="10152" hidden="1" x14ac:dyDescent="0.25"/>
    <row r="10153" hidden="1" x14ac:dyDescent="0.25"/>
    <row r="10154" hidden="1" x14ac:dyDescent="0.25"/>
    <row r="10155" hidden="1" x14ac:dyDescent="0.25"/>
    <row r="10156" hidden="1" x14ac:dyDescent="0.25"/>
    <row r="10157" hidden="1" x14ac:dyDescent="0.25"/>
    <row r="10158" hidden="1" x14ac:dyDescent="0.25"/>
    <row r="10159" hidden="1" x14ac:dyDescent="0.25"/>
    <row r="10160" hidden="1" x14ac:dyDescent="0.25"/>
    <row r="10161" hidden="1" x14ac:dyDescent="0.25"/>
    <row r="10162" hidden="1" x14ac:dyDescent="0.25"/>
    <row r="10163" hidden="1" x14ac:dyDescent="0.25"/>
    <row r="10164" hidden="1" x14ac:dyDescent="0.25"/>
    <row r="10165" hidden="1" x14ac:dyDescent="0.25"/>
    <row r="10166" hidden="1" x14ac:dyDescent="0.25"/>
    <row r="10167" hidden="1" x14ac:dyDescent="0.25"/>
    <row r="10168" hidden="1" x14ac:dyDescent="0.25"/>
    <row r="10169" hidden="1" x14ac:dyDescent="0.25"/>
    <row r="10170" hidden="1" x14ac:dyDescent="0.25"/>
    <row r="10171" hidden="1" x14ac:dyDescent="0.25"/>
    <row r="10172" hidden="1" x14ac:dyDescent="0.25"/>
    <row r="10173" hidden="1" x14ac:dyDescent="0.25"/>
    <row r="10174" hidden="1" x14ac:dyDescent="0.25"/>
    <row r="10175" hidden="1" x14ac:dyDescent="0.25"/>
    <row r="10176" hidden="1" x14ac:dyDescent="0.25"/>
    <row r="10177" hidden="1" x14ac:dyDescent="0.25"/>
    <row r="10178" hidden="1" x14ac:dyDescent="0.25"/>
    <row r="10179" hidden="1" x14ac:dyDescent="0.25"/>
    <row r="10180" hidden="1" x14ac:dyDescent="0.25"/>
    <row r="10181" hidden="1" x14ac:dyDescent="0.25"/>
    <row r="10182" hidden="1" x14ac:dyDescent="0.25"/>
    <row r="10183" hidden="1" x14ac:dyDescent="0.25"/>
    <row r="10184" hidden="1" x14ac:dyDescent="0.25"/>
    <row r="10185" hidden="1" x14ac:dyDescent="0.25"/>
    <row r="10186" hidden="1" x14ac:dyDescent="0.25"/>
    <row r="10187" hidden="1" x14ac:dyDescent="0.25"/>
    <row r="10188" hidden="1" x14ac:dyDescent="0.25"/>
    <row r="10189" hidden="1" x14ac:dyDescent="0.25"/>
    <row r="10190" hidden="1" x14ac:dyDescent="0.25"/>
    <row r="10191" hidden="1" x14ac:dyDescent="0.25"/>
    <row r="10192" hidden="1" x14ac:dyDescent="0.25"/>
    <row r="10193" hidden="1" x14ac:dyDescent="0.25"/>
    <row r="10194" hidden="1" x14ac:dyDescent="0.25"/>
    <row r="10195" hidden="1" x14ac:dyDescent="0.25"/>
    <row r="10196" hidden="1" x14ac:dyDescent="0.25"/>
    <row r="10197" hidden="1" x14ac:dyDescent="0.25"/>
    <row r="10198" hidden="1" x14ac:dyDescent="0.25"/>
    <row r="10199" hidden="1" x14ac:dyDescent="0.25"/>
    <row r="10200" hidden="1" x14ac:dyDescent="0.25"/>
    <row r="10201" hidden="1" x14ac:dyDescent="0.25"/>
    <row r="10202" hidden="1" x14ac:dyDescent="0.25"/>
    <row r="10203" hidden="1" x14ac:dyDescent="0.25"/>
    <row r="10204" hidden="1" x14ac:dyDescent="0.25"/>
    <row r="10205" hidden="1" x14ac:dyDescent="0.25"/>
    <row r="10206" hidden="1" x14ac:dyDescent="0.25"/>
    <row r="10207" hidden="1" x14ac:dyDescent="0.25"/>
    <row r="10208" hidden="1" x14ac:dyDescent="0.25"/>
    <row r="10209" hidden="1" x14ac:dyDescent="0.25"/>
    <row r="10210" hidden="1" x14ac:dyDescent="0.25"/>
    <row r="10211" hidden="1" x14ac:dyDescent="0.25"/>
    <row r="10212" hidden="1" x14ac:dyDescent="0.25"/>
    <row r="10213" hidden="1" x14ac:dyDescent="0.25"/>
    <row r="10214" hidden="1" x14ac:dyDescent="0.25"/>
    <row r="10215" hidden="1" x14ac:dyDescent="0.25"/>
    <row r="10216" hidden="1" x14ac:dyDescent="0.25"/>
    <row r="10217" hidden="1" x14ac:dyDescent="0.25"/>
    <row r="10218" hidden="1" x14ac:dyDescent="0.25"/>
    <row r="10219" hidden="1" x14ac:dyDescent="0.25"/>
    <row r="10220" hidden="1" x14ac:dyDescent="0.25"/>
    <row r="10221" hidden="1" x14ac:dyDescent="0.25"/>
    <row r="10222" hidden="1" x14ac:dyDescent="0.25"/>
    <row r="10223" hidden="1" x14ac:dyDescent="0.25"/>
    <row r="10224" hidden="1" x14ac:dyDescent="0.25"/>
    <row r="10225" hidden="1" x14ac:dyDescent="0.25"/>
    <row r="10226" hidden="1" x14ac:dyDescent="0.25"/>
    <row r="10227" hidden="1" x14ac:dyDescent="0.25"/>
    <row r="10228" hidden="1" x14ac:dyDescent="0.25"/>
    <row r="10229" hidden="1" x14ac:dyDescent="0.25"/>
    <row r="10230" hidden="1" x14ac:dyDescent="0.25"/>
    <row r="10231" hidden="1" x14ac:dyDescent="0.25"/>
    <row r="10232" hidden="1" x14ac:dyDescent="0.25"/>
    <row r="10233" hidden="1" x14ac:dyDescent="0.25"/>
    <row r="10234" hidden="1" x14ac:dyDescent="0.25"/>
    <row r="10235" hidden="1" x14ac:dyDescent="0.25"/>
    <row r="10236" hidden="1" x14ac:dyDescent="0.25"/>
    <row r="10237" hidden="1" x14ac:dyDescent="0.25"/>
    <row r="10238" hidden="1" x14ac:dyDescent="0.25"/>
    <row r="10239" hidden="1" x14ac:dyDescent="0.25"/>
    <row r="10240" hidden="1" x14ac:dyDescent="0.25"/>
    <row r="10241" hidden="1" x14ac:dyDescent="0.25"/>
    <row r="10242" hidden="1" x14ac:dyDescent="0.25"/>
    <row r="10243" hidden="1" x14ac:dyDescent="0.25"/>
    <row r="10244" hidden="1" x14ac:dyDescent="0.25"/>
    <row r="10245" hidden="1" x14ac:dyDescent="0.25"/>
    <row r="10246" hidden="1" x14ac:dyDescent="0.25"/>
    <row r="10247" hidden="1" x14ac:dyDescent="0.25"/>
    <row r="10248" hidden="1" x14ac:dyDescent="0.25"/>
    <row r="10249" hidden="1" x14ac:dyDescent="0.25"/>
    <row r="10250" hidden="1" x14ac:dyDescent="0.25"/>
    <row r="10251" hidden="1" x14ac:dyDescent="0.25"/>
    <row r="10252" hidden="1" x14ac:dyDescent="0.25"/>
    <row r="10253" hidden="1" x14ac:dyDescent="0.25"/>
    <row r="10254" hidden="1" x14ac:dyDescent="0.25"/>
    <row r="10255" hidden="1" x14ac:dyDescent="0.25"/>
    <row r="10256" hidden="1" x14ac:dyDescent="0.25"/>
    <row r="10257" hidden="1" x14ac:dyDescent="0.25"/>
    <row r="10258" hidden="1" x14ac:dyDescent="0.25"/>
    <row r="10259" hidden="1" x14ac:dyDescent="0.25"/>
    <row r="10260" hidden="1" x14ac:dyDescent="0.25"/>
    <row r="10261" hidden="1" x14ac:dyDescent="0.25"/>
    <row r="10262" hidden="1" x14ac:dyDescent="0.25"/>
    <row r="10263" hidden="1" x14ac:dyDescent="0.25"/>
    <row r="10264" hidden="1" x14ac:dyDescent="0.25"/>
    <row r="10265" hidden="1" x14ac:dyDescent="0.25"/>
    <row r="10266" hidden="1" x14ac:dyDescent="0.25"/>
    <row r="10267" hidden="1" x14ac:dyDescent="0.25"/>
    <row r="10268" hidden="1" x14ac:dyDescent="0.25"/>
    <row r="10269" hidden="1" x14ac:dyDescent="0.25"/>
    <row r="10270" hidden="1" x14ac:dyDescent="0.25"/>
    <row r="10271" hidden="1" x14ac:dyDescent="0.25"/>
    <row r="10272" hidden="1" x14ac:dyDescent="0.25"/>
    <row r="10273" hidden="1" x14ac:dyDescent="0.25"/>
    <row r="10274" hidden="1" x14ac:dyDescent="0.25"/>
    <row r="10275" hidden="1" x14ac:dyDescent="0.25"/>
    <row r="10276" hidden="1" x14ac:dyDescent="0.25"/>
    <row r="10277" hidden="1" x14ac:dyDescent="0.25"/>
    <row r="10278" hidden="1" x14ac:dyDescent="0.25"/>
    <row r="10279" hidden="1" x14ac:dyDescent="0.25"/>
    <row r="10280" hidden="1" x14ac:dyDescent="0.25"/>
    <row r="10281" hidden="1" x14ac:dyDescent="0.25"/>
    <row r="10282" hidden="1" x14ac:dyDescent="0.25"/>
    <row r="10283" hidden="1" x14ac:dyDescent="0.25"/>
    <row r="10284" hidden="1" x14ac:dyDescent="0.25"/>
    <row r="10285" hidden="1" x14ac:dyDescent="0.25"/>
    <row r="10286" hidden="1" x14ac:dyDescent="0.25"/>
    <row r="10287" hidden="1" x14ac:dyDescent="0.25"/>
    <row r="10288" hidden="1" x14ac:dyDescent="0.25"/>
    <row r="10289" hidden="1" x14ac:dyDescent="0.25"/>
    <row r="10290" hidden="1" x14ac:dyDescent="0.25"/>
    <row r="10291" hidden="1" x14ac:dyDescent="0.25"/>
    <row r="10292" hidden="1" x14ac:dyDescent="0.25"/>
    <row r="10293" hidden="1" x14ac:dyDescent="0.25"/>
    <row r="10294" hidden="1" x14ac:dyDescent="0.25"/>
    <row r="10295" hidden="1" x14ac:dyDescent="0.25"/>
    <row r="10296" hidden="1" x14ac:dyDescent="0.25"/>
    <row r="10297" hidden="1" x14ac:dyDescent="0.25"/>
    <row r="10298" hidden="1" x14ac:dyDescent="0.25"/>
    <row r="10299" hidden="1" x14ac:dyDescent="0.25"/>
    <row r="10300" hidden="1" x14ac:dyDescent="0.25"/>
    <row r="10301" hidden="1" x14ac:dyDescent="0.25"/>
    <row r="10302" hidden="1" x14ac:dyDescent="0.25"/>
    <row r="10303" hidden="1" x14ac:dyDescent="0.25"/>
    <row r="10304" hidden="1" x14ac:dyDescent="0.25"/>
    <row r="10305" hidden="1" x14ac:dyDescent="0.25"/>
    <row r="10306" hidden="1" x14ac:dyDescent="0.25"/>
    <row r="10307" hidden="1" x14ac:dyDescent="0.25"/>
    <row r="10308" hidden="1" x14ac:dyDescent="0.25"/>
    <row r="10309" hidden="1" x14ac:dyDescent="0.25"/>
    <row r="10310" hidden="1" x14ac:dyDescent="0.25"/>
    <row r="10311" hidden="1" x14ac:dyDescent="0.25"/>
    <row r="10312" hidden="1" x14ac:dyDescent="0.25"/>
    <row r="10313" hidden="1" x14ac:dyDescent="0.25"/>
    <row r="10314" hidden="1" x14ac:dyDescent="0.25"/>
    <row r="10315" hidden="1" x14ac:dyDescent="0.25"/>
    <row r="10316" hidden="1" x14ac:dyDescent="0.25"/>
    <row r="10317" hidden="1" x14ac:dyDescent="0.25"/>
    <row r="10318" hidden="1" x14ac:dyDescent="0.25"/>
    <row r="10319" hidden="1" x14ac:dyDescent="0.25"/>
    <row r="10320" hidden="1" x14ac:dyDescent="0.25"/>
    <row r="10321" hidden="1" x14ac:dyDescent="0.25"/>
    <row r="10322" hidden="1" x14ac:dyDescent="0.25"/>
    <row r="10323" hidden="1" x14ac:dyDescent="0.25"/>
    <row r="10324" hidden="1" x14ac:dyDescent="0.25"/>
    <row r="10325" hidden="1" x14ac:dyDescent="0.25"/>
    <row r="10326" hidden="1" x14ac:dyDescent="0.25"/>
    <row r="10327" hidden="1" x14ac:dyDescent="0.25"/>
    <row r="10328" hidden="1" x14ac:dyDescent="0.25"/>
    <row r="10329" hidden="1" x14ac:dyDescent="0.25"/>
    <row r="10330" hidden="1" x14ac:dyDescent="0.25"/>
    <row r="10331" hidden="1" x14ac:dyDescent="0.25"/>
    <row r="10332" hidden="1" x14ac:dyDescent="0.25"/>
    <row r="10333" hidden="1" x14ac:dyDescent="0.25"/>
    <row r="10334" hidden="1" x14ac:dyDescent="0.25"/>
    <row r="10335" hidden="1" x14ac:dyDescent="0.25"/>
    <row r="10336" hidden="1" x14ac:dyDescent="0.25"/>
    <row r="10337" hidden="1" x14ac:dyDescent="0.25"/>
    <row r="10338" hidden="1" x14ac:dyDescent="0.25"/>
    <row r="10339" hidden="1" x14ac:dyDescent="0.25"/>
    <row r="10340" hidden="1" x14ac:dyDescent="0.25"/>
    <row r="10341" hidden="1" x14ac:dyDescent="0.25"/>
    <row r="10342" hidden="1" x14ac:dyDescent="0.25"/>
    <row r="10343" hidden="1" x14ac:dyDescent="0.25"/>
    <row r="10344" hidden="1" x14ac:dyDescent="0.25"/>
    <row r="10345" hidden="1" x14ac:dyDescent="0.25"/>
    <row r="10346" hidden="1" x14ac:dyDescent="0.25"/>
    <row r="10347" hidden="1" x14ac:dyDescent="0.25"/>
    <row r="10348" hidden="1" x14ac:dyDescent="0.25"/>
    <row r="10349" hidden="1" x14ac:dyDescent="0.25"/>
    <row r="10350" hidden="1" x14ac:dyDescent="0.25"/>
    <row r="10351" hidden="1" x14ac:dyDescent="0.25"/>
    <row r="10352" hidden="1" x14ac:dyDescent="0.25"/>
    <row r="10353" hidden="1" x14ac:dyDescent="0.25"/>
    <row r="10354" hidden="1" x14ac:dyDescent="0.25"/>
    <row r="10355" hidden="1" x14ac:dyDescent="0.25"/>
    <row r="10356" hidden="1" x14ac:dyDescent="0.25"/>
    <row r="10357" hidden="1" x14ac:dyDescent="0.25"/>
    <row r="10358" hidden="1" x14ac:dyDescent="0.25"/>
    <row r="10359" hidden="1" x14ac:dyDescent="0.25"/>
    <row r="10360" hidden="1" x14ac:dyDescent="0.25"/>
    <row r="10361" hidden="1" x14ac:dyDescent="0.25"/>
    <row r="10362" hidden="1" x14ac:dyDescent="0.25"/>
    <row r="10363" hidden="1" x14ac:dyDescent="0.25"/>
    <row r="10364" hidden="1" x14ac:dyDescent="0.25"/>
    <row r="10365" hidden="1" x14ac:dyDescent="0.25"/>
    <row r="10366" hidden="1" x14ac:dyDescent="0.25"/>
    <row r="10367" hidden="1" x14ac:dyDescent="0.25"/>
    <row r="10368" hidden="1" x14ac:dyDescent="0.25"/>
    <row r="10369" hidden="1" x14ac:dyDescent="0.25"/>
    <row r="10370" hidden="1" x14ac:dyDescent="0.25"/>
    <row r="10371" hidden="1" x14ac:dyDescent="0.25"/>
    <row r="10372" hidden="1" x14ac:dyDescent="0.25"/>
    <row r="10373" hidden="1" x14ac:dyDescent="0.25"/>
    <row r="10374" hidden="1" x14ac:dyDescent="0.25"/>
    <row r="10375" hidden="1" x14ac:dyDescent="0.25"/>
    <row r="10376" hidden="1" x14ac:dyDescent="0.25"/>
    <row r="10377" hidden="1" x14ac:dyDescent="0.25"/>
    <row r="10378" hidden="1" x14ac:dyDescent="0.25"/>
    <row r="10379" hidden="1" x14ac:dyDescent="0.25"/>
    <row r="10380" hidden="1" x14ac:dyDescent="0.25"/>
    <row r="10381" hidden="1" x14ac:dyDescent="0.25"/>
    <row r="10382" hidden="1" x14ac:dyDescent="0.25"/>
    <row r="10383" hidden="1" x14ac:dyDescent="0.25"/>
    <row r="10384" hidden="1" x14ac:dyDescent="0.25"/>
    <row r="10385" hidden="1" x14ac:dyDescent="0.25"/>
    <row r="10386" hidden="1" x14ac:dyDescent="0.25"/>
    <row r="10387" hidden="1" x14ac:dyDescent="0.25"/>
    <row r="10388" hidden="1" x14ac:dyDescent="0.25"/>
    <row r="10389" hidden="1" x14ac:dyDescent="0.25"/>
    <row r="10390" hidden="1" x14ac:dyDescent="0.25"/>
    <row r="10391" hidden="1" x14ac:dyDescent="0.25"/>
    <row r="10392" hidden="1" x14ac:dyDescent="0.25"/>
    <row r="10393" hidden="1" x14ac:dyDescent="0.25"/>
    <row r="10394" hidden="1" x14ac:dyDescent="0.25"/>
    <row r="10395" hidden="1" x14ac:dyDescent="0.25"/>
    <row r="10396" hidden="1" x14ac:dyDescent="0.25"/>
    <row r="10397" hidden="1" x14ac:dyDescent="0.25"/>
    <row r="10398" hidden="1" x14ac:dyDescent="0.25"/>
    <row r="10399" hidden="1" x14ac:dyDescent="0.25"/>
    <row r="10400" hidden="1" x14ac:dyDescent="0.25"/>
    <row r="10401" hidden="1" x14ac:dyDescent="0.25"/>
    <row r="10402" hidden="1" x14ac:dyDescent="0.25"/>
    <row r="10403" hidden="1" x14ac:dyDescent="0.25"/>
    <row r="10404" hidden="1" x14ac:dyDescent="0.25"/>
    <row r="10405" hidden="1" x14ac:dyDescent="0.25"/>
    <row r="10406" hidden="1" x14ac:dyDescent="0.25"/>
    <row r="10407" hidden="1" x14ac:dyDescent="0.25"/>
    <row r="10408" hidden="1" x14ac:dyDescent="0.25"/>
    <row r="10409" hidden="1" x14ac:dyDescent="0.25"/>
    <row r="10410" hidden="1" x14ac:dyDescent="0.25"/>
    <row r="10411" hidden="1" x14ac:dyDescent="0.25"/>
    <row r="10412" hidden="1" x14ac:dyDescent="0.25"/>
    <row r="10413" hidden="1" x14ac:dyDescent="0.25"/>
    <row r="10414" hidden="1" x14ac:dyDescent="0.25"/>
    <row r="10415" hidden="1" x14ac:dyDescent="0.25"/>
    <row r="10416" hidden="1" x14ac:dyDescent="0.25"/>
    <row r="10417" hidden="1" x14ac:dyDescent="0.25"/>
    <row r="10418" hidden="1" x14ac:dyDescent="0.25"/>
    <row r="10419" hidden="1" x14ac:dyDescent="0.25"/>
    <row r="10420" hidden="1" x14ac:dyDescent="0.25"/>
    <row r="10421" hidden="1" x14ac:dyDescent="0.25"/>
    <row r="10422" hidden="1" x14ac:dyDescent="0.25"/>
    <row r="10423" hidden="1" x14ac:dyDescent="0.25"/>
    <row r="10424" hidden="1" x14ac:dyDescent="0.25"/>
    <row r="10425" hidden="1" x14ac:dyDescent="0.25"/>
    <row r="10426" hidden="1" x14ac:dyDescent="0.25"/>
    <row r="10427" hidden="1" x14ac:dyDescent="0.25"/>
    <row r="10428" hidden="1" x14ac:dyDescent="0.25"/>
    <row r="10429" hidden="1" x14ac:dyDescent="0.25"/>
    <row r="10430" hidden="1" x14ac:dyDescent="0.25"/>
    <row r="10431" hidden="1" x14ac:dyDescent="0.25"/>
    <row r="10432" hidden="1" x14ac:dyDescent="0.25"/>
    <row r="10433" hidden="1" x14ac:dyDescent="0.25"/>
    <row r="10434" hidden="1" x14ac:dyDescent="0.25"/>
    <row r="10435" hidden="1" x14ac:dyDescent="0.25"/>
    <row r="10436" hidden="1" x14ac:dyDescent="0.25"/>
    <row r="10437" hidden="1" x14ac:dyDescent="0.25"/>
    <row r="10438" hidden="1" x14ac:dyDescent="0.25"/>
    <row r="10439" hidden="1" x14ac:dyDescent="0.25"/>
    <row r="10440" hidden="1" x14ac:dyDescent="0.25"/>
    <row r="10441" hidden="1" x14ac:dyDescent="0.25"/>
    <row r="10442" hidden="1" x14ac:dyDescent="0.25"/>
    <row r="10443" hidden="1" x14ac:dyDescent="0.25"/>
    <row r="10444" hidden="1" x14ac:dyDescent="0.25"/>
    <row r="10445" hidden="1" x14ac:dyDescent="0.25"/>
    <row r="10446" hidden="1" x14ac:dyDescent="0.25"/>
    <row r="10447" hidden="1" x14ac:dyDescent="0.25"/>
    <row r="10448" hidden="1" x14ac:dyDescent="0.25"/>
    <row r="10449" hidden="1" x14ac:dyDescent="0.25"/>
    <row r="10450" hidden="1" x14ac:dyDescent="0.25"/>
    <row r="10451" hidden="1" x14ac:dyDescent="0.25"/>
    <row r="10452" hidden="1" x14ac:dyDescent="0.25"/>
    <row r="10453" hidden="1" x14ac:dyDescent="0.25"/>
    <row r="10454" hidden="1" x14ac:dyDescent="0.25"/>
    <row r="10455" hidden="1" x14ac:dyDescent="0.25"/>
    <row r="10456" hidden="1" x14ac:dyDescent="0.25"/>
    <row r="10457" hidden="1" x14ac:dyDescent="0.25"/>
    <row r="10458" hidden="1" x14ac:dyDescent="0.25"/>
    <row r="10459" hidden="1" x14ac:dyDescent="0.25"/>
    <row r="10460" hidden="1" x14ac:dyDescent="0.25"/>
    <row r="10461" hidden="1" x14ac:dyDescent="0.25"/>
    <row r="10462" hidden="1" x14ac:dyDescent="0.25"/>
    <row r="10463" hidden="1" x14ac:dyDescent="0.25"/>
    <row r="10464" hidden="1" x14ac:dyDescent="0.25"/>
    <row r="10465" hidden="1" x14ac:dyDescent="0.25"/>
    <row r="10466" hidden="1" x14ac:dyDescent="0.25"/>
    <row r="10467" hidden="1" x14ac:dyDescent="0.25"/>
    <row r="10468" hidden="1" x14ac:dyDescent="0.25"/>
    <row r="10469" hidden="1" x14ac:dyDescent="0.25"/>
    <row r="10470" hidden="1" x14ac:dyDescent="0.25"/>
    <row r="10471" hidden="1" x14ac:dyDescent="0.25"/>
    <row r="10472" hidden="1" x14ac:dyDescent="0.25"/>
    <row r="10473" hidden="1" x14ac:dyDescent="0.25"/>
    <row r="10474" hidden="1" x14ac:dyDescent="0.25"/>
    <row r="10475" hidden="1" x14ac:dyDescent="0.25"/>
    <row r="10476" hidden="1" x14ac:dyDescent="0.25"/>
    <row r="10477" hidden="1" x14ac:dyDescent="0.25"/>
    <row r="10478" hidden="1" x14ac:dyDescent="0.25"/>
    <row r="10479" hidden="1" x14ac:dyDescent="0.25"/>
    <row r="10480" hidden="1" x14ac:dyDescent="0.25"/>
    <row r="10481" hidden="1" x14ac:dyDescent="0.25"/>
    <row r="10482" hidden="1" x14ac:dyDescent="0.25"/>
    <row r="10483" hidden="1" x14ac:dyDescent="0.25"/>
    <row r="10484" hidden="1" x14ac:dyDescent="0.25"/>
    <row r="10485" hidden="1" x14ac:dyDescent="0.25"/>
    <row r="10486" hidden="1" x14ac:dyDescent="0.25"/>
    <row r="10487" hidden="1" x14ac:dyDescent="0.25"/>
    <row r="10488" hidden="1" x14ac:dyDescent="0.25"/>
    <row r="10489" hidden="1" x14ac:dyDescent="0.25"/>
    <row r="10490" hidden="1" x14ac:dyDescent="0.25"/>
    <row r="10491" hidden="1" x14ac:dyDescent="0.25"/>
    <row r="10492" hidden="1" x14ac:dyDescent="0.25"/>
    <row r="10493" hidden="1" x14ac:dyDescent="0.25"/>
    <row r="10494" hidden="1" x14ac:dyDescent="0.25"/>
    <row r="10495" hidden="1" x14ac:dyDescent="0.25"/>
    <row r="10496" hidden="1" x14ac:dyDescent="0.25"/>
    <row r="10497" hidden="1" x14ac:dyDescent="0.25"/>
    <row r="10498" hidden="1" x14ac:dyDescent="0.25"/>
    <row r="10499" hidden="1" x14ac:dyDescent="0.25"/>
    <row r="10500" hidden="1" x14ac:dyDescent="0.25"/>
    <row r="10501" hidden="1" x14ac:dyDescent="0.25"/>
    <row r="10502" hidden="1" x14ac:dyDescent="0.25"/>
    <row r="10503" hidden="1" x14ac:dyDescent="0.25"/>
    <row r="10504" hidden="1" x14ac:dyDescent="0.25"/>
    <row r="10505" hidden="1" x14ac:dyDescent="0.25"/>
    <row r="10506" hidden="1" x14ac:dyDescent="0.25"/>
    <row r="10507" hidden="1" x14ac:dyDescent="0.25"/>
    <row r="10508" hidden="1" x14ac:dyDescent="0.25"/>
    <row r="10509" hidden="1" x14ac:dyDescent="0.25"/>
    <row r="10510" hidden="1" x14ac:dyDescent="0.25"/>
    <row r="10511" hidden="1" x14ac:dyDescent="0.25"/>
    <row r="10512" hidden="1" x14ac:dyDescent="0.25"/>
    <row r="10513" hidden="1" x14ac:dyDescent="0.25"/>
    <row r="10514" hidden="1" x14ac:dyDescent="0.25"/>
    <row r="10515" hidden="1" x14ac:dyDescent="0.25"/>
    <row r="10516" hidden="1" x14ac:dyDescent="0.25"/>
    <row r="10517" hidden="1" x14ac:dyDescent="0.25"/>
    <row r="10518" hidden="1" x14ac:dyDescent="0.25"/>
    <row r="10519" hidden="1" x14ac:dyDescent="0.25"/>
    <row r="10520" hidden="1" x14ac:dyDescent="0.25"/>
    <row r="10521" hidden="1" x14ac:dyDescent="0.25"/>
    <row r="10522" hidden="1" x14ac:dyDescent="0.25"/>
    <row r="10523" hidden="1" x14ac:dyDescent="0.25"/>
    <row r="10524" hidden="1" x14ac:dyDescent="0.25"/>
    <row r="10525" hidden="1" x14ac:dyDescent="0.25"/>
    <row r="10526" hidden="1" x14ac:dyDescent="0.25"/>
    <row r="10527" hidden="1" x14ac:dyDescent="0.25"/>
    <row r="10528" hidden="1" x14ac:dyDescent="0.25"/>
    <row r="10529" hidden="1" x14ac:dyDescent="0.25"/>
    <row r="10530" hidden="1" x14ac:dyDescent="0.25"/>
    <row r="10531" hidden="1" x14ac:dyDescent="0.25"/>
    <row r="10532" hidden="1" x14ac:dyDescent="0.25"/>
    <row r="10533" hidden="1" x14ac:dyDescent="0.25"/>
    <row r="10534" hidden="1" x14ac:dyDescent="0.25"/>
    <row r="10535" hidden="1" x14ac:dyDescent="0.25"/>
    <row r="10536" hidden="1" x14ac:dyDescent="0.25"/>
    <row r="10537" hidden="1" x14ac:dyDescent="0.25"/>
    <row r="10538" hidden="1" x14ac:dyDescent="0.25"/>
    <row r="10539" hidden="1" x14ac:dyDescent="0.25"/>
    <row r="10540" hidden="1" x14ac:dyDescent="0.25"/>
    <row r="10541" hidden="1" x14ac:dyDescent="0.25"/>
    <row r="10542" hidden="1" x14ac:dyDescent="0.25"/>
    <row r="10543" hidden="1" x14ac:dyDescent="0.25"/>
    <row r="10544" hidden="1" x14ac:dyDescent="0.25"/>
    <row r="10545" hidden="1" x14ac:dyDescent="0.25"/>
    <row r="10546" hidden="1" x14ac:dyDescent="0.25"/>
    <row r="10547" hidden="1" x14ac:dyDescent="0.25"/>
    <row r="10548" hidden="1" x14ac:dyDescent="0.25"/>
    <row r="10549" hidden="1" x14ac:dyDescent="0.25"/>
    <row r="10550" hidden="1" x14ac:dyDescent="0.25"/>
    <row r="10551" hidden="1" x14ac:dyDescent="0.25"/>
    <row r="10552" hidden="1" x14ac:dyDescent="0.25"/>
    <row r="10553" hidden="1" x14ac:dyDescent="0.25"/>
    <row r="10554" hidden="1" x14ac:dyDescent="0.25"/>
    <row r="10555" hidden="1" x14ac:dyDescent="0.25"/>
    <row r="10556" hidden="1" x14ac:dyDescent="0.25"/>
    <row r="10557" hidden="1" x14ac:dyDescent="0.25"/>
    <row r="10558" hidden="1" x14ac:dyDescent="0.25"/>
    <row r="10559" hidden="1" x14ac:dyDescent="0.25"/>
    <row r="10560" hidden="1" x14ac:dyDescent="0.25"/>
    <row r="10561" hidden="1" x14ac:dyDescent="0.25"/>
    <row r="10562" hidden="1" x14ac:dyDescent="0.25"/>
    <row r="10563" hidden="1" x14ac:dyDescent="0.25"/>
    <row r="10564" hidden="1" x14ac:dyDescent="0.25"/>
    <row r="10565" hidden="1" x14ac:dyDescent="0.25"/>
    <row r="10566" hidden="1" x14ac:dyDescent="0.25"/>
    <row r="10567" hidden="1" x14ac:dyDescent="0.25"/>
    <row r="10568" hidden="1" x14ac:dyDescent="0.25"/>
    <row r="10569" hidden="1" x14ac:dyDescent="0.25"/>
    <row r="10570" hidden="1" x14ac:dyDescent="0.25"/>
    <row r="10571" hidden="1" x14ac:dyDescent="0.25"/>
    <row r="10572" hidden="1" x14ac:dyDescent="0.25"/>
    <row r="10573" hidden="1" x14ac:dyDescent="0.25"/>
    <row r="10574" hidden="1" x14ac:dyDescent="0.25"/>
    <row r="10575" hidden="1" x14ac:dyDescent="0.25"/>
    <row r="10576" hidden="1" x14ac:dyDescent="0.25"/>
    <row r="10577" hidden="1" x14ac:dyDescent="0.25"/>
    <row r="10578" hidden="1" x14ac:dyDescent="0.25"/>
    <row r="10579" hidden="1" x14ac:dyDescent="0.25"/>
    <row r="10580" hidden="1" x14ac:dyDescent="0.25"/>
    <row r="10581" hidden="1" x14ac:dyDescent="0.25"/>
    <row r="10582" hidden="1" x14ac:dyDescent="0.25"/>
    <row r="10583" hidden="1" x14ac:dyDescent="0.25"/>
    <row r="10584" hidden="1" x14ac:dyDescent="0.25"/>
    <row r="10585" hidden="1" x14ac:dyDescent="0.25"/>
    <row r="10586" hidden="1" x14ac:dyDescent="0.25"/>
    <row r="10587" hidden="1" x14ac:dyDescent="0.25"/>
    <row r="10588" hidden="1" x14ac:dyDescent="0.25"/>
    <row r="10589" hidden="1" x14ac:dyDescent="0.25"/>
    <row r="10590" hidden="1" x14ac:dyDescent="0.25"/>
    <row r="10591" hidden="1" x14ac:dyDescent="0.25"/>
    <row r="10592" hidden="1" x14ac:dyDescent="0.25"/>
    <row r="10593" hidden="1" x14ac:dyDescent="0.25"/>
    <row r="10594" hidden="1" x14ac:dyDescent="0.25"/>
    <row r="10595" hidden="1" x14ac:dyDescent="0.25"/>
    <row r="10596" hidden="1" x14ac:dyDescent="0.25"/>
    <row r="10597" hidden="1" x14ac:dyDescent="0.25"/>
    <row r="10598" hidden="1" x14ac:dyDescent="0.25"/>
    <row r="10599" hidden="1" x14ac:dyDescent="0.25"/>
    <row r="10600" hidden="1" x14ac:dyDescent="0.25"/>
    <row r="10601" hidden="1" x14ac:dyDescent="0.25"/>
    <row r="10602" hidden="1" x14ac:dyDescent="0.25"/>
    <row r="10603" hidden="1" x14ac:dyDescent="0.25"/>
    <row r="10604" hidden="1" x14ac:dyDescent="0.25"/>
    <row r="10605" hidden="1" x14ac:dyDescent="0.25"/>
    <row r="10606" hidden="1" x14ac:dyDescent="0.25"/>
    <row r="10607" hidden="1" x14ac:dyDescent="0.25"/>
    <row r="10608" hidden="1" x14ac:dyDescent="0.25"/>
    <row r="10609" hidden="1" x14ac:dyDescent="0.25"/>
    <row r="10610" hidden="1" x14ac:dyDescent="0.25"/>
    <row r="10611" hidden="1" x14ac:dyDescent="0.25"/>
    <row r="10612" hidden="1" x14ac:dyDescent="0.25"/>
    <row r="10613" hidden="1" x14ac:dyDescent="0.25"/>
    <row r="10614" hidden="1" x14ac:dyDescent="0.25"/>
    <row r="10615" hidden="1" x14ac:dyDescent="0.25"/>
    <row r="10616" hidden="1" x14ac:dyDescent="0.25"/>
    <row r="10617" hidden="1" x14ac:dyDescent="0.25"/>
    <row r="10618" hidden="1" x14ac:dyDescent="0.25"/>
    <row r="10619" hidden="1" x14ac:dyDescent="0.25"/>
    <row r="10620" hidden="1" x14ac:dyDescent="0.25"/>
    <row r="10621" hidden="1" x14ac:dyDescent="0.25"/>
    <row r="10622" hidden="1" x14ac:dyDescent="0.25"/>
    <row r="10623" hidden="1" x14ac:dyDescent="0.25"/>
    <row r="10624" hidden="1" x14ac:dyDescent="0.25"/>
    <row r="10625" hidden="1" x14ac:dyDescent="0.25"/>
    <row r="10626" hidden="1" x14ac:dyDescent="0.25"/>
    <row r="10627" hidden="1" x14ac:dyDescent="0.25"/>
    <row r="10628" hidden="1" x14ac:dyDescent="0.25"/>
    <row r="10629" hidden="1" x14ac:dyDescent="0.25"/>
    <row r="10630" hidden="1" x14ac:dyDescent="0.25"/>
    <row r="10631" hidden="1" x14ac:dyDescent="0.25"/>
    <row r="10632" hidden="1" x14ac:dyDescent="0.25"/>
    <row r="10633" hidden="1" x14ac:dyDescent="0.25"/>
    <row r="10634" hidden="1" x14ac:dyDescent="0.25"/>
    <row r="10635" hidden="1" x14ac:dyDescent="0.25"/>
    <row r="10636" hidden="1" x14ac:dyDescent="0.25"/>
    <row r="10637" hidden="1" x14ac:dyDescent="0.25"/>
    <row r="10638" hidden="1" x14ac:dyDescent="0.25"/>
    <row r="10639" hidden="1" x14ac:dyDescent="0.25"/>
    <row r="10640" hidden="1" x14ac:dyDescent="0.25"/>
    <row r="10641" hidden="1" x14ac:dyDescent="0.25"/>
    <row r="10642" hidden="1" x14ac:dyDescent="0.25"/>
    <row r="10643" hidden="1" x14ac:dyDescent="0.25"/>
    <row r="10644" hidden="1" x14ac:dyDescent="0.25"/>
    <row r="10645" hidden="1" x14ac:dyDescent="0.25"/>
    <row r="10646" hidden="1" x14ac:dyDescent="0.25"/>
    <row r="10647" hidden="1" x14ac:dyDescent="0.25"/>
    <row r="10648" hidden="1" x14ac:dyDescent="0.25"/>
    <row r="10649" hidden="1" x14ac:dyDescent="0.25"/>
    <row r="10650" hidden="1" x14ac:dyDescent="0.25"/>
    <row r="10651" hidden="1" x14ac:dyDescent="0.25"/>
    <row r="10652" hidden="1" x14ac:dyDescent="0.25"/>
    <row r="10653" hidden="1" x14ac:dyDescent="0.25"/>
    <row r="10654" hidden="1" x14ac:dyDescent="0.25"/>
    <row r="10655" hidden="1" x14ac:dyDescent="0.25"/>
    <row r="10656" hidden="1" x14ac:dyDescent="0.25"/>
    <row r="10657" hidden="1" x14ac:dyDescent="0.25"/>
    <row r="10658" hidden="1" x14ac:dyDescent="0.25"/>
    <row r="10659" hidden="1" x14ac:dyDescent="0.25"/>
    <row r="10660" hidden="1" x14ac:dyDescent="0.25"/>
    <row r="10661" hidden="1" x14ac:dyDescent="0.25"/>
    <row r="10662" hidden="1" x14ac:dyDescent="0.25"/>
    <row r="10663" hidden="1" x14ac:dyDescent="0.25"/>
    <row r="10664" hidden="1" x14ac:dyDescent="0.25"/>
    <row r="10665" hidden="1" x14ac:dyDescent="0.25"/>
    <row r="10666" hidden="1" x14ac:dyDescent="0.25"/>
    <row r="10667" hidden="1" x14ac:dyDescent="0.25"/>
    <row r="10668" hidden="1" x14ac:dyDescent="0.25"/>
    <row r="10669" hidden="1" x14ac:dyDescent="0.25"/>
    <row r="10670" hidden="1" x14ac:dyDescent="0.25"/>
    <row r="10671" hidden="1" x14ac:dyDescent="0.25"/>
    <row r="10672" hidden="1" x14ac:dyDescent="0.25"/>
    <row r="10673" hidden="1" x14ac:dyDescent="0.25"/>
    <row r="10674" hidden="1" x14ac:dyDescent="0.25"/>
    <row r="10675" hidden="1" x14ac:dyDescent="0.25"/>
    <row r="10676" hidden="1" x14ac:dyDescent="0.25"/>
    <row r="10677" hidden="1" x14ac:dyDescent="0.25"/>
    <row r="10678" hidden="1" x14ac:dyDescent="0.25"/>
    <row r="10679" hidden="1" x14ac:dyDescent="0.25"/>
    <row r="10680" hidden="1" x14ac:dyDescent="0.25"/>
    <row r="10681" hidden="1" x14ac:dyDescent="0.25"/>
    <row r="10682" hidden="1" x14ac:dyDescent="0.25"/>
    <row r="10683" hidden="1" x14ac:dyDescent="0.25"/>
    <row r="10684" hidden="1" x14ac:dyDescent="0.25"/>
    <row r="10685" hidden="1" x14ac:dyDescent="0.25"/>
    <row r="10686" hidden="1" x14ac:dyDescent="0.25"/>
    <row r="10687" hidden="1" x14ac:dyDescent="0.25"/>
    <row r="10688" hidden="1" x14ac:dyDescent="0.25"/>
    <row r="10689" hidden="1" x14ac:dyDescent="0.25"/>
    <row r="10690" hidden="1" x14ac:dyDescent="0.25"/>
    <row r="10691" hidden="1" x14ac:dyDescent="0.25"/>
    <row r="10692" hidden="1" x14ac:dyDescent="0.25"/>
    <row r="10693" hidden="1" x14ac:dyDescent="0.25"/>
    <row r="10694" hidden="1" x14ac:dyDescent="0.25"/>
    <row r="10695" hidden="1" x14ac:dyDescent="0.25"/>
    <row r="10696" hidden="1" x14ac:dyDescent="0.25"/>
    <row r="10697" hidden="1" x14ac:dyDescent="0.25"/>
    <row r="10698" hidden="1" x14ac:dyDescent="0.25"/>
    <row r="10699" hidden="1" x14ac:dyDescent="0.25"/>
    <row r="10700" hidden="1" x14ac:dyDescent="0.25"/>
    <row r="10701" hidden="1" x14ac:dyDescent="0.25"/>
    <row r="10702" hidden="1" x14ac:dyDescent="0.25"/>
    <row r="10703" hidden="1" x14ac:dyDescent="0.25"/>
    <row r="10704" hidden="1" x14ac:dyDescent="0.25"/>
    <row r="10705" hidden="1" x14ac:dyDescent="0.25"/>
    <row r="10706" hidden="1" x14ac:dyDescent="0.25"/>
    <row r="10707" hidden="1" x14ac:dyDescent="0.25"/>
    <row r="10708" hidden="1" x14ac:dyDescent="0.25"/>
    <row r="10709" hidden="1" x14ac:dyDescent="0.25"/>
    <row r="10710" hidden="1" x14ac:dyDescent="0.25"/>
    <row r="10711" hidden="1" x14ac:dyDescent="0.25"/>
    <row r="10712" hidden="1" x14ac:dyDescent="0.25"/>
    <row r="10713" hidden="1" x14ac:dyDescent="0.25"/>
    <row r="10714" hidden="1" x14ac:dyDescent="0.25"/>
    <row r="10715" hidden="1" x14ac:dyDescent="0.25"/>
    <row r="10716" hidden="1" x14ac:dyDescent="0.25"/>
    <row r="10717" hidden="1" x14ac:dyDescent="0.25"/>
    <row r="10718" hidden="1" x14ac:dyDescent="0.25"/>
    <row r="10719" hidden="1" x14ac:dyDescent="0.25"/>
    <row r="10720" hidden="1" x14ac:dyDescent="0.25"/>
    <row r="10721" hidden="1" x14ac:dyDescent="0.25"/>
    <row r="10722" hidden="1" x14ac:dyDescent="0.25"/>
    <row r="10723" hidden="1" x14ac:dyDescent="0.25"/>
    <row r="10724" hidden="1" x14ac:dyDescent="0.25"/>
    <row r="10725" hidden="1" x14ac:dyDescent="0.25"/>
    <row r="10726" hidden="1" x14ac:dyDescent="0.25"/>
    <row r="10727" hidden="1" x14ac:dyDescent="0.25"/>
    <row r="10728" hidden="1" x14ac:dyDescent="0.25"/>
    <row r="10729" hidden="1" x14ac:dyDescent="0.25"/>
    <row r="10730" hidden="1" x14ac:dyDescent="0.25"/>
    <row r="10731" hidden="1" x14ac:dyDescent="0.25"/>
    <row r="10732" hidden="1" x14ac:dyDescent="0.25"/>
    <row r="10733" hidden="1" x14ac:dyDescent="0.25"/>
    <row r="10734" hidden="1" x14ac:dyDescent="0.25"/>
    <row r="10735" hidden="1" x14ac:dyDescent="0.25"/>
    <row r="10736" hidden="1" x14ac:dyDescent="0.25"/>
    <row r="10737" hidden="1" x14ac:dyDescent="0.25"/>
    <row r="10738" hidden="1" x14ac:dyDescent="0.25"/>
    <row r="10739" hidden="1" x14ac:dyDescent="0.25"/>
    <row r="10740" hidden="1" x14ac:dyDescent="0.25"/>
    <row r="10741" hidden="1" x14ac:dyDescent="0.25"/>
    <row r="10742" hidden="1" x14ac:dyDescent="0.25"/>
    <row r="10743" hidden="1" x14ac:dyDescent="0.25"/>
    <row r="10744" hidden="1" x14ac:dyDescent="0.25"/>
    <row r="10745" hidden="1" x14ac:dyDescent="0.25"/>
    <row r="10746" hidden="1" x14ac:dyDescent="0.25"/>
    <row r="10747" hidden="1" x14ac:dyDescent="0.25"/>
    <row r="10748" hidden="1" x14ac:dyDescent="0.25"/>
    <row r="10749" hidden="1" x14ac:dyDescent="0.25"/>
    <row r="10750" hidden="1" x14ac:dyDescent="0.25"/>
    <row r="10751" hidden="1" x14ac:dyDescent="0.25"/>
    <row r="10752" hidden="1" x14ac:dyDescent="0.25"/>
    <row r="10753" hidden="1" x14ac:dyDescent="0.25"/>
    <row r="10754" hidden="1" x14ac:dyDescent="0.25"/>
    <row r="10755" hidden="1" x14ac:dyDescent="0.25"/>
    <row r="10756" hidden="1" x14ac:dyDescent="0.25"/>
    <row r="10757" hidden="1" x14ac:dyDescent="0.25"/>
    <row r="10758" hidden="1" x14ac:dyDescent="0.25"/>
    <row r="10759" hidden="1" x14ac:dyDescent="0.25"/>
    <row r="10760" hidden="1" x14ac:dyDescent="0.25"/>
    <row r="10761" hidden="1" x14ac:dyDescent="0.25"/>
    <row r="10762" hidden="1" x14ac:dyDescent="0.25"/>
    <row r="10763" hidden="1" x14ac:dyDescent="0.25"/>
    <row r="10764" hidden="1" x14ac:dyDescent="0.25"/>
    <row r="10765" hidden="1" x14ac:dyDescent="0.25"/>
    <row r="10766" hidden="1" x14ac:dyDescent="0.25"/>
    <row r="10767" hidden="1" x14ac:dyDescent="0.25"/>
    <row r="10768" hidden="1" x14ac:dyDescent="0.25"/>
    <row r="10769" hidden="1" x14ac:dyDescent="0.25"/>
    <row r="10770" hidden="1" x14ac:dyDescent="0.25"/>
    <row r="10771" hidden="1" x14ac:dyDescent="0.25"/>
    <row r="10772" hidden="1" x14ac:dyDescent="0.25"/>
    <row r="10773" hidden="1" x14ac:dyDescent="0.25"/>
    <row r="10774" hidden="1" x14ac:dyDescent="0.25"/>
    <row r="10775" hidden="1" x14ac:dyDescent="0.25"/>
    <row r="10776" hidden="1" x14ac:dyDescent="0.25"/>
    <row r="10777" hidden="1" x14ac:dyDescent="0.25"/>
    <row r="10778" hidden="1" x14ac:dyDescent="0.25"/>
    <row r="10779" hidden="1" x14ac:dyDescent="0.25"/>
    <row r="10780" hidden="1" x14ac:dyDescent="0.25"/>
    <row r="10781" hidden="1" x14ac:dyDescent="0.25"/>
    <row r="10782" hidden="1" x14ac:dyDescent="0.25"/>
    <row r="10783" hidden="1" x14ac:dyDescent="0.25"/>
    <row r="10784" hidden="1" x14ac:dyDescent="0.25"/>
    <row r="10785" hidden="1" x14ac:dyDescent="0.25"/>
    <row r="10786" hidden="1" x14ac:dyDescent="0.25"/>
    <row r="10787" hidden="1" x14ac:dyDescent="0.25"/>
    <row r="10788" hidden="1" x14ac:dyDescent="0.25"/>
    <row r="10789" hidden="1" x14ac:dyDescent="0.25"/>
    <row r="10790" hidden="1" x14ac:dyDescent="0.25"/>
    <row r="10791" hidden="1" x14ac:dyDescent="0.25"/>
    <row r="10792" hidden="1" x14ac:dyDescent="0.25"/>
    <row r="10793" hidden="1" x14ac:dyDescent="0.25"/>
    <row r="10794" hidden="1" x14ac:dyDescent="0.25"/>
    <row r="10795" hidden="1" x14ac:dyDescent="0.25"/>
    <row r="10796" hidden="1" x14ac:dyDescent="0.25"/>
    <row r="10797" hidden="1" x14ac:dyDescent="0.25"/>
    <row r="10798" hidden="1" x14ac:dyDescent="0.25"/>
    <row r="10799" hidden="1" x14ac:dyDescent="0.25"/>
    <row r="10800" hidden="1" x14ac:dyDescent="0.25"/>
    <row r="10801" hidden="1" x14ac:dyDescent="0.25"/>
    <row r="10802" hidden="1" x14ac:dyDescent="0.25"/>
    <row r="10803" hidden="1" x14ac:dyDescent="0.25"/>
    <row r="10804" hidden="1" x14ac:dyDescent="0.25"/>
    <row r="10805" hidden="1" x14ac:dyDescent="0.25"/>
    <row r="10806" hidden="1" x14ac:dyDescent="0.25"/>
    <row r="10807" hidden="1" x14ac:dyDescent="0.25"/>
    <row r="10808" hidden="1" x14ac:dyDescent="0.25"/>
    <row r="10809" hidden="1" x14ac:dyDescent="0.25"/>
    <row r="10810" hidden="1" x14ac:dyDescent="0.25"/>
    <row r="10811" hidden="1" x14ac:dyDescent="0.25"/>
    <row r="10812" hidden="1" x14ac:dyDescent="0.25"/>
    <row r="10813" hidden="1" x14ac:dyDescent="0.25"/>
    <row r="10814" hidden="1" x14ac:dyDescent="0.25"/>
    <row r="10815" hidden="1" x14ac:dyDescent="0.25"/>
    <row r="10816" hidden="1" x14ac:dyDescent="0.25"/>
    <row r="10817" hidden="1" x14ac:dyDescent="0.25"/>
    <row r="10818" hidden="1" x14ac:dyDescent="0.25"/>
    <row r="10819" hidden="1" x14ac:dyDescent="0.25"/>
    <row r="10820" hidden="1" x14ac:dyDescent="0.25"/>
    <row r="10821" hidden="1" x14ac:dyDescent="0.25"/>
    <row r="10822" hidden="1" x14ac:dyDescent="0.25"/>
    <row r="10823" hidden="1" x14ac:dyDescent="0.25"/>
    <row r="10824" hidden="1" x14ac:dyDescent="0.25"/>
    <row r="10825" hidden="1" x14ac:dyDescent="0.25"/>
    <row r="10826" hidden="1" x14ac:dyDescent="0.25"/>
    <row r="10827" hidden="1" x14ac:dyDescent="0.25"/>
    <row r="10828" hidden="1" x14ac:dyDescent="0.25"/>
    <row r="10829" hidden="1" x14ac:dyDescent="0.25"/>
    <row r="10830" hidden="1" x14ac:dyDescent="0.25"/>
    <row r="10831" hidden="1" x14ac:dyDescent="0.25"/>
    <row r="10832" hidden="1" x14ac:dyDescent="0.25"/>
    <row r="10833" hidden="1" x14ac:dyDescent="0.25"/>
    <row r="10834" hidden="1" x14ac:dyDescent="0.25"/>
    <row r="10835" hidden="1" x14ac:dyDescent="0.25"/>
    <row r="10836" hidden="1" x14ac:dyDescent="0.25"/>
    <row r="10837" hidden="1" x14ac:dyDescent="0.25"/>
    <row r="10838" hidden="1" x14ac:dyDescent="0.25"/>
    <row r="10839" hidden="1" x14ac:dyDescent="0.25"/>
    <row r="10840" hidden="1" x14ac:dyDescent="0.25"/>
    <row r="10841" hidden="1" x14ac:dyDescent="0.25"/>
    <row r="10842" hidden="1" x14ac:dyDescent="0.25"/>
    <row r="10843" hidden="1" x14ac:dyDescent="0.25"/>
    <row r="10844" hidden="1" x14ac:dyDescent="0.25"/>
    <row r="10845" hidden="1" x14ac:dyDescent="0.25"/>
    <row r="10846" hidden="1" x14ac:dyDescent="0.25"/>
    <row r="10847" hidden="1" x14ac:dyDescent="0.25"/>
    <row r="10848" hidden="1" x14ac:dyDescent="0.25"/>
    <row r="10849" hidden="1" x14ac:dyDescent="0.25"/>
    <row r="10850" hidden="1" x14ac:dyDescent="0.25"/>
    <row r="10851" hidden="1" x14ac:dyDescent="0.25"/>
    <row r="10852" hidden="1" x14ac:dyDescent="0.25"/>
    <row r="10853" hidden="1" x14ac:dyDescent="0.25"/>
    <row r="10854" hidden="1" x14ac:dyDescent="0.25"/>
    <row r="10855" hidden="1" x14ac:dyDescent="0.25"/>
    <row r="10856" hidden="1" x14ac:dyDescent="0.25"/>
    <row r="10857" hidden="1" x14ac:dyDescent="0.25"/>
    <row r="10858" hidden="1" x14ac:dyDescent="0.25"/>
    <row r="10859" hidden="1" x14ac:dyDescent="0.25"/>
    <row r="10860" hidden="1" x14ac:dyDescent="0.25"/>
    <row r="10861" hidden="1" x14ac:dyDescent="0.25"/>
    <row r="10862" hidden="1" x14ac:dyDescent="0.25"/>
    <row r="10863" hidden="1" x14ac:dyDescent="0.25"/>
    <row r="10864" hidden="1" x14ac:dyDescent="0.25"/>
    <row r="10865" hidden="1" x14ac:dyDescent="0.25"/>
    <row r="10866" hidden="1" x14ac:dyDescent="0.25"/>
    <row r="10867" hidden="1" x14ac:dyDescent="0.25"/>
    <row r="10868" hidden="1" x14ac:dyDescent="0.25"/>
    <row r="10869" hidden="1" x14ac:dyDescent="0.25"/>
    <row r="10870" hidden="1" x14ac:dyDescent="0.25"/>
    <row r="10871" hidden="1" x14ac:dyDescent="0.25"/>
    <row r="10872" hidden="1" x14ac:dyDescent="0.25"/>
    <row r="10873" hidden="1" x14ac:dyDescent="0.25"/>
    <row r="10874" hidden="1" x14ac:dyDescent="0.25"/>
    <row r="10875" hidden="1" x14ac:dyDescent="0.25"/>
    <row r="10876" hidden="1" x14ac:dyDescent="0.25"/>
    <row r="10877" hidden="1" x14ac:dyDescent="0.25"/>
    <row r="10878" hidden="1" x14ac:dyDescent="0.25"/>
    <row r="10879" hidden="1" x14ac:dyDescent="0.25"/>
    <row r="10880" hidden="1" x14ac:dyDescent="0.25"/>
    <row r="10881" hidden="1" x14ac:dyDescent="0.25"/>
    <row r="10882" hidden="1" x14ac:dyDescent="0.25"/>
    <row r="10883" hidden="1" x14ac:dyDescent="0.25"/>
    <row r="10884" hidden="1" x14ac:dyDescent="0.25"/>
    <row r="10885" hidden="1" x14ac:dyDescent="0.25"/>
    <row r="10886" hidden="1" x14ac:dyDescent="0.25"/>
    <row r="10887" hidden="1" x14ac:dyDescent="0.25"/>
    <row r="10888" hidden="1" x14ac:dyDescent="0.25"/>
    <row r="10889" hidden="1" x14ac:dyDescent="0.25"/>
    <row r="10890" hidden="1" x14ac:dyDescent="0.25"/>
    <row r="10891" hidden="1" x14ac:dyDescent="0.25"/>
    <row r="10892" hidden="1" x14ac:dyDescent="0.25"/>
    <row r="10893" hidden="1" x14ac:dyDescent="0.25"/>
    <row r="10894" hidden="1" x14ac:dyDescent="0.25"/>
    <row r="10895" hidden="1" x14ac:dyDescent="0.25"/>
    <row r="10896" hidden="1" x14ac:dyDescent="0.25"/>
    <row r="10897" hidden="1" x14ac:dyDescent="0.25"/>
    <row r="10898" hidden="1" x14ac:dyDescent="0.25"/>
    <row r="10899" hidden="1" x14ac:dyDescent="0.25"/>
    <row r="10900" hidden="1" x14ac:dyDescent="0.25"/>
    <row r="10901" hidden="1" x14ac:dyDescent="0.25"/>
    <row r="10902" hidden="1" x14ac:dyDescent="0.25"/>
    <row r="10903" hidden="1" x14ac:dyDescent="0.25"/>
    <row r="10904" hidden="1" x14ac:dyDescent="0.25"/>
    <row r="10905" hidden="1" x14ac:dyDescent="0.25"/>
    <row r="10906" hidden="1" x14ac:dyDescent="0.25"/>
    <row r="10907" hidden="1" x14ac:dyDescent="0.25"/>
    <row r="10908" hidden="1" x14ac:dyDescent="0.25"/>
    <row r="10909" hidden="1" x14ac:dyDescent="0.25"/>
    <row r="10910" hidden="1" x14ac:dyDescent="0.25"/>
    <row r="10911" hidden="1" x14ac:dyDescent="0.25"/>
    <row r="10912" hidden="1" x14ac:dyDescent="0.25"/>
    <row r="10913" hidden="1" x14ac:dyDescent="0.25"/>
    <row r="10914" hidden="1" x14ac:dyDescent="0.25"/>
    <row r="10915" hidden="1" x14ac:dyDescent="0.25"/>
    <row r="10916" hidden="1" x14ac:dyDescent="0.25"/>
    <row r="10917" hidden="1" x14ac:dyDescent="0.25"/>
    <row r="10918" hidden="1" x14ac:dyDescent="0.25"/>
    <row r="10919" hidden="1" x14ac:dyDescent="0.25"/>
    <row r="10920" hidden="1" x14ac:dyDescent="0.25"/>
    <row r="10921" hidden="1" x14ac:dyDescent="0.25"/>
    <row r="10922" hidden="1" x14ac:dyDescent="0.25"/>
    <row r="10923" hidden="1" x14ac:dyDescent="0.25"/>
    <row r="10924" hidden="1" x14ac:dyDescent="0.25"/>
    <row r="10925" hidden="1" x14ac:dyDescent="0.25"/>
    <row r="10926" hidden="1" x14ac:dyDescent="0.25"/>
    <row r="10927" hidden="1" x14ac:dyDescent="0.25"/>
    <row r="10928" hidden="1" x14ac:dyDescent="0.25"/>
    <row r="10929" hidden="1" x14ac:dyDescent="0.25"/>
    <row r="10930" hidden="1" x14ac:dyDescent="0.25"/>
    <row r="10931" hidden="1" x14ac:dyDescent="0.25"/>
    <row r="10932" hidden="1" x14ac:dyDescent="0.25"/>
    <row r="10933" hidden="1" x14ac:dyDescent="0.25"/>
    <row r="10934" hidden="1" x14ac:dyDescent="0.25"/>
    <row r="10935" hidden="1" x14ac:dyDescent="0.25"/>
    <row r="10936" hidden="1" x14ac:dyDescent="0.25"/>
    <row r="10937" hidden="1" x14ac:dyDescent="0.25"/>
    <row r="10938" hidden="1" x14ac:dyDescent="0.25"/>
    <row r="10939" hidden="1" x14ac:dyDescent="0.25"/>
    <row r="10940" hidden="1" x14ac:dyDescent="0.25"/>
    <row r="10941" hidden="1" x14ac:dyDescent="0.25"/>
    <row r="10942" hidden="1" x14ac:dyDescent="0.25"/>
    <row r="10943" hidden="1" x14ac:dyDescent="0.25"/>
    <row r="10944" hidden="1" x14ac:dyDescent="0.25"/>
    <row r="10945" hidden="1" x14ac:dyDescent="0.25"/>
    <row r="10946" hidden="1" x14ac:dyDescent="0.25"/>
    <row r="10947" hidden="1" x14ac:dyDescent="0.25"/>
    <row r="10948" hidden="1" x14ac:dyDescent="0.25"/>
    <row r="10949" hidden="1" x14ac:dyDescent="0.25"/>
    <row r="10950" hidden="1" x14ac:dyDescent="0.25"/>
    <row r="10951" hidden="1" x14ac:dyDescent="0.25"/>
    <row r="10952" hidden="1" x14ac:dyDescent="0.25"/>
    <row r="10953" hidden="1" x14ac:dyDescent="0.25"/>
    <row r="10954" hidden="1" x14ac:dyDescent="0.25"/>
    <row r="10955" hidden="1" x14ac:dyDescent="0.25"/>
    <row r="10956" hidden="1" x14ac:dyDescent="0.25"/>
    <row r="10957" hidden="1" x14ac:dyDescent="0.25"/>
    <row r="10958" hidden="1" x14ac:dyDescent="0.25"/>
    <row r="10959" hidden="1" x14ac:dyDescent="0.25"/>
    <row r="10960" hidden="1" x14ac:dyDescent="0.25"/>
    <row r="10961" hidden="1" x14ac:dyDescent="0.25"/>
    <row r="10962" hidden="1" x14ac:dyDescent="0.25"/>
    <row r="10963" hidden="1" x14ac:dyDescent="0.25"/>
    <row r="10964" hidden="1" x14ac:dyDescent="0.25"/>
    <row r="10965" hidden="1" x14ac:dyDescent="0.25"/>
    <row r="10966" hidden="1" x14ac:dyDescent="0.25"/>
    <row r="10967" hidden="1" x14ac:dyDescent="0.25"/>
    <row r="10968" hidden="1" x14ac:dyDescent="0.25"/>
    <row r="10969" hidden="1" x14ac:dyDescent="0.25"/>
    <row r="10970" hidden="1" x14ac:dyDescent="0.25"/>
    <row r="10971" hidden="1" x14ac:dyDescent="0.25"/>
    <row r="10972" hidden="1" x14ac:dyDescent="0.25"/>
    <row r="10973" hidden="1" x14ac:dyDescent="0.25"/>
    <row r="10974" hidden="1" x14ac:dyDescent="0.25"/>
    <row r="10975" hidden="1" x14ac:dyDescent="0.25"/>
    <row r="10976" hidden="1" x14ac:dyDescent="0.25"/>
    <row r="10977" hidden="1" x14ac:dyDescent="0.25"/>
    <row r="10978" hidden="1" x14ac:dyDescent="0.25"/>
    <row r="10979" hidden="1" x14ac:dyDescent="0.25"/>
    <row r="10980" hidden="1" x14ac:dyDescent="0.25"/>
    <row r="10981" hidden="1" x14ac:dyDescent="0.25"/>
    <row r="10982" hidden="1" x14ac:dyDescent="0.25"/>
    <row r="10983" hidden="1" x14ac:dyDescent="0.25"/>
    <row r="10984" hidden="1" x14ac:dyDescent="0.25"/>
    <row r="10985" hidden="1" x14ac:dyDescent="0.25"/>
    <row r="10986" hidden="1" x14ac:dyDescent="0.25"/>
    <row r="10987" hidden="1" x14ac:dyDescent="0.25"/>
    <row r="10988" hidden="1" x14ac:dyDescent="0.25"/>
    <row r="10989" hidden="1" x14ac:dyDescent="0.25"/>
    <row r="10990" hidden="1" x14ac:dyDescent="0.25"/>
    <row r="10991" hidden="1" x14ac:dyDescent="0.25"/>
    <row r="10992" hidden="1" x14ac:dyDescent="0.25"/>
    <row r="10993" hidden="1" x14ac:dyDescent="0.25"/>
    <row r="10994" hidden="1" x14ac:dyDescent="0.25"/>
    <row r="10995" hidden="1" x14ac:dyDescent="0.25"/>
    <row r="10996" hidden="1" x14ac:dyDescent="0.25"/>
    <row r="10997" hidden="1" x14ac:dyDescent="0.25"/>
    <row r="10998" hidden="1" x14ac:dyDescent="0.25"/>
    <row r="10999" hidden="1" x14ac:dyDescent="0.25"/>
    <row r="11000" hidden="1" x14ac:dyDescent="0.25"/>
    <row r="11001" hidden="1" x14ac:dyDescent="0.25"/>
    <row r="11002" hidden="1" x14ac:dyDescent="0.25"/>
    <row r="11003" hidden="1" x14ac:dyDescent="0.25"/>
    <row r="11004" hidden="1" x14ac:dyDescent="0.25"/>
    <row r="11005" hidden="1" x14ac:dyDescent="0.25"/>
    <row r="11006" hidden="1" x14ac:dyDescent="0.25"/>
    <row r="11007" hidden="1" x14ac:dyDescent="0.25"/>
    <row r="11008" hidden="1" x14ac:dyDescent="0.25"/>
    <row r="11009" hidden="1" x14ac:dyDescent="0.25"/>
    <row r="11010" hidden="1" x14ac:dyDescent="0.25"/>
    <row r="11011" hidden="1" x14ac:dyDescent="0.25"/>
    <row r="11012" hidden="1" x14ac:dyDescent="0.25"/>
    <row r="11013" hidden="1" x14ac:dyDescent="0.25"/>
    <row r="11014" hidden="1" x14ac:dyDescent="0.25"/>
    <row r="11015" hidden="1" x14ac:dyDescent="0.25"/>
    <row r="11016" hidden="1" x14ac:dyDescent="0.25"/>
    <row r="11017" hidden="1" x14ac:dyDescent="0.25"/>
    <row r="11018" hidden="1" x14ac:dyDescent="0.25"/>
    <row r="11019" hidden="1" x14ac:dyDescent="0.25"/>
    <row r="11020" hidden="1" x14ac:dyDescent="0.25"/>
    <row r="11021" hidden="1" x14ac:dyDescent="0.25"/>
    <row r="11022" hidden="1" x14ac:dyDescent="0.25"/>
    <row r="11023" hidden="1" x14ac:dyDescent="0.25"/>
    <row r="11024" hidden="1" x14ac:dyDescent="0.25"/>
    <row r="11025" hidden="1" x14ac:dyDescent="0.25"/>
    <row r="11026" hidden="1" x14ac:dyDescent="0.25"/>
    <row r="11027" hidden="1" x14ac:dyDescent="0.25"/>
    <row r="11028" hidden="1" x14ac:dyDescent="0.25"/>
    <row r="11029" hidden="1" x14ac:dyDescent="0.25"/>
    <row r="11030" hidden="1" x14ac:dyDescent="0.25"/>
    <row r="11031" hidden="1" x14ac:dyDescent="0.25"/>
    <row r="11032" hidden="1" x14ac:dyDescent="0.25"/>
    <row r="11033" hidden="1" x14ac:dyDescent="0.25"/>
    <row r="11034" hidden="1" x14ac:dyDescent="0.25"/>
    <row r="11035" hidden="1" x14ac:dyDescent="0.25"/>
    <row r="11036" hidden="1" x14ac:dyDescent="0.25"/>
    <row r="11037" hidden="1" x14ac:dyDescent="0.25"/>
    <row r="11038" hidden="1" x14ac:dyDescent="0.25"/>
    <row r="11039" hidden="1" x14ac:dyDescent="0.25"/>
    <row r="11040" hidden="1" x14ac:dyDescent="0.25"/>
    <row r="11041" hidden="1" x14ac:dyDescent="0.25"/>
    <row r="11042" hidden="1" x14ac:dyDescent="0.25"/>
    <row r="11043" hidden="1" x14ac:dyDescent="0.25"/>
    <row r="11044" hidden="1" x14ac:dyDescent="0.25"/>
    <row r="11045" hidden="1" x14ac:dyDescent="0.25"/>
    <row r="11046" hidden="1" x14ac:dyDescent="0.25"/>
    <row r="11047" hidden="1" x14ac:dyDescent="0.25"/>
    <row r="11048" hidden="1" x14ac:dyDescent="0.25"/>
    <row r="11049" hidden="1" x14ac:dyDescent="0.25"/>
    <row r="11050" hidden="1" x14ac:dyDescent="0.25"/>
    <row r="11051" hidden="1" x14ac:dyDescent="0.25"/>
    <row r="11052" hidden="1" x14ac:dyDescent="0.25"/>
    <row r="11053" hidden="1" x14ac:dyDescent="0.25"/>
    <row r="11054" hidden="1" x14ac:dyDescent="0.25"/>
    <row r="11055" hidden="1" x14ac:dyDescent="0.25"/>
    <row r="11056" hidden="1" x14ac:dyDescent="0.25"/>
    <row r="11057" hidden="1" x14ac:dyDescent="0.25"/>
    <row r="11058" hidden="1" x14ac:dyDescent="0.25"/>
    <row r="11059" hidden="1" x14ac:dyDescent="0.25"/>
    <row r="11060" hidden="1" x14ac:dyDescent="0.25"/>
    <row r="11061" hidden="1" x14ac:dyDescent="0.25"/>
    <row r="11062" hidden="1" x14ac:dyDescent="0.25"/>
    <row r="11063" hidden="1" x14ac:dyDescent="0.25"/>
    <row r="11064" hidden="1" x14ac:dyDescent="0.25"/>
    <row r="11065" hidden="1" x14ac:dyDescent="0.25"/>
    <row r="11066" hidden="1" x14ac:dyDescent="0.25"/>
    <row r="11067" hidden="1" x14ac:dyDescent="0.25"/>
    <row r="11068" hidden="1" x14ac:dyDescent="0.25"/>
    <row r="11069" hidden="1" x14ac:dyDescent="0.25"/>
    <row r="11070" hidden="1" x14ac:dyDescent="0.25"/>
    <row r="11071" hidden="1" x14ac:dyDescent="0.25"/>
    <row r="11072" hidden="1" x14ac:dyDescent="0.25"/>
    <row r="11073" hidden="1" x14ac:dyDescent="0.25"/>
    <row r="11074" hidden="1" x14ac:dyDescent="0.25"/>
    <row r="11075" hidden="1" x14ac:dyDescent="0.25"/>
    <row r="11076" hidden="1" x14ac:dyDescent="0.25"/>
    <row r="11077" hidden="1" x14ac:dyDescent="0.25"/>
    <row r="11078" hidden="1" x14ac:dyDescent="0.25"/>
    <row r="11079" hidden="1" x14ac:dyDescent="0.25"/>
    <row r="11080" hidden="1" x14ac:dyDescent="0.25"/>
    <row r="11081" hidden="1" x14ac:dyDescent="0.25"/>
    <row r="11082" hidden="1" x14ac:dyDescent="0.25"/>
    <row r="11083" hidden="1" x14ac:dyDescent="0.25"/>
    <row r="11084" hidden="1" x14ac:dyDescent="0.25"/>
    <row r="11085" hidden="1" x14ac:dyDescent="0.25"/>
    <row r="11086" hidden="1" x14ac:dyDescent="0.25"/>
    <row r="11087" hidden="1" x14ac:dyDescent="0.25"/>
    <row r="11088" hidden="1" x14ac:dyDescent="0.25"/>
    <row r="11089" hidden="1" x14ac:dyDescent="0.25"/>
    <row r="11090" hidden="1" x14ac:dyDescent="0.25"/>
    <row r="11091" hidden="1" x14ac:dyDescent="0.25"/>
    <row r="11092" hidden="1" x14ac:dyDescent="0.25"/>
    <row r="11093" hidden="1" x14ac:dyDescent="0.25"/>
    <row r="11094" hidden="1" x14ac:dyDescent="0.25"/>
    <row r="11095" hidden="1" x14ac:dyDescent="0.25"/>
    <row r="11096" hidden="1" x14ac:dyDescent="0.25"/>
    <row r="11097" hidden="1" x14ac:dyDescent="0.25"/>
    <row r="11098" hidden="1" x14ac:dyDescent="0.25"/>
    <row r="11099" hidden="1" x14ac:dyDescent="0.25"/>
    <row r="11100" hidden="1" x14ac:dyDescent="0.25"/>
    <row r="11101" hidden="1" x14ac:dyDescent="0.25"/>
    <row r="11102" hidden="1" x14ac:dyDescent="0.25"/>
    <row r="11103" hidden="1" x14ac:dyDescent="0.25"/>
    <row r="11104" hidden="1" x14ac:dyDescent="0.25"/>
    <row r="11105" hidden="1" x14ac:dyDescent="0.25"/>
    <row r="11106" hidden="1" x14ac:dyDescent="0.25"/>
    <row r="11107" hidden="1" x14ac:dyDescent="0.25"/>
    <row r="11108" hidden="1" x14ac:dyDescent="0.25"/>
    <row r="11109" hidden="1" x14ac:dyDescent="0.25"/>
    <row r="11110" hidden="1" x14ac:dyDescent="0.25"/>
    <row r="11111" hidden="1" x14ac:dyDescent="0.25"/>
    <row r="11112" hidden="1" x14ac:dyDescent="0.25"/>
    <row r="11113" hidden="1" x14ac:dyDescent="0.25"/>
    <row r="11114" hidden="1" x14ac:dyDescent="0.25"/>
    <row r="11115" hidden="1" x14ac:dyDescent="0.25"/>
    <row r="11116" hidden="1" x14ac:dyDescent="0.25"/>
    <row r="11117" hidden="1" x14ac:dyDescent="0.25"/>
    <row r="11118" hidden="1" x14ac:dyDescent="0.25"/>
    <row r="11119" hidden="1" x14ac:dyDescent="0.25"/>
    <row r="11120" hidden="1" x14ac:dyDescent="0.25"/>
    <row r="11121" hidden="1" x14ac:dyDescent="0.25"/>
    <row r="11122" hidden="1" x14ac:dyDescent="0.25"/>
    <row r="11123" hidden="1" x14ac:dyDescent="0.25"/>
    <row r="11124" hidden="1" x14ac:dyDescent="0.25"/>
    <row r="11125" hidden="1" x14ac:dyDescent="0.25"/>
    <row r="11126" hidden="1" x14ac:dyDescent="0.25"/>
    <row r="11127" hidden="1" x14ac:dyDescent="0.25"/>
    <row r="11128" hidden="1" x14ac:dyDescent="0.25"/>
    <row r="11129" hidden="1" x14ac:dyDescent="0.25"/>
    <row r="11130" hidden="1" x14ac:dyDescent="0.25"/>
    <row r="11131" hidden="1" x14ac:dyDescent="0.25"/>
    <row r="11132" hidden="1" x14ac:dyDescent="0.25"/>
    <row r="11133" hidden="1" x14ac:dyDescent="0.25"/>
    <row r="11134" hidden="1" x14ac:dyDescent="0.25"/>
    <row r="11135" hidden="1" x14ac:dyDescent="0.25"/>
    <row r="11136" hidden="1" x14ac:dyDescent="0.25"/>
    <row r="11137" hidden="1" x14ac:dyDescent="0.25"/>
    <row r="11138" hidden="1" x14ac:dyDescent="0.25"/>
    <row r="11139" hidden="1" x14ac:dyDescent="0.25"/>
    <row r="11140" hidden="1" x14ac:dyDescent="0.25"/>
    <row r="11141" hidden="1" x14ac:dyDescent="0.25"/>
    <row r="11142" hidden="1" x14ac:dyDescent="0.25"/>
    <row r="11143" hidden="1" x14ac:dyDescent="0.25"/>
    <row r="11144" hidden="1" x14ac:dyDescent="0.25"/>
    <row r="11145" hidden="1" x14ac:dyDescent="0.25"/>
    <row r="11146" hidden="1" x14ac:dyDescent="0.25"/>
    <row r="11147" hidden="1" x14ac:dyDescent="0.25"/>
    <row r="11148" hidden="1" x14ac:dyDescent="0.25"/>
    <row r="11149" hidden="1" x14ac:dyDescent="0.25"/>
    <row r="11150" hidden="1" x14ac:dyDescent="0.25"/>
    <row r="11151" hidden="1" x14ac:dyDescent="0.25"/>
    <row r="11152" hidden="1" x14ac:dyDescent="0.25"/>
    <row r="11153" hidden="1" x14ac:dyDescent="0.25"/>
    <row r="11154" hidden="1" x14ac:dyDescent="0.25"/>
    <row r="11155" hidden="1" x14ac:dyDescent="0.25"/>
    <row r="11156" hidden="1" x14ac:dyDescent="0.25"/>
    <row r="11157" hidden="1" x14ac:dyDescent="0.25"/>
    <row r="11158" hidden="1" x14ac:dyDescent="0.25"/>
    <row r="11159" hidden="1" x14ac:dyDescent="0.25"/>
    <row r="11160" hidden="1" x14ac:dyDescent="0.25"/>
    <row r="11161" hidden="1" x14ac:dyDescent="0.25"/>
    <row r="11162" hidden="1" x14ac:dyDescent="0.25"/>
    <row r="11163" hidden="1" x14ac:dyDescent="0.25"/>
    <row r="11164" hidden="1" x14ac:dyDescent="0.25"/>
    <row r="11165" hidden="1" x14ac:dyDescent="0.25"/>
    <row r="11166" hidden="1" x14ac:dyDescent="0.25"/>
    <row r="11167" hidden="1" x14ac:dyDescent="0.25"/>
    <row r="11168" hidden="1" x14ac:dyDescent="0.25"/>
    <row r="11169" hidden="1" x14ac:dyDescent="0.25"/>
    <row r="11170" hidden="1" x14ac:dyDescent="0.25"/>
    <row r="11171" hidden="1" x14ac:dyDescent="0.25"/>
    <row r="11172" hidden="1" x14ac:dyDescent="0.25"/>
    <row r="11173" hidden="1" x14ac:dyDescent="0.25"/>
    <row r="11174" hidden="1" x14ac:dyDescent="0.25"/>
    <row r="11175" hidden="1" x14ac:dyDescent="0.25"/>
    <row r="11176" hidden="1" x14ac:dyDescent="0.25"/>
    <row r="11177" hidden="1" x14ac:dyDescent="0.25"/>
    <row r="11178" hidden="1" x14ac:dyDescent="0.25"/>
    <row r="11179" hidden="1" x14ac:dyDescent="0.25"/>
    <row r="11180" hidden="1" x14ac:dyDescent="0.25"/>
    <row r="11181" hidden="1" x14ac:dyDescent="0.25"/>
    <row r="11182" hidden="1" x14ac:dyDescent="0.25"/>
    <row r="11183" hidden="1" x14ac:dyDescent="0.25"/>
    <row r="11184" hidden="1" x14ac:dyDescent="0.25"/>
    <row r="11185" hidden="1" x14ac:dyDescent="0.25"/>
    <row r="11186" hidden="1" x14ac:dyDescent="0.25"/>
    <row r="11187" hidden="1" x14ac:dyDescent="0.25"/>
    <row r="11188" hidden="1" x14ac:dyDescent="0.25"/>
    <row r="11189" hidden="1" x14ac:dyDescent="0.25"/>
    <row r="11190" hidden="1" x14ac:dyDescent="0.25"/>
    <row r="11191" hidden="1" x14ac:dyDescent="0.25"/>
    <row r="11192" hidden="1" x14ac:dyDescent="0.25"/>
    <row r="11193" hidden="1" x14ac:dyDescent="0.25"/>
    <row r="11194" hidden="1" x14ac:dyDescent="0.25"/>
    <row r="11195" hidden="1" x14ac:dyDescent="0.25"/>
    <row r="11196" hidden="1" x14ac:dyDescent="0.25"/>
    <row r="11197" hidden="1" x14ac:dyDescent="0.25"/>
    <row r="11198" hidden="1" x14ac:dyDescent="0.25"/>
    <row r="11199" hidden="1" x14ac:dyDescent="0.25"/>
    <row r="11200" hidden="1" x14ac:dyDescent="0.25"/>
    <row r="11201" hidden="1" x14ac:dyDescent="0.25"/>
    <row r="11202" hidden="1" x14ac:dyDescent="0.25"/>
    <row r="11203" hidden="1" x14ac:dyDescent="0.25"/>
    <row r="11204" hidden="1" x14ac:dyDescent="0.25"/>
    <row r="11205" hidden="1" x14ac:dyDescent="0.25"/>
    <row r="11206" hidden="1" x14ac:dyDescent="0.25"/>
    <row r="11207" hidden="1" x14ac:dyDescent="0.25"/>
    <row r="11208" hidden="1" x14ac:dyDescent="0.25"/>
    <row r="11209" hidden="1" x14ac:dyDescent="0.25"/>
    <row r="11210" hidden="1" x14ac:dyDescent="0.25"/>
    <row r="11211" hidden="1" x14ac:dyDescent="0.25"/>
    <row r="11212" hidden="1" x14ac:dyDescent="0.25"/>
    <row r="11213" hidden="1" x14ac:dyDescent="0.25"/>
    <row r="11214" hidden="1" x14ac:dyDescent="0.25"/>
    <row r="11215" hidden="1" x14ac:dyDescent="0.25"/>
    <row r="11216" hidden="1" x14ac:dyDescent="0.25"/>
    <row r="11217" hidden="1" x14ac:dyDescent="0.25"/>
    <row r="11218" hidden="1" x14ac:dyDescent="0.25"/>
    <row r="11219" hidden="1" x14ac:dyDescent="0.25"/>
    <row r="11220" hidden="1" x14ac:dyDescent="0.25"/>
    <row r="11221" hidden="1" x14ac:dyDescent="0.25"/>
    <row r="11222" hidden="1" x14ac:dyDescent="0.25"/>
    <row r="11223" hidden="1" x14ac:dyDescent="0.25"/>
    <row r="11224" hidden="1" x14ac:dyDescent="0.25"/>
    <row r="11225" hidden="1" x14ac:dyDescent="0.25"/>
    <row r="11226" hidden="1" x14ac:dyDescent="0.25"/>
    <row r="11227" hidden="1" x14ac:dyDescent="0.25"/>
    <row r="11228" hidden="1" x14ac:dyDescent="0.25"/>
    <row r="11229" hidden="1" x14ac:dyDescent="0.25"/>
    <row r="11230" hidden="1" x14ac:dyDescent="0.25"/>
    <row r="11231" hidden="1" x14ac:dyDescent="0.25"/>
    <row r="11232" hidden="1" x14ac:dyDescent="0.25"/>
    <row r="11233" hidden="1" x14ac:dyDescent="0.25"/>
    <row r="11234" hidden="1" x14ac:dyDescent="0.25"/>
    <row r="11235" hidden="1" x14ac:dyDescent="0.25"/>
    <row r="11236" hidden="1" x14ac:dyDescent="0.25"/>
    <row r="11237" hidden="1" x14ac:dyDescent="0.25"/>
    <row r="11238" hidden="1" x14ac:dyDescent="0.25"/>
    <row r="11239" hidden="1" x14ac:dyDescent="0.25"/>
    <row r="11240" hidden="1" x14ac:dyDescent="0.25"/>
    <row r="11241" hidden="1" x14ac:dyDescent="0.25"/>
    <row r="11242" hidden="1" x14ac:dyDescent="0.25"/>
    <row r="11243" hidden="1" x14ac:dyDescent="0.25"/>
    <row r="11244" hidden="1" x14ac:dyDescent="0.25"/>
    <row r="11245" hidden="1" x14ac:dyDescent="0.25"/>
    <row r="11246" hidden="1" x14ac:dyDescent="0.25"/>
    <row r="11247" hidden="1" x14ac:dyDescent="0.25"/>
    <row r="11248" hidden="1" x14ac:dyDescent="0.25"/>
    <row r="11249" hidden="1" x14ac:dyDescent="0.25"/>
    <row r="11250" hidden="1" x14ac:dyDescent="0.25"/>
    <row r="11251" hidden="1" x14ac:dyDescent="0.25"/>
    <row r="11252" hidden="1" x14ac:dyDescent="0.25"/>
    <row r="11253" hidden="1" x14ac:dyDescent="0.25"/>
    <row r="11254" hidden="1" x14ac:dyDescent="0.25"/>
    <row r="11255" hidden="1" x14ac:dyDescent="0.25"/>
    <row r="11256" hidden="1" x14ac:dyDescent="0.25"/>
    <row r="11257" hidden="1" x14ac:dyDescent="0.25"/>
    <row r="11258" hidden="1" x14ac:dyDescent="0.25"/>
    <row r="11259" hidden="1" x14ac:dyDescent="0.25"/>
    <row r="11260" hidden="1" x14ac:dyDescent="0.25"/>
    <row r="11261" hidden="1" x14ac:dyDescent="0.25"/>
    <row r="11262" hidden="1" x14ac:dyDescent="0.25"/>
    <row r="11263" hidden="1" x14ac:dyDescent="0.25"/>
    <row r="11264" hidden="1" x14ac:dyDescent="0.25"/>
    <row r="11265" hidden="1" x14ac:dyDescent="0.25"/>
    <row r="11266" hidden="1" x14ac:dyDescent="0.25"/>
    <row r="11267" hidden="1" x14ac:dyDescent="0.25"/>
    <row r="11268" hidden="1" x14ac:dyDescent="0.25"/>
    <row r="11269" hidden="1" x14ac:dyDescent="0.25"/>
    <row r="11270" hidden="1" x14ac:dyDescent="0.25"/>
    <row r="11271" hidden="1" x14ac:dyDescent="0.25"/>
    <row r="11272" hidden="1" x14ac:dyDescent="0.25"/>
    <row r="11273" hidden="1" x14ac:dyDescent="0.25"/>
    <row r="11274" hidden="1" x14ac:dyDescent="0.25"/>
    <row r="11275" hidden="1" x14ac:dyDescent="0.25"/>
    <row r="11276" hidden="1" x14ac:dyDescent="0.25"/>
    <row r="11277" hidden="1" x14ac:dyDescent="0.25"/>
    <row r="11278" hidden="1" x14ac:dyDescent="0.25"/>
    <row r="11279" hidden="1" x14ac:dyDescent="0.25"/>
    <row r="11280" hidden="1" x14ac:dyDescent="0.25"/>
    <row r="11281" hidden="1" x14ac:dyDescent="0.25"/>
    <row r="11282" hidden="1" x14ac:dyDescent="0.25"/>
    <row r="11283" hidden="1" x14ac:dyDescent="0.25"/>
    <row r="11284" hidden="1" x14ac:dyDescent="0.25"/>
    <row r="11285" hidden="1" x14ac:dyDescent="0.25"/>
    <row r="11286" hidden="1" x14ac:dyDescent="0.25"/>
    <row r="11287" hidden="1" x14ac:dyDescent="0.25"/>
    <row r="11288" hidden="1" x14ac:dyDescent="0.25"/>
    <row r="11289" hidden="1" x14ac:dyDescent="0.25"/>
    <row r="11290" hidden="1" x14ac:dyDescent="0.25"/>
    <row r="11291" hidden="1" x14ac:dyDescent="0.25"/>
    <row r="11292" hidden="1" x14ac:dyDescent="0.25"/>
    <row r="11293" hidden="1" x14ac:dyDescent="0.25"/>
    <row r="11294" hidden="1" x14ac:dyDescent="0.25"/>
    <row r="11295" hidden="1" x14ac:dyDescent="0.25"/>
    <row r="11296" hidden="1" x14ac:dyDescent="0.25"/>
    <row r="11297" hidden="1" x14ac:dyDescent="0.25"/>
    <row r="11298" hidden="1" x14ac:dyDescent="0.25"/>
    <row r="11299" hidden="1" x14ac:dyDescent="0.25"/>
    <row r="11300" hidden="1" x14ac:dyDescent="0.25"/>
    <row r="11301" hidden="1" x14ac:dyDescent="0.25"/>
    <row r="11302" hidden="1" x14ac:dyDescent="0.25"/>
    <row r="11303" hidden="1" x14ac:dyDescent="0.25"/>
    <row r="11304" hidden="1" x14ac:dyDescent="0.25"/>
    <row r="11305" hidden="1" x14ac:dyDescent="0.25"/>
    <row r="11306" hidden="1" x14ac:dyDescent="0.25"/>
    <row r="11307" hidden="1" x14ac:dyDescent="0.25"/>
    <row r="11308" hidden="1" x14ac:dyDescent="0.25"/>
    <row r="11309" hidden="1" x14ac:dyDescent="0.25"/>
    <row r="11310" hidden="1" x14ac:dyDescent="0.25"/>
    <row r="11311" hidden="1" x14ac:dyDescent="0.25"/>
    <row r="11312" hidden="1" x14ac:dyDescent="0.25"/>
    <row r="11313" hidden="1" x14ac:dyDescent="0.25"/>
    <row r="11314" hidden="1" x14ac:dyDescent="0.25"/>
    <row r="11315" hidden="1" x14ac:dyDescent="0.25"/>
    <row r="11316" hidden="1" x14ac:dyDescent="0.25"/>
    <row r="11317" hidden="1" x14ac:dyDescent="0.25"/>
    <row r="11318" hidden="1" x14ac:dyDescent="0.25"/>
    <row r="11319" hidden="1" x14ac:dyDescent="0.25"/>
    <row r="11320" hidden="1" x14ac:dyDescent="0.25"/>
    <row r="11321" hidden="1" x14ac:dyDescent="0.25"/>
    <row r="11322" hidden="1" x14ac:dyDescent="0.25"/>
    <row r="11323" hidden="1" x14ac:dyDescent="0.25"/>
    <row r="11324" hidden="1" x14ac:dyDescent="0.25"/>
    <row r="11325" hidden="1" x14ac:dyDescent="0.25"/>
    <row r="11326" hidden="1" x14ac:dyDescent="0.25"/>
    <row r="11327" hidden="1" x14ac:dyDescent="0.25"/>
    <row r="11328" hidden="1" x14ac:dyDescent="0.25"/>
    <row r="11329" hidden="1" x14ac:dyDescent="0.25"/>
    <row r="11330" hidden="1" x14ac:dyDescent="0.25"/>
    <row r="11331" hidden="1" x14ac:dyDescent="0.25"/>
    <row r="11332" hidden="1" x14ac:dyDescent="0.25"/>
    <row r="11333" hidden="1" x14ac:dyDescent="0.25"/>
    <row r="11334" hidden="1" x14ac:dyDescent="0.25"/>
    <row r="11335" hidden="1" x14ac:dyDescent="0.25"/>
    <row r="11336" hidden="1" x14ac:dyDescent="0.25"/>
    <row r="11337" hidden="1" x14ac:dyDescent="0.25"/>
    <row r="11338" hidden="1" x14ac:dyDescent="0.25"/>
    <row r="11339" hidden="1" x14ac:dyDescent="0.25"/>
    <row r="11340" hidden="1" x14ac:dyDescent="0.25"/>
    <row r="11341" hidden="1" x14ac:dyDescent="0.25"/>
    <row r="11342" hidden="1" x14ac:dyDescent="0.25"/>
    <row r="11343" hidden="1" x14ac:dyDescent="0.25"/>
    <row r="11344" hidden="1" x14ac:dyDescent="0.25"/>
    <row r="11345" hidden="1" x14ac:dyDescent="0.25"/>
    <row r="11346" hidden="1" x14ac:dyDescent="0.25"/>
    <row r="11347" hidden="1" x14ac:dyDescent="0.25"/>
    <row r="11348" hidden="1" x14ac:dyDescent="0.25"/>
    <row r="11349" hidden="1" x14ac:dyDescent="0.25"/>
    <row r="11350" hidden="1" x14ac:dyDescent="0.25"/>
    <row r="11351" hidden="1" x14ac:dyDescent="0.25"/>
    <row r="11352" hidden="1" x14ac:dyDescent="0.25"/>
    <row r="11353" hidden="1" x14ac:dyDescent="0.25"/>
    <row r="11354" hidden="1" x14ac:dyDescent="0.25"/>
    <row r="11355" hidden="1" x14ac:dyDescent="0.25"/>
    <row r="11356" hidden="1" x14ac:dyDescent="0.25"/>
    <row r="11357" hidden="1" x14ac:dyDescent="0.25"/>
    <row r="11358" hidden="1" x14ac:dyDescent="0.25"/>
    <row r="11359" hidden="1" x14ac:dyDescent="0.25"/>
    <row r="11360" hidden="1" x14ac:dyDescent="0.25"/>
    <row r="11361" hidden="1" x14ac:dyDescent="0.25"/>
    <row r="11362" hidden="1" x14ac:dyDescent="0.25"/>
    <row r="11363" hidden="1" x14ac:dyDescent="0.25"/>
    <row r="11364" hidden="1" x14ac:dyDescent="0.25"/>
    <row r="11365" hidden="1" x14ac:dyDescent="0.25"/>
    <row r="11366" hidden="1" x14ac:dyDescent="0.25"/>
    <row r="11367" hidden="1" x14ac:dyDescent="0.25"/>
    <row r="11368" hidden="1" x14ac:dyDescent="0.25"/>
    <row r="11369" hidden="1" x14ac:dyDescent="0.25"/>
    <row r="11370" hidden="1" x14ac:dyDescent="0.25"/>
    <row r="11371" hidden="1" x14ac:dyDescent="0.25"/>
    <row r="11372" hidden="1" x14ac:dyDescent="0.25"/>
    <row r="11373" hidden="1" x14ac:dyDescent="0.25"/>
    <row r="11374" hidden="1" x14ac:dyDescent="0.25"/>
    <row r="11375" hidden="1" x14ac:dyDescent="0.25"/>
    <row r="11376" hidden="1" x14ac:dyDescent="0.25"/>
    <row r="11377" hidden="1" x14ac:dyDescent="0.25"/>
    <row r="11378" hidden="1" x14ac:dyDescent="0.25"/>
    <row r="11379" hidden="1" x14ac:dyDescent="0.25"/>
    <row r="11380" hidden="1" x14ac:dyDescent="0.25"/>
    <row r="11381" hidden="1" x14ac:dyDescent="0.25"/>
    <row r="11382" hidden="1" x14ac:dyDescent="0.25"/>
    <row r="11383" hidden="1" x14ac:dyDescent="0.25"/>
    <row r="11384" hidden="1" x14ac:dyDescent="0.25"/>
    <row r="11385" hidden="1" x14ac:dyDescent="0.25"/>
    <row r="11386" hidden="1" x14ac:dyDescent="0.25"/>
    <row r="11387" hidden="1" x14ac:dyDescent="0.25"/>
    <row r="11388" hidden="1" x14ac:dyDescent="0.25"/>
    <row r="11389" hidden="1" x14ac:dyDescent="0.25"/>
    <row r="11390" hidden="1" x14ac:dyDescent="0.25"/>
    <row r="11391" hidden="1" x14ac:dyDescent="0.25"/>
    <row r="11392" hidden="1" x14ac:dyDescent="0.25"/>
    <row r="11393" hidden="1" x14ac:dyDescent="0.25"/>
    <row r="11394" hidden="1" x14ac:dyDescent="0.25"/>
    <row r="11395" hidden="1" x14ac:dyDescent="0.25"/>
    <row r="11396" hidden="1" x14ac:dyDescent="0.25"/>
    <row r="11397" hidden="1" x14ac:dyDescent="0.25"/>
    <row r="11398" hidden="1" x14ac:dyDescent="0.25"/>
    <row r="11399" hidden="1" x14ac:dyDescent="0.25"/>
    <row r="11400" hidden="1" x14ac:dyDescent="0.25"/>
    <row r="11401" hidden="1" x14ac:dyDescent="0.25"/>
    <row r="11402" hidden="1" x14ac:dyDescent="0.25"/>
    <row r="11403" hidden="1" x14ac:dyDescent="0.25"/>
    <row r="11404" hidden="1" x14ac:dyDescent="0.25"/>
    <row r="11405" hidden="1" x14ac:dyDescent="0.25"/>
    <row r="11406" hidden="1" x14ac:dyDescent="0.25"/>
    <row r="11407" hidden="1" x14ac:dyDescent="0.25"/>
    <row r="11408" hidden="1" x14ac:dyDescent="0.25"/>
    <row r="11409" hidden="1" x14ac:dyDescent="0.25"/>
    <row r="11410" hidden="1" x14ac:dyDescent="0.25"/>
    <row r="11411" hidden="1" x14ac:dyDescent="0.25"/>
    <row r="11412" hidden="1" x14ac:dyDescent="0.25"/>
    <row r="11413" hidden="1" x14ac:dyDescent="0.25"/>
    <row r="11414" hidden="1" x14ac:dyDescent="0.25"/>
    <row r="11415" hidden="1" x14ac:dyDescent="0.25"/>
    <row r="11416" hidden="1" x14ac:dyDescent="0.25"/>
    <row r="11417" hidden="1" x14ac:dyDescent="0.25"/>
    <row r="11418" hidden="1" x14ac:dyDescent="0.25"/>
    <row r="11419" hidden="1" x14ac:dyDescent="0.25"/>
    <row r="11420" hidden="1" x14ac:dyDescent="0.25"/>
    <row r="11421" hidden="1" x14ac:dyDescent="0.25"/>
    <row r="11422" hidden="1" x14ac:dyDescent="0.25"/>
    <row r="11423" hidden="1" x14ac:dyDescent="0.25"/>
    <row r="11424" hidden="1" x14ac:dyDescent="0.25"/>
    <row r="11425" hidden="1" x14ac:dyDescent="0.25"/>
    <row r="11426" hidden="1" x14ac:dyDescent="0.25"/>
    <row r="11427" hidden="1" x14ac:dyDescent="0.25"/>
    <row r="11428" hidden="1" x14ac:dyDescent="0.25"/>
    <row r="11429" hidden="1" x14ac:dyDescent="0.25"/>
    <row r="11430" hidden="1" x14ac:dyDescent="0.25"/>
    <row r="11431" hidden="1" x14ac:dyDescent="0.25"/>
    <row r="11432" hidden="1" x14ac:dyDescent="0.25"/>
    <row r="11433" hidden="1" x14ac:dyDescent="0.25"/>
    <row r="11434" hidden="1" x14ac:dyDescent="0.25"/>
    <row r="11435" hidden="1" x14ac:dyDescent="0.25"/>
    <row r="11436" hidden="1" x14ac:dyDescent="0.25"/>
    <row r="11437" hidden="1" x14ac:dyDescent="0.25"/>
    <row r="11438" hidden="1" x14ac:dyDescent="0.25"/>
    <row r="11439" hidden="1" x14ac:dyDescent="0.25"/>
    <row r="11440" hidden="1" x14ac:dyDescent="0.25"/>
    <row r="11441" hidden="1" x14ac:dyDescent="0.25"/>
    <row r="11442" hidden="1" x14ac:dyDescent="0.25"/>
    <row r="11443" hidden="1" x14ac:dyDescent="0.25"/>
    <row r="11444" hidden="1" x14ac:dyDescent="0.25"/>
    <row r="11445" hidden="1" x14ac:dyDescent="0.25"/>
    <row r="11446" hidden="1" x14ac:dyDescent="0.25"/>
    <row r="11447" hidden="1" x14ac:dyDescent="0.25"/>
    <row r="11448" hidden="1" x14ac:dyDescent="0.25"/>
    <row r="11449" hidden="1" x14ac:dyDescent="0.25"/>
    <row r="11450" hidden="1" x14ac:dyDescent="0.25"/>
    <row r="11451" hidden="1" x14ac:dyDescent="0.25"/>
    <row r="11452" hidden="1" x14ac:dyDescent="0.25"/>
    <row r="11453" hidden="1" x14ac:dyDescent="0.25"/>
    <row r="11454" hidden="1" x14ac:dyDescent="0.25"/>
    <row r="11455" hidden="1" x14ac:dyDescent="0.25"/>
    <row r="11456" hidden="1" x14ac:dyDescent="0.25"/>
    <row r="11457" hidden="1" x14ac:dyDescent="0.25"/>
    <row r="11458" hidden="1" x14ac:dyDescent="0.25"/>
    <row r="11459" hidden="1" x14ac:dyDescent="0.25"/>
    <row r="11460" hidden="1" x14ac:dyDescent="0.25"/>
    <row r="11461" hidden="1" x14ac:dyDescent="0.25"/>
    <row r="11462" hidden="1" x14ac:dyDescent="0.25"/>
    <row r="11463" hidden="1" x14ac:dyDescent="0.25"/>
    <row r="11464" hidden="1" x14ac:dyDescent="0.25"/>
    <row r="11465" hidden="1" x14ac:dyDescent="0.25"/>
    <row r="11466" hidden="1" x14ac:dyDescent="0.25"/>
    <row r="11467" hidden="1" x14ac:dyDescent="0.25"/>
    <row r="11468" hidden="1" x14ac:dyDescent="0.25"/>
    <row r="11469" hidden="1" x14ac:dyDescent="0.25"/>
    <row r="11470" hidden="1" x14ac:dyDescent="0.25"/>
    <row r="11471" hidden="1" x14ac:dyDescent="0.25"/>
    <row r="11472" hidden="1" x14ac:dyDescent="0.25"/>
    <row r="11473" hidden="1" x14ac:dyDescent="0.25"/>
    <row r="11474" hidden="1" x14ac:dyDescent="0.25"/>
    <row r="11475" hidden="1" x14ac:dyDescent="0.25"/>
    <row r="11476" hidden="1" x14ac:dyDescent="0.25"/>
    <row r="11477" hidden="1" x14ac:dyDescent="0.25"/>
    <row r="11478" hidden="1" x14ac:dyDescent="0.25"/>
    <row r="11479" hidden="1" x14ac:dyDescent="0.25"/>
    <row r="11480" hidden="1" x14ac:dyDescent="0.25"/>
    <row r="11481" hidden="1" x14ac:dyDescent="0.25"/>
    <row r="11482" hidden="1" x14ac:dyDescent="0.25"/>
    <row r="11483" hidden="1" x14ac:dyDescent="0.25"/>
    <row r="11484" hidden="1" x14ac:dyDescent="0.25"/>
    <row r="11485" hidden="1" x14ac:dyDescent="0.25"/>
    <row r="11486" hidden="1" x14ac:dyDescent="0.25"/>
    <row r="11487" hidden="1" x14ac:dyDescent="0.25"/>
    <row r="11488" hidden="1" x14ac:dyDescent="0.25"/>
    <row r="11489" hidden="1" x14ac:dyDescent="0.25"/>
    <row r="11490" hidden="1" x14ac:dyDescent="0.25"/>
    <row r="11491" hidden="1" x14ac:dyDescent="0.25"/>
    <row r="11492" hidden="1" x14ac:dyDescent="0.25"/>
    <row r="11493" hidden="1" x14ac:dyDescent="0.25"/>
    <row r="11494" hidden="1" x14ac:dyDescent="0.25"/>
    <row r="11495" hidden="1" x14ac:dyDescent="0.25"/>
    <row r="11496" hidden="1" x14ac:dyDescent="0.25"/>
    <row r="11497" hidden="1" x14ac:dyDescent="0.25"/>
    <row r="11498" hidden="1" x14ac:dyDescent="0.25"/>
    <row r="11499" hidden="1" x14ac:dyDescent="0.25"/>
    <row r="11500" hidden="1" x14ac:dyDescent="0.25"/>
    <row r="11501" hidden="1" x14ac:dyDescent="0.25"/>
    <row r="11502" hidden="1" x14ac:dyDescent="0.25"/>
    <row r="11503" hidden="1" x14ac:dyDescent="0.25"/>
    <row r="11504" hidden="1" x14ac:dyDescent="0.25"/>
    <row r="11505" hidden="1" x14ac:dyDescent="0.25"/>
    <row r="11506" hidden="1" x14ac:dyDescent="0.25"/>
    <row r="11507" hidden="1" x14ac:dyDescent="0.25"/>
    <row r="11508" hidden="1" x14ac:dyDescent="0.25"/>
    <row r="11509" hidden="1" x14ac:dyDescent="0.25"/>
    <row r="11510" hidden="1" x14ac:dyDescent="0.25"/>
    <row r="11511" hidden="1" x14ac:dyDescent="0.25"/>
    <row r="11512" hidden="1" x14ac:dyDescent="0.25"/>
    <row r="11513" hidden="1" x14ac:dyDescent="0.25"/>
    <row r="11514" hidden="1" x14ac:dyDescent="0.25"/>
    <row r="11515" hidden="1" x14ac:dyDescent="0.25"/>
    <row r="11516" hidden="1" x14ac:dyDescent="0.25"/>
    <row r="11517" hidden="1" x14ac:dyDescent="0.25"/>
    <row r="11518" hidden="1" x14ac:dyDescent="0.25"/>
    <row r="11519" hidden="1" x14ac:dyDescent="0.25"/>
    <row r="11520" hidden="1" x14ac:dyDescent="0.25"/>
    <row r="11521" hidden="1" x14ac:dyDescent="0.25"/>
    <row r="11522" hidden="1" x14ac:dyDescent="0.25"/>
    <row r="11523" hidden="1" x14ac:dyDescent="0.25"/>
    <row r="11524" hidden="1" x14ac:dyDescent="0.25"/>
    <row r="11525" hidden="1" x14ac:dyDescent="0.25"/>
    <row r="11526" hidden="1" x14ac:dyDescent="0.25"/>
    <row r="11527" hidden="1" x14ac:dyDescent="0.25"/>
    <row r="11528" hidden="1" x14ac:dyDescent="0.25"/>
    <row r="11529" hidden="1" x14ac:dyDescent="0.25"/>
    <row r="11530" hidden="1" x14ac:dyDescent="0.25"/>
    <row r="11531" hidden="1" x14ac:dyDescent="0.25"/>
    <row r="11532" hidden="1" x14ac:dyDescent="0.25"/>
    <row r="11533" hidden="1" x14ac:dyDescent="0.25"/>
    <row r="11534" hidden="1" x14ac:dyDescent="0.25"/>
    <row r="11535" hidden="1" x14ac:dyDescent="0.25"/>
    <row r="11536" hidden="1" x14ac:dyDescent="0.25"/>
    <row r="11537" hidden="1" x14ac:dyDescent="0.25"/>
    <row r="11538" hidden="1" x14ac:dyDescent="0.25"/>
    <row r="11539" hidden="1" x14ac:dyDescent="0.25"/>
    <row r="11540" hidden="1" x14ac:dyDescent="0.25"/>
    <row r="11541" hidden="1" x14ac:dyDescent="0.25"/>
    <row r="11542" hidden="1" x14ac:dyDescent="0.25"/>
    <row r="11543" hidden="1" x14ac:dyDescent="0.25"/>
    <row r="11544" hidden="1" x14ac:dyDescent="0.25"/>
    <row r="11545" hidden="1" x14ac:dyDescent="0.25"/>
    <row r="11546" hidden="1" x14ac:dyDescent="0.25"/>
    <row r="11547" hidden="1" x14ac:dyDescent="0.25"/>
    <row r="11548" hidden="1" x14ac:dyDescent="0.25"/>
    <row r="11549" hidden="1" x14ac:dyDescent="0.25"/>
    <row r="11550" hidden="1" x14ac:dyDescent="0.25"/>
    <row r="11551" hidden="1" x14ac:dyDescent="0.25"/>
    <row r="11552" hidden="1" x14ac:dyDescent="0.25"/>
    <row r="11553" hidden="1" x14ac:dyDescent="0.25"/>
    <row r="11554" hidden="1" x14ac:dyDescent="0.25"/>
    <row r="11555" hidden="1" x14ac:dyDescent="0.25"/>
    <row r="11556" hidden="1" x14ac:dyDescent="0.25"/>
    <row r="11557" hidden="1" x14ac:dyDescent="0.25"/>
    <row r="11558" hidden="1" x14ac:dyDescent="0.25"/>
    <row r="11559" hidden="1" x14ac:dyDescent="0.25"/>
    <row r="11560" hidden="1" x14ac:dyDescent="0.25"/>
    <row r="11561" hidden="1" x14ac:dyDescent="0.25"/>
    <row r="11562" hidden="1" x14ac:dyDescent="0.25"/>
    <row r="11563" hidden="1" x14ac:dyDescent="0.25"/>
    <row r="11564" hidden="1" x14ac:dyDescent="0.25"/>
    <row r="11565" hidden="1" x14ac:dyDescent="0.25"/>
    <row r="11566" hidden="1" x14ac:dyDescent="0.25"/>
    <row r="11567" hidden="1" x14ac:dyDescent="0.25"/>
    <row r="11568" hidden="1" x14ac:dyDescent="0.25"/>
    <row r="11569" hidden="1" x14ac:dyDescent="0.25"/>
    <row r="11570" hidden="1" x14ac:dyDescent="0.25"/>
    <row r="11571" hidden="1" x14ac:dyDescent="0.25"/>
    <row r="11572" hidden="1" x14ac:dyDescent="0.25"/>
    <row r="11573" hidden="1" x14ac:dyDescent="0.25"/>
    <row r="11574" hidden="1" x14ac:dyDescent="0.25"/>
    <row r="11575" hidden="1" x14ac:dyDescent="0.25"/>
    <row r="11576" hidden="1" x14ac:dyDescent="0.25"/>
    <row r="11577" hidden="1" x14ac:dyDescent="0.25"/>
    <row r="11578" hidden="1" x14ac:dyDescent="0.25"/>
    <row r="11579" hidden="1" x14ac:dyDescent="0.25"/>
    <row r="11580" hidden="1" x14ac:dyDescent="0.25"/>
    <row r="11581" hidden="1" x14ac:dyDescent="0.25"/>
    <row r="11582" hidden="1" x14ac:dyDescent="0.25"/>
    <row r="11583" hidden="1" x14ac:dyDescent="0.25"/>
    <row r="11584" hidden="1" x14ac:dyDescent="0.25"/>
    <row r="11585" hidden="1" x14ac:dyDescent="0.25"/>
    <row r="11586" hidden="1" x14ac:dyDescent="0.25"/>
    <row r="11587" hidden="1" x14ac:dyDescent="0.25"/>
    <row r="11588" hidden="1" x14ac:dyDescent="0.25"/>
    <row r="11589" hidden="1" x14ac:dyDescent="0.25"/>
    <row r="11590" hidden="1" x14ac:dyDescent="0.25"/>
    <row r="11591" hidden="1" x14ac:dyDescent="0.25"/>
    <row r="11592" hidden="1" x14ac:dyDescent="0.25"/>
    <row r="11593" hidden="1" x14ac:dyDescent="0.25"/>
    <row r="11594" hidden="1" x14ac:dyDescent="0.25"/>
    <row r="11595" hidden="1" x14ac:dyDescent="0.25"/>
    <row r="11596" hidden="1" x14ac:dyDescent="0.25"/>
    <row r="11597" hidden="1" x14ac:dyDescent="0.25"/>
    <row r="11598" hidden="1" x14ac:dyDescent="0.25"/>
    <row r="11599" hidden="1" x14ac:dyDescent="0.25"/>
    <row r="11600" hidden="1" x14ac:dyDescent="0.25"/>
    <row r="11601" hidden="1" x14ac:dyDescent="0.25"/>
    <row r="11602" hidden="1" x14ac:dyDescent="0.25"/>
    <row r="11603" hidden="1" x14ac:dyDescent="0.25"/>
    <row r="11604" hidden="1" x14ac:dyDescent="0.25"/>
    <row r="11605" hidden="1" x14ac:dyDescent="0.25"/>
    <row r="11606" hidden="1" x14ac:dyDescent="0.25"/>
    <row r="11607" hidden="1" x14ac:dyDescent="0.25"/>
    <row r="11608" hidden="1" x14ac:dyDescent="0.25"/>
    <row r="11609" hidden="1" x14ac:dyDescent="0.25"/>
    <row r="11610" hidden="1" x14ac:dyDescent="0.25"/>
    <row r="11611" hidden="1" x14ac:dyDescent="0.25"/>
    <row r="11612" hidden="1" x14ac:dyDescent="0.25"/>
    <row r="11613" hidden="1" x14ac:dyDescent="0.25"/>
    <row r="11614" hidden="1" x14ac:dyDescent="0.25"/>
    <row r="11615" hidden="1" x14ac:dyDescent="0.25"/>
    <row r="11616" hidden="1" x14ac:dyDescent="0.25"/>
    <row r="11617" hidden="1" x14ac:dyDescent="0.25"/>
    <row r="11618" hidden="1" x14ac:dyDescent="0.25"/>
    <row r="11619" hidden="1" x14ac:dyDescent="0.25"/>
    <row r="11620" hidden="1" x14ac:dyDescent="0.25"/>
    <row r="11621" hidden="1" x14ac:dyDescent="0.25"/>
    <row r="11622" hidden="1" x14ac:dyDescent="0.25"/>
    <row r="11623" hidden="1" x14ac:dyDescent="0.25"/>
    <row r="11624" hidden="1" x14ac:dyDescent="0.25"/>
    <row r="11625" hidden="1" x14ac:dyDescent="0.25"/>
    <row r="11626" hidden="1" x14ac:dyDescent="0.25"/>
    <row r="11627" hidden="1" x14ac:dyDescent="0.25"/>
    <row r="11628" hidden="1" x14ac:dyDescent="0.25"/>
    <row r="11629" hidden="1" x14ac:dyDescent="0.25"/>
    <row r="11630" hidden="1" x14ac:dyDescent="0.25"/>
    <row r="11631" hidden="1" x14ac:dyDescent="0.25"/>
    <row r="11632" hidden="1" x14ac:dyDescent="0.25"/>
    <row r="11633" hidden="1" x14ac:dyDescent="0.25"/>
    <row r="11634" hidden="1" x14ac:dyDescent="0.25"/>
    <row r="11635" hidden="1" x14ac:dyDescent="0.25"/>
    <row r="11636" hidden="1" x14ac:dyDescent="0.25"/>
    <row r="11637" hidden="1" x14ac:dyDescent="0.25"/>
    <row r="11638" hidden="1" x14ac:dyDescent="0.25"/>
    <row r="11639" hidden="1" x14ac:dyDescent="0.25"/>
    <row r="11640" hidden="1" x14ac:dyDescent="0.25"/>
    <row r="11641" hidden="1" x14ac:dyDescent="0.25"/>
    <row r="11642" hidden="1" x14ac:dyDescent="0.25"/>
    <row r="11643" hidden="1" x14ac:dyDescent="0.25"/>
    <row r="11644" hidden="1" x14ac:dyDescent="0.25"/>
    <row r="11645" hidden="1" x14ac:dyDescent="0.25"/>
    <row r="11646" hidden="1" x14ac:dyDescent="0.25"/>
    <row r="11647" hidden="1" x14ac:dyDescent="0.25"/>
    <row r="11648" hidden="1" x14ac:dyDescent="0.25"/>
    <row r="11649" hidden="1" x14ac:dyDescent="0.25"/>
    <row r="11650" hidden="1" x14ac:dyDescent="0.25"/>
    <row r="11651" hidden="1" x14ac:dyDescent="0.25"/>
    <row r="11652" hidden="1" x14ac:dyDescent="0.25"/>
    <row r="11653" hidden="1" x14ac:dyDescent="0.25"/>
    <row r="11654" hidden="1" x14ac:dyDescent="0.25"/>
    <row r="11655" hidden="1" x14ac:dyDescent="0.25"/>
    <row r="11656" hidden="1" x14ac:dyDescent="0.25"/>
    <row r="11657" hidden="1" x14ac:dyDescent="0.25"/>
    <row r="11658" hidden="1" x14ac:dyDescent="0.25"/>
    <row r="11659" hidden="1" x14ac:dyDescent="0.25"/>
    <row r="11660" hidden="1" x14ac:dyDescent="0.25"/>
    <row r="11661" hidden="1" x14ac:dyDescent="0.25"/>
    <row r="11662" hidden="1" x14ac:dyDescent="0.25"/>
    <row r="11663" hidden="1" x14ac:dyDescent="0.25"/>
    <row r="11664" hidden="1" x14ac:dyDescent="0.25"/>
    <row r="11665" hidden="1" x14ac:dyDescent="0.25"/>
    <row r="11666" hidden="1" x14ac:dyDescent="0.25"/>
    <row r="11667" hidden="1" x14ac:dyDescent="0.25"/>
    <row r="11668" hidden="1" x14ac:dyDescent="0.25"/>
    <row r="11669" hidden="1" x14ac:dyDescent="0.25"/>
    <row r="11670" hidden="1" x14ac:dyDescent="0.25"/>
    <row r="11671" hidden="1" x14ac:dyDescent="0.25"/>
    <row r="11672" hidden="1" x14ac:dyDescent="0.25"/>
    <row r="11673" hidden="1" x14ac:dyDescent="0.25"/>
    <row r="11674" hidden="1" x14ac:dyDescent="0.25"/>
    <row r="11675" hidden="1" x14ac:dyDescent="0.25"/>
    <row r="11676" hidden="1" x14ac:dyDescent="0.25"/>
    <row r="11677" hidden="1" x14ac:dyDescent="0.25"/>
    <row r="11678" hidden="1" x14ac:dyDescent="0.25"/>
    <row r="11679" hidden="1" x14ac:dyDescent="0.25"/>
    <row r="11680" hidden="1" x14ac:dyDescent="0.25"/>
    <row r="11681" hidden="1" x14ac:dyDescent="0.25"/>
    <row r="11682" hidden="1" x14ac:dyDescent="0.25"/>
    <row r="11683" hidden="1" x14ac:dyDescent="0.25"/>
    <row r="11684" hidden="1" x14ac:dyDescent="0.25"/>
    <row r="11685" hidden="1" x14ac:dyDescent="0.25"/>
    <row r="11686" hidden="1" x14ac:dyDescent="0.25"/>
    <row r="11687" hidden="1" x14ac:dyDescent="0.25"/>
    <row r="11688" hidden="1" x14ac:dyDescent="0.25"/>
    <row r="11689" hidden="1" x14ac:dyDescent="0.25"/>
    <row r="11690" hidden="1" x14ac:dyDescent="0.25"/>
    <row r="11691" hidden="1" x14ac:dyDescent="0.25"/>
    <row r="11692" hidden="1" x14ac:dyDescent="0.25"/>
    <row r="11693" hidden="1" x14ac:dyDescent="0.25"/>
    <row r="11694" hidden="1" x14ac:dyDescent="0.25"/>
    <row r="11695" hidden="1" x14ac:dyDescent="0.25"/>
    <row r="11696" hidden="1" x14ac:dyDescent="0.25"/>
    <row r="11697" hidden="1" x14ac:dyDescent="0.25"/>
    <row r="11698" hidden="1" x14ac:dyDescent="0.25"/>
    <row r="11699" hidden="1" x14ac:dyDescent="0.25"/>
    <row r="11700" hidden="1" x14ac:dyDescent="0.25"/>
    <row r="11701" hidden="1" x14ac:dyDescent="0.25"/>
    <row r="11702" hidden="1" x14ac:dyDescent="0.25"/>
    <row r="11703" hidden="1" x14ac:dyDescent="0.25"/>
    <row r="11704" hidden="1" x14ac:dyDescent="0.25"/>
    <row r="11705" hidden="1" x14ac:dyDescent="0.25"/>
    <row r="11706" hidden="1" x14ac:dyDescent="0.25"/>
    <row r="11707" hidden="1" x14ac:dyDescent="0.25"/>
    <row r="11708" hidden="1" x14ac:dyDescent="0.25"/>
    <row r="11709" hidden="1" x14ac:dyDescent="0.25"/>
    <row r="11710" hidden="1" x14ac:dyDescent="0.25"/>
    <row r="11711" hidden="1" x14ac:dyDescent="0.25"/>
    <row r="11712" hidden="1" x14ac:dyDescent="0.25"/>
    <row r="11713" hidden="1" x14ac:dyDescent="0.25"/>
    <row r="11714" hidden="1" x14ac:dyDescent="0.25"/>
    <row r="11715" hidden="1" x14ac:dyDescent="0.25"/>
    <row r="11716" hidden="1" x14ac:dyDescent="0.25"/>
    <row r="11717" hidden="1" x14ac:dyDescent="0.25"/>
    <row r="11718" hidden="1" x14ac:dyDescent="0.25"/>
    <row r="11719" hidden="1" x14ac:dyDescent="0.25"/>
    <row r="11720" hidden="1" x14ac:dyDescent="0.25"/>
    <row r="11721" hidden="1" x14ac:dyDescent="0.25"/>
    <row r="11722" hidden="1" x14ac:dyDescent="0.25"/>
    <row r="11723" hidden="1" x14ac:dyDescent="0.25"/>
    <row r="11724" hidden="1" x14ac:dyDescent="0.25"/>
    <row r="11725" hidden="1" x14ac:dyDescent="0.25"/>
    <row r="11726" hidden="1" x14ac:dyDescent="0.25"/>
    <row r="11727" hidden="1" x14ac:dyDescent="0.25"/>
    <row r="11728" hidden="1" x14ac:dyDescent="0.25"/>
    <row r="11729" hidden="1" x14ac:dyDescent="0.25"/>
    <row r="11730" hidden="1" x14ac:dyDescent="0.25"/>
    <row r="11731" hidden="1" x14ac:dyDescent="0.25"/>
    <row r="11732" hidden="1" x14ac:dyDescent="0.25"/>
    <row r="11733" hidden="1" x14ac:dyDescent="0.25"/>
    <row r="11734" hidden="1" x14ac:dyDescent="0.25"/>
    <row r="11735" hidden="1" x14ac:dyDescent="0.25"/>
    <row r="11736" hidden="1" x14ac:dyDescent="0.25"/>
    <row r="11737" hidden="1" x14ac:dyDescent="0.25"/>
    <row r="11738" hidden="1" x14ac:dyDescent="0.25"/>
    <row r="11739" hidden="1" x14ac:dyDescent="0.25"/>
    <row r="11740" hidden="1" x14ac:dyDescent="0.25"/>
    <row r="11741" hidden="1" x14ac:dyDescent="0.25"/>
    <row r="11742" hidden="1" x14ac:dyDescent="0.25"/>
    <row r="11743" hidden="1" x14ac:dyDescent="0.25"/>
    <row r="11744" hidden="1" x14ac:dyDescent="0.25"/>
    <row r="11745" hidden="1" x14ac:dyDescent="0.25"/>
    <row r="11746" hidden="1" x14ac:dyDescent="0.25"/>
    <row r="11747" hidden="1" x14ac:dyDescent="0.25"/>
    <row r="11748" hidden="1" x14ac:dyDescent="0.25"/>
    <row r="11749" hidden="1" x14ac:dyDescent="0.25"/>
    <row r="11750" hidden="1" x14ac:dyDescent="0.25"/>
    <row r="11751" hidden="1" x14ac:dyDescent="0.25"/>
    <row r="11752" hidden="1" x14ac:dyDescent="0.25"/>
    <row r="11753" hidden="1" x14ac:dyDescent="0.25"/>
    <row r="11754" hidden="1" x14ac:dyDescent="0.25"/>
    <row r="11755" hidden="1" x14ac:dyDescent="0.25"/>
    <row r="11756" hidden="1" x14ac:dyDescent="0.25"/>
    <row r="11757" hidden="1" x14ac:dyDescent="0.25"/>
    <row r="11758" hidden="1" x14ac:dyDescent="0.25"/>
    <row r="11759" hidden="1" x14ac:dyDescent="0.25"/>
    <row r="11760" hidden="1" x14ac:dyDescent="0.25"/>
    <row r="11761" hidden="1" x14ac:dyDescent="0.25"/>
    <row r="11762" hidden="1" x14ac:dyDescent="0.25"/>
    <row r="11763" hidden="1" x14ac:dyDescent="0.25"/>
    <row r="11764" hidden="1" x14ac:dyDescent="0.25"/>
    <row r="11765" hidden="1" x14ac:dyDescent="0.25"/>
    <row r="11766" hidden="1" x14ac:dyDescent="0.25"/>
    <row r="11767" hidden="1" x14ac:dyDescent="0.25"/>
    <row r="11768" hidden="1" x14ac:dyDescent="0.25"/>
    <row r="11769" hidden="1" x14ac:dyDescent="0.25"/>
    <row r="11770" hidden="1" x14ac:dyDescent="0.25"/>
    <row r="11771" hidden="1" x14ac:dyDescent="0.25"/>
    <row r="11772" hidden="1" x14ac:dyDescent="0.25"/>
    <row r="11773" hidden="1" x14ac:dyDescent="0.25"/>
    <row r="11774" hidden="1" x14ac:dyDescent="0.25"/>
    <row r="11775" hidden="1" x14ac:dyDescent="0.25"/>
    <row r="11776" hidden="1" x14ac:dyDescent="0.25"/>
    <row r="11777" hidden="1" x14ac:dyDescent="0.25"/>
    <row r="11778" hidden="1" x14ac:dyDescent="0.25"/>
    <row r="11779" hidden="1" x14ac:dyDescent="0.25"/>
    <row r="11780" hidden="1" x14ac:dyDescent="0.25"/>
    <row r="11781" hidden="1" x14ac:dyDescent="0.25"/>
    <row r="11782" hidden="1" x14ac:dyDescent="0.25"/>
    <row r="11783" hidden="1" x14ac:dyDescent="0.25"/>
    <row r="11784" hidden="1" x14ac:dyDescent="0.25"/>
    <row r="11785" hidden="1" x14ac:dyDescent="0.25"/>
    <row r="11786" hidden="1" x14ac:dyDescent="0.25"/>
    <row r="11787" hidden="1" x14ac:dyDescent="0.25"/>
    <row r="11788" hidden="1" x14ac:dyDescent="0.25"/>
    <row r="11789" hidden="1" x14ac:dyDescent="0.25"/>
    <row r="11790" hidden="1" x14ac:dyDescent="0.25"/>
    <row r="11791" hidden="1" x14ac:dyDescent="0.25"/>
    <row r="11792" hidden="1" x14ac:dyDescent="0.25"/>
    <row r="11793" hidden="1" x14ac:dyDescent="0.25"/>
    <row r="11794" hidden="1" x14ac:dyDescent="0.25"/>
    <row r="11795" hidden="1" x14ac:dyDescent="0.25"/>
    <row r="11796" hidden="1" x14ac:dyDescent="0.25"/>
    <row r="11797" hidden="1" x14ac:dyDescent="0.25"/>
    <row r="11798" hidden="1" x14ac:dyDescent="0.25"/>
    <row r="11799" hidden="1" x14ac:dyDescent="0.25"/>
    <row r="11800" hidden="1" x14ac:dyDescent="0.25"/>
    <row r="11801" hidden="1" x14ac:dyDescent="0.25"/>
    <row r="11802" hidden="1" x14ac:dyDescent="0.25"/>
    <row r="11803" hidden="1" x14ac:dyDescent="0.25"/>
    <row r="11804" hidden="1" x14ac:dyDescent="0.25"/>
    <row r="11805" hidden="1" x14ac:dyDescent="0.25"/>
    <row r="11806" hidden="1" x14ac:dyDescent="0.25"/>
    <row r="11807" hidden="1" x14ac:dyDescent="0.25"/>
    <row r="11808" hidden="1" x14ac:dyDescent="0.25"/>
    <row r="11809" hidden="1" x14ac:dyDescent="0.25"/>
    <row r="11810" hidden="1" x14ac:dyDescent="0.25"/>
    <row r="11811" hidden="1" x14ac:dyDescent="0.25"/>
    <row r="11812" hidden="1" x14ac:dyDescent="0.25"/>
    <row r="11813" hidden="1" x14ac:dyDescent="0.25"/>
    <row r="11814" hidden="1" x14ac:dyDescent="0.25"/>
    <row r="11815" hidden="1" x14ac:dyDescent="0.25"/>
    <row r="11816" hidden="1" x14ac:dyDescent="0.25"/>
    <row r="11817" hidden="1" x14ac:dyDescent="0.25"/>
    <row r="11818" hidden="1" x14ac:dyDescent="0.25"/>
    <row r="11819" hidden="1" x14ac:dyDescent="0.25"/>
    <row r="11820" hidden="1" x14ac:dyDescent="0.25"/>
    <row r="11821" hidden="1" x14ac:dyDescent="0.25"/>
    <row r="11822" hidden="1" x14ac:dyDescent="0.25"/>
    <row r="11823" hidden="1" x14ac:dyDescent="0.25"/>
    <row r="11824" hidden="1" x14ac:dyDescent="0.25"/>
    <row r="11825" hidden="1" x14ac:dyDescent="0.25"/>
    <row r="11826" hidden="1" x14ac:dyDescent="0.25"/>
    <row r="11827" hidden="1" x14ac:dyDescent="0.25"/>
    <row r="11828" hidden="1" x14ac:dyDescent="0.25"/>
    <row r="11829" hidden="1" x14ac:dyDescent="0.25"/>
    <row r="11830" hidden="1" x14ac:dyDescent="0.25"/>
    <row r="11831" hidden="1" x14ac:dyDescent="0.25"/>
    <row r="11832" hidden="1" x14ac:dyDescent="0.25"/>
    <row r="11833" hidden="1" x14ac:dyDescent="0.25"/>
    <row r="11834" hidden="1" x14ac:dyDescent="0.25"/>
    <row r="11835" hidden="1" x14ac:dyDescent="0.25"/>
    <row r="11836" hidden="1" x14ac:dyDescent="0.25"/>
    <row r="11837" hidden="1" x14ac:dyDescent="0.25"/>
    <row r="11838" hidden="1" x14ac:dyDescent="0.25"/>
    <row r="11839" hidden="1" x14ac:dyDescent="0.25"/>
    <row r="11840" hidden="1" x14ac:dyDescent="0.25"/>
    <row r="11841" hidden="1" x14ac:dyDescent="0.25"/>
    <row r="11842" hidden="1" x14ac:dyDescent="0.25"/>
    <row r="11843" hidden="1" x14ac:dyDescent="0.25"/>
    <row r="11844" hidden="1" x14ac:dyDescent="0.25"/>
    <row r="11845" hidden="1" x14ac:dyDescent="0.25"/>
    <row r="11846" hidden="1" x14ac:dyDescent="0.25"/>
    <row r="11847" hidden="1" x14ac:dyDescent="0.25"/>
    <row r="11848" hidden="1" x14ac:dyDescent="0.25"/>
    <row r="11849" hidden="1" x14ac:dyDescent="0.25"/>
    <row r="11850" hidden="1" x14ac:dyDescent="0.25"/>
    <row r="11851" hidden="1" x14ac:dyDescent="0.25"/>
    <row r="11852" hidden="1" x14ac:dyDescent="0.25"/>
    <row r="11853" hidden="1" x14ac:dyDescent="0.25"/>
    <row r="11854" hidden="1" x14ac:dyDescent="0.25"/>
    <row r="11855" hidden="1" x14ac:dyDescent="0.25"/>
    <row r="11856" hidden="1" x14ac:dyDescent="0.25"/>
    <row r="11857" hidden="1" x14ac:dyDescent="0.25"/>
    <row r="11858" hidden="1" x14ac:dyDescent="0.25"/>
    <row r="11859" hidden="1" x14ac:dyDescent="0.25"/>
    <row r="11860" hidden="1" x14ac:dyDescent="0.25"/>
    <row r="11861" hidden="1" x14ac:dyDescent="0.25"/>
    <row r="11862" hidden="1" x14ac:dyDescent="0.25"/>
    <row r="11863" hidden="1" x14ac:dyDescent="0.25"/>
    <row r="11864" hidden="1" x14ac:dyDescent="0.25"/>
    <row r="11865" hidden="1" x14ac:dyDescent="0.25"/>
    <row r="11866" hidden="1" x14ac:dyDescent="0.25"/>
    <row r="11867" hidden="1" x14ac:dyDescent="0.25"/>
    <row r="11868" hidden="1" x14ac:dyDescent="0.25"/>
    <row r="11869" hidden="1" x14ac:dyDescent="0.25"/>
    <row r="11870" hidden="1" x14ac:dyDescent="0.25"/>
    <row r="11871" hidden="1" x14ac:dyDescent="0.25"/>
    <row r="11872" hidden="1" x14ac:dyDescent="0.25"/>
    <row r="11873" hidden="1" x14ac:dyDescent="0.25"/>
    <row r="11874" hidden="1" x14ac:dyDescent="0.25"/>
    <row r="11875" hidden="1" x14ac:dyDescent="0.25"/>
    <row r="11876" hidden="1" x14ac:dyDescent="0.25"/>
    <row r="11877" hidden="1" x14ac:dyDescent="0.25"/>
    <row r="11878" hidden="1" x14ac:dyDescent="0.25"/>
    <row r="11879" hidden="1" x14ac:dyDescent="0.25"/>
    <row r="11880" hidden="1" x14ac:dyDescent="0.25"/>
    <row r="11881" hidden="1" x14ac:dyDescent="0.25"/>
    <row r="11882" hidden="1" x14ac:dyDescent="0.25"/>
    <row r="11883" hidden="1" x14ac:dyDescent="0.25"/>
    <row r="11884" hidden="1" x14ac:dyDescent="0.25"/>
    <row r="11885" hidden="1" x14ac:dyDescent="0.25"/>
    <row r="11886" hidden="1" x14ac:dyDescent="0.25"/>
    <row r="11887" hidden="1" x14ac:dyDescent="0.25"/>
    <row r="11888" hidden="1" x14ac:dyDescent="0.25"/>
    <row r="11889" hidden="1" x14ac:dyDescent="0.25"/>
    <row r="11890" hidden="1" x14ac:dyDescent="0.25"/>
    <row r="11891" hidden="1" x14ac:dyDescent="0.25"/>
    <row r="11892" hidden="1" x14ac:dyDescent="0.25"/>
    <row r="11893" hidden="1" x14ac:dyDescent="0.25"/>
    <row r="11894" hidden="1" x14ac:dyDescent="0.25"/>
    <row r="11895" hidden="1" x14ac:dyDescent="0.25"/>
    <row r="11896" hidden="1" x14ac:dyDescent="0.25"/>
    <row r="11897" hidden="1" x14ac:dyDescent="0.25"/>
    <row r="11898" hidden="1" x14ac:dyDescent="0.25"/>
    <row r="11899" hidden="1" x14ac:dyDescent="0.25"/>
    <row r="11900" hidden="1" x14ac:dyDescent="0.25"/>
    <row r="11901" hidden="1" x14ac:dyDescent="0.25"/>
    <row r="11902" hidden="1" x14ac:dyDescent="0.25"/>
    <row r="11903" hidden="1" x14ac:dyDescent="0.25"/>
    <row r="11904" hidden="1" x14ac:dyDescent="0.25"/>
    <row r="11905" hidden="1" x14ac:dyDescent="0.25"/>
    <row r="11906" hidden="1" x14ac:dyDescent="0.25"/>
    <row r="11907" hidden="1" x14ac:dyDescent="0.25"/>
    <row r="11908" hidden="1" x14ac:dyDescent="0.25"/>
    <row r="11909" hidden="1" x14ac:dyDescent="0.25"/>
    <row r="11910" hidden="1" x14ac:dyDescent="0.25"/>
    <row r="11911" hidden="1" x14ac:dyDescent="0.25"/>
    <row r="11912" hidden="1" x14ac:dyDescent="0.25"/>
    <row r="11913" hidden="1" x14ac:dyDescent="0.25"/>
    <row r="11914" hidden="1" x14ac:dyDescent="0.25"/>
    <row r="11915" hidden="1" x14ac:dyDescent="0.25"/>
    <row r="11916" hidden="1" x14ac:dyDescent="0.25"/>
    <row r="11917" hidden="1" x14ac:dyDescent="0.25"/>
    <row r="11918" hidden="1" x14ac:dyDescent="0.25"/>
    <row r="11919" hidden="1" x14ac:dyDescent="0.25"/>
    <row r="11920" hidden="1" x14ac:dyDescent="0.25"/>
    <row r="11921" hidden="1" x14ac:dyDescent="0.25"/>
    <row r="11922" hidden="1" x14ac:dyDescent="0.25"/>
    <row r="11923" hidden="1" x14ac:dyDescent="0.25"/>
    <row r="11924" hidden="1" x14ac:dyDescent="0.25"/>
    <row r="11925" hidden="1" x14ac:dyDescent="0.25"/>
    <row r="11926" hidden="1" x14ac:dyDescent="0.25"/>
    <row r="11927" hidden="1" x14ac:dyDescent="0.25"/>
    <row r="11928" hidden="1" x14ac:dyDescent="0.25"/>
    <row r="11929" hidden="1" x14ac:dyDescent="0.25"/>
    <row r="11930" hidden="1" x14ac:dyDescent="0.25"/>
    <row r="11931" hidden="1" x14ac:dyDescent="0.25"/>
    <row r="11932" hidden="1" x14ac:dyDescent="0.25"/>
    <row r="11933" hidden="1" x14ac:dyDescent="0.25"/>
    <row r="11934" hidden="1" x14ac:dyDescent="0.25"/>
    <row r="11935" hidden="1" x14ac:dyDescent="0.25"/>
    <row r="11936" hidden="1" x14ac:dyDescent="0.25"/>
    <row r="11937" hidden="1" x14ac:dyDescent="0.25"/>
    <row r="11938" hidden="1" x14ac:dyDescent="0.25"/>
    <row r="11939" hidden="1" x14ac:dyDescent="0.25"/>
    <row r="11940" hidden="1" x14ac:dyDescent="0.25"/>
    <row r="11941" hidden="1" x14ac:dyDescent="0.25"/>
    <row r="11942" hidden="1" x14ac:dyDescent="0.25"/>
    <row r="11943" hidden="1" x14ac:dyDescent="0.25"/>
    <row r="11944" hidden="1" x14ac:dyDescent="0.25"/>
    <row r="11945" hidden="1" x14ac:dyDescent="0.25"/>
    <row r="11946" hidden="1" x14ac:dyDescent="0.25"/>
    <row r="11947" hidden="1" x14ac:dyDescent="0.25"/>
    <row r="11948" hidden="1" x14ac:dyDescent="0.25"/>
    <row r="11949" hidden="1" x14ac:dyDescent="0.25"/>
    <row r="11950" hidden="1" x14ac:dyDescent="0.25"/>
    <row r="11951" hidden="1" x14ac:dyDescent="0.25"/>
    <row r="11952" hidden="1" x14ac:dyDescent="0.25"/>
    <row r="11953" hidden="1" x14ac:dyDescent="0.25"/>
    <row r="11954" hidden="1" x14ac:dyDescent="0.25"/>
    <row r="11955" hidden="1" x14ac:dyDescent="0.25"/>
    <row r="11956" hidden="1" x14ac:dyDescent="0.25"/>
    <row r="11957" hidden="1" x14ac:dyDescent="0.25"/>
    <row r="11958" hidden="1" x14ac:dyDescent="0.25"/>
    <row r="11959" hidden="1" x14ac:dyDescent="0.25"/>
    <row r="11960" hidden="1" x14ac:dyDescent="0.25"/>
    <row r="11961" hidden="1" x14ac:dyDescent="0.25"/>
    <row r="11962" hidden="1" x14ac:dyDescent="0.25"/>
    <row r="11963" hidden="1" x14ac:dyDescent="0.25"/>
    <row r="11964" hidden="1" x14ac:dyDescent="0.25"/>
    <row r="11965" hidden="1" x14ac:dyDescent="0.25"/>
    <row r="11966" hidden="1" x14ac:dyDescent="0.25"/>
    <row r="11967" hidden="1" x14ac:dyDescent="0.25"/>
    <row r="11968" hidden="1" x14ac:dyDescent="0.25"/>
    <row r="11969" hidden="1" x14ac:dyDescent="0.25"/>
    <row r="11970" hidden="1" x14ac:dyDescent="0.25"/>
    <row r="11971" hidden="1" x14ac:dyDescent="0.25"/>
    <row r="11972" hidden="1" x14ac:dyDescent="0.25"/>
    <row r="11973" hidden="1" x14ac:dyDescent="0.25"/>
    <row r="11974" hidden="1" x14ac:dyDescent="0.25"/>
    <row r="11975" hidden="1" x14ac:dyDescent="0.25"/>
    <row r="11976" hidden="1" x14ac:dyDescent="0.25"/>
    <row r="11977" hidden="1" x14ac:dyDescent="0.25"/>
    <row r="11978" hidden="1" x14ac:dyDescent="0.25"/>
    <row r="11979" hidden="1" x14ac:dyDescent="0.25"/>
    <row r="11980" hidden="1" x14ac:dyDescent="0.25"/>
    <row r="11981" hidden="1" x14ac:dyDescent="0.25"/>
    <row r="11982" hidden="1" x14ac:dyDescent="0.25"/>
    <row r="11983" hidden="1" x14ac:dyDescent="0.25"/>
    <row r="11984" hidden="1" x14ac:dyDescent="0.25"/>
    <row r="11985" hidden="1" x14ac:dyDescent="0.25"/>
    <row r="11986" hidden="1" x14ac:dyDescent="0.25"/>
    <row r="11987" hidden="1" x14ac:dyDescent="0.25"/>
    <row r="11988" hidden="1" x14ac:dyDescent="0.25"/>
    <row r="11989" hidden="1" x14ac:dyDescent="0.25"/>
    <row r="11990" hidden="1" x14ac:dyDescent="0.25"/>
    <row r="11991" hidden="1" x14ac:dyDescent="0.25"/>
    <row r="11992" hidden="1" x14ac:dyDescent="0.25"/>
    <row r="11993" hidden="1" x14ac:dyDescent="0.25"/>
    <row r="11994" hidden="1" x14ac:dyDescent="0.25"/>
    <row r="11995" hidden="1" x14ac:dyDescent="0.25"/>
    <row r="11996" hidden="1" x14ac:dyDescent="0.25"/>
    <row r="11997" hidden="1" x14ac:dyDescent="0.25"/>
    <row r="11998" hidden="1" x14ac:dyDescent="0.25"/>
    <row r="11999" hidden="1" x14ac:dyDescent="0.25"/>
    <row r="12000" hidden="1" x14ac:dyDescent="0.25"/>
    <row r="12001" hidden="1" x14ac:dyDescent="0.25"/>
    <row r="12002" hidden="1" x14ac:dyDescent="0.25"/>
    <row r="12003" hidden="1" x14ac:dyDescent="0.25"/>
    <row r="12004" hidden="1" x14ac:dyDescent="0.25"/>
    <row r="12005" hidden="1" x14ac:dyDescent="0.25"/>
    <row r="12006" hidden="1" x14ac:dyDescent="0.25"/>
    <row r="12007" hidden="1" x14ac:dyDescent="0.25"/>
    <row r="12008" hidden="1" x14ac:dyDescent="0.25"/>
    <row r="12009" hidden="1" x14ac:dyDescent="0.25"/>
    <row r="12010" hidden="1" x14ac:dyDescent="0.25"/>
    <row r="12011" hidden="1" x14ac:dyDescent="0.25"/>
    <row r="12012" hidden="1" x14ac:dyDescent="0.25"/>
    <row r="12013" hidden="1" x14ac:dyDescent="0.25"/>
    <row r="12014" hidden="1" x14ac:dyDescent="0.25"/>
    <row r="12015" hidden="1" x14ac:dyDescent="0.25"/>
    <row r="12016" hidden="1" x14ac:dyDescent="0.25"/>
    <row r="12017" hidden="1" x14ac:dyDescent="0.25"/>
    <row r="12018" hidden="1" x14ac:dyDescent="0.25"/>
    <row r="12019" hidden="1" x14ac:dyDescent="0.25"/>
    <row r="12020" hidden="1" x14ac:dyDescent="0.25"/>
    <row r="12021" hidden="1" x14ac:dyDescent="0.25"/>
    <row r="12022" hidden="1" x14ac:dyDescent="0.25"/>
    <row r="12023" hidden="1" x14ac:dyDescent="0.25"/>
    <row r="12024" hidden="1" x14ac:dyDescent="0.25"/>
    <row r="12025" hidden="1" x14ac:dyDescent="0.25"/>
    <row r="12026" hidden="1" x14ac:dyDescent="0.25"/>
    <row r="12027" hidden="1" x14ac:dyDescent="0.25"/>
    <row r="12028" hidden="1" x14ac:dyDescent="0.25"/>
    <row r="12029" hidden="1" x14ac:dyDescent="0.25"/>
    <row r="12030" hidden="1" x14ac:dyDescent="0.25"/>
    <row r="12031" hidden="1" x14ac:dyDescent="0.25"/>
    <row r="12032" hidden="1" x14ac:dyDescent="0.25"/>
    <row r="12033" hidden="1" x14ac:dyDescent="0.25"/>
    <row r="12034" hidden="1" x14ac:dyDescent="0.25"/>
    <row r="12035" hidden="1" x14ac:dyDescent="0.25"/>
    <row r="12036" hidden="1" x14ac:dyDescent="0.25"/>
    <row r="12037" hidden="1" x14ac:dyDescent="0.25"/>
    <row r="12038" hidden="1" x14ac:dyDescent="0.25"/>
    <row r="12039" hidden="1" x14ac:dyDescent="0.25"/>
    <row r="12040" hidden="1" x14ac:dyDescent="0.25"/>
    <row r="12041" hidden="1" x14ac:dyDescent="0.25"/>
    <row r="12042" hidden="1" x14ac:dyDescent="0.25"/>
    <row r="12043" hidden="1" x14ac:dyDescent="0.25"/>
    <row r="12044" hidden="1" x14ac:dyDescent="0.25"/>
    <row r="12045" hidden="1" x14ac:dyDescent="0.25"/>
    <row r="12046" hidden="1" x14ac:dyDescent="0.25"/>
    <row r="12047" hidden="1" x14ac:dyDescent="0.25"/>
    <row r="12048" hidden="1" x14ac:dyDescent="0.25"/>
    <row r="12049" hidden="1" x14ac:dyDescent="0.25"/>
    <row r="12050" hidden="1" x14ac:dyDescent="0.25"/>
    <row r="12051" hidden="1" x14ac:dyDescent="0.25"/>
    <row r="12052" hidden="1" x14ac:dyDescent="0.25"/>
    <row r="12053" hidden="1" x14ac:dyDescent="0.25"/>
    <row r="12054" hidden="1" x14ac:dyDescent="0.25"/>
    <row r="12055" hidden="1" x14ac:dyDescent="0.25"/>
    <row r="12056" hidden="1" x14ac:dyDescent="0.25"/>
    <row r="12057" hidden="1" x14ac:dyDescent="0.25"/>
    <row r="12058" hidden="1" x14ac:dyDescent="0.25"/>
    <row r="12059" hidden="1" x14ac:dyDescent="0.25"/>
    <row r="12060" hidden="1" x14ac:dyDescent="0.25"/>
    <row r="12061" hidden="1" x14ac:dyDescent="0.25"/>
    <row r="12062" hidden="1" x14ac:dyDescent="0.25"/>
    <row r="12063" hidden="1" x14ac:dyDescent="0.25"/>
    <row r="12064" hidden="1" x14ac:dyDescent="0.25"/>
    <row r="12065" hidden="1" x14ac:dyDescent="0.25"/>
    <row r="12066" hidden="1" x14ac:dyDescent="0.25"/>
    <row r="12067" hidden="1" x14ac:dyDescent="0.25"/>
    <row r="12068" hidden="1" x14ac:dyDescent="0.25"/>
    <row r="12069" hidden="1" x14ac:dyDescent="0.25"/>
    <row r="12070" hidden="1" x14ac:dyDescent="0.25"/>
    <row r="12071" hidden="1" x14ac:dyDescent="0.25"/>
    <row r="12072" hidden="1" x14ac:dyDescent="0.25"/>
    <row r="12073" hidden="1" x14ac:dyDescent="0.25"/>
    <row r="12074" hidden="1" x14ac:dyDescent="0.25"/>
    <row r="12075" hidden="1" x14ac:dyDescent="0.25"/>
    <row r="12076" hidden="1" x14ac:dyDescent="0.25"/>
    <row r="12077" hidden="1" x14ac:dyDescent="0.25"/>
    <row r="12078" hidden="1" x14ac:dyDescent="0.25"/>
    <row r="12079" hidden="1" x14ac:dyDescent="0.25"/>
    <row r="12080" hidden="1" x14ac:dyDescent="0.25"/>
    <row r="12081" hidden="1" x14ac:dyDescent="0.25"/>
    <row r="12082" hidden="1" x14ac:dyDescent="0.25"/>
    <row r="12083" hidden="1" x14ac:dyDescent="0.25"/>
    <row r="12084" hidden="1" x14ac:dyDescent="0.25"/>
    <row r="12085" hidden="1" x14ac:dyDescent="0.25"/>
    <row r="12086" hidden="1" x14ac:dyDescent="0.25"/>
    <row r="12087" hidden="1" x14ac:dyDescent="0.25"/>
    <row r="12088" hidden="1" x14ac:dyDescent="0.25"/>
    <row r="12089" hidden="1" x14ac:dyDescent="0.25"/>
    <row r="12090" hidden="1" x14ac:dyDescent="0.25"/>
    <row r="12091" hidden="1" x14ac:dyDescent="0.25"/>
    <row r="12092" hidden="1" x14ac:dyDescent="0.25"/>
    <row r="12093" hidden="1" x14ac:dyDescent="0.25"/>
    <row r="12094" hidden="1" x14ac:dyDescent="0.25"/>
    <row r="12095" hidden="1" x14ac:dyDescent="0.25"/>
    <row r="12096" hidden="1" x14ac:dyDescent="0.25"/>
    <row r="12097" hidden="1" x14ac:dyDescent="0.25"/>
    <row r="12098" hidden="1" x14ac:dyDescent="0.25"/>
    <row r="12099" hidden="1" x14ac:dyDescent="0.25"/>
    <row r="12100" hidden="1" x14ac:dyDescent="0.25"/>
    <row r="12101" hidden="1" x14ac:dyDescent="0.25"/>
    <row r="12102" hidden="1" x14ac:dyDescent="0.25"/>
    <row r="12103" hidden="1" x14ac:dyDescent="0.25"/>
    <row r="12104" hidden="1" x14ac:dyDescent="0.25"/>
    <row r="12105" hidden="1" x14ac:dyDescent="0.25"/>
    <row r="12106" hidden="1" x14ac:dyDescent="0.25"/>
    <row r="12107" hidden="1" x14ac:dyDescent="0.25"/>
    <row r="12108" hidden="1" x14ac:dyDescent="0.25"/>
    <row r="12109" hidden="1" x14ac:dyDescent="0.25"/>
    <row r="12110" hidden="1" x14ac:dyDescent="0.25"/>
    <row r="12111" hidden="1" x14ac:dyDescent="0.25"/>
    <row r="12112" hidden="1" x14ac:dyDescent="0.25"/>
    <row r="12113" hidden="1" x14ac:dyDescent="0.25"/>
    <row r="12114" hidden="1" x14ac:dyDescent="0.25"/>
    <row r="12115" hidden="1" x14ac:dyDescent="0.25"/>
    <row r="12116" hidden="1" x14ac:dyDescent="0.25"/>
    <row r="12117" hidden="1" x14ac:dyDescent="0.25"/>
    <row r="12118" hidden="1" x14ac:dyDescent="0.25"/>
    <row r="12119" hidden="1" x14ac:dyDescent="0.25"/>
    <row r="12120" hidden="1" x14ac:dyDescent="0.25"/>
    <row r="12121" hidden="1" x14ac:dyDescent="0.25"/>
    <row r="12122" hidden="1" x14ac:dyDescent="0.25"/>
    <row r="12123" hidden="1" x14ac:dyDescent="0.25"/>
    <row r="12124" hidden="1" x14ac:dyDescent="0.25"/>
    <row r="12125" hidden="1" x14ac:dyDescent="0.25"/>
    <row r="12126" hidden="1" x14ac:dyDescent="0.25"/>
    <row r="12127" hidden="1" x14ac:dyDescent="0.25"/>
    <row r="12128" hidden="1" x14ac:dyDescent="0.25"/>
    <row r="12129" hidden="1" x14ac:dyDescent="0.25"/>
    <row r="12130" hidden="1" x14ac:dyDescent="0.25"/>
    <row r="12131" hidden="1" x14ac:dyDescent="0.25"/>
    <row r="12132" hidden="1" x14ac:dyDescent="0.25"/>
    <row r="12133" hidden="1" x14ac:dyDescent="0.25"/>
    <row r="12134" hidden="1" x14ac:dyDescent="0.25"/>
    <row r="12135" hidden="1" x14ac:dyDescent="0.25"/>
    <row r="12136" hidden="1" x14ac:dyDescent="0.25"/>
    <row r="12137" hidden="1" x14ac:dyDescent="0.25"/>
    <row r="12138" hidden="1" x14ac:dyDescent="0.25"/>
    <row r="12139" hidden="1" x14ac:dyDescent="0.25"/>
    <row r="12140" hidden="1" x14ac:dyDescent="0.25"/>
    <row r="12141" hidden="1" x14ac:dyDescent="0.25"/>
    <row r="12142" hidden="1" x14ac:dyDescent="0.25"/>
    <row r="12143" hidden="1" x14ac:dyDescent="0.25"/>
    <row r="12144" hidden="1" x14ac:dyDescent="0.25"/>
    <row r="12145" hidden="1" x14ac:dyDescent="0.25"/>
    <row r="12146" hidden="1" x14ac:dyDescent="0.25"/>
    <row r="12147" hidden="1" x14ac:dyDescent="0.25"/>
    <row r="12148" hidden="1" x14ac:dyDescent="0.25"/>
    <row r="12149" hidden="1" x14ac:dyDescent="0.25"/>
    <row r="12150" hidden="1" x14ac:dyDescent="0.25"/>
    <row r="12151" hidden="1" x14ac:dyDescent="0.25"/>
    <row r="12152" hidden="1" x14ac:dyDescent="0.25"/>
    <row r="12153" hidden="1" x14ac:dyDescent="0.25"/>
    <row r="12154" hidden="1" x14ac:dyDescent="0.25"/>
    <row r="12155" hidden="1" x14ac:dyDescent="0.25"/>
    <row r="12156" hidden="1" x14ac:dyDescent="0.25"/>
    <row r="12157" hidden="1" x14ac:dyDescent="0.25"/>
    <row r="12158" hidden="1" x14ac:dyDescent="0.25"/>
    <row r="12159" hidden="1" x14ac:dyDescent="0.25"/>
    <row r="12160" hidden="1" x14ac:dyDescent="0.25"/>
    <row r="12161" hidden="1" x14ac:dyDescent="0.25"/>
    <row r="12162" hidden="1" x14ac:dyDescent="0.25"/>
    <row r="12163" hidden="1" x14ac:dyDescent="0.25"/>
    <row r="12164" hidden="1" x14ac:dyDescent="0.25"/>
    <row r="12165" hidden="1" x14ac:dyDescent="0.25"/>
    <row r="12166" hidden="1" x14ac:dyDescent="0.25"/>
    <row r="12167" hidden="1" x14ac:dyDescent="0.25"/>
    <row r="12168" hidden="1" x14ac:dyDescent="0.25"/>
    <row r="12169" hidden="1" x14ac:dyDescent="0.25"/>
    <row r="12170" hidden="1" x14ac:dyDescent="0.25"/>
    <row r="12171" hidden="1" x14ac:dyDescent="0.25"/>
    <row r="12172" hidden="1" x14ac:dyDescent="0.25"/>
    <row r="12173" hidden="1" x14ac:dyDescent="0.25"/>
    <row r="12174" hidden="1" x14ac:dyDescent="0.25"/>
    <row r="12175" hidden="1" x14ac:dyDescent="0.25"/>
    <row r="12176" hidden="1" x14ac:dyDescent="0.25"/>
    <row r="12177" hidden="1" x14ac:dyDescent="0.25"/>
    <row r="12178" hidden="1" x14ac:dyDescent="0.25"/>
    <row r="12179" hidden="1" x14ac:dyDescent="0.25"/>
    <row r="12180" hidden="1" x14ac:dyDescent="0.25"/>
    <row r="12181" hidden="1" x14ac:dyDescent="0.25"/>
    <row r="12182" hidden="1" x14ac:dyDescent="0.25"/>
    <row r="12183" hidden="1" x14ac:dyDescent="0.25"/>
    <row r="12184" hidden="1" x14ac:dyDescent="0.25"/>
    <row r="12185" hidden="1" x14ac:dyDescent="0.25"/>
    <row r="12186" hidden="1" x14ac:dyDescent="0.25"/>
    <row r="12187" hidden="1" x14ac:dyDescent="0.25"/>
    <row r="12188" hidden="1" x14ac:dyDescent="0.25"/>
    <row r="12189" hidden="1" x14ac:dyDescent="0.25"/>
    <row r="12190" hidden="1" x14ac:dyDescent="0.25"/>
    <row r="12191" hidden="1" x14ac:dyDescent="0.25"/>
    <row r="12192" hidden="1" x14ac:dyDescent="0.25"/>
    <row r="12193" hidden="1" x14ac:dyDescent="0.25"/>
    <row r="12194" hidden="1" x14ac:dyDescent="0.25"/>
    <row r="12195" hidden="1" x14ac:dyDescent="0.25"/>
    <row r="12196" hidden="1" x14ac:dyDescent="0.25"/>
    <row r="12197" hidden="1" x14ac:dyDescent="0.25"/>
    <row r="12198" hidden="1" x14ac:dyDescent="0.25"/>
    <row r="12199" hidden="1" x14ac:dyDescent="0.25"/>
    <row r="12200" hidden="1" x14ac:dyDescent="0.25"/>
    <row r="12201" hidden="1" x14ac:dyDescent="0.25"/>
    <row r="12202" hidden="1" x14ac:dyDescent="0.25"/>
    <row r="12203" hidden="1" x14ac:dyDescent="0.25"/>
    <row r="12204" hidden="1" x14ac:dyDescent="0.25"/>
    <row r="12205" hidden="1" x14ac:dyDescent="0.25"/>
    <row r="12206" hidden="1" x14ac:dyDescent="0.25"/>
    <row r="12207" hidden="1" x14ac:dyDescent="0.25"/>
    <row r="12208" hidden="1" x14ac:dyDescent="0.25"/>
    <row r="12209" hidden="1" x14ac:dyDescent="0.25"/>
    <row r="12210" hidden="1" x14ac:dyDescent="0.25"/>
    <row r="12211" hidden="1" x14ac:dyDescent="0.25"/>
    <row r="12212" hidden="1" x14ac:dyDescent="0.25"/>
    <row r="12213" hidden="1" x14ac:dyDescent="0.25"/>
    <row r="12214" hidden="1" x14ac:dyDescent="0.25"/>
    <row r="12215" hidden="1" x14ac:dyDescent="0.25"/>
    <row r="12216" hidden="1" x14ac:dyDescent="0.25"/>
    <row r="12217" hidden="1" x14ac:dyDescent="0.25"/>
    <row r="12218" hidden="1" x14ac:dyDescent="0.25"/>
    <row r="12219" hidden="1" x14ac:dyDescent="0.25"/>
    <row r="12220" hidden="1" x14ac:dyDescent="0.25"/>
    <row r="12221" hidden="1" x14ac:dyDescent="0.25"/>
    <row r="12222" hidden="1" x14ac:dyDescent="0.25"/>
    <row r="12223" hidden="1" x14ac:dyDescent="0.25"/>
    <row r="12224" hidden="1" x14ac:dyDescent="0.25"/>
    <row r="12225" hidden="1" x14ac:dyDescent="0.25"/>
    <row r="12226" hidden="1" x14ac:dyDescent="0.25"/>
    <row r="12227" hidden="1" x14ac:dyDescent="0.25"/>
    <row r="12228" hidden="1" x14ac:dyDescent="0.25"/>
    <row r="12229" hidden="1" x14ac:dyDescent="0.25"/>
    <row r="12230" hidden="1" x14ac:dyDescent="0.25"/>
    <row r="12231" hidden="1" x14ac:dyDescent="0.25"/>
    <row r="12232" hidden="1" x14ac:dyDescent="0.25"/>
    <row r="12233" hidden="1" x14ac:dyDescent="0.25"/>
    <row r="12234" hidden="1" x14ac:dyDescent="0.25"/>
    <row r="12235" hidden="1" x14ac:dyDescent="0.25"/>
    <row r="12236" hidden="1" x14ac:dyDescent="0.25"/>
    <row r="12237" hidden="1" x14ac:dyDescent="0.25"/>
    <row r="12238" hidden="1" x14ac:dyDescent="0.25"/>
    <row r="12239" hidden="1" x14ac:dyDescent="0.25"/>
    <row r="12240" hidden="1" x14ac:dyDescent="0.25"/>
    <row r="12241" hidden="1" x14ac:dyDescent="0.25"/>
    <row r="12242" hidden="1" x14ac:dyDescent="0.25"/>
    <row r="12243" hidden="1" x14ac:dyDescent="0.25"/>
    <row r="12244" hidden="1" x14ac:dyDescent="0.25"/>
    <row r="12245" hidden="1" x14ac:dyDescent="0.25"/>
    <row r="12246" hidden="1" x14ac:dyDescent="0.25"/>
    <row r="12247" hidden="1" x14ac:dyDescent="0.25"/>
    <row r="12248" hidden="1" x14ac:dyDescent="0.25"/>
    <row r="12249" hidden="1" x14ac:dyDescent="0.25"/>
    <row r="12250" hidden="1" x14ac:dyDescent="0.25"/>
    <row r="12251" hidden="1" x14ac:dyDescent="0.25"/>
    <row r="12252" hidden="1" x14ac:dyDescent="0.25"/>
    <row r="12253" hidden="1" x14ac:dyDescent="0.25"/>
    <row r="12254" hidden="1" x14ac:dyDescent="0.25"/>
    <row r="12255" hidden="1" x14ac:dyDescent="0.25"/>
    <row r="12256" hidden="1" x14ac:dyDescent="0.25"/>
    <row r="12257" hidden="1" x14ac:dyDescent="0.25"/>
    <row r="12258" hidden="1" x14ac:dyDescent="0.25"/>
    <row r="12259" hidden="1" x14ac:dyDescent="0.25"/>
    <row r="12260" hidden="1" x14ac:dyDescent="0.25"/>
    <row r="12261" hidden="1" x14ac:dyDescent="0.25"/>
    <row r="12262" hidden="1" x14ac:dyDescent="0.25"/>
    <row r="12263" hidden="1" x14ac:dyDescent="0.25"/>
    <row r="12264" hidden="1" x14ac:dyDescent="0.25"/>
    <row r="12265" hidden="1" x14ac:dyDescent="0.25"/>
    <row r="12266" hidden="1" x14ac:dyDescent="0.25"/>
    <row r="12267" hidden="1" x14ac:dyDescent="0.25"/>
    <row r="12268" hidden="1" x14ac:dyDescent="0.25"/>
    <row r="12269" hidden="1" x14ac:dyDescent="0.25"/>
    <row r="12270" hidden="1" x14ac:dyDescent="0.25"/>
    <row r="12271" hidden="1" x14ac:dyDescent="0.25"/>
    <row r="12272" hidden="1" x14ac:dyDescent="0.25"/>
    <row r="12273" hidden="1" x14ac:dyDescent="0.25"/>
    <row r="12274" hidden="1" x14ac:dyDescent="0.25"/>
    <row r="12275" hidden="1" x14ac:dyDescent="0.25"/>
    <row r="12276" hidden="1" x14ac:dyDescent="0.25"/>
    <row r="12277" hidden="1" x14ac:dyDescent="0.25"/>
    <row r="12278" hidden="1" x14ac:dyDescent="0.25"/>
    <row r="12279" hidden="1" x14ac:dyDescent="0.25"/>
    <row r="12280" hidden="1" x14ac:dyDescent="0.25"/>
    <row r="12281" hidden="1" x14ac:dyDescent="0.25"/>
    <row r="12282" hidden="1" x14ac:dyDescent="0.25"/>
    <row r="12283" hidden="1" x14ac:dyDescent="0.25"/>
    <row r="12284" hidden="1" x14ac:dyDescent="0.25"/>
    <row r="12285" hidden="1" x14ac:dyDescent="0.25"/>
    <row r="12286" hidden="1" x14ac:dyDescent="0.25"/>
    <row r="12287" hidden="1" x14ac:dyDescent="0.25"/>
    <row r="12288" hidden="1" x14ac:dyDescent="0.25"/>
    <row r="12289" hidden="1" x14ac:dyDescent="0.25"/>
    <row r="12290" hidden="1" x14ac:dyDescent="0.25"/>
    <row r="12291" hidden="1" x14ac:dyDescent="0.25"/>
    <row r="12292" hidden="1" x14ac:dyDescent="0.25"/>
    <row r="12293" hidden="1" x14ac:dyDescent="0.25"/>
    <row r="12294" hidden="1" x14ac:dyDescent="0.25"/>
    <row r="12295" hidden="1" x14ac:dyDescent="0.25"/>
    <row r="12296" hidden="1" x14ac:dyDescent="0.25"/>
    <row r="12297" hidden="1" x14ac:dyDescent="0.25"/>
    <row r="12298" hidden="1" x14ac:dyDescent="0.25"/>
    <row r="12299" hidden="1" x14ac:dyDescent="0.25"/>
    <row r="12300" hidden="1" x14ac:dyDescent="0.25"/>
    <row r="12301" hidden="1" x14ac:dyDescent="0.25"/>
    <row r="12302" hidden="1" x14ac:dyDescent="0.25"/>
    <row r="12303" hidden="1" x14ac:dyDescent="0.25"/>
    <row r="12304" hidden="1" x14ac:dyDescent="0.25"/>
    <row r="12305" hidden="1" x14ac:dyDescent="0.25"/>
    <row r="12306" hidden="1" x14ac:dyDescent="0.25"/>
    <row r="12307" hidden="1" x14ac:dyDescent="0.25"/>
    <row r="12308" hidden="1" x14ac:dyDescent="0.25"/>
    <row r="12309" hidden="1" x14ac:dyDescent="0.25"/>
    <row r="12310" hidden="1" x14ac:dyDescent="0.25"/>
    <row r="12311" hidden="1" x14ac:dyDescent="0.25"/>
    <row r="12312" hidden="1" x14ac:dyDescent="0.25"/>
    <row r="12313" hidden="1" x14ac:dyDescent="0.25"/>
    <row r="12314" hidden="1" x14ac:dyDescent="0.25"/>
    <row r="12315" hidden="1" x14ac:dyDescent="0.25"/>
    <row r="12316" hidden="1" x14ac:dyDescent="0.25"/>
    <row r="12317" hidden="1" x14ac:dyDescent="0.25"/>
    <row r="12318" hidden="1" x14ac:dyDescent="0.25"/>
    <row r="12319" hidden="1" x14ac:dyDescent="0.25"/>
    <row r="12320" hidden="1" x14ac:dyDescent="0.25"/>
    <row r="12321" hidden="1" x14ac:dyDescent="0.25"/>
    <row r="12322" hidden="1" x14ac:dyDescent="0.25"/>
    <row r="12323" hidden="1" x14ac:dyDescent="0.25"/>
    <row r="12324" hidden="1" x14ac:dyDescent="0.25"/>
    <row r="12325" hidden="1" x14ac:dyDescent="0.25"/>
    <row r="12326" hidden="1" x14ac:dyDescent="0.25"/>
    <row r="12327" hidden="1" x14ac:dyDescent="0.25"/>
    <row r="12328" hidden="1" x14ac:dyDescent="0.25"/>
    <row r="12329" hidden="1" x14ac:dyDescent="0.25"/>
    <row r="12330" hidden="1" x14ac:dyDescent="0.25"/>
    <row r="12331" hidden="1" x14ac:dyDescent="0.25"/>
    <row r="12332" hidden="1" x14ac:dyDescent="0.25"/>
    <row r="12333" hidden="1" x14ac:dyDescent="0.25"/>
    <row r="12334" hidden="1" x14ac:dyDescent="0.25"/>
    <row r="12335" hidden="1" x14ac:dyDescent="0.25"/>
    <row r="12336" hidden="1" x14ac:dyDescent="0.25"/>
    <row r="12337" hidden="1" x14ac:dyDescent="0.25"/>
    <row r="12338" hidden="1" x14ac:dyDescent="0.25"/>
    <row r="12339" hidden="1" x14ac:dyDescent="0.25"/>
    <row r="12340" hidden="1" x14ac:dyDescent="0.25"/>
    <row r="12341" hidden="1" x14ac:dyDescent="0.25"/>
    <row r="12342" hidden="1" x14ac:dyDescent="0.25"/>
    <row r="12343" hidden="1" x14ac:dyDescent="0.25"/>
    <row r="12344" hidden="1" x14ac:dyDescent="0.25"/>
    <row r="12345" hidden="1" x14ac:dyDescent="0.25"/>
    <row r="12346" hidden="1" x14ac:dyDescent="0.25"/>
    <row r="12347" hidden="1" x14ac:dyDescent="0.25"/>
    <row r="12348" hidden="1" x14ac:dyDescent="0.25"/>
    <row r="12349" hidden="1" x14ac:dyDescent="0.25"/>
    <row r="12350" hidden="1" x14ac:dyDescent="0.25"/>
    <row r="12351" hidden="1" x14ac:dyDescent="0.25"/>
    <row r="12352" hidden="1" x14ac:dyDescent="0.25"/>
    <row r="12353" hidden="1" x14ac:dyDescent="0.25"/>
    <row r="12354" hidden="1" x14ac:dyDescent="0.25"/>
    <row r="12355" hidden="1" x14ac:dyDescent="0.25"/>
    <row r="12356" hidden="1" x14ac:dyDescent="0.25"/>
    <row r="12357" hidden="1" x14ac:dyDescent="0.25"/>
    <row r="12358" hidden="1" x14ac:dyDescent="0.25"/>
    <row r="12359" hidden="1" x14ac:dyDescent="0.25"/>
    <row r="12360" hidden="1" x14ac:dyDescent="0.25"/>
    <row r="12361" hidden="1" x14ac:dyDescent="0.25"/>
    <row r="12362" hidden="1" x14ac:dyDescent="0.25"/>
    <row r="12363" hidden="1" x14ac:dyDescent="0.25"/>
    <row r="12364" hidden="1" x14ac:dyDescent="0.25"/>
    <row r="12365" hidden="1" x14ac:dyDescent="0.25"/>
    <row r="12366" hidden="1" x14ac:dyDescent="0.25"/>
    <row r="12367" hidden="1" x14ac:dyDescent="0.25"/>
    <row r="12368" hidden="1" x14ac:dyDescent="0.25"/>
    <row r="12369" hidden="1" x14ac:dyDescent="0.25"/>
    <row r="12370" hidden="1" x14ac:dyDescent="0.25"/>
    <row r="12371" hidden="1" x14ac:dyDescent="0.25"/>
    <row r="12372" hidden="1" x14ac:dyDescent="0.25"/>
    <row r="12373" hidden="1" x14ac:dyDescent="0.25"/>
    <row r="12374" hidden="1" x14ac:dyDescent="0.25"/>
    <row r="12375" hidden="1" x14ac:dyDescent="0.25"/>
    <row r="12376" hidden="1" x14ac:dyDescent="0.25"/>
    <row r="12377" hidden="1" x14ac:dyDescent="0.25"/>
    <row r="12378" hidden="1" x14ac:dyDescent="0.25"/>
    <row r="12379" hidden="1" x14ac:dyDescent="0.25"/>
    <row r="12380" hidden="1" x14ac:dyDescent="0.25"/>
    <row r="12381" hidden="1" x14ac:dyDescent="0.25"/>
    <row r="12382" hidden="1" x14ac:dyDescent="0.25"/>
    <row r="12383" hidden="1" x14ac:dyDescent="0.25"/>
    <row r="12384" hidden="1" x14ac:dyDescent="0.25"/>
    <row r="12385" hidden="1" x14ac:dyDescent="0.25"/>
    <row r="12386" hidden="1" x14ac:dyDescent="0.25"/>
    <row r="12387" hidden="1" x14ac:dyDescent="0.25"/>
    <row r="12388" hidden="1" x14ac:dyDescent="0.25"/>
    <row r="12389" hidden="1" x14ac:dyDescent="0.25"/>
    <row r="12390" hidden="1" x14ac:dyDescent="0.25"/>
    <row r="12391" hidden="1" x14ac:dyDescent="0.25"/>
    <row r="12392" hidden="1" x14ac:dyDescent="0.25"/>
    <row r="12393" hidden="1" x14ac:dyDescent="0.25"/>
    <row r="12394" hidden="1" x14ac:dyDescent="0.25"/>
    <row r="12395" hidden="1" x14ac:dyDescent="0.25"/>
    <row r="12396" hidden="1" x14ac:dyDescent="0.25"/>
    <row r="12397" hidden="1" x14ac:dyDescent="0.25"/>
    <row r="12398" hidden="1" x14ac:dyDescent="0.25"/>
    <row r="12399" hidden="1" x14ac:dyDescent="0.25"/>
    <row r="12400" hidden="1" x14ac:dyDescent="0.25"/>
    <row r="12401" hidden="1" x14ac:dyDescent="0.25"/>
    <row r="12402" hidden="1" x14ac:dyDescent="0.25"/>
    <row r="12403" hidden="1" x14ac:dyDescent="0.25"/>
    <row r="12404" hidden="1" x14ac:dyDescent="0.25"/>
    <row r="12405" hidden="1" x14ac:dyDescent="0.25"/>
    <row r="12406" hidden="1" x14ac:dyDescent="0.25"/>
    <row r="12407" hidden="1" x14ac:dyDescent="0.25"/>
    <row r="12408" hidden="1" x14ac:dyDescent="0.25"/>
    <row r="12409" hidden="1" x14ac:dyDescent="0.25"/>
    <row r="12410" hidden="1" x14ac:dyDescent="0.25"/>
    <row r="12411" hidden="1" x14ac:dyDescent="0.25"/>
    <row r="12412" hidden="1" x14ac:dyDescent="0.25"/>
    <row r="12413" hidden="1" x14ac:dyDescent="0.25"/>
    <row r="12414" hidden="1" x14ac:dyDescent="0.25"/>
    <row r="12415" hidden="1" x14ac:dyDescent="0.25"/>
    <row r="12416" hidden="1" x14ac:dyDescent="0.25"/>
    <row r="12417" hidden="1" x14ac:dyDescent="0.25"/>
    <row r="12418" hidden="1" x14ac:dyDescent="0.25"/>
    <row r="12419" hidden="1" x14ac:dyDescent="0.25"/>
    <row r="12420" hidden="1" x14ac:dyDescent="0.25"/>
    <row r="12421" hidden="1" x14ac:dyDescent="0.25"/>
    <row r="12422" hidden="1" x14ac:dyDescent="0.25"/>
    <row r="12423" hidden="1" x14ac:dyDescent="0.25"/>
    <row r="12424" hidden="1" x14ac:dyDescent="0.25"/>
    <row r="12425" hidden="1" x14ac:dyDescent="0.25"/>
    <row r="12426" hidden="1" x14ac:dyDescent="0.25"/>
    <row r="12427" hidden="1" x14ac:dyDescent="0.25"/>
    <row r="12428" hidden="1" x14ac:dyDescent="0.25"/>
    <row r="12429" hidden="1" x14ac:dyDescent="0.25"/>
    <row r="12430" hidden="1" x14ac:dyDescent="0.25"/>
    <row r="12431" hidden="1" x14ac:dyDescent="0.25"/>
    <row r="12432" hidden="1" x14ac:dyDescent="0.25"/>
    <row r="12433" hidden="1" x14ac:dyDescent="0.25"/>
    <row r="12434" hidden="1" x14ac:dyDescent="0.25"/>
    <row r="12435" hidden="1" x14ac:dyDescent="0.25"/>
    <row r="12436" hidden="1" x14ac:dyDescent="0.25"/>
    <row r="12437" hidden="1" x14ac:dyDescent="0.25"/>
    <row r="12438" hidden="1" x14ac:dyDescent="0.25"/>
    <row r="12439" hidden="1" x14ac:dyDescent="0.25"/>
    <row r="12440" hidden="1" x14ac:dyDescent="0.25"/>
    <row r="12441" hidden="1" x14ac:dyDescent="0.25"/>
    <row r="12442" hidden="1" x14ac:dyDescent="0.25"/>
    <row r="12443" hidden="1" x14ac:dyDescent="0.25"/>
    <row r="12444" hidden="1" x14ac:dyDescent="0.25"/>
    <row r="12445" hidden="1" x14ac:dyDescent="0.25"/>
    <row r="12446" hidden="1" x14ac:dyDescent="0.25"/>
    <row r="12447" hidden="1" x14ac:dyDescent="0.25"/>
    <row r="12448" hidden="1" x14ac:dyDescent="0.25"/>
    <row r="12449" hidden="1" x14ac:dyDescent="0.25"/>
    <row r="12450" hidden="1" x14ac:dyDescent="0.25"/>
    <row r="12451" hidden="1" x14ac:dyDescent="0.25"/>
    <row r="12452" hidden="1" x14ac:dyDescent="0.25"/>
    <row r="12453" hidden="1" x14ac:dyDescent="0.25"/>
    <row r="12454" hidden="1" x14ac:dyDescent="0.25"/>
    <row r="12455" hidden="1" x14ac:dyDescent="0.25"/>
    <row r="12456" hidden="1" x14ac:dyDescent="0.25"/>
    <row r="12457" hidden="1" x14ac:dyDescent="0.25"/>
    <row r="12458" hidden="1" x14ac:dyDescent="0.25"/>
    <row r="12459" hidden="1" x14ac:dyDescent="0.25"/>
    <row r="12460" hidden="1" x14ac:dyDescent="0.25"/>
    <row r="12461" hidden="1" x14ac:dyDescent="0.25"/>
    <row r="12462" hidden="1" x14ac:dyDescent="0.25"/>
    <row r="12463" hidden="1" x14ac:dyDescent="0.25"/>
    <row r="12464" hidden="1" x14ac:dyDescent="0.25"/>
    <row r="12465" hidden="1" x14ac:dyDescent="0.25"/>
    <row r="12466" hidden="1" x14ac:dyDescent="0.25"/>
    <row r="12467" hidden="1" x14ac:dyDescent="0.25"/>
    <row r="12468" hidden="1" x14ac:dyDescent="0.25"/>
    <row r="12469" hidden="1" x14ac:dyDescent="0.25"/>
    <row r="12470" hidden="1" x14ac:dyDescent="0.25"/>
    <row r="12471" hidden="1" x14ac:dyDescent="0.25"/>
    <row r="12472" hidden="1" x14ac:dyDescent="0.25"/>
    <row r="12473" hidden="1" x14ac:dyDescent="0.25"/>
    <row r="12474" hidden="1" x14ac:dyDescent="0.25"/>
    <row r="12475" hidden="1" x14ac:dyDescent="0.25"/>
    <row r="12476" hidden="1" x14ac:dyDescent="0.25"/>
    <row r="12477" hidden="1" x14ac:dyDescent="0.25"/>
    <row r="12478" hidden="1" x14ac:dyDescent="0.25"/>
    <row r="12479" hidden="1" x14ac:dyDescent="0.25"/>
    <row r="12480" hidden="1" x14ac:dyDescent="0.25"/>
    <row r="12481" hidden="1" x14ac:dyDescent="0.25"/>
    <row r="12482" hidden="1" x14ac:dyDescent="0.25"/>
    <row r="12483" hidden="1" x14ac:dyDescent="0.25"/>
    <row r="12484" hidden="1" x14ac:dyDescent="0.25"/>
    <row r="12485" hidden="1" x14ac:dyDescent="0.25"/>
    <row r="12486" hidden="1" x14ac:dyDescent="0.25"/>
    <row r="12487" hidden="1" x14ac:dyDescent="0.25"/>
    <row r="12488" hidden="1" x14ac:dyDescent="0.25"/>
    <row r="12489" hidden="1" x14ac:dyDescent="0.25"/>
    <row r="12490" hidden="1" x14ac:dyDescent="0.25"/>
    <row r="12491" hidden="1" x14ac:dyDescent="0.25"/>
    <row r="12492" hidden="1" x14ac:dyDescent="0.25"/>
    <row r="12493" hidden="1" x14ac:dyDescent="0.25"/>
    <row r="12494" hidden="1" x14ac:dyDescent="0.25"/>
    <row r="12495" hidden="1" x14ac:dyDescent="0.25"/>
    <row r="12496" hidden="1" x14ac:dyDescent="0.25"/>
    <row r="12497" hidden="1" x14ac:dyDescent="0.25"/>
    <row r="12498" hidden="1" x14ac:dyDescent="0.25"/>
    <row r="12499" hidden="1" x14ac:dyDescent="0.25"/>
    <row r="12500" hidden="1" x14ac:dyDescent="0.25"/>
    <row r="12501" hidden="1" x14ac:dyDescent="0.25"/>
    <row r="12502" hidden="1" x14ac:dyDescent="0.25"/>
    <row r="12503" hidden="1" x14ac:dyDescent="0.25"/>
    <row r="12504" hidden="1" x14ac:dyDescent="0.25"/>
    <row r="12505" hidden="1" x14ac:dyDescent="0.25"/>
    <row r="12506" hidden="1" x14ac:dyDescent="0.25"/>
    <row r="12507" hidden="1" x14ac:dyDescent="0.25"/>
    <row r="12508" hidden="1" x14ac:dyDescent="0.25"/>
    <row r="12509" hidden="1" x14ac:dyDescent="0.25"/>
    <row r="12510" hidden="1" x14ac:dyDescent="0.25"/>
    <row r="12511" hidden="1" x14ac:dyDescent="0.25"/>
    <row r="12512" hidden="1" x14ac:dyDescent="0.25"/>
    <row r="12513" hidden="1" x14ac:dyDescent="0.25"/>
    <row r="12514" hidden="1" x14ac:dyDescent="0.25"/>
    <row r="12515" hidden="1" x14ac:dyDescent="0.25"/>
    <row r="12516" hidden="1" x14ac:dyDescent="0.25"/>
    <row r="12517" hidden="1" x14ac:dyDescent="0.25"/>
    <row r="12518" hidden="1" x14ac:dyDescent="0.25"/>
    <row r="12519" hidden="1" x14ac:dyDescent="0.25"/>
    <row r="12520" hidden="1" x14ac:dyDescent="0.25"/>
    <row r="12521" hidden="1" x14ac:dyDescent="0.25"/>
    <row r="12522" hidden="1" x14ac:dyDescent="0.25"/>
    <row r="12523" hidden="1" x14ac:dyDescent="0.25"/>
    <row r="12524" hidden="1" x14ac:dyDescent="0.25"/>
    <row r="12525" hidden="1" x14ac:dyDescent="0.25"/>
    <row r="12526" hidden="1" x14ac:dyDescent="0.25"/>
    <row r="12527" hidden="1" x14ac:dyDescent="0.25"/>
    <row r="12528" hidden="1" x14ac:dyDescent="0.25"/>
    <row r="12529" hidden="1" x14ac:dyDescent="0.25"/>
    <row r="12530" hidden="1" x14ac:dyDescent="0.25"/>
    <row r="12531" hidden="1" x14ac:dyDescent="0.25"/>
    <row r="12532" hidden="1" x14ac:dyDescent="0.25"/>
    <row r="12533" hidden="1" x14ac:dyDescent="0.25"/>
    <row r="12534" hidden="1" x14ac:dyDescent="0.25"/>
    <row r="12535" hidden="1" x14ac:dyDescent="0.25"/>
    <row r="12536" hidden="1" x14ac:dyDescent="0.25"/>
    <row r="12537" hidden="1" x14ac:dyDescent="0.25"/>
    <row r="12538" hidden="1" x14ac:dyDescent="0.25"/>
    <row r="12539" hidden="1" x14ac:dyDescent="0.25"/>
    <row r="12540" hidden="1" x14ac:dyDescent="0.25"/>
    <row r="12541" hidden="1" x14ac:dyDescent="0.25"/>
    <row r="12542" hidden="1" x14ac:dyDescent="0.25"/>
    <row r="12543" hidden="1" x14ac:dyDescent="0.25"/>
    <row r="12544" hidden="1" x14ac:dyDescent="0.25"/>
    <row r="12545" hidden="1" x14ac:dyDescent="0.25"/>
    <row r="12546" hidden="1" x14ac:dyDescent="0.25"/>
    <row r="12547" hidden="1" x14ac:dyDescent="0.25"/>
    <row r="12548" hidden="1" x14ac:dyDescent="0.25"/>
    <row r="12549" hidden="1" x14ac:dyDescent="0.25"/>
    <row r="12550" hidden="1" x14ac:dyDescent="0.25"/>
    <row r="12551" hidden="1" x14ac:dyDescent="0.25"/>
    <row r="12552" hidden="1" x14ac:dyDescent="0.25"/>
    <row r="12553" hidden="1" x14ac:dyDescent="0.25"/>
    <row r="12554" hidden="1" x14ac:dyDescent="0.25"/>
    <row r="12555" hidden="1" x14ac:dyDescent="0.25"/>
    <row r="12556" hidden="1" x14ac:dyDescent="0.25"/>
    <row r="12557" hidden="1" x14ac:dyDescent="0.25"/>
    <row r="12558" hidden="1" x14ac:dyDescent="0.25"/>
    <row r="12559" hidden="1" x14ac:dyDescent="0.25"/>
    <row r="12560" hidden="1" x14ac:dyDescent="0.25"/>
    <row r="12561" hidden="1" x14ac:dyDescent="0.25"/>
    <row r="12562" hidden="1" x14ac:dyDescent="0.25"/>
    <row r="12563" hidden="1" x14ac:dyDescent="0.25"/>
    <row r="12564" hidden="1" x14ac:dyDescent="0.25"/>
    <row r="12565" hidden="1" x14ac:dyDescent="0.25"/>
    <row r="12566" hidden="1" x14ac:dyDescent="0.25"/>
    <row r="12567" hidden="1" x14ac:dyDescent="0.25"/>
    <row r="12568" hidden="1" x14ac:dyDescent="0.25"/>
    <row r="12569" hidden="1" x14ac:dyDescent="0.25"/>
    <row r="12570" hidden="1" x14ac:dyDescent="0.25"/>
    <row r="12571" hidden="1" x14ac:dyDescent="0.25"/>
    <row r="12572" hidden="1" x14ac:dyDescent="0.25"/>
    <row r="12573" hidden="1" x14ac:dyDescent="0.25"/>
    <row r="12574" hidden="1" x14ac:dyDescent="0.25"/>
    <row r="12575" hidden="1" x14ac:dyDescent="0.25"/>
    <row r="12576" hidden="1" x14ac:dyDescent="0.25"/>
    <row r="12577" hidden="1" x14ac:dyDescent="0.25"/>
    <row r="12578" hidden="1" x14ac:dyDescent="0.25"/>
    <row r="12579" hidden="1" x14ac:dyDescent="0.25"/>
    <row r="12580" hidden="1" x14ac:dyDescent="0.25"/>
    <row r="12581" hidden="1" x14ac:dyDescent="0.25"/>
    <row r="12582" hidden="1" x14ac:dyDescent="0.25"/>
    <row r="12583" hidden="1" x14ac:dyDescent="0.25"/>
    <row r="12584" hidden="1" x14ac:dyDescent="0.25"/>
    <row r="12585" hidden="1" x14ac:dyDescent="0.25"/>
    <row r="12586" hidden="1" x14ac:dyDescent="0.25"/>
    <row r="12587" hidden="1" x14ac:dyDescent="0.25"/>
    <row r="12588" hidden="1" x14ac:dyDescent="0.25"/>
    <row r="12589" hidden="1" x14ac:dyDescent="0.25"/>
    <row r="12590" hidden="1" x14ac:dyDescent="0.25"/>
    <row r="12591" hidden="1" x14ac:dyDescent="0.25"/>
    <row r="12592" hidden="1" x14ac:dyDescent="0.25"/>
    <row r="12593" hidden="1" x14ac:dyDescent="0.25"/>
    <row r="12594" hidden="1" x14ac:dyDescent="0.25"/>
    <row r="12595" hidden="1" x14ac:dyDescent="0.25"/>
    <row r="12596" hidden="1" x14ac:dyDescent="0.25"/>
    <row r="12597" hidden="1" x14ac:dyDescent="0.25"/>
    <row r="12598" hidden="1" x14ac:dyDescent="0.25"/>
    <row r="12599" hidden="1" x14ac:dyDescent="0.25"/>
    <row r="12600" hidden="1" x14ac:dyDescent="0.25"/>
    <row r="12601" hidden="1" x14ac:dyDescent="0.25"/>
    <row r="12602" hidden="1" x14ac:dyDescent="0.25"/>
    <row r="12603" hidden="1" x14ac:dyDescent="0.25"/>
    <row r="12604" hidden="1" x14ac:dyDescent="0.25"/>
    <row r="12605" hidden="1" x14ac:dyDescent="0.25"/>
    <row r="12606" hidden="1" x14ac:dyDescent="0.25"/>
    <row r="12607" hidden="1" x14ac:dyDescent="0.25"/>
    <row r="12608" hidden="1" x14ac:dyDescent="0.25"/>
    <row r="12609" hidden="1" x14ac:dyDescent="0.25"/>
    <row r="12610" hidden="1" x14ac:dyDescent="0.25"/>
    <row r="12611" hidden="1" x14ac:dyDescent="0.25"/>
    <row r="12612" hidden="1" x14ac:dyDescent="0.25"/>
    <row r="12613" hidden="1" x14ac:dyDescent="0.25"/>
    <row r="12614" hidden="1" x14ac:dyDescent="0.25"/>
    <row r="12615" hidden="1" x14ac:dyDescent="0.25"/>
    <row r="12616" hidden="1" x14ac:dyDescent="0.25"/>
    <row r="12617" hidden="1" x14ac:dyDescent="0.25"/>
    <row r="12618" hidden="1" x14ac:dyDescent="0.25"/>
    <row r="12619" hidden="1" x14ac:dyDescent="0.25"/>
    <row r="12620" hidden="1" x14ac:dyDescent="0.25"/>
    <row r="12621" hidden="1" x14ac:dyDescent="0.25"/>
    <row r="12622" hidden="1" x14ac:dyDescent="0.25"/>
    <row r="12623" hidden="1" x14ac:dyDescent="0.25"/>
    <row r="12624" hidden="1" x14ac:dyDescent="0.25"/>
    <row r="12625" hidden="1" x14ac:dyDescent="0.25"/>
    <row r="12626" hidden="1" x14ac:dyDescent="0.25"/>
    <row r="12627" hidden="1" x14ac:dyDescent="0.25"/>
    <row r="12628" hidden="1" x14ac:dyDescent="0.25"/>
    <row r="12629" hidden="1" x14ac:dyDescent="0.25"/>
    <row r="12630" hidden="1" x14ac:dyDescent="0.25"/>
    <row r="12631" hidden="1" x14ac:dyDescent="0.25"/>
    <row r="12632" hidden="1" x14ac:dyDescent="0.25"/>
    <row r="12633" hidden="1" x14ac:dyDescent="0.25"/>
    <row r="12634" hidden="1" x14ac:dyDescent="0.25"/>
    <row r="12635" hidden="1" x14ac:dyDescent="0.25"/>
    <row r="12636" hidden="1" x14ac:dyDescent="0.25"/>
    <row r="12637" hidden="1" x14ac:dyDescent="0.25"/>
    <row r="12638" hidden="1" x14ac:dyDescent="0.25"/>
    <row r="12639" hidden="1" x14ac:dyDescent="0.25"/>
    <row r="12640" hidden="1" x14ac:dyDescent="0.25"/>
    <row r="12641" hidden="1" x14ac:dyDescent="0.25"/>
    <row r="12642" hidden="1" x14ac:dyDescent="0.25"/>
    <row r="12643" hidden="1" x14ac:dyDescent="0.25"/>
    <row r="12644" hidden="1" x14ac:dyDescent="0.25"/>
    <row r="12645" hidden="1" x14ac:dyDescent="0.25"/>
    <row r="12646" hidden="1" x14ac:dyDescent="0.25"/>
    <row r="12647" hidden="1" x14ac:dyDescent="0.25"/>
    <row r="12648" hidden="1" x14ac:dyDescent="0.25"/>
    <row r="12649" hidden="1" x14ac:dyDescent="0.25"/>
    <row r="12650" hidden="1" x14ac:dyDescent="0.25"/>
    <row r="12651" hidden="1" x14ac:dyDescent="0.25"/>
    <row r="12652" hidden="1" x14ac:dyDescent="0.25"/>
    <row r="12653" hidden="1" x14ac:dyDescent="0.25"/>
    <row r="12654" hidden="1" x14ac:dyDescent="0.25"/>
    <row r="12655" hidden="1" x14ac:dyDescent="0.25"/>
    <row r="12656" hidden="1" x14ac:dyDescent="0.25"/>
    <row r="12657" hidden="1" x14ac:dyDescent="0.25"/>
    <row r="12658" hidden="1" x14ac:dyDescent="0.25"/>
    <row r="12659" hidden="1" x14ac:dyDescent="0.25"/>
    <row r="12660" hidden="1" x14ac:dyDescent="0.25"/>
    <row r="12661" hidden="1" x14ac:dyDescent="0.25"/>
    <row r="12662" hidden="1" x14ac:dyDescent="0.25"/>
    <row r="12663" hidden="1" x14ac:dyDescent="0.25"/>
    <row r="12664" hidden="1" x14ac:dyDescent="0.25"/>
    <row r="12665" hidden="1" x14ac:dyDescent="0.25"/>
    <row r="12666" hidden="1" x14ac:dyDescent="0.25"/>
    <row r="12667" hidden="1" x14ac:dyDescent="0.25"/>
    <row r="12668" hidden="1" x14ac:dyDescent="0.25"/>
    <row r="12669" hidden="1" x14ac:dyDescent="0.25"/>
    <row r="12670" hidden="1" x14ac:dyDescent="0.25"/>
    <row r="12671" hidden="1" x14ac:dyDescent="0.25"/>
    <row r="12672" hidden="1" x14ac:dyDescent="0.25"/>
    <row r="12673" hidden="1" x14ac:dyDescent="0.25"/>
    <row r="12674" hidden="1" x14ac:dyDescent="0.25"/>
    <row r="12675" hidden="1" x14ac:dyDescent="0.25"/>
    <row r="12676" hidden="1" x14ac:dyDescent="0.25"/>
    <row r="12677" hidden="1" x14ac:dyDescent="0.25"/>
    <row r="12678" hidden="1" x14ac:dyDescent="0.25"/>
    <row r="12679" hidden="1" x14ac:dyDescent="0.25"/>
    <row r="12680" hidden="1" x14ac:dyDescent="0.25"/>
    <row r="12681" hidden="1" x14ac:dyDescent="0.25"/>
    <row r="12682" hidden="1" x14ac:dyDescent="0.25"/>
    <row r="12683" hidden="1" x14ac:dyDescent="0.25"/>
    <row r="12684" hidden="1" x14ac:dyDescent="0.25"/>
    <row r="12685" hidden="1" x14ac:dyDescent="0.25"/>
    <row r="12686" hidden="1" x14ac:dyDescent="0.25"/>
    <row r="12687" hidden="1" x14ac:dyDescent="0.25"/>
    <row r="12688" hidden="1" x14ac:dyDescent="0.25"/>
    <row r="12689" hidden="1" x14ac:dyDescent="0.25"/>
    <row r="12690" hidden="1" x14ac:dyDescent="0.25"/>
    <row r="12691" hidden="1" x14ac:dyDescent="0.25"/>
    <row r="12692" hidden="1" x14ac:dyDescent="0.25"/>
    <row r="12693" hidden="1" x14ac:dyDescent="0.25"/>
    <row r="12694" hidden="1" x14ac:dyDescent="0.25"/>
    <row r="12695" hidden="1" x14ac:dyDescent="0.25"/>
    <row r="12696" hidden="1" x14ac:dyDescent="0.25"/>
    <row r="12697" hidden="1" x14ac:dyDescent="0.25"/>
    <row r="12698" hidden="1" x14ac:dyDescent="0.25"/>
    <row r="12699" hidden="1" x14ac:dyDescent="0.25"/>
    <row r="12700" hidden="1" x14ac:dyDescent="0.25"/>
    <row r="12701" hidden="1" x14ac:dyDescent="0.25"/>
    <row r="12702" hidden="1" x14ac:dyDescent="0.25"/>
    <row r="12703" hidden="1" x14ac:dyDescent="0.25"/>
    <row r="12704" hidden="1" x14ac:dyDescent="0.25"/>
    <row r="12705" hidden="1" x14ac:dyDescent="0.25"/>
    <row r="12706" hidden="1" x14ac:dyDescent="0.25"/>
    <row r="12707" hidden="1" x14ac:dyDescent="0.25"/>
    <row r="12708" hidden="1" x14ac:dyDescent="0.25"/>
    <row r="12709" hidden="1" x14ac:dyDescent="0.25"/>
    <row r="12710" hidden="1" x14ac:dyDescent="0.25"/>
    <row r="12711" hidden="1" x14ac:dyDescent="0.25"/>
    <row r="12712" hidden="1" x14ac:dyDescent="0.25"/>
    <row r="12713" hidden="1" x14ac:dyDescent="0.25"/>
    <row r="12714" hidden="1" x14ac:dyDescent="0.25"/>
    <row r="12715" hidden="1" x14ac:dyDescent="0.25"/>
    <row r="12716" hidden="1" x14ac:dyDescent="0.25"/>
    <row r="12717" hidden="1" x14ac:dyDescent="0.25"/>
    <row r="12718" hidden="1" x14ac:dyDescent="0.25"/>
    <row r="12719" hidden="1" x14ac:dyDescent="0.25"/>
    <row r="12720" hidden="1" x14ac:dyDescent="0.25"/>
    <row r="12721" hidden="1" x14ac:dyDescent="0.25"/>
    <row r="12722" hidden="1" x14ac:dyDescent="0.25"/>
    <row r="12723" hidden="1" x14ac:dyDescent="0.25"/>
    <row r="12724" hidden="1" x14ac:dyDescent="0.25"/>
    <row r="12725" hidden="1" x14ac:dyDescent="0.25"/>
    <row r="12726" hidden="1" x14ac:dyDescent="0.25"/>
    <row r="12727" hidden="1" x14ac:dyDescent="0.25"/>
    <row r="12728" hidden="1" x14ac:dyDescent="0.25"/>
    <row r="12729" hidden="1" x14ac:dyDescent="0.25"/>
    <row r="12730" hidden="1" x14ac:dyDescent="0.25"/>
    <row r="12731" hidden="1" x14ac:dyDescent="0.25"/>
    <row r="12732" hidden="1" x14ac:dyDescent="0.25"/>
    <row r="12733" hidden="1" x14ac:dyDescent="0.25"/>
    <row r="12734" hidden="1" x14ac:dyDescent="0.25"/>
    <row r="12735" hidden="1" x14ac:dyDescent="0.25"/>
    <row r="12736" hidden="1" x14ac:dyDescent="0.25"/>
    <row r="12737" hidden="1" x14ac:dyDescent="0.25"/>
    <row r="12738" hidden="1" x14ac:dyDescent="0.25"/>
    <row r="12739" hidden="1" x14ac:dyDescent="0.25"/>
    <row r="12740" hidden="1" x14ac:dyDescent="0.25"/>
    <row r="12741" hidden="1" x14ac:dyDescent="0.25"/>
    <row r="12742" hidden="1" x14ac:dyDescent="0.25"/>
    <row r="12743" hidden="1" x14ac:dyDescent="0.25"/>
    <row r="12744" hidden="1" x14ac:dyDescent="0.25"/>
    <row r="12745" hidden="1" x14ac:dyDescent="0.25"/>
    <row r="12746" hidden="1" x14ac:dyDescent="0.25"/>
    <row r="12747" hidden="1" x14ac:dyDescent="0.25"/>
    <row r="12748" hidden="1" x14ac:dyDescent="0.25"/>
    <row r="12749" hidden="1" x14ac:dyDescent="0.25"/>
    <row r="12750" hidden="1" x14ac:dyDescent="0.25"/>
    <row r="12751" hidden="1" x14ac:dyDescent="0.25"/>
    <row r="12752" hidden="1" x14ac:dyDescent="0.25"/>
    <row r="12753" hidden="1" x14ac:dyDescent="0.25"/>
    <row r="12754" hidden="1" x14ac:dyDescent="0.25"/>
    <row r="12755" hidden="1" x14ac:dyDescent="0.25"/>
    <row r="12756" hidden="1" x14ac:dyDescent="0.25"/>
    <row r="12757" hidden="1" x14ac:dyDescent="0.25"/>
    <row r="12758" hidden="1" x14ac:dyDescent="0.25"/>
    <row r="12759" hidden="1" x14ac:dyDescent="0.25"/>
    <row r="12760" hidden="1" x14ac:dyDescent="0.25"/>
    <row r="12761" hidden="1" x14ac:dyDescent="0.25"/>
    <row r="12762" hidden="1" x14ac:dyDescent="0.25"/>
    <row r="12763" hidden="1" x14ac:dyDescent="0.25"/>
    <row r="12764" hidden="1" x14ac:dyDescent="0.25"/>
    <row r="12765" hidden="1" x14ac:dyDescent="0.25"/>
    <row r="12766" hidden="1" x14ac:dyDescent="0.25"/>
    <row r="12767" hidden="1" x14ac:dyDescent="0.25"/>
    <row r="12768" hidden="1" x14ac:dyDescent="0.25"/>
    <row r="12769" hidden="1" x14ac:dyDescent="0.25"/>
    <row r="12770" hidden="1" x14ac:dyDescent="0.25"/>
    <row r="12771" hidden="1" x14ac:dyDescent="0.25"/>
    <row r="12772" hidden="1" x14ac:dyDescent="0.25"/>
    <row r="12773" hidden="1" x14ac:dyDescent="0.25"/>
    <row r="12774" hidden="1" x14ac:dyDescent="0.25"/>
    <row r="12775" hidden="1" x14ac:dyDescent="0.25"/>
    <row r="12776" hidden="1" x14ac:dyDescent="0.25"/>
    <row r="12777" hidden="1" x14ac:dyDescent="0.25"/>
    <row r="12778" hidden="1" x14ac:dyDescent="0.25"/>
    <row r="12779" hidden="1" x14ac:dyDescent="0.25"/>
    <row r="12780" hidden="1" x14ac:dyDescent="0.25"/>
    <row r="12781" hidden="1" x14ac:dyDescent="0.25"/>
    <row r="12782" hidden="1" x14ac:dyDescent="0.25"/>
    <row r="12783" hidden="1" x14ac:dyDescent="0.25"/>
    <row r="12784" hidden="1" x14ac:dyDescent="0.25"/>
    <row r="12785" hidden="1" x14ac:dyDescent="0.25"/>
    <row r="12786" hidden="1" x14ac:dyDescent="0.25"/>
    <row r="12787" hidden="1" x14ac:dyDescent="0.25"/>
    <row r="12788" hidden="1" x14ac:dyDescent="0.25"/>
    <row r="12789" hidden="1" x14ac:dyDescent="0.25"/>
    <row r="12790" hidden="1" x14ac:dyDescent="0.25"/>
    <row r="12791" hidden="1" x14ac:dyDescent="0.25"/>
    <row r="12792" hidden="1" x14ac:dyDescent="0.25"/>
    <row r="12793" hidden="1" x14ac:dyDescent="0.25"/>
    <row r="12794" hidden="1" x14ac:dyDescent="0.25"/>
    <row r="12795" hidden="1" x14ac:dyDescent="0.25"/>
    <row r="12796" hidden="1" x14ac:dyDescent="0.25"/>
    <row r="12797" hidden="1" x14ac:dyDescent="0.25"/>
    <row r="12798" hidden="1" x14ac:dyDescent="0.25"/>
    <row r="12799" hidden="1" x14ac:dyDescent="0.25"/>
    <row r="12800" hidden="1" x14ac:dyDescent="0.25"/>
    <row r="12801" hidden="1" x14ac:dyDescent="0.25"/>
    <row r="12802" hidden="1" x14ac:dyDescent="0.25"/>
    <row r="12803" hidden="1" x14ac:dyDescent="0.25"/>
    <row r="12804" hidden="1" x14ac:dyDescent="0.25"/>
    <row r="12805" hidden="1" x14ac:dyDescent="0.25"/>
    <row r="12806" hidden="1" x14ac:dyDescent="0.25"/>
    <row r="12807" hidden="1" x14ac:dyDescent="0.25"/>
    <row r="12808" hidden="1" x14ac:dyDescent="0.25"/>
    <row r="12809" hidden="1" x14ac:dyDescent="0.25"/>
    <row r="12810" hidden="1" x14ac:dyDescent="0.25"/>
    <row r="12811" hidden="1" x14ac:dyDescent="0.25"/>
    <row r="12812" hidden="1" x14ac:dyDescent="0.25"/>
    <row r="12813" hidden="1" x14ac:dyDescent="0.25"/>
    <row r="12814" hidden="1" x14ac:dyDescent="0.25"/>
    <row r="12815" hidden="1" x14ac:dyDescent="0.25"/>
    <row r="12816" hidden="1" x14ac:dyDescent="0.25"/>
    <row r="12817" hidden="1" x14ac:dyDescent="0.25"/>
    <row r="12818" hidden="1" x14ac:dyDescent="0.25"/>
    <row r="12819" hidden="1" x14ac:dyDescent="0.25"/>
    <row r="12820" hidden="1" x14ac:dyDescent="0.25"/>
    <row r="12821" hidden="1" x14ac:dyDescent="0.25"/>
    <row r="12822" hidden="1" x14ac:dyDescent="0.25"/>
    <row r="12823" hidden="1" x14ac:dyDescent="0.25"/>
    <row r="12824" hidden="1" x14ac:dyDescent="0.25"/>
    <row r="12825" hidden="1" x14ac:dyDescent="0.25"/>
    <row r="12826" hidden="1" x14ac:dyDescent="0.25"/>
    <row r="12827" hidden="1" x14ac:dyDescent="0.25"/>
    <row r="12828" hidden="1" x14ac:dyDescent="0.25"/>
    <row r="12829" hidden="1" x14ac:dyDescent="0.25"/>
    <row r="12830" hidden="1" x14ac:dyDescent="0.25"/>
    <row r="12831" hidden="1" x14ac:dyDescent="0.25"/>
    <row r="12832" hidden="1" x14ac:dyDescent="0.25"/>
    <row r="12833" hidden="1" x14ac:dyDescent="0.25"/>
    <row r="12834" hidden="1" x14ac:dyDescent="0.25"/>
    <row r="12835" hidden="1" x14ac:dyDescent="0.25"/>
    <row r="12836" hidden="1" x14ac:dyDescent="0.25"/>
    <row r="12837" hidden="1" x14ac:dyDescent="0.25"/>
    <row r="12838" hidden="1" x14ac:dyDescent="0.25"/>
    <row r="12839" hidden="1" x14ac:dyDescent="0.25"/>
    <row r="12840" hidden="1" x14ac:dyDescent="0.25"/>
    <row r="12841" hidden="1" x14ac:dyDescent="0.25"/>
    <row r="12842" hidden="1" x14ac:dyDescent="0.25"/>
    <row r="12843" hidden="1" x14ac:dyDescent="0.25"/>
    <row r="12844" hidden="1" x14ac:dyDescent="0.25"/>
    <row r="12845" hidden="1" x14ac:dyDescent="0.25"/>
    <row r="12846" hidden="1" x14ac:dyDescent="0.25"/>
    <row r="12847" hidden="1" x14ac:dyDescent="0.25"/>
    <row r="12848" hidden="1" x14ac:dyDescent="0.25"/>
    <row r="12849" hidden="1" x14ac:dyDescent="0.25"/>
    <row r="12850" hidden="1" x14ac:dyDescent="0.25"/>
    <row r="12851" hidden="1" x14ac:dyDescent="0.25"/>
    <row r="12852" hidden="1" x14ac:dyDescent="0.25"/>
    <row r="12853" hidden="1" x14ac:dyDescent="0.25"/>
    <row r="12854" hidden="1" x14ac:dyDescent="0.25"/>
    <row r="12855" hidden="1" x14ac:dyDescent="0.25"/>
    <row r="12856" hidden="1" x14ac:dyDescent="0.25"/>
    <row r="12857" hidden="1" x14ac:dyDescent="0.25"/>
    <row r="12858" hidden="1" x14ac:dyDescent="0.25"/>
    <row r="12859" hidden="1" x14ac:dyDescent="0.25"/>
    <row r="12860" hidden="1" x14ac:dyDescent="0.25"/>
    <row r="12861" hidden="1" x14ac:dyDescent="0.25"/>
    <row r="12862" hidden="1" x14ac:dyDescent="0.25"/>
    <row r="12863" hidden="1" x14ac:dyDescent="0.25"/>
    <row r="12864" hidden="1" x14ac:dyDescent="0.25"/>
    <row r="12865" hidden="1" x14ac:dyDescent="0.25"/>
    <row r="12866" hidden="1" x14ac:dyDescent="0.25"/>
    <row r="12867" hidden="1" x14ac:dyDescent="0.25"/>
    <row r="12868" hidden="1" x14ac:dyDescent="0.25"/>
    <row r="12869" hidden="1" x14ac:dyDescent="0.25"/>
    <row r="12870" hidden="1" x14ac:dyDescent="0.25"/>
    <row r="12871" hidden="1" x14ac:dyDescent="0.25"/>
    <row r="12872" hidden="1" x14ac:dyDescent="0.25"/>
    <row r="12873" hidden="1" x14ac:dyDescent="0.25"/>
    <row r="12874" hidden="1" x14ac:dyDescent="0.25"/>
    <row r="12875" hidden="1" x14ac:dyDescent="0.25"/>
    <row r="12876" hidden="1" x14ac:dyDescent="0.25"/>
    <row r="12877" hidden="1" x14ac:dyDescent="0.25"/>
    <row r="12878" hidden="1" x14ac:dyDescent="0.25"/>
    <row r="12879" hidden="1" x14ac:dyDescent="0.25"/>
    <row r="12880" hidden="1" x14ac:dyDescent="0.25"/>
    <row r="12881" hidden="1" x14ac:dyDescent="0.25"/>
    <row r="12882" hidden="1" x14ac:dyDescent="0.25"/>
    <row r="12883" hidden="1" x14ac:dyDescent="0.25"/>
    <row r="12884" hidden="1" x14ac:dyDescent="0.25"/>
    <row r="12885" hidden="1" x14ac:dyDescent="0.25"/>
    <row r="12886" hidden="1" x14ac:dyDescent="0.25"/>
    <row r="12887" hidden="1" x14ac:dyDescent="0.25"/>
    <row r="12888" hidden="1" x14ac:dyDescent="0.25"/>
    <row r="12889" hidden="1" x14ac:dyDescent="0.25"/>
    <row r="12890" hidden="1" x14ac:dyDescent="0.25"/>
    <row r="12891" hidden="1" x14ac:dyDescent="0.25"/>
    <row r="12892" hidden="1" x14ac:dyDescent="0.25"/>
    <row r="12893" hidden="1" x14ac:dyDescent="0.25"/>
    <row r="12894" hidden="1" x14ac:dyDescent="0.25"/>
    <row r="12895" hidden="1" x14ac:dyDescent="0.25"/>
    <row r="12896" hidden="1" x14ac:dyDescent="0.25"/>
    <row r="12897" hidden="1" x14ac:dyDescent="0.25"/>
    <row r="12898" hidden="1" x14ac:dyDescent="0.25"/>
    <row r="12899" hidden="1" x14ac:dyDescent="0.25"/>
    <row r="12900" hidden="1" x14ac:dyDescent="0.25"/>
    <row r="12901" hidden="1" x14ac:dyDescent="0.25"/>
    <row r="12902" hidden="1" x14ac:dyDescent="0.25"/>
    <row r="12903" hidden="1" x14ac:dyDescent="0.25"/>
    <row r="12904" hidden="1" x14ac:dyDescent="0.25"/>
    <row r="12905" hidden="1" x14ac:dyDescent="0.25"/>
    <row r="12906" hidden="1" x14ac:dyDescent="0.25"/>
    <row r="12907" hidden="1" x14ac:dyDescent="0.25"/>
    <row r="12908" hidden="1" x14ac:dyDescent="0.25"/>
    <row r="12909" hidden="1" x14ac:dyDescent="0.25"/>
    <row r="12910" hidden="1" x14ac:dyDescent="0.25"/>
    <row r="12911" hidden="1" x14ac:dyDescent="0.25"/>
    <row r="12912" hidden="1" x14ac:dyDescent="0.25"/>
    <row r="12913" hidden="1" x14ac:dyDescent="0.25"/>
    <row r="12914" hidden="1" x14ac:dyDescent="0.25"/>
    <row r="12915" hidden="1" x14ac:dyDescent="0.25"/>
    <row r="12916" hidden="1" x14ac:dyDescent="0.25"/>
    <row r="12917" hidden="1" x14ac:dyDescent="0.25"/>
    <row r="12918" hidden="1" x14ac:dyDescent="0.25"/>
    <row r="12919" hidden="1" x14ac:dyDescent="0.25"/>
    <row r="12920" hidden="1" x14ac:dyDescent="0.25"/>
    <row r="12921" hidden="1" x14ac:dyDescent="0.25"/>
    <row r="12922" hidden="1" x14ac:dyDescent="0.25"/>
    <row r="12923" hidden="1" x14ac:dyDescent="0.25"/>
    <row r="12924" hidden="1" x14ac:dyDescent="0.25"/>
    <row r="12925" hidden="1" x14ac:dyDescent="0.25"/>
    <row r="12926" hidden="1" x14ac:dyDescent="0.25"/>
    <row r="12927" hidden="1" x14ac:dyDescent="0.25"/>
    <row r="12928" hidden="1" x14ac:dyDescent="0.25"/>
    <row r="12929" hidden="1" x14ac:dyDescent="0.25"/>
    <row r="12930" hidden="1" x14ac:dyDescent="0.25"/>
    <row r="12931" hidden="1" x14ac:dyDescent="0.25"/>
    <row r="12932" hidden="1" x14ac:dyDescent="0.25"/>
    <row r="12933" hidden="1" x14ac:dyDescent="0.25"/>
    <row r="12934" hidden="1" x14ac:dyDescent="0.25"/>
    <row r="12935" hidden="1" x14ac:dyDescent="0.25"/>
    <row r="12936" hidden="1" x14ac:dyDescent="0.25"/>
    <row r="12937" hidden="1" x14ac:dyDescent="0.25"/>
    <row r="12938" hidden="1" x14ac:dyDescent="0.25"/>
    <row r="12939" hidden="1" x14ac:dyDescent="0.25"/>
    <row r="12940" hidden="1" x14ac:dyDescent="0.25"/>
    <row r="12941" hidden="1" x14ac:dyDescent="0.25"/>
    <row r="12942" hidden="1" x14ac:dyDescent="0.25"/>
    <row r="12943" hidden="1" x14ac:dyDescent="0.25"/>
    <row r="12944" hidden="1" x14ac:dyDescent="0.25"/>
    <row r="12945" hidden="1" x14ac:dyDescent="0.25"/>
    <row r="12946" hidden="1" x14ac:dyDescent="0.25"/>
    <row r="12947" hidden="1" x14ac:dyDescent="0.25"/>
    <row r="12948" hidden="1" x14ac:dyDescent="0.25"/>
    <row r="12949" hidden="1" x14ac:dyDescent="0.25"/>
    <row r="12950" hidden="1" x14ac:dyDescent="0.25"/>
    <row r="12951" hidden="1" x14ac:dyDescent="0.25"/>
    <row r="12952" hidden="1" x14ac:dyDescent="0.25"/>
    <row r="12953" hidden="1" x14ac:dyDescent="0.25"/>
    <row r="12954" hidden="1" x14ac:dyDescent="0.25"/>
    <row r="12955" hidden="1" x14ac:dyDescent="0.25"/>
    <row r="12956" hidden="1" x14ac:dyDescent="0.25"/>
    <row r="12957" hidden="1" x14ac:dyDescent="0.25"/>
    <row r="12958" hidden="1" x14ac:dyDescent="0.25"/>
    <row r="12959" hidden="1" x14ac:dyDescent="0.25"/>
    <row r="12960" hidden="1" x14ac:dyDescent="0.25"/>
    <row r="12961" hidden="1" x14ac:dyDescent="0.25"/>
    <row r="12962" hidden="1" x14ac:dyDescent="0.25"/>
    <row r="12963" hidden="1" x14ac:dyDescent="0.25"/>
    <row r="12964" hidden="1" x14ac:dyDescent="0.25"/>
    <row r="12965" hidden="1" x14ac:dyDescent="0.25"/>
    <row r="12966" hidden="1" x14ac:dyDescent="0.25"/>
    <row r="12967" hidden="1" x14ac:dyDescent="0.25"/>
    <row r="12968" hidden="1" x14ac:dyDescent="0.25"/>
    <row r="12969" hidden="1" x14ac:dyDescent="0.25"/>
    <row r="12970" hidden="1" x14ac:dyDescent="0.25"/>
    <row r="12971" hidden="1" x14ac:dyDescent="0.25"/>
    <row r="12972" hidden="1" x14ac:dyDescent="0.25"/>
    <row r="12973" hidden="1" x14ac:dyDescent="0.25"/>
    <row r="12974" hidden="1" x14ac:dyDescent="0.25"/>
    <row r="12975" hidden="1" x14ac:dyDescent="0.25"/>
    <row r="12976" hidden="1" x14ac:dyDescent="0.25"/>
    <row r="12977" hidden="1" x14ac:dyDescent="0.25"/>
    <row r="12978" hidden="1" x14ac:dyDescent="0.25"/>
    <row r="12979" hidden="1" x14ac:dyDescent="0.25"/>
    <row r="12980" hidden="1" x14ac:dyDescent="0.25"/>
    <row r="12981" hidden="1" x14ac:dyDescent="0.25"/>
    <row r="12982" hidden="1" x14ac:dyDescent="0.25"/>
    <row r="12983" hidden="1" x14ac:dyDescent="0.25"/>
    <row r="12984" hidden="1" x14ac:dyDescent="0.25"/>
    <row r="12985" hidden="1" x14ac:dyDescent="0.25"/>
    <row r="12986" hidden="1" x14ac:dyDescent="0.25"/>
    <row r="12987" hidden="1" x14ac:dyDescent="0.25"/>
    <row r="12988" hidden="1" x14ac:dyDescent="0.25"/>
    <row r="12989" hidden="1" x14ac:dyDescent="0.25"/>
    <row r="12990" hidden="1" x14ac:dyDescent="0.25"/>
    <row r="12991" hidden="1" x14ac:dyDescent="0.25"/>
    <row r="12992" hidden="1" x14ac:dyDescent="0.25"/>
    <row r="12993" hidden="1" x14ac:dyDescent="0.25"/>
    <row r="12994" hidden="1" x14ac:dyDescent="0.25"/>
    <row r="12995" hidden="1" x14ac:dyDescent="0.25"/>
    <row r="12996" hidden="1" x14ac:dyDescent="0.25"/>
    <row r="12997" hidden="1" x14ac:dyDescent="0.25"/>
    <row r="12998" hidden="1" x14ac:dyDescent="0.25"/>
    <row r="12999" hidden="1" x14ac:dyDescent="0.25"/>
    <row r="13000" hidden="1" x14ac:dyDescent="0.25"/>
    <row r="13001" hidden="1" x14ac:dyDescent="0.25"/>
    <row r="13002" hidden="1" x14ac:dyDescent="0.25"/>
    <row r="13003" hidden="1" x14ac:dyDescent="0.25"/>
    <row r="13004" hidden="1" x14ac:dyDescent="0.25"/>
    <row r="13005" hidden="1" x14ac:dyDescent="0.25"/>
    <row r="13006" hidden="1" x14ac:dyDescent="0.25"/>
    <row r="13007" hidden="1" x14ac:dyDescent="0.25"/>
    <row r="13008" hidden="1" x14ac:dyDescent="0.25"/>
    <row r="13009" hidden="1" x14ac:dyDescent="0.25"/>
    <row r="13010" hidden="1" x14ac:dyDescent="0.25"/>
    <row r="13011" hidden="1" x14ac:dyDescent="0.25"/>
    <row r="13012" hidden="1" x14ac:dyDescent="0.25"/>
    <row r="13013" hidden="1" x14ac:dyDescent="0.25"/>
    <row r="13014" hidden="1" x14ac:dyDescent="0.25"/>
    <row r="13015" hidden="1" x14ac:dyDescent="0.25"/>
    <row r="13016" hidden="1" x14ac:dyDescent="0.25"/>
    <row r="13017" hidden="1" x14ac:dyDescent="0.25"/>
    <row r="13018" hidden="1" x14ac:dyDescent="0.25"/>
    <row r="13019" hidden="1" x14ac:dyDescent="0.25"/>
    <row r="13020" hidden="1" x14ac:dyDescent="0.25"/>
    <row r="13021" hidden="1" x14ac:dyDescent="0.25"/>
    <row r="13022" hidden="1" x14ac:dyDescent="0.25"/>
    <row r="13023" hidden="1" x14ac:dyDescent="0.25"/>
    <row r="13024" hidden="1" x14ac:dyDescent="0.25"/>
    <row r="13025" hidden="1" x14ac:dyDescent="0.25"/>
    <row r="13026" hidden="1" x14ac:dyDescent="0.25"/>
    <row r="13027" hidden="1" x14ac:dyDescent="0.25"/>
    <row r="13028" hidden="1" x14ac:dyDescent="0.25"/>
    <row r="13029" hidden="1" x14ac:dyDescent="0.25"/>
    <row r="13030" hidden="1" x14ac:dyDescent="0.25"/>
    <row r="13031" hidden="1" x14ac:dyDescent="0.25"/>
    <row r="13032" hidden="1" x14ac:dyDescent="0.25"/>
    <row r="13033" hidden="1" x14ac:dyDescent="0.25"/>
    <row r="13034" hidden="1" x14ac:dyDescent="0.25"/>
    <row r="13035" hidden="1" x14ac:dyDescent="0.25"/>
    <row r="13036" hidden="1" x14ac:dyDescent="0.25"/>
    <row r="13037" hidden="1" x14ac:dyDescent="0.25"/>
    <row r="13038" hidden="1" x14ac:dyDescent="0.25"/>
    <row r="13039" hidden="1" x14ac:dyDescent="0.25"/>
    <row r="13040" hidden="1" x14ac:dyDescent="0.25"/>
    <row r="13041" hidden="1" x14ac:dyDescent="0.25"/>
    <row r="13042" hidden="1" x14ac:dyDescent="0.25"/>
    <row r="13043" hidden="1" x14ac:dyDescent="0.25"/>
    <row r="13044" hidden="1" x14ac:dyDescent="0.25"/>
    <row r="13045" hidden="1" x14ac:dyDescent="0.25"/>
    <row r="13046" hidden="1" x14ac:dyDescent="0.25"/>
    <row r="13047" hidden="1" x14ac:dyDescent="0.25"/>
    <row r="13048" hidden="1" x14ac:dyDescent="0.25"/>
    <row r="13049" hidden="1" x14ac:dyDescent="0.25"/>
    <row r="13050" hidden="1" x14ac:dyDescent="0.25"/>
    <row r="13051" hidden="1" x14ac:dyDescent="0.25"/>
    <row r="13052" hidden="1" x14ac:dyDescent="0.25"/>
    <row r="13053" hidden="1" x14ac:dyDescent="0.25"/>
    <row r="13054" hidden="1" x14ac:dyDescent="0.25"/>
    <row r="13055" hidden="1" x14ac:dyDescent="0.25"/>
    <row r="13056" hidden="1" x14ac:dyDescent="0.25"/>
    <row r="13057" hidden="1" x14ac:dyDescent="0.25"/>
    <row r="13058" hidden="1" x14ac:dyDescent="0.25"/>
    <row r="13059" hidden="1" x14ac:dyDescent="0.25"/>
    <row r="13060" hidden="1" x14ac:dyDescent="0.25"/>
    <row r="13061" hidden="1" x14ac:dyDescent="0.25"/>
    <row r="13062" hidden="1" x14ac:dyDescent="0.25"/>
    <row r="13063" hidden="1" x14ac:dyDescent="0.25"/>
    <row r="13064" hidden="1" x14ac:dyDescent="0.25"/>
    <row r="13065" hidden="1" x14ac:dyDescent="0.25"/>
    <row r="13066" hidden="1" x14ac:dyDescent="0.25"/>
    <row r="13067" hidden="1" x14ac:dyDescent="0.25"/>
    <row r="13068" hidden="1" x14ac:dyDescent="0.25"/>
    <row r="13069" hidden="1" x14ac:dyDescent="0.25"/>
    <row r="13070" hidden="1" x14ac:dyDescent="0.25"/>
    <row r="13071" hidden="1" x14ac:dyDescent="0.25"/>
    <row r="13072" hidden="1" x14ac:dyDescent="0.25"/>
    <row r="13073" hidden="1" x14ac:dyDescent="0.25"/>
    <row r="13074" hidden="1" x14ac:dyDescent="0.25"/>
    <row r="13075" hidden="1" x14ac:dyDescent="0.25"/>
    <row r="13076" hidden="1" x14ac:dyDescent="0.25"/>
    <row r="13077" hidden="1" x14ac:dyDescent="0.25"/>
    <row r="13078" hidden="1" x14ac:dyDescent="0.25"/>
    <row r="13079" hidden="1" x14ac:dyDescent="0.25"/>
    <row r="13080" hidden="1" x14ac:dyDescent="0.25"/>
    <row r="13081" hidden="1" x14ac:dyDescent="0.25"/>
    <row r="13082" hidden="1" x14ac:dyDescent="0.25"/>
    <row r="13083" hidden="1" x14ac:dyDescent="0.25"/>
    <row r="13084" hidden="1" x14ac:dyDescent="0.25"/>
    <row r="13085" hidden="1" x14ac:dyDescent="0.25"/>
    <row r="13086" hidden="1" x14ac:dyDescent="0.25"/>
    <row r="13087" hidden="1" x14ac:dyDescent="0.25"/>
    <row r="13088" hidden="1" x14ac:dyDescent="0.25"/>
    <row r="13089" hidden="1" x14ac:dyDescent="0.25"/>
    <row r="13090" hidden="1" x14ac:dyDescent="0.25"/>
    <row r="13091" hidden="1" x14ac:dyDescent="0.25"/>
    <row r="13092" hidden="1" x14ac:dyDescent="0.25"/>
    <row r="13093" hidden="1" x14ac:dyDescent="0.25"/>
    <row r="13094" hidden="1" x14ac:dyDescent="0.25"/>
    <row r="13095" hidden="1" x14ac:dyDescent="0.25"/>
    <row r="13096" hidden="1" x14ac:dyDescent="0.25"/>
    <row r="13097" hidden="1" x14ac:dyDescent="0.25"/>
    <row r="13098" hidden="1" x14ac:dyDescent="0.25"/>
    <row r="13099" hidden="1" x14ac:dyDescent="0.25"/>
    <row r="13100" hidden="1" x14ac:dyDescent="0.25"/>
    <row r="13101" hidden="1" x14ac:dyDescent="0.25"/>
    <row r="13102" hidden="1" x14ac:dyDescent="0.25"/>
    <row r="13103" hidden="1" x14ac:dyDescent="0.25"/>
    <row r="13104" hidden="1" x14ac:dyDescent="0.25"/>
    <row r="13105" hidden="1" x14ac:dyDescent="0.25"/>
    <row r="13106" hidden="1" x14ac:dyDescent="0.25"/>
    <row r="13107" hidden="1" x14ac:dyDescent="0.25"/>
    <row r="13108" hidden="1" x14ac:dyDescent="0.25"/>
    <row r="13109" hidden="1" x14ac:dyDescent="0.25"/>
    <row r="13110" hidden="1" x14ac:dyDescent="0.25"/>
    <row r="13111" hidden="1" x14ac:dyDescent="0.25"/>
    <row r="13112" hidden="1" x14ac:dyDescent="0.25"/>
    <row r="13113" hidden="1" x14ac:dyDescent="0.25"/>
    <row r="13114" hidden="1" x14ac:dyDescent="0.25"/>
    <row r="13115" hidden="1" x14ac:dyDescent="0.25"/>
    <row r="13116" hidden="1" x14ac:dyDescent="0.25"/>
    <row r="13117" hidden="1" x14ac:dyDescent="0.25"/>
    <row r="13118" hidden="1" x14ac:dyDescent="0.25"/>
    <row r="13119" hidden="1" x14ac:dyDescent="0.25"/>
    <row r="13120" hidden="1" x14ac:dyDescent="0.25"/>
    <row r="13121" hidden="1" x14ac:dyDescent="0.25"/>
    <row r="13122" hidden="1" x14ac:dyDescent="0.25"/>
    <row r="13123" hidden="1" x14ac:dyDescent="0.25"/>
    <row r="13124" hidden="1" x14ac:dyDescent="0.25"/>
    <row r="13125" hidden="1" x14ac:dyDescent="0.25"/>
    <row r="13126" hidden="1" x14ac:dyDescent="0.25"/>
    <row r="13127" hidden="1" x14ac:dyDescent="0.25"/>
    <row r="13128" hidden="1" x14ac:dyDescent="0.25"/>
    <row r="13129" hidden="1" x14ac:dyDescent="0.25"/>
    <row r="13130" hidden="1" x14ac:dyDescent="0.25"/>
    <row r="13131" hidden="1" x14ac:dyDescent="0.25"/>
    <row r="13132" hidden="1" x14ac:dyDescent="0.25"/>
    <row r="13133" hidden="1" x14ac:dyDescent="0.25"/>
    <row r="13134" hidden="1" x14ac:dyDescent="0.25"/>
    <row r="13135" hidden="1" x14ac:dyDescent="0.25"/>
    <row r="13136" hidden="1" x14ac:dyDescent="0.25"/>
    <row r="13137" hidden="1" x14ac:dyDescent="0.25"/>
    <row r="13138" hidden="1" x14ac:dyDescent="0.25"/>
    <row r="13139" hidden="1" x14ac:dyDescent="0.25"/>
    <row r="13140" hidden="1" x14ac:dyDescent="0.25"/>
    <row r="13141" hidden="1" x14ac:dyDescent="0.25"/>
    <row r="13142" hidden="1" x14ac:dyDescent="0.25"/>
    <row r="13143" hidden="1" x14ac:dyDescent="0.25"/>
    <row r="13144" hidden="1" x14ac:dyDescent="0.25"/>
    <row r="13145" hidden="1" x14ac:dyDescent="0.25"/>
    <row r="13146" hidden="1" x14ac:dyDescent="0.25"/>
    <row r="13147" hidden="1" x14ac:dyDescent="0.25"/>
    <row r="13148" hidden="1" x14ac:dyDescent="0.25"/>
    <row r="13149" hidden="1" x14ac:dyDescent="0.25"/>
    <row r="13150" hidden="1" x14ac:dyDescent="0.25"/>
    <row r="13151" hidden="1" x14ac:dyDescent="0.25"/>
    <row r="13152" hidden="1" x14ac:dyDescent="0.25"/>
    <row r="13153" hidden="1" x14ac:dyDescent="0.25"/>
    <row r="13154" hidden="1" x14ac:dyDescent="0.25"/>
    <row r="13155" hidden="1" x14ac:dyDescent="0.25"/>
    <row r="13156" hidden="1" x14ac:dyDescent="0.25"/>
    <row r="13157" hidden="1" x14ac:dyDescent="0.25"/>
    <row r="13158" hidden="1" x14ac:dyDescent="0.25"/>
    <row r="13159" hidden="1" x14ac:dyDescent="0.25"/>
    <row r="13160" hidden="1" x14ac:dyDescent="0.25"/>
    <row r="13161" hidden="1" x14ac:dyDescent="0.25"/>
    <row r="13162" hidden="1" x14ac:dyDescent="0.25"/>
    <row r="13163" hidden="1" x14ac:dyDescent="0.25"/>
    <row r="13164" hidden="1" x14ac:dyDescent="0.25"/>
    <row r="13165" hidden="1" x14ac:dyDescent="0.25"/>
    <row r="13166" hidden="1" x14ac:dyDescent="0.25"/>
    <row r="13167" hidden="1" x14ac:dyDescent="0.25"/>
    <row r="13168" hidden="1" x14ac:dyDescent="0.25"/>
    <row r="13169" hidden="1" x14ac:dyDescent="0.25"/>
    <row r="13170" hidden="1" x14ac:dyDescent="0.25"/>
    <row r="13171" hidden="1" x14ac:dyDescent="0.25"/>
    <row r="13172" hidden="1" x14ac:dyDescent="0.25"/>
    <row r="13173" hidden="1" x14ac:dyDescent="0.25"/>
    <row r="13174" hidden="1" x14ac:dyDescent="0.25"/>
    <row r="13175" hidden="1" x14ac:dyDescent="0.25"/>
    <row r="13176" hidden="1" x14ac:dyDescent="0.25"/>
    <row r="13177" hidden="1" x14ac:dyDescent="0.25"/>
    <row r="13178" hidden="1" x14ac:dyDescent="0.25"/>
    <row r="13179" hidden="1" x14ac:dyDescent="0.25"/>
    <row r="13180" hidden="1" x14ac:dyDescent="0.25"/>
    <row r="13181" hidden="1" x14ac:dyDescent="0.25"/>
    <row r="13182" hidden="1" x14ac:dyDescent="0.25"/>
    <row r="13183" hidden="1" x14ac:dyDescent="0.25"/>
    <row r="13184" hidden="1" x14ac:dyDescent="0.25"/>
    <row r="13185" hidden="1" x14ac:dyDescent="0.25"/>
    <row r="13186" hidden="1" x14ac:dyDescent="0.25"/>
    <row r="13187" hidden="1" x14ac:dyDescent="0.25"/>
    <row r="13188" hidden="1" x14ac:dyDescent="0.25"/>
    <row r="13189" hidden="1" x14ac:dyDescent="0.25"/>
    <row r="13190" hidden="1" x14ac:dyDescent="0.25"/>
    <row r="13191" hidden="1" x14ac:dyDescent="0.25"/>
    <row r="13192" hidden="1" x14ac:dyDescent="0.25"/>
    <row r="13193" hidden="1" x14ac:dyDescent="0.25"/>
    <row r="13194" hidden="1" x14ac:dyDescent="0.25"/>
    <row r="13195" hidden="1" x14ac:dyDescent="0.25"/>
    <row r="13196" hidden="1" x14ac:dyDescent="0.25"/>
    <row r="13197" hidden="1" x14ac:dyDescent="0.25"/>
    <row r="13198" hidden="1" x14ac:dyDescent="0.25"/>
    <row r="13199" hidden="1" x14ac:dyDescent="0.25"/>
    <row r="13200" hidden="1" x14ac:dyDescent="0.25"/>
    <row r="13201" hidden="1" x14ac:dyDescent="0.25"/>
    <row r="13202" hidden="1" x14ac:dyDescent="0.25"/>
    <row r="13203" hidden="1" x14ac:dyDescent="0.25"/>
    <row r="13204" hidden="1" x14ac:dyDescent="0.25"/>
    <row r="13205" hidden="1" x14ac:dyDescent="0.25"/>
    <row r="13206" hidden="1" x14ac:dyDescent="0.25"/>
    <row r="13207" hidden="1" x14ac:dyDescent="0.25"/>
    <row r="13208" hidden="1" x14ac:dyDescent="0.25"/>
    <row r="13209" hidden="1" x14ac:dyDescent="0.25"/>
    <row r="13210" hidden="1" x14ac:dyDescent="0.25"/>
    <row r="13211" hidden="1" x14ac:dyDescent="0.25"/>
    <row r="13212" hidden="1" x14ac:dyDescent="0.25"/>
    <row r="13213" hidden="1" x14ac:dyDescent="0.25"/>
    <row r="13214" hidden="1" x14ac:dyDescent="0.25"/>
    <row r="13215" hidden="1" x14ac:dyDescent="0.25"/>
    <row r="13216" hidden="1" x14ac:dyDescent="0.25"/>
    <row r="13217" hidden="1" x14ac:dyDescent="0.25"/>
    <row r="13218" hidden="1" x14ac:dyDescent="0.25"/>
    <row r="13219" hidden="1" x14ac:dyDescent="0.25"/>
    <row r="13220" hidden="1" x14ac:dyDescent="0.25"/>
    <row r="13221" hidden="1" x14ac:dyDescent="0.25"/>
    <row r="13222" hidden="1" x14ac:dyDescent="0.25"/>
    <row r="13223" hidden="1" x14ac:dyDescent="0.25"/>
    <row r="13224" hidden="1" x14ac:dyDescent="0.25"/>
    <row r="13225" hidden="1" x14ac:dyDescent="0.25"/>
    <row r="13226" hidden="1" x14ac:dyDescent="0.25"/>
    <row r="13227" hidden="1" x14ac:dyDescent="0.25"/>
    <row r="13228" hidden="1" x14ac:dyDescent="0.25"/>
    <row r="13229" hidden="1" x14ac:dyDescent="0.25"/>
    <row r="13230" hidden="1" x14ac:dyDescent="0.25"/>
    <row r="13231" hidden="1" x14ac:dyDescent="0.25"/>
    <row r="13232" hidden="1" x14ac:dyDescent="0.25"/>
    <row r="13233" hidden="1" x14ac:dyDescent="0.25"/>
    <row r="13234" hidden="1" x14ac:dyDescent="0.25"/>
    <row r="13235" hidden="1" x14ac:dyDescent="0.25"/>
    <row r="13236" hidden="1" x14ac:dyDescent="0.25"/>
    <row r="13237" hidden="1" x14ac:dyDescent="0.25"/>
    <row r="13238" hidden="1" x14ac:dyDescent="0.25"/>
    <row r="13239" hidden="1" x14ac:dyDescent="0.25"/>
    <row r="13240" hidden="1" x14ac:dyDescent="0.25"/>
    <row r="13241" hidden="1" x14ac:dyDescent="0.25"/>
    <row r="13242" hidden="1" x14ac:dyDescent="0.25"/>
    <row r="13243" hidden="1" x14ac:dyDescent="0.25"/>
    <row r="13244" hidden="1" x14ac:dyDescent="0.25"/>
    <row r="13245" hidden="1" x14ac:dyDescent="0.25"/>
    <row r="13246" hidden="1" x14ac:dyDescent="0.25"/>
    <row r="13247" hidden="1" x14ac:dyDescent="0.25"/>
    <row r="13248" hidden="1" x14ac:dyDescent="0.25"/>
    <row r="13249" hidden="1" x14ac:dyDescent="0.25"/>
    <row r="13250" hidden="1" x14ac:dyDescent="0.25"/>
    <row r="13251" hidden="1" x14ac:dyDescent="0.25"/>
    <row r="13252" hidden="1" x14ac:dyDescent="0.25"/>
    <row r="13253" hidden="1" x14ac:dyDescent="0.25"/>
    <row r="13254" hidden="1" x14ac:dyDescent="0.25"/>
    <row r="13255" hidden="1" x14ac:dyDescent="0.25"/>
    <row r="13256" hidden="1" x14ac:dyDescent="0.25"/>
    <row r="13257" hidden="1" x14ac:dyDescent="0.25"/>
    <row r="13258" hidden="1" x14ac:dyDescent="0.25"/>
    <row r="13259" hidden="1" x14ac:dyDescent="0.25"/>
    <row r="13260" hidden="1" x14ac:dyDescent="0.25"/>
    <row r="13261" hidden="1" x14ac:dyDescent="0.25"/>
    <row r="13262" hidden="1" x14ac:dyDescent="0.25"/>
    <row r="13263" hidden="1" x14ac:dyDescent="0.25"/>
    <row r="13264" hidden="1" x14ac:dyDescent="0.25"/>
    <row r="13265" hidden="1" x14ac:dyDescent="0.25"/>
    <row r="13266" hidden="1" x14ac:dyDescent="0.25"/>
    <row r="13267" hidden="1" x14ac:dyDescent="0.25"/>
    <row r="13268" hidden="1" x14ac:dyDescent="0.25"/>
    <row r="13269" hidden="1" x14ac:dyDescent="0.25"/>
    <row r="13270" hidden="1" x14ac:dyDescent="0.25"/>
    <row r="13271" hidden="1" x14ac:dyDescent="0.25"/>
    <row r="13272" hidden="1" x14ac:dyDescent="0.25"/>
    <row r="13273" hidden="1" x14ac:dyDescent="0.25"/>
    <row r="13274" hidden="1" x14ac:dyDescent="0.25"/>
    <row r="13275" hidden="1" x14ac:dyDescent="0.25"/>
    <row r="13276" hidden="1" x14ac:dyDescent="0.25"/>
    <row r="13277" hidden="1" x14ac:dyDescent="0.25"/>
    <row r="13278" hidden="1" x14ac:dyDescent="0.25"/>
    <row r="13279" hidden="1" x14ac:dyDescent="0.25"/>
    <row r="13280" hidden="1" x14ac:dyDescent="0.25"/>
    <row r="13281" hidden="1" x14ac:dyDescent="0.25"/>
    <row r="13282" hidden="1" x14ac:dyDescent="0.25"/>
    <row r="13283" hidden="1" x14ac:dyDescent="0.25"/>
    <row r="13284" hidden="1" x14ac:dyDescent="0.25"/>
    <row r="13285" hidden="1" x14ac:dyDescent="0.25"/>
    <row r="13286" hidden="1" x14ac:dyDescent="0.25"/>
    <row r="13287" hidden="1" x14ac:dyDescent="0.25"/>
    <row r="13288" hidden="1" x14ac:dyDescent="0.25"/>
    <row r="13289" hidden="1" x14ac:dyDescent="0.25"/>
    <row r="13290" hidden="1" x14ac:dyDescent="0.25"/>
    <row r="13291" hidden="1" x14ac:dyDescent="0.25"/>
    <row r="13292" hidden="1" x14ac:dyDescent="0.25"/>
    <row r="13293" hidden="1" x14ac:dyDescent="0.25"/>
    <row r="13294" hidden="1" x14ac:dyDescent="0.25"/>
    <row r="13295" hidden="1" x14ac:dyDescent="0.25"/>
    <row r="13296" hidden="1" x14ac:dyDescent="0.25"/>
    <row r="13297" hidden="1" x14ac:dyDescent="0.25"/>
    <row r="13298" hidden="1" x14ac:dyDescent="0.25"/>
    <row r="13299" hidden="1" x14ac:dyDescent="0.25"/>
    <row r="13300" hidden="1" x14ac:dyDescent="0.25"/>
    <row r="13301" hidden="1" x14ac:dyDescent="0.25"/>
    <row r="13302" hidden="1" x14ac:dyDescent="0.25"/>
    <row r="13303" hidden="1" x14ac:dyDescent="0.25"/>
    <row r="13304" hidden="1" x14ac:dyDescent="0.25"/>
    <row r="13305" hidden="1" x14ac:dyDescent="0.25"/>
    <row r="13306" hidden="1" x14ac:dyDescent="0.25"/>
    <row r="13307" hidden="1" x14ac:dyDescent="0.25"/>
    <row r="13308" hidden="1" x14ac:dyDescent="0.25"/>
    <row r="13309" hidden="1" x14ac:dyDescent="0.25"/>
    <row r="13310" hidden="1" x14ac:dyDescent="0.25"/>
    <row r="13311" hidden="1" x14ac:dyDescent="0.25"/>
    <row r="13312" hidden="1" x14ac:dyDescent="0.25"/>
    <row r="13313" hidden="1" x14ac:dyDescent="0.25"/>
    <row r="13314" hidden="1" x14ac:dyDescent="0.25"/>
    <row r="13315" hidden="1" x14ac:dyDescent="0.25"/>
    <row r="13316" hidden="1" x14ac:dyDescent="0.25"/>
    <row r="13317" hidden="1" x14ac:dyDescent="0.25"/>
    <row r="13318" hidden="1" x14ac:dyDescent="0.25"/>
    <row r="13319" hidden="1" x14ac:dyDescent="0.25"/>
    <row r="13320" hidden="1" x14ac:dyDescent="0.25"/>
    <row r="13321" hidden="1" x14ac:dyDescent="0.25"/>
    <row r="13322" hidden="1" x14ac:dyDescent="0.25"/>
    <row r="13323" hidden="1" x14ac:dyDescent="0.25"/>
    <row r="13324" hidden="1" x14ac:dyDescent="0.25"/>
    <row r="13325" hidden="1" x14ac:dyDescent="0.25"/>
    <row r="13326" hidden="1" x14ac:dyDescent="0.25"/>
    <row r="13327" hidden="1" x14ac:dyDescent="0.25"/>
    <row r="13328" hidden="1" x14ac:dyDescent="0.25"/>
    <row r="13329" hidden="1" x14ac:dyDescent="0.25"/>
    <row r="13330" hidden="1" x14ac:dyDescent="0.25"/>
    <row r="13331" hidden="1" x14ac:dyDescent="0.25"/>
    <row r="13332" hidden="1" x14ac:dyDescent="0.25"/>
    <row r="13333" hidden="1" x14ac:dyDescent="0.25"/>
    <row r="13334" hidden="1" x14ac:dyDescent="0.25"/>
    <row r="13335" hidden="1" x14ac:dyDescent="0.25"/>
    <row r="13336" hidden="1" x14ac:dyDescent="0.25"/>
    <row r="13337" hidden="1" x14ac:dyDescent="0.25"/>
    <row r="13338" hidden="1" x14ac:dyDescent="0.25"/>
    <row r="13339" hidden="1" x14ac:dyDescent="0.25"/>
    <row r="13340" hidden="1" x14ac:dyDescent="0.25"/>
    <row r="13341" hidden="1" x14ac:dyDescent="0.25"/>
    <row r="13342" hidden="1" x14ac:dyDescent="0.25"/>
    <row r="13343" hidden="1" x14ac:dyDescent="0.25"/>
    <row r="13344" hidden="1" x14ac:dyDescent="0.25"/>
    <row r="13345" hidden="1" x14ac:dyDescent="0.25"/>
    <row r="13346" hidden="1" x14ac:dyDescent="0.25"/>
    <row r="13347" hidden="1" x14ac:dyDescent="0.25"/>
    <row r="13348" hidden="1" x14ac:dyDescent="0.25"/>
    <row r="13349" hidden="1" x14ac:dyDescent="0.25"/>
    <row r="13350" hidden="1" x14ac:dyDescent="0.25"/>
    <row r="13351" hidden="1" x14ac:dyDescent="0.25"/>
    <row r="13352" hidden="1" x14ac:dyDescent="0.25"/>
    <row r="13353" hidden="1" x14ac:dyDescent="0.25"/>
    <row r="13354" hidden="1" x14ac:dyDescent="0.25"/>
    <row r="13355" hidden="1" x14ac:dyDescent="0.25"/>
    <row r="13356" hidden="1" x14ac:dyDescent="0.25"/>
    <row r="13357" hidden="1" x14ac:dyDescent="0.25"/>
    <row r="13358" hidden="1" x14ac:dyDescent="0.25"/>
    <row r="13359" hidden="1" x14ac:dyDescent="0.25"/>
    <row r="13360" hidden="1" x14ac:dyDescent="0.25"/>
    <row r="13361" hidden="1" x14ac:dyDescent="0.25"/>
    <row r="13362" hidden="1" x14ac:dyDescent="0.25"/>
    <row r="13363" hidden="1" x14ac:dyDescent="0.25"/>
    <row r="13364" hidden="1" x14ac:dyDescent="0.25"/>
    <row r="13365" hidden="1" x14ac:dyDescent="0.25"/>
    <row r="13366" hidden="1" x14ac:dyDescent="0.25"/>
    <row r="13367" hidden="1" x14ac:dyDescent="0.25"/>
    <row r="13368" hidden="1" x14ac:dyDescent="0.25"/>
    <row r="13369" hidden="1" x14ac:dyDescent="0.25"/>
    <row r="13370" hidden="1" x14ac:dyDescent="0.25"/>
    <row r="13371" hidden="1" x14ac:dyDescent="0.25"/>
    <row r="13372" hidden="1" x14ac:dyDescent="0.25"/>
    <row r="13373" hidden="1" x14ac:dyDescent="0.25"/>
    <row r="13374" hidden="1" x14ac:dyDescent="0.25"/>
    <row r="13375" hidden="1" x14ac:dyDescent="0.25"/>
    <row r="13376" hidden="1" x14ac:dyDescent="0.25"/>
    <row r="13377" hidden="1" x14ac:dyDescent="0.25"/>
    <row r="13378" hidden="1" x14ac:dyDescent="0.25"/>
    <row r="13379" hidden="1" x14ac:dyDescent="0.25"/>
    <row r="13380" hidden="1" x14ac:dyDescent="0.25"/>
    <row r="13381" hidden="1" x14ac:dyDescent="0.25"/>
    <row r="13382" hidden="1" x14ac:dyDescent="0.25"/>
    <row r="13383" hidden="1" x14ac:dyDescent="0.25"/>
    <row r="13384" hidden="1" x14ac:dyDescent="0.25"/>
    <row r="13385" hidden="1" x14ac:dyDescent="0.25"/>
    <row r="13386" hidden="1" x14ac:dyDescent="0.25"/>
    <row r="13387" hidden="1" x14ac:dyDescent="0.25"/>
    <row r="13388" hidden="1" x14ac:dyDescent="0.25"/>
    <row r="13389" hidden="1" x14ac:dyDescent="0.25"/>
    <row r="13390" hidden="1" x14ac:dyDescent="0.25"/>
    <row r="13391" hidden="1" x14ac:dyDescent="0.25"/>
    <row r="13392" hidden="1" x14ac:dyDescent="0.25"/>
    <row r="13393" hidden="1" x14ac:dyDescent="0.25"/>
    <row r="13394" hidden="1" x14ac:dyDescent="0.25"/>
    <row r="13395" hidden="1" x14ac:dyDescent="0.25"/>
    <row r="13396" hidden="1" x14ac:dyDescent="0.25"/>
    <row r="13397" hidden="1" x14ac:dyDescent="0.25"/>
    <row r="13398" hidden="1" x14ac:dyDescent="0.25"/>
    <row r="13399" hidden="1" x14ac:dyDescent="0.25"/>
    <row r="13400" hidden="1" x14ac:dyDescent="0.25"/>
    <row r="13401" hidden="1" x14ac:dyDescent="0.25"/>
    <row r="13402" hidden="1" x14ac:dyDescent="0.25"/>
    <row r="13403" hidden="1" x14ac:dyDescent="0.25"/>
    <row r="13404" hidden="1" x14ac:dyDescent="0.25"/>
    <row r="13405" hidden="1" x14ac:dyDescent="0.25"/>
    <row r="13406" hidden="1" x14ac:dyDescent="0.25"/>
    <row r="13407" hidden="1" x14ac:dyDescent="0.25"/>
    <row r="13408" hidden="1" x14ac:dyDescent="0.25"/>
    <row r="13409" hidden="1" x14ac:dyDescent="0.25"/>
    <row r="13410" hidden="1" x14ac:dyDescent="0.25"/>
    <row r="13411" hidden="1" x14ac:dyDescent="0.25"/>
    <row r="13412" hidden="1" x14ac:dyDescent="0.25"/>
    <row r="13413" hidden="1" x14ac:dyDescent="0.25"/>
    <row r="13414" hidden="1" x14ac:dyDescent="0.25"/>
    <row r="13415" hidden="1" x14ac:dyDescent="0.25"/>
    <row r="13416" hidden="1" x14ac:dyDescent="0.25"/>
    <row r="13417" hidden="1" x14ac:dyDescent="0.25"/>
    <row r="13418" hidden="1" x14ac:dyDescent="0.25"/>
    <row r="13419" hidden="1" x14ac:dyDescent="0.25"/>
    <row r="13420" hidden="1" x14ac:dyDescent="0.25"/>
    <row r="13421" hidden="1" x14ac:dyDescent="0.25"/>
    <row r="13422" hidden="1" x14ac:dyDescent="0.25"/>
    <row r="13423" hidden="1" x14ac:dyDescent="0.25"/>
    <row r="13424" hidden="1" x14ac:dyDescent="0.25"/>
    <row r="13425" hidden="1" x14ac:dyDescent="0.25"/>
    <row r="13426" hidden="1" x14ac:dyDescent="0.25"/>
    <row r="13427" hidden="1" x14ac:dyDescent="0.25"/>
    <row r="13428" hidden="1" x14ac:dyDescent="0.25"/>
    <row r="13429" hidden="1" x14ac:dyDescent="0.25"/>
    <row r="13430" hidden="1" x14ac:dyDescent="0.25"/>
    <row r="13431" hidden="1" x14ac:dyDescent="0.25"/>
    <row r="13432" hidden="1" x14ac:dyDescent="0.25"/>
    <row r="13433" hidden="1" x14ac:dyDescent="0.25"/>
    <row r="13434" hidden="1" x14ac:dyDescent="0.25"/>
    <row r="13435" hidden="1" x14ac:dyDescent="0.25"/>
    <row r="13436" hidden="1" x14ac:dyDescent="0.25"/>
    <row r="13437" hidden="1" x14ac:dyDescent="0.25"/>
    <row r="13438" hidden="1" x14ac:dyDescent="0.25"/>
    <row r="13439" hidden="1" x14ac:dyDescent="0.25"/>
    <row r="13440" hidden="1" x14ac:dyDescent="0.25"/>
    <row r="13441" hidden="1" x14ac:dyDescent="0.25"/>
    <row r="13442" hidden="1" x14ac:dyDescent="0.25"/>
    <row r="13443" hidden="1" x14ac:dyDescent="0.25"/>
    <row r="13444" hidden="1" x14ac:dyDescent="0.25"/>
    <row r="13445" hidden="1" x14ac:dyDescent="0.25"/>
    <row r="13446" hidden="1" x14ac:dyDescent="0.25"/>
    <row r="13447" hidden="1" x14ac:dyDescent="0.25"/>
    <row r="13448" hidden="1" x14ac:dyDescent="0.25"/>
    <row r="13449" hidden="1" x14ac:dyDescent="0.25"/>
    <row r="13450" hidden="1" x14ac:dyDescent="0.25"/>
    <row r="13451" hidden="1" x14ac:dyDescent="0.25"/>
    <row r="13452" hidden="1" x14ac:dyDescent="0.25"/>
    <row r="13453" hidden="1" x14ac:dyDescent="0.25"/>
    <row r="13454" hidden="1" x14ac:dyDescent="0.25"/>
    <row r="13455" hidden="1" x14ac:dyDescent="0.25"/>
    <row r="13456" hidden="1" x14ac:dyDescent="0.25"/>
    <row r="13457" hidden="1" x14ac:dyDescent="0.25"/>
    <row r="13458" hidden="1" x14ac:dyDescent="0.25"/>
    <row r="13459" hidden="1" x14ac:dyDescent="0.25"/>
    <row r="13460" hidden="1" x14ac:dyDescent="0.25"/>
    <row r="13461" hidden="1" x14ac:dyDescent="0.25"/>
    <row r="13462" hidden="1" x14ac:dyDescent="0.25"/>
    <row r="13463" hidden="1" x14ac:dyDescent="0.25"/>
    <row r="13464" hidden="1" x14ac:dyDescent="0.25"/>
    <row r="13465" hidden="1" x14ac:dyDescent="0.25"/>
    <row r="13466" hidden="1" x14ac:dyDescent="0.25"/>
    <row r="13467" hidden="1" x14ac:dyDescent="0.25"/>
    <row r="13468" hidden="1" x14ac:dyDescent="0.25"/>
    <row r="13469" hidden="1" x14ac:dyDescent="0.25"/>
    <row r="13470" hidden="1" x14ac:dyDescent="0.25"/>
    <row r="13471" hidden="1" x14ac:dyDescent="0.25"/>
    <row r="13472" hidden="1" x14ac:dyDescent="0.25"/>
    <row r="13473" hidden="1" x14ac:dyDescent="0.25"/>
    <row r="13474" hidden="1" x14ac:dyDescent="0.25"/>
    <row r="13475" hidden="1" x14ac:dyDescent="0.25"/>
    <row r="13476" hidden="1" x14ac:dyDescent="0.25"/>
    <row r="13477" hidden="1" x14ac:dyDescent="0.25"/>
    <row r="13478" hidden="1" x14ac:dyDescent="0.25"/>
    <row r="13479" hidden="1" x14ac:dyDescent="0.25"/>
    <row r="13480" hidden="1" x14ac:dyDescent="0.25"/>
    <row r="13481" hidden="1" x14ac:dyDescent="0.25"/>
    <row r="13482" hidden="1" x14ac:dyDescent="0.25"/>
    <row r="13483" hidden="1" x14ac:dyDescent="0.25"/>
    <row r="13484" hidden="1" x14ac:dyDescent="0.25"/>
    <row r="13485" hidden="1" x14ac:dyDescent="0.25"/>
    <row r="13486" hidden="1" x14ac:dyDescent="0.25"/>
    <row r="13487" hidden="1" x14ac:dyDescent="0.25"/>
    <row r="13488" hidden="1" x14ac:dyDescent="0.25"/>
    <row r="13489" hidden="1" x14ac:dyDescent="0.25"/>
    <row r="13490" hidden="1" x14ac:dyDescent="0.25"/>
    <row r="13491" hidden="1" x14ac:dyDescent="0.25"/>
    <row r="13492" hidden="1" x14ac:dyDescent="0.25"/>
    <row r="13493" hidden="1" x14ac:dyDescent="0.25"/>
    <row r="13494" hidden="1" x14ac:dyDescent="0.25"/>
    <row r="13495" hidden="1" x14ac:dyDescent="0.25"/>
    <row r="13496" hidden="1" x14ac:dyDescent="0.25"/>
    <row r="13497" hidden="1" x14ac:dyDescent="0.25"/>
    <row r="13498" hidden="1" x14ac:dyDescent="0.25"/>
    <row r="13499" hidden="1" x14ac:dyDescent="0.25"/>
    <row r="13500" hidden="1" x14ac:dyDescent="0.25"/>
    <row r="13501" hidden="1" x14ac:dyDescent="0.25"/>
    <row r="13502" hidden="1" x14ac:dyDescent="0.25"/>
    <row r="13503" hidden="1" x14ac:dyDescent="0.25"/>
    <row r="13504" hidden="1" x14ac:dyDescent="0.25"/>
    <row r="13505" hidden="1" x14ac:dyDescent="0.25"/>
    <row r="13506" hidden="1" x14ac:dyDescent="0.25"/>
    <row r="13507" hidden="1" x14ac:dyDescent="0.25"/>
    <row r="13508" hidden="1" x14ac:dyDescent="0.25"/>
    <row r="13509" hidden="1" x14ac:dyDescent="0.25"/>
    <row r="13510" hidden="1" x14ac:dyDescent="0.25"/>
    <row r="13511" hidden="1" x14ac:dyDescent="0.25"/>
    <row r="13512" hidden="1" x14ac:dyDescent="0.25"/>
    <row r="13513" hidden="1" x14ac:dyDescent="0.25"/>
    <row r="13514" hidden="1" x14ac:dyDescent="0.25"/>
    <row r="13515" hidden="1" x14ac:dyDescent="0.25"/>
    <row r="13516" hidden="1" x14ac:dyDescent="0.25"/>
    <row r="13517" hidden="1" x14ac:dyDescent="0.25"/>
    <row r="13518" hidden="1" x14ac:dyDescent="0.25"/>
    <row r="13519" hidden="1" x14ac:dyDescent="0.25"/>
    <row r="13520" hidden="1" x14ac:dyDescent="0.25"/>
    <row r="13521" hidden="1" x14ac:dyDescent="0.25"/>
    <row r="13522" hidden="1" x14ac:dyDescent="0.25"/>
    <row r="13523" hidden="1" x14ac:dyDescent="0.25"/>
    <row r="13524" hidden="1" x14ac:dyDescent="0.25"/>
    <row r="13525" hidden="1" x14ac:dyDescent="0.25"/>
    <row r="13526" hidden="1" x14ac:dyDescent="0.25"/>
    <row r="13527" hidden="1" x14ac:dyDescent="0.25"/>
    <row r="13528" hidden="1" x14ac:dyDescent="0.25"/>
    <row r="13529" hidden="1" x14ac:dyDescent="0.25"/>
    <row r="13530" hidden="1" x14ac:dyDescent="0.25"/>
    <row r="13531" hidden="1" x14ac:dyDescent="0.25"/>
    <row r="13532" hidden="1" x14ac:dyDescent="0.25"/>
    <row r="13533" hidden="1" x14ac:dyDescent="0.25"/>
    <row r="13534" hidden="1" x14ac:dyDescent="0.25"/>
    <row r="13535" hidden="1" x14ac:dyDescent="0.25"/>
    <row r="13536" hidden="1" x14ac:dyDescent="0.25"/>
    <row r="13537" hidden="1" x14ac:dyDescent="0.25"/>
    <row r="13538" hidden="1" x14ac:dyDescent="0.25"/>
    <row r="13539" hidden="1" x14ac:dyDescent="0.25"/>
    <row r="13540" hidden="1" x14ac:dyDescent="0.25"/>
    <row r="13541" hidden="1" x14ac:dyDescent="0.25"/>
    <row r="13542" hidden="1" x14ac:dyDescent="0.25"/>
    <row r="13543" hidden="1" x14ac:dyDescent="0.25"/>
    <row r="13544" hidden="1" x14ac:dyDescent="0.25"/>
    <row r="13545" hidden="1" x14ac:dyDescent="0.25"/>
    <row r="13546" hidden="1" x14ac:dyDescent="0.25"/>
    <row r="13547" hidden="1" x14ac:dyDescent="0.25"/>
    <row r="13548" hidden="1" x14ac:dyDescent="0.25"/>
    <row r="13549" hidden="1" x14ac:dyDescent="0.25"/>
    <row r="13550" hidden="1" x14ac:dyDescent="0.25"/>
    <row r="13551" hidden="1" x14ac:dyDescent="0.25"/>
    <row r="13552" hidden="1" x14ac:dyDescent="0.25"/>
    <row r="13553" hidden="1" x14ac:dyDescent="0.25"/>
    <row r="13554" hidden="1" x14ac:dyDescent="0.25"/>
    <row r="13555" hidden="1" x14ac:dyDescent="0.25"/>
    <row r="13556" hidden="1" x14ac:dyDescent="0.25"/>
    <row r="13557" hidden="1" x14ac:dyDescent="0.25"/>
    <row r="13558" hidden="1" x14ac:dyDescent="0.25"/>
    <row r="13559" hidden="1" x14ac:dyDescent="0.25"/>
    <row r="13560" hidden="1" x14ac:dyDescent="0.25"/>
    <row r="13561" hidden="1" x14ac:dyDescent="0.25"/>
    <row r="13562" hidden="1" x14ac:dyDescent="0.25"/>
    <row r="13563" hidden="1" x14ac:dyDescent="0.25"/>
    <row r="13564" hidden="1" x14ac:dyDescent="0.25"/>
    <row r="13565" hidden="1" x14ac:dyDescent="0.25"/>
    <row r="13566" hidden="1" x14ac:dyDescent="0.25"/>
    <row r="13567" hidden="1" x14ac:dyDescent="0.25"/>
    <row r="13568" hidden="1" x14ac:dyDescent="0.25"/>
    <row r="13569" hidden="1" x14ac:dyDescent="0.25"/>
    <row r="13570" hidden="1" x14ac:dyDescent="0.25"/>
    <row r="13571" hidden="1" x14ac:dyDescent="0.25"/>
    <row r="13572" hidden="1" x14ac:dyDescent="0.25"/>
    <row r="13573" hidden="1" x14ac:dyDescent="0.25"/>
    <row r="13574" hidden="1" x14ac:dyDescent="0.25"/>
    <row r="13575" hidden="1" x14ac:dyDescent="0.25"/>
    <row r="13576" hidden="1" x14ac:dyDescent="0.25"/>
    <row r="13577" hidden="1" x14ac:dyDescent="0.25"/>
    <row r="13578" hidden="1" x14ac:dyDescent="0.25"/>
    <row r="13579" hidden="1" x14ac:dyDescent="0.25"/>
    <row r="13580" hidden="1" x14ac:dyDescent="0.25"/>
    <row r="13581" hidden="1" x14ac:dyDescent="0.25"/>
    <row r="13582" hidden="1" x14ac:dyDescent="0.25"/>
    <row r="13583" hidden="1" x14ac:dyDescent="0.25"/>
    <row r="13584" hidden="1" x14ac:dyDescent="0.25"/>
    <row r="13585" hidden="1" x14ac:dyDescent="0.25"/>
    <row r="13586" hidden="1" x14ac:dyDescent="0.25"/>
    <row r="13587" hidden="1" x14ac:dyDescent="0.25"/>
    <row r="13588" hidden="1" x14ac:dyDescent="0.25"/>
    <row r="13589" hidden="1" x14ac:dyDescent="0.25"/>
    <row r="13590" hidden="1" x14ac:dyDescent="0.25"/>
    <row r="13591" hidden="1" x14ac:dyDescent="0.25"/>
    <row r="13592" hidden="1" x14ac:dyDescent="0.25"/>
    <row r="13593" hidden="1" x14ac:dyDescent="0.25"/>
    <row r="13594" hidden="1" x14ac:dyDescent="0.25"/>
    <row r="13595" hidden="1" x14ac:dyDescent="0.25"/>
    <row r="13596" hidden="1" x14ac:dyDescent="0.25"/>
    <row r="13597" hidden="1" x14ac:dyDescent="0.25"/>
    <row r="13598" hidden="1" x14ac:dyDescent="0.25"/>
    <row r="13599" hidden="1" x14ac:dyDescent="0.25"/>
    <row r="13600" hidden="1" x14ac:dyDescent="0.25"/>
    <row r="13601" hidden="1" x14ac:dyDescent="0.25"/>
    <row r="13602" hidden="1" x14ac:dyDescent="0.25"/>
    <row r="13603" hidden="1" x14ac:dyDescent="0.25"/>
    <row r="13604" hidden="1" x14ac:dyDescent="0.25"/>
    <row r="13605" hidden="1" x14ac:dyDescent="0.25"/>
    <row r="13606" hidden="1" x14ac:dyDescent="0.25"/>
    <row r="13607" hidden="1" x14ac:dyDescent="0.25"/>
    <row r="13608" hidden="1" x14ac:dyDescent="0.25"/>
    <row r="13609" hidden="1" x14ac:dyDescent="0.25"/>
    <row r="13610" hidden="1" x14ac:dyDescent="0.25"/>
    <row r="13611" hidden="1" x14ac:dyDescent="0.25"/>
    <row r="13612" hidden="1" x14ac:dyDescent="0.25"/>
    <row r="13613" hidden="1" x14ac:dyDescent="0.25"/>
    <row r="13614" hidden="1" x14ac:dyDescent="0.25"/>
    <row r="13615" hidden="1" x14ac:dyDescent="0.25"/>
    <row r="13616" hidden="1" x14ac:dyDescent="0.25"/>
    <row r="13617" hidden="1" x14ac:dyDescent="0.25"/>
    <row r="13618" hidden="1" x14ac:dyDescent="0.25"/>
    <row r="13619" hidden="1" x14ac:dyDescent="0.25"/>
    <row r="13620" hidden="1" x14ac:dyDescent="0.25"/>
    <row r="13621" hidden="1" x14ac:dyDescent="0.25"/>
    <row r="13622" hidden="1" x14ac:dyDescent="0.25"/>
    <row r="13623" hidden="1" x14ac:dyDescent="0.25"/>
    <row r="13624" hidden="1" x14ac:dyDescent="0.25"/>
    <row r="13625" hidden="1" x14ac:dyDescent="0.25"/>
    <row r="13626" hidden="1" x14ac:dyDescent="0.25"/>
    <row r="13627" hidden="1" x14ac:dyDescent="0.25"/>
    <row r="13628" hidden="1" x14ac:dyDescent="0.25"/>
    <row r="13629" hidden="1" x14ac:dyDescent="0.25"/>
    <row r="13630" hidden="1" x14ac:dyDescent="0.25"/>
    <row r="13631" hidden="1" x14ac:dyDescent="0.25"/>
    <row r="13632" hidden="1" x14ac:dyDescent="0.25"/>
    <row r="13633" hidden="1" x14ac:dyDescent="0.25"/>
    <row r="13634" hidden="1" x14ac:dyDescent="0.25"/>
    <row r="13635" hidden="1" x14ac:dyDescent="0.25"/>
    <row r="13636" hidden="1" x14ac:dyDescent="0.25"/>
    <row r="13637" hidden="1" x14ac:dyDescent="0.25"/>
    <row r="13638" hidden="1" x14ac:dyDescent="0.25"/>
    <row r="13639" hidden="1" x14ac:dyDescent="0.25"/>
    <row r="13640" hidden="1" x14ac:dyDescent="0.25"/>
    <row r="13641" hidden="1" x14ac:dyDescent="0.25"/>
    <row r="13642" hidden="1" x14ac:dyDescent="0.25"/>
    <row r="13643" hidden="1" x14ac:dyDescent="0.25"/>
    <row r="13644" hidden="1" x14ac:dyDescent="0.25"/>
    <row r="13645" hidden="1" x14ac:dyDescent="0.25"/>
    <row r="13646" hidden="1" x14ac:dyDescent="0.25"/>
    <row r="13647" hidden="1" x14ac:dyDescent="0.25"/>
    <row r="13648" hidden="1" x14ac:dyDescent="0.25"/>
    <row r="13649" hidden="1" x14ac:dyDescent="0.25"/>
    <row r="13650" hidden="1" x14ac:dyDescent="0.25"/>
    <row r="13651" hidden="1" x14ac:dyDescent="0.25"/>
    <row r="13652" hidden="1" x14ac:dyDescent="0.25"/>
    <row r="13653" hidden="1" x14ac:dyDescent="0.25"/>
    <row r="13654" hidden="1" x14ac:dyDescent="0.25"/>
    <row r="13655" hidden="1" x14ac:dyDescent="0.25"/>
    <row r="13656" hidden="1" x14ac:dyDescent="0.25"/>
    <row r="13657" hidden="1" x14ac:dyDescent="0.25"/>
    <row r="13658" hidden="1" x14ac:dyDescent="0.25"/>
    <row r="13659" hidden="1" x14ac:dyDescent="0.25"/>
    <row r="13660" hidden="1" x14ac:dyDescent="0.25"/>
    <row r="13661" hidden="1" x14ac:dyDescent="0.25"/>
    <row r="13662" hidden="1" x14ac:dyDescent="0.25"/>
    <row r="13663" hidden="1" x14ac:dyDescent="0.25"/>
    <row r="13664" hidden="1" x14ac:dyDescent="0.25"/>
    <row r="13665" hidden="1" x14ac:dyDescent="0.25"/>
    <row r="13666" hidden="1" x14ac:dyDescent="0.25"/>
    <row r="13667" hidden="1" x14ac:dyDescent="0.25"/>
    <row r="13668" hidden="1" x14ac:dyDescent="0.25"/>
    <row r="13669" hidden="1" x14ac:dyDescent="0.25"/>
    <row r="13670" hidden="1" x14ac:dyDescent="0.25"/>
    <row r="13671" hidden="1" x14ac:dyDescent="0.25"/>
    <row r="13672" hidden="1" x14ac:dyDescent="0.25"/>
    <row r="13673" hidden="1" x14ac:dyDescent="0.25"/>
    <row r="13674" hidden="1" x14ac:dyDescent="0.25"/>
    <row r="13675" hidden="1" x14ac:dyDescent="0.25"/>
    <row r="13676" hidden="1" x14ac:dyDescent="0.25"/>
    <row r="13677" hidden="1" x14ac:dyDescent="0.25"/>
    <row r="13678" hidden="1" x14ac:dyDescent="0.25"/>
    <row r="13679" hidden="1" x14ac:dyDescent="0.25"/>
    <row r="13680" hidden="1" x14ac:dyDescent="0.25"/>
    <row r="13681" hidden="1" x14ac:dyDescent="0.25"/>
    <row r="13682" hidden="1" x14ac:dyDescent="0.25"/>
    <row r="13683" hidden="1" x14ac:dyDescent="0.25"/>
    <row r="13684" hidden="1" x14ac:dyDescent="0.25"/>
    <row r="13685" hidden="1" x14ac:dyDescent="0.25"/>
    <row r="13686" hidden="1" x14ac:dyDescent="0.25"/>
    <row r="13687" hidden="1" x14ac:dyDescent="0.25"/>
    <row r="13688" hidden="1" x14ac:dyDescent="0.25"/>
    <row r="13689" hidden="1" x14ac:dyDescent="0.25"/>
    <row r="13690" hidden="1" x14ac:dyDescent="0.25"/>
    <row r="13691" hidden="1" x14ac:dyDescent="0.25"/>
    <row r="13692" hidden="1" x14ac:dyDescent="0.25"/>
    <row r="13693" hidden="1" x14ac:dyDescent="0.25"/>
    <row r="13694" hidden="1" x14ac:dyDescent="0.25"/>
    <row r="13695" hidden="1" x14ac:dyDescent="0.25"/>
    <row r="13696" hidden="1" x14ac:dyDescent="0.25"/>
    <row r="13697" hidden="1" x14ac:dyDescent="0.25"/>
    <row r="13698" hidden="1" x14ac:dyDescent="0.25"/>
    <row r="13699" hidden="1" x14ac:dyDescent="0.25"/>
    <row r="13700" hidden="1" x14ac:dyDescent="0.25"/>
    <row r="13701" hidden="1" x14ac:dyDescent="0.25"/>
    <row r="13702" hidden="1" x14ac:dyDescent="0.25"/>
    <row r="13703" hidden="1" x14ac:dyDescent="0.25"/>
    <row r="13704" hidden="1" x14ac:dyDescent="0.25"/>
    <row r="13705" hidden="1" x14ac:dyDescent="0.25"/>
    <row r="13706" hidden="1" x14ac:dyDescent="0.25"/>
    <row r="13707" hidden="1" x14ac:dyDescent="0.25"/>
    <row r="13708" hidden="1" x14ac:dyDescent="0.25"/>
    <row r="13709" hidden="1" x14ac:dyDescent="0.25"/>
    <row r="13710" hidden="1" x14ac:dyDescent="0.25"/>
    <row r="13711" hidden="1" x14ac:dyDescent="0.25"/>
    <row r="13712" hidden="1" x14ac:dyDescent="0.25"/>
    <row r="13713" hidden="1" x14ac:dyDescent="0.25"/>
    <row r="13714" hidden="1" x14ac:dyDescent="0.25"/>
    <row r="13715" hidden="1" x14ac:dyDescent="0.25"/>
    <row r="13716" hidden="1" x14ac:dyDescent="0.25"/>
    <row r="13717" hidden="1" x14ac:dyDescent="0.25"/>
    <row r="13718" hidden="1" x14ac:dyDescent="0.25"/>
    <row r="13719" hidden="1" x14ac:dyDescent="0.25"/>
    <row r="13720" hidden="1" x14ac:dyDescent="0.25"/>
    <row r="13721" hidden="1" x14ac:dyDescent="0.25"/>
    <row r="13722" hidden="1" x14ac:dyDescent="0.25"/>
    <row r="13723" hidden="1" x14ac:dyDescent="0.25"/>
    <row r="13724" hidden="1" x14ac:dyDescent="0.25"/>
    <row r="13725" hidden="1" x14ac:dyDescent="0.25"/>
    <row r="13726" hidden="1" x14ac:dyDescent="0.25"/>
    <row r="13727" hidden="1" x14ac:dyDescent="0.25"/>
    <row r="13728" hidden="1" x14ac:dyDescent="0.25"/>
    <row r="13729" hidden="1" x14ac:dyDescent="0.25"/>
    <row r="13730" hidden="1" x14ac:dyDescent="0.25"/>
    <row r="13731" hidden="1" x14ac:dyDescent="0.25"/>
    <row r="13732" hidden="1" x14ac:dyDescent="0.25"/>
    <row r="13733" hidden="1" x14ac:dyDescent="0.25"/>
    <row r="13734" hidden="1" x14ac:dyDescent="0.25"/>
    <row r="13735" hidden="1" x14ac:dyDescent="0.25"/>
    <row r="13736" hidden="1" x14ac:dyDescent="0.25"/>
    <row r="13737" hidden="1" x14ac:dyDescent="0.25"/>
    <row r="13738" hidden="1" x14ac:dyDescent="0.25"/>
    <row r="13739" hidden="1" x14ac:dyDescent="0.25"/>
    <row r="13740" hidden="1" x14ac:dyDescent="0.25"/>
    <row r="13741" hidden="1" x14ac:dyDescent="0.25"/>
    <row r="13742" hidden="1" x14ac:dyDescent="0.25"/>
    <row r="13743" hidden="1" x14ac:dyDescent="0.25"/>
    <row r="13744" hidden="1" x14ac:dyDescent="0.25"/>
    <row r="13745" hidden="1" x14ac:dyDescent="0.25"/>
    <row r="13746" hidden="1" x14ac:dyDescent="0.25"/>
    <row r="13747" hidden="1" x14ac:dyDescent="0.25"/>
    <row r="13748" hidden="1" x14ac:dyDescent="0.25"/>
    <row r="13749" hidden="1" x14ac:dyDescent="0.25"/>
    <row r="13750" hidden="1" x14ac:dyDescent="0.25"/>
    <row r="13751" hidden="1" x14ac:dyDescent="0.25"/>
    <row r="13752" hidden="1" x14ac:dyDescent="0.25"/>
    <row r="13753" hidden="1" x14ac:dyDescent="0.25"/>
    <row r="13754" hidden="1" x14ac:dyDescent="0.25"/>
    <row r="13755" hidden="1" x14ac:dyDescent="0.25"/>
    <row r="13756" hidden="1" x14ac:dyDescent="0.25"/>
    <row r="13757" hidden="1" x14ac:dyDescent="0.25"/>
    <row r="13758" hidden="1" x14ac:dyDescent="0.25"/>
    <row r="13759" hidden="1" x14ac:dyDescent="0.25"/>
    <row r="13760" hidden="1" x14ac:dyDescent="0.25"/>
    <row r="13761" hidden="1" x14ac:dyDescent="0.25"/>
    <row r="13762" hidden="1" x14ac:dyDescent="0.25"/>
    <row r="13763" hidden="1" x14ac:dyDescent="0.25"/>
    <row r="13764" hidden="1" x14ac:dyDescent="0.25"/>
    <row r="13765" hidden="1" x14ac:dyDescent="0.25"/>
    <row r="13766" hidden="1" x14ac:dyDescent="0.25"/>
    <row r="13767" hidden="1" x14ac:dyDescent="0.25"/>
    <row r="13768" hidden="1" x14ac:dyDescent="0.25"/>
    <row r="13769" hidden="1" x14ac:dyDescent="0.25"/>
    <row r="13770" hidden="1" x14ac:dyDescent="0.25"/>
    <row r="13771" hidden="1" x14ac:dyDescent="0.25"/>
    <row r="13772" hidden="1" x14ac:dyDescent="0.25"/>
    <row r="13773" hidden="1" x14ac:dyDescent="0.25"/>
    <row r="13774" hidden="1" x14ac:dyDescent="0.25"/>
    <row r="13775" hidden="1" x14ac:dyDescent="0.25"/>
    <row r="13776" hidden="1" x14ac:dyDescent="0.25"/>
    <row r="13777" hidden="1" x14ac:dyDescent="0.25"/>
    <row r="13778" hidden="1" x14ac:dyDescent="0.25"/>
    <row r="13779" hidden="1" x14ac:dyDescent="0.25"/>
    <row r="13780" hidden="1" x14ac:dyDescent="0.25"/>
    <row r="13781" hidden="1" x14ac:dyDescent="0.25"/>
    <row r="13782" hidden="1" x14ac:dyDescent="0.25"/>
    <row r="13783" hidden="1" x14ac:dyDescent="0.25"/>
    <row r="13784" hidden="1" x14ac:dyDescent="0.25"/>
    <row r="13785" hidden="1" x14ac:dyDescent="0.25"/>
    <row r="13786" hidden="1" x14ac:dyDescent="0.25"/>
    <row r="13787" hidden="1" x14ac:dyDescent="0.25"/>
    <row r="13788" hidden="1" x14ac:dyDescent="0.25"/>
    <row r="13789" hidden="1" x14ac:dyDescent="0.25"/>
    <row r="13790" hidden="1" x14ac:dyDescent="0.25"/>
    <row r="13791" hidden="1" x14ac:dyDescent="0.25"/>
    <row r="13792" hidden="1" x14ac:dyDescent="0.25"/>
    <row r="13793" hidden="1" x14ac:dyDescent="0.25"/>
    <row r="13794" hidden="1" x14ac:dyDescent="0.25"/>
    <row r="13795" hidden="1" x14ac:dyDescent="0.25"/>
    <row r="13796" hidden="1" x14ac:dyDescent="0.25"/>
    <row r="13797" hidden="1" x14ac:dyDescent="0.25"/>
    <row r="13798" hidden="1" x14ac:dyDescent="0.25"/>
    <row r="13799" hidden="1" x14ac:dyDescent="0.25"/>
    <row r="13800" hidden="1" x14ac:dyDescent="0.25"/>
    <row r="13801" hidden="1" x14ac:dyDescent="0.25"/>
    <row r="13802" hidden="1" x14ac:dyDescent="0.25"/>
    <row r="13803" hidden="1" x14ac:dyDescent="0.25"/>
    <row r="13804" hidden="1" x14ac:dyDescent="0.25"/>
    <row r="13805" hidden="1" x14ac:dyDescent="0.25"/>
    <row r="13806" hidden="1" x14ac:dyDescent="0.25"/>
    <row r="13807" hidden="1" x14ac:dyDescent="0.25"/>
    <row r="13808" hidden="1" x14ac:dyDescent="0.25"/>
    <row r="13809" hidden="1" x14ac:dyDescent="0.25"/>
    <row r="13810" hidden="1" x14ac:dyDescent="0.25"/>
    <row r="13811" hidden="1" x14ac:dyDescent="0.25"/>
    <row r="13812" hidden="1" x14ac:dyDescent="0.25"/>
    <row r="13813" hidden="1" x14ac:dyDescent="0.25"/>
    <row r="13814" hidden="1" x14ac:dyDescent="0.25"/>
    <row r="13815" hidden="1" x14ac:dyDescent="0.25"/>
    <row r="13816" hidden="1" x14ac:dyDescent="0.25"/>
    <row r="13817" hidden="1" x14ac:dyDescent="0.25"/>
    <row r="13818" hidden="1" x14ac:dyDescent="0.25"/>
    <row r="13819" hidden="1" x14ac:dyDescent="0.25"/>
    <row r="13820" hidden="1" x14ac:dyDescent="0.25"/>
    <row r="13821" hidden="1" x14ac:dyDescent="0.25"/>
    <row r="13822" hidden="1" x14ac:dyDescent="0.25"/>
    <row r="13823" hidden="1" x14ac:dyDescent="0.25"/>
    <row r="13824" hidden="1" x14ac:dyDescent="0.25"/>
    <row r="13825" hidden="1" x14ac:dyDescent="0.25"/>
    <row r="13826" hidden="1" x14ac:dyDescent="0.25"/>
    <row r="13827" hidden="1" x14ac:dyDescent="0.25"/>
    <row r="13828" hidden="1" x14ac:dyDescent="0.25"/>
    <row r="13829" hidden="1" x14ac:dyDescent="0.25"/>
    <row r="13830" hidden="1" x14ac:dyDescent="0.25"/>
    <row r="13831" hidden="1" x14ac:dyDescent="0.25"/>
    <row r="13832" hidden="1" x14ac:dyDescent="0.25"/>
    <row r="13833" hidden="1" x14ac:dyDescent="0.25"/>
    <row r="13834" hidden="1" x14ac:dyDescent="0.25"/>
    <row r="13835" hidden="1" x14ac:dyDescent="0.25"/>
    <row r="13836" hidden="1" x14ac:dyDescent="0.25"/>
    <row r="13837" hidden="1" x14ac:dyDescent="0.25"/>
    <row r="13838" hidden="1" x14ac:dyDescent="0.25"/>
    <row r="13839" hidden="1" x14ac:dyDescent="0.25"/>
    <row r="13840" hidden="1" x14ac:dyDescent="0.25"/>
    <row r="13841" hidden="1" x14ac:dyDescent="0.25"/>
    <row r="13842" hidden="1" x14ac:dyDescent="0.25"/>
    <row r="13843" hidden="1" x14ac:dyDescent="0.25"/>
    <row r="13844" hidden="1" x14ac:dyDescent="0.25"/>
    <row r="13845" hidden="1" x14ac:dyDescent="0.25"/>
    <row r="13846" hidden="1" x14ac:dyDescent="0.25"/>
    <row r="13847" hidden="1" x14ac:dyDescent="0.25"/>
    <row r="13848" hidden="1" x14ac:dyDescent="0.25"/>
    <row r="13849" hidden="1" x14ac:dyDescent="0.25"/>
    <row r="13850" hidden="1" x14ac:dyDescent="0.25"/>
    <row r="13851" hidden="1" x14ac:dyDescent="0.25"/>
    <row r="13852" hidden="1" x14ac:dyDescent="0.25"/>
    <row r="13853" hidden="1" x14ac:dyDescent="0.25"/>
    <row r="13854" hidden="1" x14ac:dyDescent="0.25"/>
    <row r="13855" hidden="1" x14ac:dyDescent="0.25"/>
    <row r="13856" hidden="1" x14ac:dyDescent="0.25"/>
    <row r="13857" hidden="1" x14ac:dyDescent="0.25"/>
    <row r="13858" hidden="1" x14ac:dyDescent="0.25"/>
    <row r="13859" hidden="1" x14ac:dyDescent="0.25"/>
    <row r="13860" hidden="1" x14ac:dyDescent="0.25"/>
    <row r="13861" hidden="1" x14ac:dyDescent="0.25"/>
    <row r="13862" hidden="1" x14ac:dyDescent="0.25"/>
    <row r="13863" hidden="1" x14ac:dyDescent="0.25"/>
    <row r="13864" hidden="1" x14ac:dyDescent="0.25"/>
    <row r="13865" hidden="1" x14ac:dyDescent="0.25"/>
    <row r="13866" hidden="1" x14ac:dyDescent="0.25"/>
    <row r="13867" hidden="1" x14ac:dyDescent="0.25"/>
    <row r="13868" hidden="1" x14ac:dyDescent="0.25"/>
    <row r="13869" hidden="1" x14ac:dyDescent="0.25"/>
    <row r="13870" hidden="1" x14ac:dyDescent="0.25"/>
    <row r="13871" hidden="1" x14ac:dyDescent="0.25"/>
    <row r="13872" hidden="1" x14ac:dyDescent="0.25"/>
    <row r="13873" hidden="1" x14ac:dyDescent="0.25"/>
    <row r="13874" hidden="1" x14ac:dyDescent="0.25"/>
    <row r="13875" hidden="1" x14ac:dyDescent="0.25"/>
    <row r="13876" hidden="1" x14ac:dyDescent="0.25"/>
    <row r="13877" hidden="1" x14ac:dyDescent="0.25"/>
    <row r="13878" hidden="1" x14ac:dyDescent="0.25"/>
    <row r="13879" hidden="1" x14ac:dyDescent="0.25"/>
    <row r="13880" hidden="1" x14ac:dyDescent="0.25"/>
    <row r="13881" hidden="1" x14ac:dyDescent="0.25"/>
    <row r="13882" hidden="1" x14ac:dyDescent="0.25"/>
    <row r="13883" hidden="1" x14ac:dyDescent="0.25"/>
    <row r="13884" hidden="1" x14ac:dyDescent="0.25"/>
    <row r="13885" hidden="1" x14ac:dyDescent="0.25"/>
    <row r="13886" hidden="1" x14ac:dyDescent="0.25"/>
    <row r="13887" hidden="1" x14ac:dyDescent="0.25"/>
    <row r="13888" hidden="1" x14ac:dyDescent="0.25"/>
    <row r="13889" hidden="1" x14ac:dyDescent="0.25"/>
    <row r="13890" hidden="1" x14ac:dyDescent="0.25"/>
    <row r="13891" hidden="1" x14ac:dyDescent="0.25"/>
    <row r="13892" hidden="1" x14ac:dyDescent="0.25"/>
    <row r="13893" hidden="1" x14ac:dyDescent="0.25"/>
    <row r="13894" hidden="1" x14ac:dyDescent="0.25"/>
    <row r="13895" hidden="1" x14ac:dyDescent="0.25"/>
    <row r="13896" hidden="1" x14ac:dyDescent="0.25"/>
    <row r="13897" hidden="1" x14ac:dyDescent="0.25"/>
    <row r="13898" hidden="1" x14ac:dyDescent="0.25"/>
    <row r="13899" hidden="1" x14ac:dyDescent="0.25"/>
    <row r="13900" hidden="1" x14ac:dyDescent="0.25"/>
    <row r="13901" hidden="1" x14ac:dyDescent="0.25"/>
    <row r="13902" hidden="1" x14ac:dyDescent="0.25"/>
    <row r="13903" hidden="1" x14ac:dyDescent="0.25"/>
    <row r="13904" hidden="1" x14ac:dyDescent="0.25"/>
    <row r="13905" hidden="1" x14ac:dyDescent="0.25"/>
    <row r="13906" hidden="1" x14ac:dyDescent="0.25"/>
    <row r="13907" hidden="1" x14ac:dyDescent="0.25"/>
    <row r="13908" hidden="1" x14ac:dyDescent="0.25"/>
    <row r="13909" hidden="1" x14ac:dyDescent="0.25"/>
    <row r="13910" hidden="1" x14ac:dyDescent="0.25"/>
    <row r="13911" hidden="1" x14ac:dyDescent="0.25"/>
    <row r="13912" hidden="1" x14ac:dyDescent="0.25"/>
    <row r="13913" hidden="1" x14ac:dyDescent="0.25"/>
    <row r="13914" hidden="1" x14ac:dyDescent="0.25"/>
    <row r="13915" hidden="1" x14ac:dyDescent="0.25"/>
    <row r="13916" hidden="1" x14ac:dyDescent="0.25"/>
    <row r="13917" hidden="1" x14ac:dyDescent="0.25"/>
    <row r="13918" hidden="1" x14ac:dyDescent="0.25"/>
    <row r="13919" hidden="1" x14ac:dyDescent="0.25"/>
    <row r="13920" hidden="1" x14ac:dyDescent="0.25"/>
    <row r="13921" hidden="1" x14ac:dyDescent="0.25"/>
    <row r="13922" hidden="1" x14ac:dyDescent="0.25"/>
    <row r="13923" hidden="1" x14ac:dyDescent="0.25"/>
    <row r="13924" hidden="1" x14ac:dyDescent="0.25"/>
    <row r="13925" hidden="1" x14ac:dyDescent="0.25"/>
    <row r="13926" hidden="1" x14ac:dyDescent="0.25"/>
    <row r="13927" hidden="1" x14ac:dyDescent="0.25"/>
    <row r="13928" hidden="1" x14ac:dyDescent="0.25"/>
    <row r="13929" hidden="1" x14ac:dyDescent="0.25"/>
    <row r="13930" hidden="1" x14ac:dyDescent="0.25"/>
    <row r="13931" hidden="1" x14ac:dyDescent="0.25"/>
    <row r="13932" hidden="1" x14ac:dyDescent="0.25"/>
    <row r="13933" hidden="1" x14ac:dyDescent="0.25"/>
    <row r="13934" hidden="1" x14ac:dyDescent="0.25"/>
    <row r="13935" hidden="1" x14ac:dyDescent="0.25"/>
    <row r="13936" hidden="1" x14ac:dyDescent="0.25"/>
    <row r="13937" hidden="1" x14ac:dyDescent="0.25"/>
    <row r="13938" hidden="1" x14ac:dyDescent="0.25"/>
    <row r="13939" hidden="1" x14ac:dyDescent="0.25"/>
    <row r="13940" hidden="1" x14ac:dyDescent="0.25"/>
    <row r="13941" hidden="1" x14ac:dyDescent="0.25"/>
    <row r="13942" hidden="1" x14ac:dyDescent="0.25"/>
    <row r="13943" hidden="1" x14ac:dyDescent="0.25"/>
    <row r="13944" hidden="1" x14ac:dyDescent="0.25"/>
    <row r="13945" hidden="1" x14ac:dyDescent="0.25"/>
    <row r="13946" hidden="1" x14ac:dyDescent="0.25"/>
    <row r="13947" hidden="1" x14ac:dyDescent="0.25"/>
    <row r="13948" hidden="1" x14ac:dyDescent="0.25"/>
    <row r="13949" hidden="1" x14ac:dyDescent="0.25"/>
    <row r="13950" hidden="1" x14ac:dyDescent="0.25"/>
    <row r="13951" hidden="1" x14ac:dyDescent="0.25"/>
    <row r="13952" hidden="1" x14ac:dyDescent="0.25"/>
    <row r="13953" hidden="1" x14ac:dyDescent="0.25"/>
    <row r="13954" hidden="1" x14ac:dyDescent="0.25"/>
    <row r="13955" hidden="1" x14ac:dyDescent="0.25"/>
    <row r="13956" hidden="1" x14ac:dyDescent="0.25"/>
    <row r="13957" hidden="1" x14ac:dyDescent="0.25"/>
    <row r="13958" hidden="1" x14ac:dyDescent="0.25"/>
    <row r="13959" hidden="1" x14ac:dyDescent="0.25"/>
    <row r="13960" hidden="1" x14ac:dyDescent="0.25"/>
    <row r="13961" hidden="1" x14ac:dyDescent="0.25"/>
    <row r="13962" hidden="1" x14ac:dyDescent="0.25"/>
    <row r="13963" hidden="1" x14ac:dyDescent="0.25"/>
    <row r="13964" hidden="1" x14ac:dyDescent="0.25"/>
    <row r="13965" hidden="1" x14ac:dyDescent="0.25"/>
    <row r="13966" hidden="1" x14ac:dyDescent="0.25"/>
    <row r="13967" hidden="1" x14ac:dyDescent="0.25"/>
    <row r="13968" hidden="1" x14ac:dyDescent="0.25"/>
    <row r="13969" hidden="1" x14ac:dyDescent="0.25"/>
    <row r="13970" hidden="1" x14ac:dyDescent="0.25"/>
    <row r="13971" hidden="1" x14ac:dyDescent="0.25"/>
    <row r="13972" hidden="1" x14ac:dyDescent="0.25"/>
    <row r="13973" hidden="1" x14ac:dyDescent="0.25"/>
    <row r="13974" hidden="1" x14ac:dyDescent="0.25"/>
    <row r="13975" hidden="1" x14ac:dyDescent="0.25"/>
    <row r="13976" hidden="1" x14ac:dyDescent="0.25"/>
    <row r="13977" hidden="1" x14ac:dyDescent="0.25"/>
    <row r="13978" hidden="1" x14ac:dyDescent="0.25"/>
    <row r="13979" hidden="1" x14ac:dyDescent="0.25"/>
    <row r="13980" hidden="1" x14ac:dyDescent="0.25"/>
    <row r="13981" hidden="1" x14ac:dyDescent="0.25"/>
    <row r="13982" hidden="1" x14ac:dyDescent="0.25"/>
    <row r="13983" hidden="1" x14ac:dyDescent="0.25"/>
    <row r="13984" hidden="1" x14ac:dyDescent="0.25"/>
    <row r="13985" hidden="1" x14ac:dyDescent="0.25"/>
    <row r="13986" hidden="1" x14ac:dyDescent="0.25"/>
    <row r="13987" hidden="1" x14ac:dyDescent="0.25"/>
    <row r="13988" hidden="1" x14ac:dyDescent="0.25"/>
    <row r="13989" hidden="1" x14ac:dyDescent="0.25"/>
    <row r="13990" hidden="1" x14ac:dyDescent="0.25"/>
    <row r="13991" hidden="1" x14ac:dyDescent="0.25"/>
    <row r="13992" hidden="1" x14ac:dyDescent="0.25"/>
    <row r="13993" hidden="1" x14ac:dyDescent="0.25"/>
    <row r="13994" hidden="1" x14ac:dyDescent="0.25"/>
    <row r="13995" hidden="1" x14ac:dyDescent="0.25"/>
    <row r="13996" hidden="1" x14ac:dyDescent="0.25"/>
    <row r="13997" hidden="1" x14ac:dyDescent="0.25"/>
    <row r="13998" hidden="1" x14ac:dyDescent="0.25"/>
    <row r="13999" hidden="1" x14ac:dyDescent="0.25"/>
    <row r="14000" hidden="1" x14ac:dyDescent="0.25"/>
    <row r="14001" hidden="1" x14ac:dyDescent="0.25"/>
    <row r="14002" hidden="1" x14ac:dyDescent="0.25"/>
    <row r="14003" hidden="1" x14ac:dyDescent="0.25"/>
    <row r="14004" hidden="1" x14ac:dyDescent="0.25"/>
    <row r="14005" hidden="1" x14ac:dyDescent="0.25"/>
    <row r="14006" hidden="1" x14ac:dyDescent="0.25"/>
    <row r="14007" hidden="1" x14ac:dyDescent="0.25"/>
    <row r="14008" hidden="1" x14ac:dyDescent="0.25"/>
    <row r="14009" hidden="1" x14ac:dyDescent="0.25"/>
    <row r="14010" hidden="1" x14ac:dyDescent="0.25"/>
    <row r="14011" hidden="1" x14ac:dyDescent="0.25"/>
    <row r="14012" hidden="1" x14ac:dyDescent="0.25"/>
    <row r="14013" hidden="1" x14ac:dyDescent="0.25"/>
    <row r="14014" hidden="1" x14ac:dyDescent="0.25"/>
    <row r="14015" hidden="1" x14ac:dyDescent="0.25"/>
    <row r="14016" hidden="1" x14ac:dyDescent="0.25"/>
    <row r="14017" hidden="1" x14ac:dyDescent="0.25"/>
    <row r="14018" hidden="1" x14ac:dyDescent="0.25"/>
    <row r="14019" hidden="1" x14ac:dyDescent="0.25"/>
    <row r="14020" hidden="1" x14ac:dyDescent="0.25"/>
    <row r="14021" hidden="1" x14ac:dyDescent="0.25"/>
    <row r="14022" hidden="1" x14ac:dyDescent="0.25"/>
    <row r="14023" hidden="1" x14ac:dyDescent="0.25"/>
    <row r="14024" hidden="1" x14ac:dyDescent="0.25"/>
    <row r="14025" hidden="1" x14ac:dyDescent="0.25"/>
    <row r="14026" hidden="1" x14ac:dyDescent="0.25"/>
    <row r="14027" hidden="1" x14ac:dyDescent="0.25"/>
    <row r="14028" hidden="1" x14ac:dyDescent="0.25"/>
    <row r="14029" hidden="1" x14ac:dyDescent="0.25"/>
    <row r="14030" hidden="1" x14ac:dyDescent="0.25"/>
    <row r="14031" hidden="1" x14ac:dyDescent="0.25"/>
    <row r="14032" hidden="1" x14ac:dyDescent="0.25"/>
    <row r="14033" hidden="1" x14ac:dyDescent="0.25"/>
    <row r="14034" hidden="1" x14ac:dyDescent="0.25"/>
    <row r="14035" hidden="1" x14ac:dyDescent="0.25"/>
    <row r="14036" hidden="1" x14ac:dyDescent="0.25"/>
    <row r="14037" hidden="1" x14ac:dyDescent="0.25"/>
    <row r="14038" hidden="1" x14ac:dyDescent="0.25"/>
    <row r="14039" hidden="1" x14ac:dyDescent="0.25"/>
    <row r="14040" hidden="1" x14ac:dyDescent="0.25"/>
    <row r="14041" hidden="1" x14ac:dyDescent="0.25"/>
    <row r="14042" hidden="1" x14ac:dyDescent="0.25"/>
    <row r="14043" hidden="1" x14ac:dyDescent="0.25"/>
    <row r="14044" hidden="1" x14ac:dyDescent="0.25"/>
    <row r="14045" hidden="1" x14ac:dyDescent="0.25"/>
    <row r="14046" hidden="1" x14ac:dyDescent="0.25"/>
    <row r="14047" hidden="1" x14ac:dyDescent="0.25"/>
    <row r="14048" hidden="1" x14ac:dyDescent="0.25"/>
    <row r="14049" hidden="1" x14ac:dyDescent="0.25"/>
    <row r="14050" hidden="1" x14ac:dyDescent="0.25"/>
    <row r="14051" hidden="1" x14ac:dyDescent="0.25"/>
    <row r="14052" hidden="1" x14ac:dyDescent="0.25"/>
    <row r="14053" hidden="1" x14ac:dyDescent="0.25"/>
    <row r="14054" hidden="1" x14ac:dyDescent="0.25"/>
    <row r="14055" hidden="1" x14ac:dyDescent="0.25"/>
    <row r="14056" hidden="1" x14ac:dyDescent="0.25"/>
    <row r="14057" hidden="1" x14ac:dyDescent="0.25"/>
    <row r="14058" hidden="1" x14ac:dyDescent="0.25"/>
    <row r="14059" hidden="1" x14ac:dyDescent="0.25"/>
    <row r="14060" hidden="1" x14ac:dyDescent="0.25"/>
    <row r="14061" hidden="1" x14ac:dyDescent="0.25"/>
    <row r="14062" hidden="1" x14ac:dyDescent="0.25"/>
    <row r="14063" hidden="1" x14ac:dyDescent="0.25"/>
    <row r="14064" hidden="1" x14ac:dyDescent="0.25"/>
    <row r="14065" hidden="1" x14ac:dyDescent="0.25"/>
    <row r="14066" hidden="1" x14ac:dyDescent="0.25"/>
    <row r="14067" hidden="1" x14ac:dyDescent="0.25"/>
    <row r="14068" hidden="1" x14ac:dyDescent="0.25"/>
    <row r="14069" hidden="1" x14ac:dyDescent="0.25"/>
    <row r="14070" hidden="1" x14ac:dyDescent="0.25"/>
    <row r="14071" hidden="1" x14ac:dyDescent="0.25"/>
    <row r="14072" hidden="1" x14ac:dyDescent="0.25"/>
    <row r="14073" hidden="1" x14ac:dyDescent="0.25"/>
    <row r="14074" hidden="1" x14ac:dyDescent="0.25"/>
    <row r="14075" hidden="1" x14ac:dyDescent="0.25"/>
    <row r="14076" hidden="1" x14ac:dyDescent="0.25"/>
    <row r="14077" hidden="1" x14ac:dyDescent="0.25"/>
    <row r="14078" hidden="1" x14ac:dyDescent="0.25"/>
    <row r="14079" hidden="1" x14ac:dyDescent="0.25"/>
    <row r="14080" hidden="1" x14ac:dyDescent="0.25"/>
    <row r="14081" hidden="1" x14ac:dyDescent="0.25"/>
    <row r="14082" hidden="1" x14ac:dyDescent="0.25"/>
    <row r="14083" hidden="1" x14ac:dyDescent="0.25"/>
    <row r="14084" hidden="1" x14ac:dyDescent="0.25"/>
    <row r="14085" hidden="1" x14ac:dyDescent="0.25"/>
    <row r="14086" hidden="1" x14ac:dyDescent="0.25"/>
    <row r="14087" hidden="1" x14ac:dyDescent="0.25"/>
    <row r="14088" hidden="1" x14ac:dyDescent="0.25"/>
    <row r="14089" hidden="1" x14ac:dyDescent="0.25"/>
    <row r="14090" hidden="1" x14ac:dyDescent="0.25"/>
    <row r="14091" hidden="1" x14ac:dyDescent="0.25"/>
    <row r="14092" hidden="1" x14ac:dyDescent="0.25"/>
    <row r="14093" hidden="1" x14ac:dyDescent="0.25"/>
    <row r="14094" hidden="1" x14ac:dyDescent="0.25"/>
    <row r="14095" hidden="1" x14ac:dyDescent="0.25"/>
    <row r="14096" hidden="1" x14ac:dyDescent="0.25"/>
    <row r="14097" hidden="1" x14ac:dyDescent="0.25"/>
    <row r="14098" hidden="1" x14ac:dyDescent="0.25"/>
    <row r="14099" hidden="1" x14ac:dyDescent="0.25"/>
    <row r="14100" hidden="1" x14ac:dyDescent="0.25"/>
    <row r="14101" hidden="1" x14ac:dyDescent="0.25"/>
    <row r="14102" hidden="1" x14ac:dyDescent="0.25"/>
    <row r="14103" hidden="1" x14ac:dyDescent="0.25"/>
    <row r="14104" hidden="1" x14ac:dyDescent="0.25"/>
    <row r="14105" hidden="1" x14ac:dyDescent="0.25"/>
    <row r="14106" hidden="1" x14ac:dyDescent="0.25"/>
    <row r="14107" hidden="1" x14ac:dyDescent="0.25"/>
    <row r="14108" hidden="1" x14ac:dyDescent="0.25"/>
    <row r="14109" hidden="1" x14ac:dyDescent="0.25"/>
    <row r="14110" hidden="1" x14ac:dyDescent="0.25"/>
    <row r="14111" hidden="1" x14ac:dyDescent="0.25"/>
    <row r="14112" hidden="1" x14ac:dyDescent="0.25"/>
    <row r="14113" hidden="1" x14ac:dyDescent="0.25"/>
    <row r="14114" hidden="1" x14ac:dyDescent="0.25"/>
    <row r="14115" hidden="1" x14ac:dyDescent="0.25"/>
    <row r="14116" hidden="1" x14ac:dyDescent="0.25"/>
    <row r="14117" hidden="1" x14ac:dyDescent="0.25"/>
    <row r="14118" hidden="1" x14ac:dyDescent="0.25"/>
    <row r="14119" hidden="1" x14ac:dyDescent="0.25"/>
    <row r="14120" hidden="1" x14ac:dyDescent="0.25"/>
    <row r="14121" hidden="1" x14ac:dyDescent="0.25"/>
    <row r="14122" hidden="1" x14ac:dyDescent="0.25"/>
    <row r="14123" hidden="1" x14ac:dyDescent="0.25"/>
    <row r="14124" hidden="1" x14ac:dyDescent="0.25"/>
    <row r="14125" hidden="1" x14ac:dyDescent="0.25"/>
    <row r="14126" hidden="1" x14ac:dyDescent="0.25"/>
    <row r="14127" hidden="1" x14ac:dyDescent="0.25"/>
    <row r="14128" hidden="1" x14ac:dyDescent="0.25"/>
    <row r="14129" hidden="1" x14ac:dyDescent="0.25"/>
    <row r="14130" hidden="1" x14ac:dyDescent="0.25"/>
    <row r="14131" hidden="1" x14ac:dyDescent="0.25"/>
    <row r="14132" hidden="1" x14ac:dyDescent="0.25"/>
    <row r="14133" hidden="1" x14ac:dyDescent="0.25"/>
    <row r="14134" hidden="1" x14ac:dyDescent="0.25"/>
    <row r="14135" hidden="1" x14ac:dyDescent="0.25"/>
    <row r="14136" hidden="1" x14ac:dyDescent="0.25"/>
    <row r="14137" hidden="1" x14ac:dyDescent="0.25"/>
    <row r="14138" hidden="1" x14ac:dyDescent="0.25"/>
    <row r="14139" hidden="1" x14ac:dyDescent="0.25"/>
    <row r="14140" hidden="1" x14ac:dyDescent="0.25"/>
    <row r="14141" hidden="1" x14ac:dyDescent="0.25"/>
    <row r="14142" hidden="1" x14ac:dyDescent="0.25"/>
    <row r="14143" hidden="1" x14ac:dyDescent="0.25"/>
    <row r="14144" hidden="1" x14ac:dyDescent="0.25"/>
    <row r="14145" hidden="1" x14ac:dyDescent="0.25"/>
    <row r="14146" hidden="1" x14ac:dyDescent="0.25"/>
    <row r="14147" hidden="1" x14ac:dyDescent="0.25"/>
    <row r="14148" hidden="1" x14ac:dyDescent="0.25"/>
    <row r="14149" hidden="1" x14ac:dyDescent="0.25"/>
    <row r="14150" hidden="1" x14ac:dyDescent="0.25"/>
    <row r="14151" hidden="1" x14ac:dyDescent="0.25"/>
    <row r="14152" hidden="1" x14ac:dyDescent="0.25"/>
    <row r="14153" hidden="1" x14ac:dyDescent="0.25"/>
    <row r="14154" hidden="1" x14ac:dyDescent="0.25"/>
    <row r="14155" hidden="1" x14ac:dyDescent="0.25"/>
    <row r="14156" hidden="1" x14ac:dyDescent="0.25"/>
    <row r="14157" hidden="1" x14ac:dyDescent="0.25"/>
    <row r="14158" hidden="1" x14ac:dyDescent="0.25"/>
    <row r="14159" hidden="1" x14ac:dyDescent="0.25"/>
    <row r="14160" hidden="1" x14ac:dyDescent="0.25"/>
    <row r="14161" hidden="1" x14ac:dyDescent="0.25"/>
    <row r="14162" hidden="1" x14ac:dyDescent="0.25"/>
    <row r="14163" hidden="1" x14ac:dyDescent="0.25"/>
    <row r="14164" hidden="1" x14ac:dyDescent="0.25"/>
    <row r="14165" hidden="1" x14ac:dyDescent="0.25"/>
    <row r="14166" hidden="1" x14ac:dyDescent="0.25"/>
    <row r="14167" hidden="1" x14ac:dyDescent="0.25"/>
    <row r="14168" hidden="1" x14ac:dyDescent="0.25"/>
    <row r="14169" hidden="1" x14ac:dyDescent="0.25"/>
    <row r="14170" hidden="1" x14ac:dyDescent="0.25"/>
    <row r="14171" hidden="1" x14ac:dyDescent="0.25"/>
    <row r="14172" hidden="1" x14ac:dyDescent="0.25"/>
    <row r="14173" hidden="1" x14ac:dyDescent="0.25"/>
    <row r="14174" hidden="1" x14ac:dyDescent="0.25"/>
    <row r="14175" hidden="1" x14ac:dyDescent="0.25"/>
    <row r="14176" hidden="1" x14ac:dyDescent="0.25"/>
    <row r="14177" hidden="1" x14ac:dyDescent="0.25"/>
    <row r="14178" hidden="1" x14ac:dyDescent="0.25"/>
    <row r="14179" hidden="1" x14ac:dyDescent="0.25"/>
    <row r="14180" hidden="1" x14ac:dyDescent="0.25"/>
    <row r="14181" hidden="1" x14ac:dyDescent="0.25"/>
    <row r="14182" hidden="1" x14ac:dyDescent="0.25"/>
    <row r="14183" hidden="1" x14ac:dyDescent="0.25"/>
    <row r="14184" hidden="1" x14ac:dyDescent="0.25"/>
    <row r="14185" hidden="1" x14ac:dyDescent="0.25"/>
    <row r="14186" hidden="1" x14ac:dyDescent="0.25"/>
    <row r="14187" hidden="1" x14ac:dyDescent="0.25"/>
    <row r="14188" hidden="1" x14ac:dyDescent="0.25"/>
    <row r="14189" hidden="1" x14ac:dyDescent="0.25"/>
    <row r="14190" hidden="1" x14ac:dyDescent="0.25"/>
    <row r="14191" hidden="1" x14ac:dyDescent="0.25"/>
    <row r="14192" hidden="1" x14ac:dyDescent="0.25"/>
    <row r="14193" hidden="1" x14ac:dyDescent="0.25"/>
    <row r="14194" hidden="1" x14ac:dyDescent="0.25"/>
    <row r="14195" hidden="1" x14ac:dyDescent="0.25"/>
    <row r="14196" hidden="1" x14ac:dyDescent="0.25"/>
    <row r="14197" hidden="1" x14ac:dyDescent="0.25"/>
    <row r="14198" hidden="1" x14ac:dyDescent="0.25"/>
    <row r="14199" hidden="1" x14ac:dyDescent="0.25"/>
    <row r="14200" hidden="1" x14ac:dyDescent="0.25"/>
    <row r="14201" hidden="1" x14ac:dyDescent="0.25"/>
    <row r="14202" hidden="1" x14ac:dyDescent="0.25"/>
    <row r="14203" hidden="1" x14ac:dyDescent="0.25"/>
    <row r="14204" hidden="1" x14ac:dyDescent="0.25"/>
    <row r="14205" hidden="1" x14ac:dyDescent="0.25"/>
    <row r="14206" hidden="1" x14ac:dyDescent="0.25"/>
    <row r="14207" hidden="1" x14ac:dyDescent="0.25"/>
    <row r="14208" hidden="1" x14ac:dyDescent="0.25"/>
    <row r="14209" hidden="1" x14ac:dyDescent="0.25"/>
    <row r="14210" hidden="1" x14ac:dyDescent="0.25"/>
    <row r="14211" hidden="1" x14ac:dyDescent="0.25"/>
    <row r="14212" hidden="1" x14ac:dyDescent="0.25"/>
    <row r="14213" hidden="1" x14ac:dyDescent="0.25"/>
    <row r="14214" hidden="1" x14ac:dyDescent="0.25"/>
    <row r="14215" hidden="1" x14ac:dyDescent="0.25"/>
    <row r="14216" hidden="1" x14ac:dyDescent="0.25"/>
    <row r="14217" hidden="1" x14ac:dyDescent="0.25"/>
    <row r="14218" hidden="1" x14ac:dyDescent="0.25"/>
    <row r="14219" hidden="1" x14ac:dyDescent="0.25"/>
    <row r="14220" hidden="1" x14ac:dyDescent="0.25"/>
    <row r="14221" hidden="1" x14ac:dyDescent="0.25"/>
    <row r="14222" hidden="1" x14ac:dyDescent="0.25"/>
    <row r="14223" hidden="1" x14ac:dyDescent="0.25"/>
    <row r="14224" hidden="1" x14ac:dyDescent="0.25"/>
    <row r="14225" hidden="1" x14ac:dyDescent="0.25"/>
    <row r="14226" hidden="1" x14ac:dyDescent="0.25"/>
    <row r="14227" hidden="1" x14ac:dyDescent="0.25"/>
    <row r="14228" hidden="1" x14ac:dyDescent="0.25"/>
    <row r="14229" hidden="1" x14ac:dyDescent="0.25"/>
    <row r="14230" hidden="1" x14ac:dyDescent="0.25"/>
    <row r="14231" hidden="1" x14ac:dyDescent="0.25"/>
    <row r="14232" hidden="1" x14ac:dyDescent="0.25"/>
    <row r="14233" hidden="1" x14ac:dyDescent="0.25"/>
    <row r="14234" hidden="1" x14ac:dyDescent="0.25"/>
    <row r="14235" hidden="1" x14ac:dyDescent="0.25"/>
    <row r="14236" hidden="1" x14ac:dyDescent="0.25"/>
    <row r="14237" hidden="1" x14ac:dyDescent="0.25"/>
    <row r="14238" hidden="1" x14ac:dyDescent="0.25"/>
    <row r="14239" hidden="1" x14ac:dyDescent="0.25"/>
    <row r="14240" hidden="1" x14ac:dyDescent="0.25"/>
    <row r="14241" hidden="1" x14ac:dyDescent="0.25"/>
    <row r="14242" hidden="1" x14ac:dyDescent="0.25"/>
    <row r="14243" hidden="1" x14ac:dyDescent="0.25"/>
    <row r="14244" hidden="1" x14ac:dyDescent="0.25"/>
    <row r="14245" hidden="1" x14ac:dyDescent="0.25"/>
    <row r="14246" hidden="1" x14ac:dyDescent="0.25"/>
    <row r="14247" hidden="1" x14ac:dyDescent="0.25"/>
    <row r="14248" hidden="1" x14ac:dyDescent="0.25"/>
    <row r="14249" hidden="1" x14ac:dyDescent="0.25"/>
    <row r="14250" hidden="1" x14ac:dyDescent="0.25"/>
    <row r="14251" hidden="1" x14ac:dyDescent="0.25"/>
    <row r="14252" hidden="1" x14ac:dyDescent="0.25"/>
    <row r="14253" hidden="1" x14ac:dyDescent="0.25"/>
    <row r="14254" hidden="1" x14ac:dyDescent="0.25"/>
    <row r="14255" hidden="1" x14ac:dyDescent="0.25"/>
    <row r="14256" hidden="1" x14ac:dyDescent="0.25"/>
    <row r="14257" hidden="1" x14ac:dyDescent="0.25"/>
    <row r="14258" hidden="1" x14ac:dyDescent="0.25"/>
    <row r="14259" hidden="1" x14ac:dyDescent="0.25"/>
    <row r="14260" hidden="1" x14ac:dyDescent="0.25"/>
    <row r="14261" hidden="1" x14ac:dyDescent="0.25"/>
    <row r="14262" hidden="1" x14ac:dyDescent="0.25"/>
    <row r="14263" hidden="1" x14ac:dyDescent="0.25"/>
    <row r="14264" hidden="1" x14ac:dyDescent="0.25"/>
    <row r="14265" hidden="1" x14ac:dyDescent="0.25"/>
    <row r="14266" hidden="1" x14ac:dyDescent="0.25"/>
    <row r="14267" hidden="1" x14ac:dyDescent="0.25"/>
    <row r="14268" hidden="1" x14ac:dyDescent="0.25"/>
    <row r="14269" hidden="1" x14ac:dyDescent="0.25"/>
    <row r="14270" hidden="1" x14ac:dyDescent="0.25"/>
    <row r="14271" hidden="1" x14ac:dyDescent="0.25"/>
    <row r="14272" hidden="1" x14ac:dyDescent="0.25"/>
    <row r="14273" hidden="1" x14ac:dyDescent="0.25"/>
    <row r="14274" hidden="1" x14ac:dyDescent="0.25"/>
    <row r="14275" hidden="1" x14ac:dyDescent="0.25"/>
    <row r="14276" hidden="1" x14ac:dyDescent="0.25"/>
    <row r="14277" hidden="1" x14ac:dyDescent="0.25"/>
    <row r="14278" hidden="1" x14ac:dyDescent="0.25"/>
    <row r="14279" hidden="1" x14ac:dyDescent="0.25"/>
    <row r="14280" hidden="1" x14ac:dyDescent="0.25"/>
    <row r="14281" hidden="1" x14ac:dyDescent="0.25"/>
    <row r="14282" hidden="1" x14ac:dyDescent="0.25"/>
    <row r="14283" hidden="1" x14ac:dyDescent="0.25"/>
    <row r="14284" hidden="1" x14ac:dyDescent="0.25"/>
    <row r="14285" hidden="1" x14ac:dyDescent="0.25"/>
    <row r="14286" hidden="1" x14ac:dyDescent="0.25"/>
    <row r="14287" hidden="1" x14ac:dyDescent="0.25"/>
    <row r="14288" hidden="1" x14ac:dyDescent="0.25"/>
    <row r="14289" hidden="1" x14ac:dyDescent="0.25"/>
    <row r="14290" hidden="1" x14ac:dyDescent="0.25"/>
    <row r="14291" hidden="1" x14ac:dyDescent="0.25"/>
    <row r="14292" hidden="1" x14ac:dyDescent="0.25"/>
    <row r="14293" hidden="1" x14ac:dyDescent="0.25"/>
    <row r="14294" hidden="1" x14ac:dyDescent="0.25"/>
    <row r="14295" hidden="1" x14ac:dyDescent="0.25"/>
    <row r="14296" hidden="1" x14ac:dyDescent="0.25"/>
    <row r="14297" hidden="1" x14ac:dyDescent="0.25"/>
    <row r="14298" hidden="1" x14ac:dyDescent="0.25"/>
    <row r="14299" hidden="1" x14ac:dyDescent="0.25"/>
    <row r="14300" hidden="1" x14ac:dyDescent="0.25"/>
    <row r="14301" hidden="1" x14ac:dyDescent="0.25"/>
    <row r="14302" hidden="1" x14ac:dyDescent="0.25"/>
    <row r="14303" hidden="1" x14ac:dyDescent="0.25"/>
    <row r="14304" hidden="1" x14ac:dyDescent="0.25"/>
    <row r="14305" hidden="1" x14ac:dyDescent="0.25"/>
    <row r="14306" hidden="1" x14ac:dyDescent="0.25"/>
    <row r="14307" hidden="1" x14ac:dyDescent="0.25"/>
    <row r="14308" hidden="1" x14ac:dyDescent="0.25"/>
    <row r="14309" hidden="1" x14ac:dyDescent="0.25"/>
    <row r="14310" hidden="1" x14ac:dyDescent="0.25"/>
    <row r="14311" hidden="1" x14ac:dyDescent="0.25"/>
    <row r="14312" hidden="1" x14ac:dyDescent="0.25"/>
    <row r="14313" hidden="1" x14ac:dyDescent="0.25"/>
    <row r="14314" hidden="1" x14ac:dyDescent="0.25"/>
    <row r="14315" hidden="1" x14ac:dyDescent="0.25"/>
    <row r="14316" hidden="1" x14ac:dyDescent="0.25"/>
    <row r="14317" hidden="1" x14ac:dyDescent="0.25"/>
    <row r="14318" hidden="1" x14ac:dyDescent="0.25"/>
    <row r="14319" hidden="1" x14ac:dyDescent="0.25"/>
    <row r="14320" hidden="1" x14ac:dyDescent="0.25"/>
    <row r="14321" hidden="1" x14ac:dyDescent="0.25"/>
    <row r="14322" hidden="1" x14ac:dyDescent="0.25"/>
    <row r="14323" hidden="1" x14ac:dyDescent="0.25"/>
    <row r="14324" hidden="1" x14ac:dyDescent="0.25"/>
    <row r="14325" hidden="1" x14ac:dyDescent="0.25"/>
    <row r="14326" hidden="1" x14ac:dyDescent="0.25"/>
    <row r="14327" hidden="1" x14ac:dyDescent="0.25"/>
    <row r="14328" hidden="1" x14ac:dyDescent="0.25"/>
    <row r="14329" hidden="1" x14ac:dyDescent="0.25"/>
    <row r="14330" hidden="1" x14ac:dyDescent="0.25"/>
    <row r="14331" hidden="1" x14ac:dyDescent="0.25"/>
    <row r="14332" hidden="1" x14ac:dyDescent="0.25"/>
    <row r="14333" hidden="1" x14ac:dyDescent="0.25"/>
    <row r="14334" hidden="1" x14ac:dyDescent="0.25"/>
    <row r="14335" hidden="1" x14ac:dyDescent="0.25"/>
    <row r="14336" hidden="1" x14ac:dyDescent="0.25"/>
    <row r="14337" hidden="1" x14ac:dyDescent="0.25"/>
    <row r="14338" hidden="1" x14ac:dyDescent="0.25"/>
    <row r="14339" hidden="1" x14ac:dyDescent="0.25"/>
    <row r="14340" hidden="1" x14ac:dyDescent="0.25"/>
    <row r="14341" hidden="1" x14ac:dyDescent="0.25"/>
    <row r="14342" hidden="1" x14ac:dyDescent="0.25"/>
    <row r="14343" hidden="1" x14ac:dyDescent="0.25"/>
    <row r="14344" hidden="1" x14ac:dyDescent="0.25"/>
    <row r="14345" hidden="1" x14ac:dyDescent="0.25"/>
    <row r="14346" hidden="1" x14ac:dyDescent="0.25"/>
    <row r="14347" hidden="1" x14ac:dyDescent="0.25"/>
    <row r="14348" hidden="1" x14ac:dyDescent="0.25"/>
    <row r="14349" hidden="1" x14ac:dyDescent="0.25"/>
    <row r="14350" hidden="1" x14ac:dyDescent="0.25"/>
    <row r="14351" hidden="1" x14ac:dyDescent="0.25"/>
    <row r="14352" hidden="1" x14ac:dyDescent="0.25"/>
    <row r="14353" hidden="1" x14ac:dyDescent="0.25"/>
    <row r="14354" hidden="1" x14ac:dyDescent="0.25"/>
    <row r="14355" hidden="1" x14ac:dyDescent="0.25"/>
    <row r="14356" hidden="1" x14ac:dyDescent="0.25"/>
    <row r="14357" hidden="1" x14ac:dyDescent="0.25"/>
    <row r="14358" hidden="1" x14ac:dyDescent="0.25"/>
    <row r="14359" hidden="1" x14ac:dyDescent="0.25"/>
    <row r="14360" hidden="1" x14ac:dyDescent="0.25"/>
    <row r="14361" hidden="1" x14ac:dyDescent="0.25"/>
    <row r="14362" hidden="1" x14ac:dyDescent="0.25"/>
    <row r="14363" hidden="1" x14ac:dyDescent="0.25"/>
    <row r="14364" hidden="1" x14ac:dyDescent="0.25"/>
    <row r="14365" hidden="1" x14ac:dyDescent="0.25"/>
    <row r="14366" hidden="1" x14ac:dyDescent="0.25"/>
    <row r="14367" hidden="1" x14ac:dyDescent="0.25"/>
    <row r="14368" hidden="1" x14ac:dyDescent="0.25"/>
    <row r="14369" hidden="1" x14ac:dyDescent="0.25"/>
    <row r="14370" hidden="1" x14ac:dyDescent="0.25"/>
    <row r="14371" hidden="1" x14ac:dyDescent="0.25"/>
    <row r="14372" hidden="1" x14ac:dyDescent="0.25"/>
    <row r="14373" hidden="1" x14ac:dyDescent="0.25"/>
    <row r="14374" hidden="1" x14ac:dyDescent="0.25"/>
    <row r="14375" hidden="1" x14ac:dyDescent="0.25"/>
    <row r="14376" hidden="1" x14ac:dyDescent="0.25"/>
    <row r="14377" hidden="1" x14ac:dyDescent="0.25"/>
    <row r="14378" hidden="1" x14ac:dyDescent="0.25"/>
    <row r="14379" hidden="1" x14ac:dyDescent="0.25"/>
    <row r="14380" hidden="1" x14ac:dyDescent="0.25"/>
    <row r="14381" hidden="1" x14ac:dyDescent="0.25"/>
    <row r="14382" hidden="1" x14ac:dyDescent="0.25"/>
    <row r="14383" hidden="1" x14ac:dyDescent="0.25"/>
    <row r="14384" hidden="1" x14ac:dyDescent="0.25"/>
    <row r="14385" hidden="1" x14ac:dyDescent="0.25"/>
    <row r="14386" hidden="1" x14ac:dyDescent="0.25"/>
    <row r="14387" hidden="1" x14ac:dyDescent="0.25"/>
    <row r="14388" hidden="1" x14ac:dyDescent="0.25"/>
    <row r="14389" hidden="1" x14ac:dyDescent="0.25"/>
    <row r="14390" hidden="1" x14ac:dyDescent="0.25"/>
    <row r="14391" hidden="1" x14ac:dyDescent="0.25"/>
    <row r="14392" hidden="1" x14ac:dyDescent="0.25"/>
    <row r="14393" hidden="1" x14ac:dyDescent="0.25"/>
    <row r="14394" hidden="1" x14ac:dyDescent="0.25"/>
    <row r="14395" hidden="1" x14ac:dyDescent="0.25"/>
    <row r="14396" hidden="1" x14ac:dyDescent="0.25"/>
    <row r="14397" hidden="1" x14ac:dyDescent="0.25"/>
    <row r="14398" hidden="1" x14ac:dyDescent="0.25"/>
    <row r="14399" hidden="1" x14ac:dyDescent="0.25"/>
    <row r="14400" hidden="1" x14ac:dyDescent="0.25"/>
    <row r="14401" hidden="1" x14ac:dyDescent="0.25"/>
    <row r="14402" hidden="1" x14ac:dyDescent="0.25"/>
    <row r="14403" hidden="1" x14ac:dyDescent="0.25"/>
    <row r="14404" hidden="1" x14ac:dyDescent="0.25"/>
    <row r="14405" hidden="1" x14ac:dyDescent="0.25"/>
    <row r="14406" hidden="1" x14ac:dyDescent="0.25"/>
    <row r="14407" hidden="1" x14ac:dyDescent="0.25"/>
    <row r="14408" hidden="1" x14ac:dyDescent="0.25"/>
    <row r="14409" hidden="1" x14ac:dyDescent="0.25"/>
    <row r="14410" hidden="1" x14ac:dyDescent="0.25"/>
    <row r="14411" hidden="1" x14ac:dyDescent="0.25"/>
    <row r="14412" hidden="1" x14ac:dyDescent="0.25"/>
    <row r="14413" hidden="1" x14ac:dyDescent="0.25"/>
    <row r="14414" hidden="1" x14ac:dyDescent="0.25"/>
    <row r="14415" hidden="1" x14ac:dyDescent="0.25"/>
    <row r="14416" hidden="1" x14ac:dyDescent="0.25"/>
    <row r="14417" hidden="1" x14ac:dyDescent="0.25"/>
    <row r="14418" hidden="1" x14ac:dyDescent="0.25"/>
    <row r="14419" hidden="1" x14ac:dyDescent="0.25"/>
    <row r="14420" hidden="1" x14ac:dyDescent="0.25"/>
    <row r="14421" hidden="1" x14ac:dyDescent="0.25"/>
    <row r="14422" hidden="1" x14ac:dyDescent="0.25"/>
    <row r="14423" hidden="1" x14ac:dyDescent="0.25"/>
    <row r="14424" hidden="1" x14ac:dyDescent="0.25"/>
    <row r="14425" hidden="1" x14ac:dyDescent="0.25"/>
    <row r="14426" hidden="1" x14ac:dyDescent="0.25"/>
    <row r="14427" hidden="1" x14ac:dyDescent="0.25"/>
    <row r="14428" hidden="1" x14ac:dyDescent="0.25"/>
    <row r="14429" hidden="1" x14ac:dyDescent="0.25"/>
    <row r="14430" hidden="1" x14ac:dyDescent="0.25"/>
    <row r="14431" hidden="1" x14ac:dyDescent="0.25"/>
    <row r="14432" hidden="1" x14ac:dyDescent="0.25"/>
    <row r="14433" hidden="1" x14ac:dyDescent="0.25"/>
    <row r="14434" hidden="1" x14ac:dyDescent="0.25"/>
    <row r="14435" hidden="1" x14ac:dyDescent="0.25"/>
    <row r="14436" hidden="1" x14ac:dyDescent="0.25"/>
    <row r="14437" hidden="1" x14ac:dyDescent="0.25"/>
    <row r="14438" hidden="1" x14ac:dyDescent="0.25"/>
    <row r="14439" hidden="1" x14ac:dyDescent="0.25"/>
    <row r="14440" hidden="1" x14ac:dyDescent="0.25"/>
    <row r="14441" hidden="1" x14ac:dyDescent="0.25"/>
    <row r="14442" hidden="1" x14ac:dyDescent="0.25"/>
    <row r="14443" hidden="1" x14ac:dyDescent="0.25"/>
    <row r="14444" hidden="1" x14ac:dyDescent="0.25"/>
    <row r="14445" hidden="1" x14ac:dyDescent="0.25"/>
    <row r="14446" hidden="1" x14ac:dyDescent="0.25"/>
    <row r="14447" hidden="1" x14ac:dyDescent="0.25"/>
    <row r="14448" hidden="1" x14ac:dyDescent="0.25"/>
    <row r="14449" hidden="1" x14ac:dyDescent="0.25"/>
    <row r="14450" hidden="1" x14ac:dyDescent="0.25"/>
    <row r="14451" hidden="1" x14ac:dyDescent="0.25"/>
    <row r="14452" hidden="1" x14ac:dyDescent="0.25"/>
    <row r="14453" hidden="1" x14ac:dyDescent="0.25"/>
    <row r="14454" hidden="1" x14ac:dyDescent="0.25"/>
    <row r="14455" hidden="1" x14ac:dyDescent="0.25"/>
    <row r="14456" hidden="1" x14ac:dyDescent="0.25"/>
    <row r="14457" hidden="1" x14ac:dyDescent="0.25"/>
    <row r="14458" hidden="1" x14ac:dyDescent="0.25"/>
    <row r="14459" hidden="1" x14ac:dyDescent="0.25"/>
    <row r="14460" hidden="1" x14ac:dyDescent="0.25"/>
    <row r="14461" hidden="1" x14ac:dyDescent="0.25"/>
    <row r="14462" hidden="1" x14ac:dyDescent="0.25"/>
    <row r="14463" hidden="1" x14ac:dyDescent="0.25"/>
    <row r="14464" hidden="1" x14ac:dyDescent="0.25"/>
    <row r="14465" hidden="1" x14ac:dyDescent="0.25"/>
    <row r="14466" hidden="1" x14ac:dyDescent="0.25"/>
    <row r="14467" hidden="1" x14ac:dyDescent="0.25"/>
    <row r="14468" hidden="1" x14ac:dyDescent="0.25"/>
    <row r="14469" hidden="1" x14ac:dyDescent="0.25"/>
    <row r="14470" hidden="1" x14ac:dyDescent="0.25"/>
    <row r="14471" hidden="1" x14ac:dyDescent="0.25"/>
    <row r="14472" hidden="1" x14ac:dyDescent="0.25"/>
    <row r="14473" hidden="1" x14ac:dyDescent="0.25"/>
    <row r="14474" hidden="1" x14ac:dyDescent="0.25"/>
    <row r="14475" hidden="1" x14ac:dyDescent="0.25"/>
    <row r="14476" hidden="1" x14ac:dyDescent="0.25"/>
    <row r="14477" hidden="1" x14ac:dyDescent="0.25"/>
    <row r="14478" hidden="1" x14ac:dyDescent="0.25"/>
    <row r="14479" hidden="1" x14ac:dyDescent="0.25"/>
    <row r="14480" hidden="1" x14ac:dyDescent="0.25"/>
    <row r="14481" hidden="1" x14ac:dyDescent="0.25"/>
    <row r="14482" hidden="1" x14ac:dyDescent="0.25"/>
    <row r="14483" hidden="1" x14ac:dyDescent="0.25"/>
    <row r="14484" hidden="1" x14ac:dyDescent="0.25"/>
    <row r="14485" hidden="1" x14ac:dyDescent="0.25"/>
    <row r="14486" hidden="1" x14ac:dyDescent="0.25"/>
    <row r="14487" hidden="1" x14ac:dyDescent="0.25"/>
    <row r="14488" hidden="1" x14ac:dyDescent="0.25"/>
    <row r="14489" hidden="1" x14ac:dyDescent="0.25"/>
    <row r="14490" hidden="1" x14ac:dyDescent="0.25"/>
    <row r="14491" hidden="1" x14ac:dyDescent="0.25"/>
    <row r="14492" hidden="1" x14ac:dyDescent="0.25"/>
    <row r="14493" hidden="1" x14ac:dyDescent="0.25"/>
    <row r="14494" hidden="1" x14ac:dyDescent="0.25"/>
    <row r="14495" hidden="1" x14ac:dyDescent="0.25"/>
    <row r="14496" hidden="1" x14ac:dyDescent="0.25"/>
    <row r="14497" hidden="1" x14ac:dyDescent="0.25"/>
    <row r="14498" hidden="1" x14ac:dyDescent="0.25"/>
    <row r="14499" hidden="1" x14ac:dyDescent="0.25"/>
    <row r="14500" hidden="1" x14ac:dyDescent="0.25"/>
    <row r="14501" hidden="1" x14ac:dyDescent="0.25"/>
    <row r="14502" hidden="1" x14ac:dyDescent="0.25"/>
    <row r="14503" hidden="1" x14ac:dyDescent="0.25"/>
    <row r="14504" hidden="1" x14ac:dyDescent="0.25"/>
    <row r="14505" hidden="1" x14ac:dyDescent="0.25"/>
    <row r="14506" hidden="1" x14ac:dyDescent="0.25"/>
    <row r="14507" hidden="1" x14ac:dyDescent="0.25"/>
    <row r="14508" hidden="1" x14ac:dyDescent="0.25"/>
    <row r="14509" hidden="1" x14ac:dyDescent="0.25"/>
    <row r="14510" hidden="1" x14ac:dyDescent="0.25"/>
    <row r="14511" hidden="1" x14ac:dyDescent="0.25"/>
    <row r="14512" hidden="1" x14ac:dyDescent="0.25"/>
    <row r="14513" hidden="1" x14ac:dyDescent="0.25"/>
    <row r="14514" hidden="1" x14ac:dyDescent="0.25"/>
    <row r="14515" hidden="1" x14ac:dyDescent="0.25"/>
    <row r="14516" hidden="1" x14ac:dyDescent="0.25"/>
    <row r="14517" hidden="1" x14ac:dyDescent="0.25"/>
    <row r="14518" hidden="1" x14ac:dyDescent="0.25"/>
    <row r="14519" hidden="1" x14ac:dyDescent="0.25"/>
    <row r="14520" hidden="1" x14ac:dyDescent="0.25"/>
    <row r="14521" hidden="1" x14ac:dyDescent="0.25"/>
    <row r="14522" hidden="1" x14ac:dyDescent="0.25"/>
    <row r="14523" hidden="1" x14ac:dyDescent="0.25"/>
    <row r="14524" hidden="1" x14ac:dyDescent="0.25"/>
    <row r="14525" hidden="1" x14ac:dyDescent="0.25"/>
    <row r="14526" hidden="1" x14ac:dyDescent="0.25"/>
    <row r="14527" hidden="1" x14ac:dyDescent="0.25"/>
    <row r="14528" hidden="1" x14ac:dyDescent="0.25"/>
    <row r="14529" hidden="1" x14ac:dyDescent="0.25"/>
    <row r="14530" hidden="1" x14ac:dyDescent="0.25"/>
    <row r="14531" hidden="1" x14ac:dyDescent="0.25"/>
    <row r="14532" hidden="1" x14ac:dyDescent="0.25"/>
    <row r="14533" hidden="1" x14ac:dyDescent="0.25"/>
    <row r="14534" hidden="1" x14ac:dyDescent="0.25"/>
    <row r="14535" hidden="1" x14ac:dyDescent="0.25"/>
    <row r="14536" hidden="1" x14ac:dyDescent="0.25"/>
    <row r="14537" hidden="1" x14ac:dyDescent="0.25"/>
    <row r="14538" hidden="1" x14ac:dyDescent="0.25"/>
    <row r="14539" hidden="1" x14ac:dyDescent="0.25"/>
    <row r="14540" hidden="1" x14ac:dyDescent="0.25"/>
    <row r="14541" hidden="1" x14ac:dyDescent="0.25"/>
    <row r="14542" hidden="1" x14ac:dyDescent="0.25"/>
    <row r="14543" hidden="1" x14ac:dyDescent="0.25"/>
    <row r="14544" hidden="1" x14ac:dyDescent="0.25"/>
    <row r="14545" hidden="1" x14ac:dyDescent="0.25"/>
    <row r="14546" hidden="1" x14ac:dyDescent="0.25"/>
    <row r="14547" hidden="1" x14ac:dyDescent="0.25"/>
    <row r="14548" hidden="1" x14ac:dyDescent="0.25"/>
    <row r="14549" hidden="1" x14ac:dyDescent="0.25"/>
    <row r="14550" hidden="1" x14ac:dyDescent="0.25"/>
    <row r="14551" hidden="1" x14ac:dyDescent="0.25"/>
    <row r="14552" hidden="1" x14ac:dyDescent="0.25"/>
    <row r="14553" hidden="1" x14ac:dyDescent="0.25"/>
    <row r="14554" hidden="1" x14ac:dyDescent="0.25"/>
    <row r="14555" hidden="1" x14ac:dyDescent="0.25"/>
    <row r="14556" hidden="1" x14ac:dyDescent="0.25"/>
    <row r="14557" hidden="1" x14ac:dyDescent="0.25"/>
    <row r="14558" hidden="1" x14ac:dyDescent="0.25"/>
    <row r="14559" hidden="1" x14ac:dyDescent="0.25"/>
    <row r="14560" hidden="1" x14ac:dyDescent="0.25"/>
    <row r="14561" hidden="1" x14ac:dyDescent="0.25"/>
    <row r="14562" hidden="1" x14ac:dyDescent="0.25"/>
    <row r="14563" hidden="1" x14ac:dyDescent="0.25"/>
    <row r="14564" hidden="1" x14ac:dyDescent="0.25"/>
    <row r="14565" hidden="1" x14ac:dyDescent="0.25"/>
    <row r="14566" hidden="1" x14ac:dyDescent="0.25"/>
    <row r="14567" hidden="1" x14ac:dyDescent="0.25"/>
    <row r="14568" hidden="1" x14ac:dyDescent="0.25"/>
    <row r="14569" hidden="1" x14ac:dyDescent="0.25"/>
    <row r="14570" hidden="1" x14ac:dyDescent="0.25"/>
    <row r="14571" hidden="1" x14ac:dyDescent="0.25"/>
    <row r="14572" hidden="1" x14ac:dyDescent="0.25"/>
    <row r="14573" hidden="1" x14ac:dyDescent="0.25"/>
    <row r="14574" hidden="1" x14ac:dyDescent="0.25"/>
    <row r="14575" hidden="1" x14ac:dyDescent="0.25"/>
    <row r="14576" hidden="1" x14ac:dyDescent="0.25"/>
    <row r="14577" hidden="1" x14ac:dyDescent="0.25"/>
    <row r="14578" hidden="1" x14ac:dyDescent="0.25"/>
    <row r="14579" hidden="1" x14ac:dyDescent="0.25"/>
    <row r="14580" hidden="1" x14ac:dyDescent="0.25"/>
    <row r="14581" hidden="1" x14ac:dyDescent="0.25"/>
    <row r="14582" hidden="1" x14ac:dyDescent="0.25"/>
    <row r="14583" hidden="1" x14ac:dyDescent="0.25"/>
    <row r="14584" hidden="1" x14ac:dyDescent="0.25"/>
    <row r="14585" hidden="1" x14ac:dyDescent="0.25"/>
    <row r="14586" hidden="1" x14ac:dyDescent="0.25"/>
    <row r="14587" hidden="1" x14ac:dyDescent="0.25"/>
    <row r="14588" hidden="1" x14ac:dyDescent="0.25"/>
    <row r="14589" hidden="1" x14ac:dyDescent="0.25"/>
    <row r="14590" hidden="1" x14ac:dyDescent="0.25"/>
    <row r="14591" hidden="1" x14ac:dyDescent="0.25"/>
    <row r="14592" hidden="1" x14ac:dyDescent="0.25"/>
    <row r="14593" hidden="1" x14ac:dyDescent="0.25"/>
    <row r="14594" hidden="1" x14ac:dyDescent="0.25"/>
    <row r="14595" hidden="1" x14ac:dyDescent="0.25"/>
    <row r="14596" hidden="1" x14ac:dyDescent="0.25"/>
    <row r="14597" hidden="1" x14ac:dyDescent="0.25"/>
    <row r="14598" hidden="1" x14ac:dyDescent="0.25"/>
    <row r="14599" hidden="1" x14ac:dyDescent="0.25"/>
    <row r="14600" hidden="1" x14ac:dyDescent="0.25"/>
    <row r="14601" hidden="1" x14ac:dyDescent="0.25"/>
    <row r="14602" hidden="1" x14ac:dyDescent="0.25"/>
    <row r="14603" hidden="1" x14ac:dyDescent="0.25"/>
    <row r="14604" hidden="1" x14ac:dyDescent="0.25"/>
    <row r="14605" hidden="1" x14ac:dyDescent="0.25"/>
    <row r="14606" hidden="1" x14ac:dyDescent="0.25"/>
    <row r="14607" hidden="1" x14ac:dyDescent="0.25"/>
    <row r="14608" hidden="1" x14ac:dyDescent="0.25"/>
    <row r="14609" hidden="1" x14ac:dyDescent="0.25"/>
    <row r="14610" hidden="1" x14ac:dyDescent="0.25"/>
    <row r="14611" hidden="1" x14ac:dyDescent="0.25"/>
    <row r="14612" hidden="1" x14ac:dyDescent="0.25"/>
    <row r="14613" hidden="1" x14ac:dyDescent="0.25"/>
    <row r="14614" hidden="1" x14ac:dyDescent="0.25"/>
    <row r="14615" hidden="1" x14ac:dyDescent="0.25"/>
    <row r="14616" hidden="1" x14ac:dyDescent="0.25"/>
    <row r="14617" hidden="1" x14ac:dyDescent="0.25"/>
    <row r="14618" hidden="1" x14ac:dyDescent="0.25"/>
    <row r="14619" hidden="1" x14ac:dyDescent="0.25"/>
    <row r="14620" hidden="1" x14ac:dyDescent="0.25"/>
    <row r="14621" hidden="1" x14ac:dyDescent="0.25"/>
    <row r="14622" hidden="1" x14ac:dyDescent="0.25"/>
    <row r="14623" hidden="1" x14ac:dyDescent="0.25"/>
    <row r="14624" hidden="1" x14ac:dyDescent="0.25"/>
    <row r="14625" hidden="1" x14ac:dyDescent="0.25"/>
    <row r="14626" hidden="1" x14ac:dyDescent="0.25"/>
    <row r="14627" hidden="1" x14ac:dyDescent="0.25"/>
    <row r="14628" hidden="1" x14ac:dyDescent="0.25"/>
    <row r="14629" hidden="1" x14ac:dyDescent="0.25"/>
    <row r="14630" hidden="1" x14ac:dyDescent="0.25"/>
    <row r="14631" hidden="1" x14ac:dyDescent="0.25"/>
    <row r="14632" hidden="1" x14ac:dyDescent="0.25"/>
    <row r="14633" hidden="1" x14ac:dyDescent="0.25"/>
    <row r="14634" hidden="1" x14ac:dyDescent="0.25"/>
    <row r="14635" hidden="1" x14ac:dyDescent="0.25"/>
    <row r="14636" hidden="1" x14ac:dyDescent="0.25"/>
    <row r="14637" hidden="1" x14ac:dyDescent="0.25"/>
    <row r="14638" hidden="1" x14ac:dyDescent="0.25"/>
    <row r="14639" hidden="1" x14ac:dyDescent="0.25"/>
    <row r="14640" hidden="1" x14ac:dyDescent="0.25"/>
    <row r="14641" hidden="1" x14ac:dyDescent="0.25"/>
    <row r="14642" hidden="1" x14ac:dyDescent="0.25"/>
    <row r="14643" hidden="1" x14ac:dyDescent="0.25"/>
    <row r="14644" hidden="1" x14ac:dyDescent="0.25"/>
    <row r="14645" hidden="1" x14ac:dyDescent="0.25"/>
    <row r="14646" hidden="1" x14ac:dyDescent="0.25"/>
    <row r="14647" hidden="1" x14ac:dyDescent="0.25"/>
    <row r="14648" hidden="1" x14ac:dyDescent="0.25"/>
    <row r="14649" hidden="1" x14ac:dyDescent="0.25"/>
    <row r="14650" hidden="1" x14ac:dyDescent="0.25"/>
    <row r="14651" hidden="1" x14ac:dyDescent="0.25"/>
    <row r="14652" hidden="1" x14ac:dyDescent="0.25"/>
    <row r="14653" hidden="1" x14ac:dyDescent="0.25"/>
    <row r="14654" hidden="1" x14ac:dyDescent="0.25"/>
    <row r="14655" hidden="1" x14ac:dyDescent="0.25"/>
    <row r="14656" hidden="1" x14ac:dyDescent="0.25"/>
    <row r="14657" hidden="1" x14ac:dyDescent="0.25"/>
    <row r="14658" hidden="1" x14ac:dyDescent="0.25"/>
    <row r="14659" hidden="1" x14ac:dyDescent="0.25"/>
    <row r="14660" hidden="1" x14ac:dyDescent="0.25"/>
    <row r="14661" hidden="1" x14ac:dyDescent="0.25"/>
    <row r="14662" hidden="1" x14ac:dyDescent="0.25"/>
    <row r="14663" hidden="1" x14ac:dyDescent="0.25"/>
    <row r="14664" hidden="1" x14ac:dyDescent="0.25"/>
    <row r="14665" hidden="1" x14ac:dyDescent="0.25"/>
    <row r="14666" hidden="1" x14ac:dyDescent="0.25"/>
    <row r="14667" hidden="1" x14ac:dyDescent="0.25"/>
    <row r="14668" hidden="1" x14ac:dyDescent="0.25"/>
    <row r="14669" hidden="1" x14ac:dyDescent="0.25"/>
    <row r="14670" hidden="1" x14ac:dyDescent="0.25"/>
    <row r="14671" hidden="1" x14ac:dyDescent="0.25"/>
    <row r="14672" hidden="1" x14ac:dyDescent="0.25"/>
    <row r="14673" hidden="1" x14ac:dyDescent="0.25"/>
    <row r="14674" hidden="1" x14ac:dyDescent="0.25"/>
    <row r="14675" hidden="1" x14ac:dyDescent="0.25"/>
    <row r="14676" hidden="1" x14ac:dyDescent="0.25"/>
    <row r="14677" hidden="1" x14ac:dyDescent="0.25"/>
    <row r="14678" hidden="1" x14ac:dyDescent="0.25"/>
    <row r="14679" hidden="1" x14ac:dyDescent="0.25"/>
    <row r="14680" hidden="1" x14ac:dyDescent="0.25"/>
    <row r="14681" hidden="1" x14ac:dyDescent="0.25"/>
    <row r="14682" hidden="1" x14ac:dyDescent="0.25"/>
    <row r="14683" hidden="1" x14ac:dyDescent="0.25"/>
    <row r="14684" hidden="1" x14ac:dyDescent="0.25"/>
    <row r="14685" hidden="1" x14ac:dyDescent="0.25"/>
    <row r="14686" hidden="1" x14ac:dyDescent="0.25"/>
    <row r="14687" hidden="1" x14ac:dyDescent="0.25"/>
    <row r="14688" hidden="1" x14ac:dyDescent="0.25"/>
    <row r="14689" hidden="1" x14ac:dyDescent="0.25"/>
    <row r="14690" hidden="1" x14ac:dyDescent="0.25"/>
    <row r="14691" hidden="1" x14ac:dyDescent="0.25"/>
    <row r="14692" hidden="1" x14ac:dyDescent="0.25"/>
    <row r="14693" hidden="1" x14ac:dyDescent="0.25"/>
    <row r="14694" hidden="1" x14ac:dyDescent="0.25"/>
    <row r="14695" hidden="1" x14ac:dyDescent="0.25"/>
    <row r="14696" hidden="1" x14ac:dyDescent="0.25"/>
    <row r="14697" hidden="1" x14ac:dyDescent="0.25"/>
    <row r="14698" hidden="1" x14ac:dyDescent="0.25"/>
    <row r="14699" hidden="1" x14ac:dyDescent="0.25"/>
    <row r="14700" hidden="1" x14ac:dyDescent="0.25"/>
    <row r="14701" hidden="1" x14ac:dyDescent="0.25"/>
    <row r="14702" hidden="1" x14ac:dyDescent="0.25"/>
    <row r="14703" hidden="1" x14ac:dyDescent="0.25"/>
    <row r="14704" hidden="1" x14ac:dyDescent="0.25"/>
    <row r="14705" hidden="1" x14ac:dyDescent="0.25"/>
    <row r="14706" hidden="1" x14ac:dyDescent="0.25"/>
    <row r="14707" hidden="1" x14ac:dyDescent="0.25"/>
    <row r="14708" hidden="1" x14ac:dyDescent="0.25"/>
    <row r="14709" hidden="1" x14ac:dyDescent="0.25"/>
    <row r="14710" hidden="1" x14ac:dyDescent="0.25"/>
    <row r="14711" hidden="1" x14ac:dyDescent="0.25"/>
    <row r="14712" hidden="1" x14ac:dyDescent="0.25"/>
    <row r="14713" hidden="1" x14ac:dyDescent="0.25"/>
    <row r="14714" hidden="1" x14ac:dyDescent="0.25"/>
    <row r="14715" hidden="1" x14ac:dyDescent="0.25"/>
    <row r="14716" hidden="1" x14ac:dyDescent="0.25"/>
    <row r="14717" hidden="1" x14ac:dyDescent="0.25"/>
    <row r="14718" hidden="1" x14ac:dyDescent="0.25"/>
    <row r="14719" hidden="1" x14ac:dyDescent="0.25"/>
    <row r="14720" hidden="1" x14ac:dyDescent="0.25"/>
    <row r="14721" hidden="1" x14ac:dyDescent="0.25"/>
    <row r="14722" hidden="1" x14ac:dyDescent="0.25"/>
    <row r="14723" hidden="1" x14ac:dyDescent="0.25"/>
    <row r="14724" hidden="1" x14ac:dyDescent="0.25"/>
    <row r="14725" hidden="1" x14ac:dyDescent="0.25"/>
    <row r="14726" hidden="1" x14ac:dyDescent="0.25"/>
    <row r="14727" hidden="1" x14ac:dyDescent="0.25"/>
    <row r="14728" hidden="1" x14ac:dyDescent="0.25"/>
    <row r="14729" hidden="1" x14ac:dyDescent="0.25"/>
    <row r="14730" hidden="1" x14ac:dyDescent="0.25"/>
    <row r="14731" hidden="1" x14ac:dyDescent="0.25"/>
    <row r="14732" hidden="1" x14ac:dyDescent="0.25"/>
    <row r="14733" hidden="1" x14ac:dyDescent="0.25"/>
    <row r="14734" hidden="1" x14ac:dyDescent="0.25"/>
    <row r="14735" hidden="1" x14ac:dyDescent="0.25"/>
    <row r="14736" hidden="1" x14ac:dyDescent="0.25"/>
    <row r="14737" hidden="1" x14ac:dyDescent="0.25"/>
    <row r="14738" hidden="1" x14ac:dyDescent="0.25"/>
    <row r="14739" hidden="1" x14ac:dyDescent="0.25"/>
    <row r="14740" hidden="1" x14ac:dyDescent="0.25"/>
    <row r="14741" hidden="1" x14ac:dyDescent="0.25"/>
    <row r="14742" hidden="1" x14ac:dyDescent="0.25"/>
    <row r="14743" hidden="1" x14ac:dyDescent="0.25"/>
    <row r="14744" hidden="1" x14ac:dyDescent="0.25"/>
    <row r="14745" hidden="1" x14ac:dyDescent="0.25"/>
    <row r="14746" hidden="1" x14ac:dyDescent="0.25"/>
    <row r="14747" hidden="1" x14ac:dyDescent="0.25"/>
    <row r="14748" hidden="1" x14ac:dyDescent="0.25"/>
    <row r="14749" hidden="1" x14ac:dyDescent="0.25"/>
    <row r="14750" hidden="1" x14ac:dyDescent="0.25"/>
    <row r="14751" hidden="1" x14ac:dyDescent="0.25"/>
    <row r="14752" hidden="1" x14ac:dyDescent="0.25"/>
    <row r="14753" hidden="1" x14ac:dyDescent="0.25"/>
    <row r="14754" hidden="1" x14ac:dyDescent="0.25"/>
    <row r="14755" hidden="1" x14ac:dyDescent="0.25"/>
    <row r="14756" hidden="1" x14ac:dyDescent="0.25"/>
    <row r="14757" hidden="1" x14ac:dyDescent="0.25"/>
    <row r="14758" hidden="1" x14ac:dyDescent="0.25"/>
    <row r="14759" hidden="1" x14ac:dyDescent="0.25"/>
    <row r="14760" hidden="1" x14ac:dyDescent="0.25"/>
    <row r="14761" hidden="1" x14ac:dyDescent="0.25"/>
    <row r="14762" hidden="1" x14ac:dyDescent="0.25"/>
    <row r="14763" hidden="1" x14ac:dyDescent="0.25"/>
    <row r="14764" hidden="1" x14ac:dyDescent="0.25"/>
    <row r="14765" hidden="1" x14ac:dyDescent="0.25"/>
    <row r="14766" hidden="1" x14ac:dyDescent="0.25"/>
    <row r="14767" hidden="1" x14ac:dyDescent="0.25"/>
    <row r="14768" hidden="1" x14ac:dyDescent="0.25"/>
    <row r="14769" hidden="1" x14ac:dyDescent="0.25"/>
    <row r="14770" hidden="1" x14ac:dyDescent="0.25"/>
    <row r="14771" hidden="1" x14ac:dyDescent="0.25"/>
    <row r="14772" hidden="1" x14ac:dyDescent="0.25"/>
    <row r="14773" hidden="1" x14ac:dyDescent="0.25"/>
    <row r="14774" hidden="1" x14ac:dyDescent="0.25"/>
    <row r="14775" hidden="1" x14ac:dyDescent="0.25"/>
    <row r="14776" hidden="1" x14ac:dyDescent="0.25"/>
    <row r="14777" hidden="1" x14ac:dyDescent="0.25"/>
    <row r="14778" hidden="1" x14ac:dyDescent="0.25"/>
    <row r="14779" hidden="1" x14ac:dyDescent="0.25"/>
    <row r="14780" hidden="1" x14ac:dyDescent="0.25"/>
    <row r="14781" hidden="1" x14ac:dyDescent="0.25"/>
    <row r="14782" hidden="1" x14ac:dyDescent="0.25"/>
    <row r="14783" hidden="1" x14ac:dyDescent="0.25"/>
    <row r="14784" hidden="1" x14ac:dyDescent="0.25"/>
    <row r="14785" hidden="1" x14ac:dyDescent="0.25"/>
    <row r="14786" hidden="1" x14ac:dyDescent="0.25"/>
    <row r="14787" hidden="1" x14ac:dyDescent="0.25"/>
    <row r="14788" hidden="1" x14ac:dyDescent="0.25"/>
    <row r="14789" hidden="1" x14ac:dyDescent="0.25"/>
    <row r="14790" hidden="1" x14ac:dyDescent="0.25"/>
    <row r="14791" hidden="1" x14ac:dyDescent="0.25"/>
    <row r="14792" hidden="1" x14ac:dyDescent="0.25"/>
    <row r="14793" hidden="1" x14ac:dyDescent="0.25"/>
    <row r="14794" hidden="1" x14ac:dyDescent="0.25"/>
    <row r="14795" hidden="1" x14ac:dyDescent="0.25"/>
    <row r="14796" hidden="1" x14ac:dyDescent="0.25"/>
    <row r="14797" hidden="1" x14ac:dyDescent="0.25"/>
    <row r="14798" hidden="1" x14ac:dyDescent="0.25"/>
    <row r="14799" hidden="1" x14ac:dyDescent="0.25"/>
    <row r="14800" hidden="1" x14ac:dyDescent="0.25"/>
    <row r="14801" hidden="1" x14ac:dyDescent="0.25"/>
    <row r="14802" hidden="1" x14ac:dyDescent="0.25"/>
    <row r="14803" hidden="1" x14ac:dyDescent="0.25"/>
    <row r="14804" hidden="1" x14ac:dyDescent="0.25"/>
    <row r="14805" hidden="1" x14ac:dyDescent="0.25"/>
    <row r="14806" hidden="1" x14ac:dyDescent="0.25"/>
    <row r="14807" hidden="1" x14ac:dyDescent="0.25"/>
    <row r="14808" hidden="1" x14ac:dyDescent="0.25"/>
    <row r="14809" hidden="1" x14ac:dyDescent="0.25"/>
    <row r="14810" hidden="1" x14ac:dyDescent="0.25"/>
    <row r="14811" hidden="1" x14ac:dyDescent="0.25"/>
    <row r="14812" hidden="1" x14ac:dyDescent="0.25"/>
    <row r="14813" hidden="1" x14ac:dyDescent="0.25"/>
    <row r="14814" hidden="1" x14ac:dyDescent="0.25"/>
    <row r="14815" hidden="1" x14ac:dyDescent="0.25"/>
    <row r="14816" hidden="1" x14ac:dyDescent="0.25"/>
    <row r="14817" hidden="1" x14ac:dyDescent="0.25"/>
    <row r="14818" hidden="1" x14ac:dyDescent="0.25"/>
    <row r="14819" hidden="1" x14ac:dyDescent="0.25"/>
    <row r="14820" hidden="1" x14ac:dyDescent="0.25"/>
    <row r="14821" hidden="1" x14ac:dyDescent="0.25"/>
    <row r="14822" hidden="1" x14ac:dyDescent="0.25"/>
    <row r="14823" hidden="1" x14ac:dyDescent="0.25"/>
    <row r="14824" hidden="1" x14ac:dyDescent="0.25"/>
    <row r="14825" hidden="1" x14ac:dyDescent="0.25"/>
    <row r="14826" hidden="1" x14ac:dyDescent="0.25"/>
    <row r="14827" hidden="1" x14ac:dyDescent="0.25"/>
    <row r="14828" hidden="1" x14ac:dyDescent="0.25"/>
    <row r="14829" hidden="1" x14ac:dyDescent="0.25"/>
    <row r="14830" hidden="1" x14ac:dyDescent="0.25"/>
    <row r="14831" hidden="1" x14ac:dyDescent="0.25"/>
    <row r="14832" hidden="1" x14ac:dyDescent="0.25"/>
    <row r="14833" hidden="1" x14ac:dyDescent="0.25"/>
    <row r="14834" hidden="1" x14ac:dyDescent="0.25"/>
    <row r="14835" hidden="1" x14ac:dyDescent="0.25"/>
    <row r="14836" hidden="1" x14ac:dyDescent="0.25"/>
    <row r="14837" hidden="1" x14ac:dyDescent="0.25"/>
    <row r="14838" hidden="1" x14ac:dyDescent="0.25"/>
    <row r="14839" hidden="1" x14ac:dyDescent="0.25"/>
    <row r="14840" hidden="1" x14ac:dyDescent="0.25"/>
    <row r="14841" hidden="1" x14ac:dyDescent="0.25"/>
    <row r="14842" hidden="1" x14ac:dyDescent="0.25"/>
    <row r="14843" hidden="1" x14ac:dyDescent="0.25"/>
    <row r="14844" hidden="1" x14ac:dyDescent="0.25"/>
    <row r="14845" hidden="1" x14ac:dyDescent="0.25"/>
    <row r="14846" hidden="1" x14ac:dyDescent="0.25"/>
    <row r="14847" hidden="1" x14ac:dyDescent="0.25"/>
    <row r="14848" hidden="1" x14ac:dyDescent="0.25"/>
    <row r="14849" hidden="1" x14ac:dyDescent="0.25"/>
    <row r="14850" hidden="1" x14ac:dyDescent="0.25"/>
    <row r="14851" hidden="1" x14ac:dyDescent="0.25"/>
    <row r="14852" hidden="1" x14ac:dyDescent="0.25"/>
    <row r="14853" hidden="1" x14ac:dyDescent="0.25"/>
    <row r="14854" hidden="1" x14ac:dyDescent="0.25"/>
    <row r="14855" hidden="1" x14ac:dyDescent="0.25"/>
    <row r="14856" hidden="1" x14ac:dyDescent="0.25"/>
    <row r="14857" hidden="1" x14ac:dyDescent="0.25"/>
    <row r="14858" hidden="1" x14ac:dyDescent="0.25"/>
    <row r="14859" hidden="1" x14ac:dyDescent="0.25"/>
    <row r="14860" hidden="1" x14ac:dyDescent="0.25"/>
    <row r="14861" hidden="1" x14ac:dyDescent="0.25"/>
    <row r="14862" hidden="1" x14ac:dyDescent="0.25"/>
    <row r="14863" hidden="1" x14ac:dyDescent="0.25"/>
    <row r="14864" hidden="1" x14ac:dyDescent="0.25"/>
    <row r="14865" hidden="1" x14ac:dyDescent="0.25"/>
    <row r="14866" hidden="1" x14ac:dyDescent="0.25"/>
    <row r="14867" hidden="1" x14ac:dyDescent="0.25"/>
    <row r="14868" hidden="1" x14ac:dyDescent="0.25"/>
    <row r="14869" hidden="1" x14ac:dyDescent="0.25"/>
    <row r="14870" hidden="1" x14ac:dyDescent="0.25"/>
    <row r="14871" hidden="1" x14ac:dyDescent="0.25"/>
    <row r="14872" hidden="1" x14ac:dyDescent="0.25"/>
    <row r="14873" hidden="1" x14ac:dyDescent="0.25"/>
    <row r="14874" hidden="1" x14ac:dyDescent="0.25"/>
    <row r="14875" hidden="1" x14ac:dyDescent="0.25"/>
    <row r="14876" hidden="1" x14ac:dyDescent="0.25"/>
    <row r="14877" hidden="1" x14ac:dyDescent="0.25"/>
    <row r="14878" hidden="1" x14ac:dyDescent="0.25"/>
    <row r="14879" hidden="1" x14ac:dyDescent="0.25"/>
    <row r="14880" hidden="1" x14ac:dyDescent="0.25"/>
    <row r="14881" hidden="1" x14ac:dyDescent="0.25"/>
    <row r="14882" hidden="1" x14ac:dyDescent="0.25"/>
    <row r="14883" hidden="1" x14ac:dyDescent="0.25"/>
    <row r="14884" hidden="1" x14ac:dyDescent="0.25"/>
    <row r="14885" hidden="1" x14ac:dyDescent="0.25"/>
    <row r="14886" hidden="1" x14ac:dyDescent="0.25"/>
    <row r="14887" hidden="1" x14ac:dyDescent="0.25"/>
    <row r="14888" hidden="1" x14ac:dyDescent="0.25"/>
    <row r="14889" hidden="1" x14ac:dyDescent="0.25"/>
    <row r="14890" hidden="1" x14ac:dyDescent="0.25"/>
    <row r="14891" hidden="1" x14ac:dyDescent="0.25"/>
    <row r="14892" hidden="1" x14ac:dyDescent="0.25"/>
    <row r="14893" hidden="1" x14ac:dyDescent="0.25"/>
    <row r="14894" hidden="1" x14ac:dyDescent="0.25"/>
    <row r="14895" hidden="1" x14ac:dyDescent="0.25"/>
    <row r="14896" hidden="1" x14ac:dyDescent="0.25"/>
    <row r="14897" hidden="1" x14ac:dyDescent="0.25"/>
    <row r="14898" hidden="1" x14ac:dyDescent="0.25"/>
    <row r="14899" hidden="1" x14ac:dyDescent="0.25"/>
    <row r="14900" hidden="1" x14ac:dyDescent="0.25"/>
    <row r="14901" hidden="1" x14ac:dyDescent="0.25"/>
    <row r="14902" hidden="1" x14ac:dyDescent="0.25"/>
    <row r="14903" hidden="1" x14ac:dyDescent="0.25"/>
    <row r="14904" hidden="1" x14ac:dyDescent="0.25"/>
    <row r="14905" hidden="1" x14ac:dyDescent="0.25"/>
    <row r="14906" hidden="1" x14ac:dyDescent="0.25"/>
    <row r="14907" hidden="1" x14ac:dyDescent="0.25"/>
    <row r="14908" hidden="1" x14ac:dyDescent="0.25"/>
    <row r="14909" hidden="1" x14ac:dyDescent="0.25"/>
    <row r="14910" hidden="1" x14ac:dyDescent="0.25"/>
    <row r="14911" hidden="1" x14ac:dyDescent="0.25"/>
    <row r="14912" hidden="1" x14ac:dyDescent="0.25"/>
    <row r="14913" hidden="1" x14ac:dyDescent="0.25"/>
    <row r="14914" hidden="1" x14ac:dyDescent="0.25"/>
    <row r="14915" hidden="1" x14ac:dyDescent="0.25"/>
    <row r="14916" hidden="1" x14ac:dyDescent="0.25"/>
    <row r="14917" hidden="1" x14ac:dyDescent="0.25"/>
    <row r="14918" hidden="1" x14ac:dyDescent="0.25"/>
    <row r="14919" hidden="1" x14ac:dyDescent="0.25"/>
    <row r="14920" hidden="1" x14ac:dyDescent="0.25"/>
    <row r="14921" hidden="1" x14ac:dyDescent="0.25"/>
    <row r="14922" hidden="1" x14ac:dyDescent="0.25"/>
    <row r="14923" hidden="1" x14ac:dyDescent="0.25"/>
    <row r="14924" hidden="1" x14ac:dyDescent="0.25"/>
    <row r="14925" hidden="1" x14ac:dyDescent="0.25"/>
    <row r="14926" hidden="1" x14ac:dyDescent="0.25"/>
    <row r="14927" hidden="1" x14ac:dyDescent="0.25"/>
    <row r="14928" hidden="1" x14ac:dyDescent="0.25"/>
    <row r="14929" hidden="1" x14ac:dyDescent="0.25"/>
    <row r="14930" hidden="1" x14ac:dyDescent="0.25"/>
    <row r="14931" hidden="1" x14ac:dyDescent="0.25"/>
    <row r="14932" hidden="1" x14ac:dyDescent="0.25"/>
    <row r="14933" hidden="1" x14ac:dyDescent="0.25"/>
    <row r="14934" hidden="1" x14ac:dyDescent="0.25"/>
    <row r="14935" hidden="1" x14ac:dyDescent="0.25"/>
    <row r="14936" hidden="1" x14ac:dyDescent="0.25"/>
    <row r="14937" hidden="1" x14ac:dyDescent="0.25"/>
    <row r="14938" hidden="1" x14ac:dyDescent="0.25"/>
    <row r="14939" hidden="1" x14ac:dyDescent="0.25"/>
    <row r="14940" hidden="1" x14ac:dyDescent="0.25"/>
    <row r="14941" hidden="1" x14ac:dyDescent="0.25"/>
    <row r="14942" hidden="1" x14ac:dyDescent="0.25"/>
    <row r="14943" hidden="1" x14ac:dyDescent="0.25"/>
    <row r="14944" hidden="1" x14ac:dyDescent="0.25"/>
    <row r="14945" hidden="1" x14ac:dyDescent="0.25"/>
    <row r="14946" hidden="1" x14ac:dyDescent="0.25"/>
    <row r="14947" hidden="1" x14ac:dyDescent="0.25"/>
    <row r="14948" hidden="1" x14ac:dyDescent="0.25"/>
    <row r="14949" hidden="1" x14ac:dyDescent="0.25"/>
    <row r="14950" hidden="1" x14ac:dyDescent="0.25"/>
    <row r="14951" hidden="1" x14ac:dyDescent="0.25"/>
    <row r="14952" hidden="1" x14ac:dyDescent="0.25"/>
    <row r="14953" hidden="1" x14ac:dyDescent="0.25"/>
    <row r="14954" hidden="1" x14ac:dyDescent="0.25"/>
    <row r="14955" hidden="1" x14ac:dyDescent="0.25"/>
    <row r="14956" hidden="1" x14ac:dyDescent="0.25"/>
    <row r="14957" hidden="1" x14ac:dyDescent="0.25"/>
    <row r="14958" hidden="1" x14ac:dyDescent="0.25"/>
    <row r="14959" hidden="1" x14ac:dyDescent="0.25"/>
    <row r="14960" hidden="1" x14ac:dyDescent="0.25"/>
    <row r="14961" hidden="1" x14ac:dyDescent="0.25"/>
    <row r="14962" hidden="1" x14ac:dyDescent="0.25"/>
    <row r="14963" hidden="1" x14ac:dyDescent="0.25"/>
    <row r="14964" hidden="1" x14ac:dyDescent="0.25"/>
    <row r="14965" hidden="1" x14ac:dyDescent="0.25"/>
    <row r="14966" hidden="1" x14ac:dyDescent="0.25"/>
    <row r="14967" hidden="1" x14ac:dyDescent="0.25"/>
    <row r="14968" hidden="1" x14ac:dyDescent="0.25"/>
    <row r="14969" hidden="1" x14ac:dyDescent="0.25"/>
    <row r="14970" hidden="1" x14ac:dyDescent="0.25"/>
    <row r="14971" hidden="1" x14ac:dyDescent="0.25"/>
    <row r="14972" hidden="1" x14ac:dyDescent="0.25"/>
    <row r="14973" hidden="1" x14ac:dyDescent="0.25"/>
    <row r="14974" hidden="1" x14ac:dyDescent="0.25"/>
    <row r="14975" hidden="1" x14ac:dyDescent="0.25"/>
    <row r="14976" hidden="1" x14ac:dyDescent="0.25"/>
    <row r="14977" hidden="1" x14ac:dyDescent="0.25"/>
    <row r="14978" hidden="1" x14ac:dyDescent="0.25"/>
    <row r="14979" hidden="1" x14ac:dyDescent="0.25"/>
    <row r="14980" hidden="1" x14ac:dyDescent="0.25"/>
    <row r="14981" hidden="1" x14ac:dyDescent="0.25"/>
    <row r="14982" hidden="1" x14ac:dyDescent="0.25"/>
    <row r="14983" hidden="1" x14ac:dyDescent="0.25"/>
    <row r="14984" hidden="1" x14ac:dyDescent="0.25"/>
    <row r="14985" hidden="1" x14ac:dyDescent="0.25"/>
    <row r="14986" hidden="1" x14ac:dyDescent="0.25"/>
    <row r="14987" hidden="1" x14ac:dyDescent="0.25"/>
    <row r="14988" hidden="1" x14ac:dyDescent="0.25"/>
    <row r="14989" hidden="1" x14ac:dyDescent="0.25"/>
    <row r="14990" hidden="1" x14ac:dyDescent="0.25"/>
    <row r="14991" hidden="1" x14ac:dyDescent="0.25"/>
    <row r="14992" hidden="1" x14ac:dyDescent="0.25"/>
    <row r="14993" hidden="1" x14ac:dyDescent="0.25"/>
    <row r="14994" hidden="1" x14ac:dyDescent="0.25"/>
    <row r="14995" hidden="1" x14ac:dyDescent="0.25"/>
    <row r="14996" hidden="1" x14ac:dyDescent="0.25"/>
    <row r="14997" hidden="1" x14ac:dyDescent="0.25"/>
    <row r="14998" hidden="1" x14ac:dyDescent="0.25"/>
    <row r="14999" hidden="1" x14ac:dyDescent="0.25"/>
    <row r="15000" hidden="1" x14ac:dyDescent="0.25"/>
    <row r="15001" hidden="1" x14ac:dyDescent="0.25"/>
    <row r="15002" hidden="1" x14ac:dyDescent="0.25"/>
    <row r="15003" hidden="1" x14ac:dyDescent="0.25"/>
    <row r="15004" hidden="1" x14ac:dyDescent="0.25"/>
    <row r="15005" hidden="1" x14ac:dyDescent="0.25"/>
    <row r="15006" hidden="1" x14ac:dyDescent="0.25"/>
    <row r="15007" hidden="1" x14ac:dyDescent="0.25"/>
    <row r="15008" hidden="1" x14ac:dyDescent="0.25"/>
    <row r="15009" hidden="1" x14ac:dyDescent="0.25"/>
    <row r="15010" hidden="1" x14ac:dyDescent="0.25"/>
    <row r="15011" hidden="1" x14ac:dyDescent="0.25"/>
    <row r="15012" hidden="1" x14ac:dyDescent="0.25"/>
    <row r="15013" hidden="1" x14ac:dyDescent="0.25"/>
    <row r="15014" hidden="1" x14ac:dyDescent="0.25"/>
    <row r="15015" hidden="1" x14ac:dyDescent="0.25"/>
    <row r="15016" hidden="1" x14ac:dyDescent="0.25"/>
    <row r="15017" hidden="1" x14ac:dyDescent="0.25"/>
    <row r="15018" hidden="1" x14ac:dyDescent="0.25"/>
    <row r="15019" hidden="1" x14ac:dyDescent="0.25"/>
    <row r="15020" hidden="1" x14ac:dyDescent="0.25"/>
    <row r="15021" hidden="1" x14ac:dyDescent="0.25"/>
    <row r="15022" hidden="1" x14ac:dyDescent="0.25"/>
    <row r="15023" hidden="1" x14ac:dyDescent="0.25"/>
    <row r="15024" hidden="1" x14ac:dyDescent="0.25"/>
    <row r="15025" hidden="1" x14ac:dyDescent="0.25"/>
    <row r="15026" hidden="1" x14ac:dyDescent="0.25"/>
    <row r="15027" hidden="1" x14ac:dyDescent="0.25"/>
    <row r="15028" hidden="1" x14ac:dyDescent="0.25"/>
    <row r="15029" hidden="1" x14ac:dyDescent="0.25"/>
    <row r="15030" hidden="1" x14ac:dyDescent="0.25"/>
    <row r="15031" hidden="1" x14ac:dyDescent="0.25"/>
    <row r="15032" hidden="1" x14ac:dyDescent="0.25"/>
    <row r="15033" hidden="1" x14ac:dyDescent="0.25"/>
    <row r="15034" hidden="1" x14ac:dyDescent="0.25"/>
    <row r="15035" hidden="1" x14ac:dyDescent="0.25"/>
    <row r="15036" hidden="1" x14ac:dyDescent="0.25"/>
    <row r="15037" hidden="1" x14ac:dyDescent="0.25"/>
    <row r="15038" hidden="1" x14ac:dyDescent="0.25"/>
    <row r="15039" hidden="1" x14ac:dyDescent="0.25"/>
    <row r="15040" hidden="1" x14ac:dyDescent="0.25"/>
    <row r="15041" hidden="1" x14ac:dyDescent="0.25"/>
    <row r="15042" hidden="1" x14ac:dyDescent="0.25"/>
    <row r="15043" hidden="1" x14ac:dyDescent="0.25"/>
    <row r="15044" hidden="1" x14ac:dyDescent="0.25"/>
    <row r="15045" hidden="1" x14ac:dyDescent="0.25"/>
    <row r="15046" hidden="1" x14ac:dyDescent="0.25"/>
    <row r="15047" hidden="1" x14ac:dyDescent="0.25"/>
    <row r="15048" hidden="1" x14ac:dyDescent="0.25"/>
    <row r="15049" hidden="1" x14ac:dyDescent="0.25"/>
    <row r="15050" hidden="1" x14ac:dyDescent="0.25"/>
    <row r="15051" hidden="1" x14ac:dyDescent="0.25"/>
    <row r="15052" hidden="1" x14ac:dyDescent="0.25"/>
    <row r="15053" hidden="1" x14ac:dyDescent="0.25"/>
    <row r="15054" hidden="1" x14ac:dyDescent="0.25"/>
    <row r="15055" hidden="1" x14ac:dyDescent="0.25"/>
    <row r="15056" hidden="1" x14ac:dyDescent="0.25"/>
    <row r="15057" hidden="1" x14ac:dyDescent="0.25"/>
    <row r="15058" hidden="1" x14ac:dyDescent="0.25"/>
    <row r="15059" hidden="1" x14ac:dyDescent="0.25"/>
    <row r="15060" hidden="1" x14ac:dyDescent="0.25"/>
    <row r="15061" hidden="1" x14ac:dyDescent="0.25"/>
    <row r="15062" hidden="1" x14ac:dyDescent="0.25"/>
    <row r="15063" hidden="1" x14ac:dyDescent="0.25"/>
    <row r="15064" hidden="1" x14ac:dyDescent="0.25"/>
    <row r="15065" hidden="1" x14ac:dyDescent="0.25"/>
    <row r="15066" hidden="1" x14ac:dyDescent="0.25"/>
    <row r="15067" hidden="1" x14ac:dyDescent="0.25"/>
    <row r="15068" hidden="1" x14ac:dyDescent="0.25"/>
    <row r="15069" hidden="1" x14ac:dyDescent="0.25"/>
    <row r="15070" hidden="1" x14ac:dyDescent="0.25"/>
    <row r="15071" hidden="1" x14ac:dyDescent="0.25"/>
    <row r="15072" hidden="1" x14ac:dyDescent="0.25"/>
    <row r="15073" hidden="1" x14ac:dyDescent="0.25"/>
    <row r="15074" hidden="1" x14ac:dyDescent="0.25"/>
    <row r="15075" hidden="1" x14ac:dyDescent="0.25"/>
    <row r="15076" hidden="1" x14ac:dyDescent="0.25"/>
    <row r="15077" hidden="1" x14ac:dyDescent="0.25"/>
    <row r="15078" hidden="1" x14ac:dyDescent="0.25"/>
    <row r="15079" hidden="1" x14ac:dyDescent="0.25"/>
    <row r="15080" hidden="1" x14ac:dyDescent="0.25"/>
    <row r="15081" hidden="1" x14ac:dyDescent="0.25"/>
    <row r="15082" hidden="1" x14ac:dyDescent="0.25"/>
    <row r="15083" hidden="1" x14ac:dyDescent="0.25"/>
    <row r="15084" hidden="1" x14ac:dyDescent="0.25"/>
    <row r="15085" hidden="1" x14ac:dyDescent="0.25"/>
    <row r="15086" hidden="1" x14ac:dyDescent="0.25"/>
    <row r="15087" hidden="1" x14ac:dyDescent="0.25"/>
    <row r="15088" hidden="1" x14ac:dyDescent="0.25"/>
    <row r="15089" hidden="1" x14ac:dyDescent="0.25"/>
    <row r="15090" hidden="1" x14ac:dyDescent="0.25"/>
    <row r="15091" hidden="1" x14ac:dyDescent="0.25"/>
    <row r="15092" hidden="1" x14ac:dyDescent="0.25"/>
    <row r="15093" hidden="1" x14ac:dyDescent="0.25"/>
    <row r="15094" hidden="1" x14ac:dyDescent="0.25"/>
    <row r="15095" hidden="1" x14ac:dyDescent="0.25"/>
    <row r="15096" hidden="1" x14ac:dyDescent="0.25"/>
    <row r="15097" hidden="1" x14ac:dyDescent="0.25"/>
    <row r="15098" hidden="1" x14ac:dyDescent="0.25"/>
    <row r="15099" hidden="1" x14ac:dyDescent="0.25"/>
    <row r="15100" hidden="1" x14ac:dyDescent="0.25"/>
    <row r="15101" hidden="1" x14ac:dyDescent="0.25"/>
    <row r="15102" hidden="1" x14ac:dyDescent="0.25"/>
    <row r="15103" hidden="1" x14ac:dyDescent="0.25"/>
    <row r="15104" hidden="1" x14ac:dyDescent="0.25"/>
    <row r="15105" hidden="1" x14ac:dyDescent="0.25"/>
    <row r="15106" hidden="1" x14ac:dyDescent="0.25"/>
    <row r="15107" hidden="1" x14ac:dyDescent="0.25"/>
    <row r="15108" hidden="1" x14ac:dyDescent="0.25"/>
    <row r="15109" hidden="1" x14ac:dyDescent="0.25"/>
    <row r="15110" hidden="1" x14ac:dyDescent="0.25"/>
    <row r="15111" hidden="1" x14ac:dyDescent="0.25"/>
    <row r="15112" hidden="1" x14ac:dyDescent="0.25"/>
    <row r="15113" hidden="1" x14ac:dyDescent="0.25"/>
    <row r="15114" hidden="1" x14ac:dyDescent="0.25"/>
    <row r="15115" hidden="1" x14ac:dyDescent="0.25"/>
    <row r="15116" hidden="1" x14ac:dyDescent="0.25"/>
    <row r="15117" hidden="1" x14ac:dyDescent="0.25"/>
    <row r="15118" hidden="1" x14ac:dyDescent="0.25"/>
    <row r="15119" hidden="1" x14ac:dyDescent="0.25"/>
    <row r="15120" hidden="1" x14ac:dyDescent="0.25"/>
    <row r="15121" hidden="1" x14ac:dyDescent="0.25"/>
    <row r="15122" hidden="1" x14ac:dyDescent="0.25"/>
    <row r="15123" hidden="1" x14ac:dyDescent="0.25"/>
    <row r="15124" hidden="1" x14ac:dyDescent="0.25"/>
    <row r="15125" hidden="1" x14ac:dyDescent="0.25"/>
    <row r="15126" hidden="1" x14ac:dyDescent="0.25"/>
    <row r="15127" hidden="1" x14ac:dyDescent="0.25"/>
    <row r="15128" hidden="1" x14ac:dyDescent="0.25"/>
    <row r="15129" hidden="1" x14ac:dyDescent="0.25"/>
    <row r="15130" hidden="1" x14ac:dyDescent="0.25"/>
    <row r="15131" hidden="1" x14ac:dyDescent="0.25"/>
    <row r="15132" hidden="1" x14ac:dyDescent="0.25"/>
    <row r="15133" hidden="1" x14ac:dyDescent="0.25"/>
    <row r="15134" hidden="1" x14ac:dyDescent="0.25"/>
    <row r="15135" hidden="1" x14ac:dyDescent="0.25"/>
    <row r="15136" hidden="1" x14ac:dyDescent="0.25"/>
    <row r="15137" hidden="1" x14ac:dyDescent="0.25"/>
    <row r="15138" hidden="1" x14ac:dyDescent="0.25"/>
    <row r="15139" hidden="1" x14ac:dyDescent="0.25"/>
    <row r="15140" hidden="1" x14ac:dyDescent="0.25"/>
    <row r="15141" hidden="1" x14ac:dyDescent="0.25"/>
    <row r="15142" hidden="1" x14ac:dyDescent="0.25"/>
    <row r="15143" hidden="1" x14ac:dyDescent="0.25"/>
    <row r="15144" hidden="1" x14ac:dyDescent="0.25"/>
    <row r="15145" hidden="1" x14ac:dyDescent="0.25"/>
    <row r="15146" hidden="1" x14ac:dyDescent="0.25"/>
    <row r="15147" hidden="1" x14ac:dyDescent="0.25"/>
    <row r="15148" hidden="1" x14ac:dyDescent="0.25"/>
    <row r="15149" hidden="1" x14ac:dyDescent="0.25"/>
    <row r="15150" hidden="1" x14ac:dyDescent="0.25"/>
    <row r="15151" hidden="1" x14ac:dyDescent="0.25"/>
    <row r="15152" hidden="1" x14ac:dyDescent="0.25"/>
    <row r="15153" hidden="1" x14ac:dyDescent="0.25"/>
    <row r="15154" hidden="1" x14ac:dyDescent="0.25"/>
    <row r="15155" hidden="1" x14ac:dyDescent="0.25"/>
    <row r="15156" hidden="1" x14ac:dyDescent="0.25"/>
    <row r="15157" hidden="1" x14ac:dyDescent="0.25"/>
    <row r="15158" hidden="1" x14ac:dyDescent="0.25"/>
    <row r="15159" hidden="1" x14ac:dyDescent="0.25"/>
    <row r="15160" hidden="1" x14ac:dyDescent="0.25"/>
    <row r="15161" hidden="1" x14ac:dyDescent="0.25"/>
    <row r="15162" hidden="1" x14ac:dyDescent="0.25"/>
    <row r="15163" hidden="1" x14ac:dyDescent="0.25"/>
    <row r="15164" hidden="1" x14ac:dyDescent="0.25"/>
    <row r="15165" hidden="1" x14ac:dyDescent="0.25"/>
    <row r="15166" hidden="1" x14ac:dyDescent="0.25"/>
    <row r="15167" hidden="1" x14ac:dyDescent="0.25"/>
    <row r="15168" hidden="1" x14ac:dyDescent="0.25"/>
    <row r="15169" hidden="1" x14ac:dyDescent="0.25"/>
    <row r="15170" hidden="1" x14ac:dyDescent="0.25"/>
    <row r="15171" hidden="1" x14ac:dyDescent="0.25"/>
    <row r="15172" hidden="1" x14ac:dyDescent="0.25"/>
    <row r="15173" hidden="1" x14ac:dyDescent="0.25"/>
    <row r="15174" hidden="1" x14ac:dyDescent="0.25"/>
    <row r="15175" hidden="1" x14ac:dyDescent="0.25"/>
    <row r="15176" hidden="1" x14ac:dyDescent="0.25"/>
    <row r="15177" hidden="1" x14ac:dyDescent="0.25"/>
    <row r="15178" hidden="1" x14ac:dyDescent="0.25"/>
    <row r="15179" hidden="1" x14ac:dyDescent="0.25"/>
    <row r="15180" hidden="1" x14ac:dyDescent="0.25"/>
    <row r="15181" hidden="1" x14ac:dyDescent="0.25"/>
    <row r="15182" hidden="1" x14ac:dyDescent="0.25"/>
    <row r="15183" hidden="1" x14ac:dyDescent="0.25"/>
    <row r="15184" hidden="1" x14ac:dyDescent="0.25"/>
    <row r="15185" hidden="1" x14ac:dyDescent="0.25"/>
    <row r="15186" hidden="1" x14ac:dyDescent="0.25"/>
    <row r="15187" hidden="1" x14ac:dyDescent="0.25"/>
    <row r="15188" hidden="1" x14ac:dyDescent="0.25"/>
    <row r="15189" hidden="1" x14ac:dyDescent="0.25"/>
    <row r="15190" hidden="1" x14ac:dyDescent="0.25"/>
    <row r="15191" hidden="1" x14ac:dyDescent="0.25"/>
    <row r="15192" hidden="1" x14ac:dyDescent="0.25"/>
    <row r="15193" hidden="1" x14ac:dyDescent="0.25"/>
    <row r="15194" hidden="1" x14ac:dyDescent="0.25"/>
    <row r="15195" hidden="1" x14ac:dyDescent="0.25"/>
    <row r="15196" hidden="1" x14ac:dyDescent="0.25"/>
    <row r="15197" hidden="1" x14ac:dyDescent="0.25"/>
    <row r="15198" hidden="1" x14ac:dyDescent="0.25"/>
    <row r="15199" hidden="1" x14ac:dyDescent="0.25"/>
    <row r="15200" hidden="1" x14ac:dyDescent="0.25"/>
    <row r="15201" hidden="1" x14ac:dyDescent="0.25"/>
    <row r="15202" hidden="1" x14ac:dyDescent="0.25"/>
    <row r="15203" hidden="1" x14ac:dyDescent="0.25"/>
    <row r="15204" hidden="1" x14ac:dyDescent="0.25"/>
    <row r="15205" hidden="1" x14ac:dyDescent="0.25"/>
    <row r="15206" hidden="1" x14ac:dyDescent="0.25"/>
    <row r="15207" hidden="1" x14ac:dyDescent="0.25"/>
    <row r="15208" hidden="1" x14ac:dyDescent="0.25"/>
    <row r="15209" hidden="1" x14ac:dyDescent="0.25"/>
    <row r="15210" hidden="1" x14ac:dyDescent="0.25"/>
    <row r="15211" hidden="1" x14ac:dyDescent="0.25"/>
    <row r="15212" hidden="1" x14ac:dyDescent="0.25"/>
    <row r="15213" hidden="1" x14ac:dyDescent="0.25"/>
    <row r="15214" hidden="1" x14ac:dyDescent="0.25"/>
    <row r="15215" hidden="1" x14ac:dyDescent="0.25"/>
    <row r="15216" hidden="1" x14ac:dyDescent="0.25"/>
    <row r="15217" hidden="1" x14ac:dyDescent="0.25"/>
    <row r="15218" hidden="1" x14ac:dyDescent="0.25"/>
    <row r="15219" hidden="1" x14ac:dyDescent="0.25"/>
    <row r="15220" hidden="1" x14ac:dyDescent="0.25"/>
    <row r="15221" hidden="1" x14ac:dyDescent="0.25"/>
    <row r="15222" hidden="1" x14ac:dyDescent="0.25"/>
    <row r="15223" hidden="1" x14ac:dyDescent="0.25"/>
    <row r="15224" hidden="1" x14ac:dyDescent="0.25"/>
    <row r="15225" hidden="1" x14ac:dyDescent="0.25"/>
    <row r="15226" hidden="1" x14ac:dyDescent="0.25"/>
    <row r="15227" hidden="1" x14ac:dyDescent="0.25"/>
    <row r="15228" hidden="1" x14ac:dyDescent="0.25"/>
    <row r="15229" hidden="1" x14ac:dyDescent="0.25"/>
    <row r="15230" hidden="1" x14ac:dyDescent="0.25"/>
    <row r="15231" hidden="1" x14ac:dyDescent="0.25"/>
    <row r="15232" hidden="1" x14ac:dyDescent="0.25"/>
    <row r="15233" hidden="1" x14ac:dyDescent="0.25"/>
    <row r="15234" hidden="1" x14ac:dyDescent="0.25"/>
    <row r="15235" hidden="1" x14ac:dyDescent="0.25"/>
    <row r="15236" hidden="1" x14ac:dyDescent="0.25"/>
    <row r="15237" hidden="1" x14ac:dyDescent="0.25"/>
    <row r="15238" hidden="1" x14ac:dyDescent="0.25"/>
    <row r="15239" hidden="1" x14ac:dyDescent="0.25"/>
    <row r="15240" hidden="1" x14ac:dyDescent="0.25"/>
    <row r="15241" hidden="1" x14ac:dyDescent="0.25"/>
    <row r="15242" hidden="1" x14ac:dyDescent="0.25"/>
    <row r="15243" hidden="1" x14ac:dyDescent="0.25"/>
    <row r="15244" hidden="1" x14ac:dyDescent="0.25"/>
    <row r="15245" hidden="1" x14ac:dyDescent="0.25"/>
    <row r="15246" hidden="1" x14ac:dyDescent="0.25"/>
    <row r="15247" hidden="1" x14ac:dyDescent="0.25"/>
    <row r="15248" hidden="1" x14ac:dyDescent="0.25"/>
    <row r="15249" hidden="1" x14ac:dyDescent="0.25"/>
    <row r="15250" hidden="1" x14ac:dyDescent="0.25"/>
    <row r="15251" hidden="1" x14ac:dyDescent="0.25"/>
    <row r="15252" hidden="1" x14ac:dyDescent="0.25"/>
    <row r="15253" hidden="1" x14ac:dyDescent="0.25"/>
    <row r="15254" hidden="1" x14ac:dyDescent="0.25"/>
    <row r="15255" hidden="1" x14ac:dyDescent="0.25"/>
    <row r="15256" hidden="1" x14ac:dyDescent="0.25"/>
    <row r="15257" hidden="1" x14ac:dyDescent="0.25"/>
    <row r="15258" hidden="1" x14ac:dyDescent="0.25"/>
    <row r="15259" hidden="1" x14ac:dyDescent="0.25"/>
    <row r="15260" hidden="1" x14ac:dyDescent="0.25"/>
    <row r="15261" hidden="1" x14ac:dyDescent="0.25"/>
    <row r="15262" hidden="1" x14ac:dyDescent="0.25"/>
    <row r="15263" hidden="1" x14ac:dyDescent="0.25"/>
    <row r="15264" hidden="1" x14ac:dyDescent="0.25"/>
    <row r="15265" hidden="1" x14ac:dyDescent="0.25"/>
    <row r="15266" hidden="1" x14ac:dyDescent="0.25"/>
    <row r="15267" hidden="1" x14ac:dyDescent="0.25"/>
    <row r="15268" hidden="1" x14ac:dyDescent="0.25"/>
    <row r="15269" hidden="1" x14ac:dyDescent="0.25"/>
    <row r="15270" hidden="1" x14ac:dyDescent="0.25"/>
    <row r="15271" hidden="1" x14ac:dyDescent="0.25"/>
    <row r="15272" hidden="1" x14ac:dyDescent="0.25"/>
    <row r="15273" hidden="1" x14ac:dyDescent="0.25"/>
    <row r="15274" hidden="1" x14ac:dyDescent="0.25"/>
    <row r="15275" hidden="1" x14ac:dyDescent="0.25"/>
    <row r="15276" hidden="1" x14ac:dyDescent="0.25"/>
    <row r="15277" hidden="1" x14ac:dyDescent="0.25"/>
    <row r="15278" hidden="1" x14ac:dyDescent="0.25"/>
    <row r="15279" hidden="1" x14ac:dyDescent="0.25"/>
    <row r="15280" hidden="1" x14ac:dyDescent="0.25"/>
    <row r="15281" hidden="1" x14ac:dyDescent="0.25"/>
    <row r="15282" hidden="1" x14ac:dyDescent="0.25"/>
    <row r="15283" hidden="1" x14ac:dyDescent="0.25"/>
    <row r="15284" hidden="1" x14ac:dyDescent="0.25"/>
    <row r="15285" hidden="1" x14ac:dyDescent="0.25"/>
    <row r="15286" hidden="1" x14ac:dyDescent="0.25"/>
    <row r="15287" hidden="1" x14ac:dyDescent="0.25"/>
    <row r="15288" hidden="1" x14ac:dyDescent="0.25"/>
    <row r="15289" hidden="1" x14ac:dyDescent="0.25"/>
    <row r="15290" hidden="1" x14ac:dyDescent="0.25"/>
    <row r="15291" hidden="1" x14ac:dyDescent="0.25"/>
    <row r="15292" hidden="1" x14ac:dyDescent="0.25"/>
    <row r="15293" hidden="1" x14ac:dyDescent="0.25"/>
    <row r="15294" hidden="1" x14ac:dyDescent="0.25"/>
    <row r="15295" hidden="1" x14ac:dyDescent="0.25"/>
    <row r="15296" hidden="1" x14ac:dyDescent="0.25"/>
    <row r="15297" hidden="1" x14ac:dyDescent="0.25"/>
    <row r="15298" hidden="1" x14ac:dyDescent="0.25"/>
    <row r="15299" hidden="1" x14ac:dyDescent="0.25"/>
    <row r="15300" hidden="1" x14ac:dyDescent="0.25"/>
    <row r="15301" hidden="1" x14ac:dyDescent="0.25"/>
    <row r="15302" hidden="1" x14ac:dyDescent="0.25"/>
    <row r="15303" hidden="1" x14ac:dyDescent="0.25"/>
    <row r="15304" hidden="1" x14ac:dyDescent="0.25"/>
    <row r="15305" hidden="1" x14ac:dyDescent="0.25"/>
    <row r="15306" hidden="1" x14ac:dyDescent="0.25"/>
    <row r="15307" hidden="1" x14ac:dyDescent="0.25"/>
    <row r="15308" hidden="1" x14ac:dyDescent="0.25"/>
    <row r="15309" hidden="1" x14ac:dyDescent="0.25"/>
    <row r="15310" hidden="1" x14ac:dyDescent="0.25"/>
    <row r="15311" hidden="1" x14ac:dyDescent="0.25"/>
    <row r="15312" hidden="1" x14ac:dyDescent="0.25"/>
    <row r="15313" hidden="1" x14ac:dyDescent="0.25"/>
    <row r="15314" hidden="1" x14ac:dyDescent="0.25"/>
    <row r="15315" hidden="1" x14ac:dyDescent="0.25"/>
    <row r="15316" hidden="1" x14ac:dyDescent="0.25"/>
    <row r="15317" hidden="1" x14ac:dyDescent="0.25"/>
    <row r="15318" hidden="1" x14ac:dyDescent="0.25"/>
    <row r="15319" hidden="1" x14ac:dyDescent="0.25"/>
    <row r="15320" hidden="1" x14ac:dyDescent="0.25"/>
    <row r="15321" hidden="1" x14ac:dyDescent="0.25"/>
    <row r="15322" hidden="1" x14ac:dyDescent="0.25"/>
    <row r="15323" hidden="1" x14ac:dyDescent="0.25"/>
    <row r="15324" hidden="1" x14ac:dyDescent="0.25"/>
    <row r="15325" hidden="1" x14ac:dyDescent="0.25"/>
    <row r="15326" hidden="1" x14ac:dyDescent="0.25"/>
    <row r="15327" hidden="1" x14ac:dyDescent="0.25"/>
    <row r="15328" hidden="1" x14ac:dyDescent="0.25"/>
    <row r="15329" hidden="1" x14ac:dyDescent="0.25"/>
    <row r="15330" hidden="1" x14ac:dyDescent="0.25"/>
    <row r="15331" hidden="1" x14ac:dyDescent="0.25"/>
    <row r="15332" hidden="1" x14ac:dyDescent="0.25"/>
    <row r="15333" hidden="1" x14ac:dyDescent="0.25"/>
    <row r="15334" hidden="1" x14ac:dyDescent="0.25"/>
    <row r="15335" hidden="1" x14ac:dyDescent="0.25"/>
    <row r="15336" hidden="1" x14ac:dyDescent="0.25"/>
    <row r="15337" hidden="1" x14ac:dyDescent="0.25"/>
    <row r="15338" hidden="1" x14ac:dyDescent="0.25"/>
    <row r="15339" hidden="1" x14ac:dyDescent="0.25"/>
    <row r="15340" hidden="1" x14ac:dyDescent="0.25"/>
    <row r="15341" hidden="1" x14ac:dyDescent="0.25"/>
    <row r="15342" hidden="1" x14ac:dyDescent="0.25"/>
    <row r="15343" hidden="1" x14ac:dyDescent="0.25"/>
    <row r="15344" hidden="1" x14ac:dyDescent="0.25"/>
    <row r="15345" hidden="1" x14ac:dyDescent="0.25"/>
    <row r="15346" hidden="1" x14ac:dyDescent="0.25"/>
    <row r="15347" hidden="1" x14ac:dyDescent="0.25"/>
    <row r="15348" hidden="1" x14ac:dyDescent="0.25"/>
    <row r="15349" hidden="1" x14ac:dyDescent="0.25"/>
    <row r="15350" hidden="1" x14ac:dyDescent="0.25"/>
    <row r="15351" hidden="1" x14ac:dyDescent="0.25"/>
    <row r="15352" hidden="1" x14ac:dyDescent="0.25"/>
    <row r="15353" hidden="1" x14ac:dyDescent="0.25"/>
    <row r="15354" hidden="1" x14ac:dyDescent="0.25"/>
    <row r="15355" hidden="1" x14ac:dyDescent="0.25"/>
    <row r="15356" hidden="1" x14ac:dyDescent="0.25"/>
    <row r="15357" hidden="1" x14ac:dyDescent="0.25"/>
    <row r="15358" hidden="1" x14ac:dyDescent="0.25"/>
    <row r="15359" hidden="1" x14ac:dyDescent="0.25"/>
    <row r="15360" hidden="1" x14ac:dyDescent="0.25"/>
    <row r="15361" hidden="1" x14ac:dyDescent="0.25"/>
    <row r="15362" hidden="1" x14ac:dyDescent="0.25"/>
    <row r="15363" hidden="1" x14ac:dyDescent="0.25"/>
    <row r="15364" hidden="1" x14ac:dyDescent="0.25"/>
    <row r="15365" hidden="1" x14ac:dyDescent="0.25"/>
    <row r="15366" hidden="1" x14ac:dyDescent="0.25"/>
    <row r="15367" hidden="1" x14ac:dyDescent="0.25"/>
    <row r="15368" hidden="1" x14ac:dyDescent="0.25"/>
    <row r="15369" hidden="1" x14ac:dyDescent="0.25"/>
    <row r="15370" hidden="1" x14ac:dyDescent="0.25"/>
    <row r="15371" hidden="1" x14ac:dyDescent="0.25"/>
    <row r="15372" hidden="1" x14ac:dyDescent="0.25"/>
    <row r="15373" hidden="1" x14ac:dyDescent="0.25"/>
    <row r="15374" hidden="1" x14ac:dyDescent="0.25"/>
    <row r="15375" hidden="1" x14ac:dyDescent="0.25"/>
    <row r="15376" hidden="1" x14ac:dyDescent="0.25"/>
    <row r="15377" hidden="1" x14ac:dyDescent="0.25"/>
    <row r="15378" hidden="1" x14ac:dyDescent="0.25"/>
    <row r="15379" hidden="1" x14ac:dyDescent="0.25"/>
    <row r="15380" hidden="1" x14ac:dyDescent="0.25"/>
    <row r="15381" hidden="1" x14ac:dyDescent="0.25"/>
    <row r="15382" hidden="1" x14ac:dyDescent="0.25"/>
    <row r="15383" hidden="1" x14ac:dyDescent="0.25"/>
    <row r="15384" hidden="1" x14ac:dyDescent="0.25"/>
    <row r="15385" hidden="1" x14ac:dyDescent="0.25"/>
    <row r="15386" hidden="1" x14ac:dyDescent="0.25"/>
    <row r="15387" hidden="1" x14ac:dyDescent="0.25"/>
    <row r="15388" hidden="1" x14ac:dyDescent="0.25"/>
    <row r="15389" hidden="1" x14ac:dyDescent="0.25"/>
    <row r="15390" hidden="1" x14ac:dyDescent="0.25"/>
    <row r="15391" hidden="1" x14ac:dyDescent="0.25"/>
    <row r="15392" hidden="1" x14ac:dyDescent="0.25"/>
    <row r="15393" hidden="1" x14ac:dyDescent="0.25"/>
    <row r="15394" hidden="1" x14ac:dyDescent="0.25"/>
    <row r="15395" hidden="1" x14ac:dyDescent="0.25"/>
    <row r="15396" hidden="1" x14ac:dyDescent="0.25"/>
    <row r="15397" hidden="1" x14ac:dyDescent="0.25"/>
    <row r="15398" hidden="1" x14ac:dyDescent="0.25"/>
    <row r="15399" hidden="1" x14ac:dyDescent="0.25"/>
    <row r="15400" hidden="1" x14ac:dyDescent="0.25"/>
    <row r="15401" hidden="1" x14ac:dyDescent="0.25"/>
    <row r="15402" hidden="1" x14ac:dyDescent="0.25"/>
    <row r="15403" hidden="1" x14ac:dyDescent="0.25"/>
    <row r="15404" hidden="1" x14ac:dyDescent="0.25"/>
    <row r="15405" hidden="1" x14ac:dyDescent="0.25"/>
    <row r="15406" hidden="1" x14ac:dyDescent="0.25"/>
    <row r="15407" hidden="1" x14ac:dyDescent="0.25"/>
    <row r="15408" hidden="1" x14ac:dyDescent="0.25"/>
    <row r="15409" hidden="1" x14ac:dyDescent="0.25"/>
    <row r="15410" hidden="1" x14ac:dyDescent="0.25"/>
    <row r="15411" hidden="1" x14ac:dyDescent="0.25"/>
    <row r="15412" hidden="1" x14ac:dyDescent="0.25"/>
    <row r="15413" hidden="1" x14ac:dyDescent="0.25"/>
    <row r="15414" hidden="1" x14ac:dyDescent="0.25"/>
    <row r="15415" hidden="1" x14ac:dyDescent="0.25"/>
    <row r="15416" hidden="1" x14ac:dyDescent="0.25"/>
    <row r="15417" hidden="1" x14ac:dyDescent="0.25"/>
    <row r="15418" hidden="1" x14ac:dyDescent="0.25"/>
    <row r="15419" hidden="1" x14ac:dyDescent="0.25"/>
    <row r="15420" hidden="1" x14ac:dyDescent="0.25"/>
    <row r="15421" hidden="1" x14ac:dyDescent="0.25"/>
    <row r="15422" hidden="1" x14ac:dyDescent="0.25"/>
    <row r="15423" hidden="1" x14ac:dyDescent="0.25"/>
    <row r="15424" hidden="1" x14ac:dyDescent="0.25"/>
    <row r="15425" hidden="1" x14ac:dyDescent="0.25"/>
    <row r="15426" hidden="1" x14ac:dyDescent="0.25"/>
    <row r="15427" hidden="1" x14ac:dyDescent="0.25"/>
    <row r="15428" hidden="1" x14ac:dyDescent="0.25"/>
    <row r="15429" hidden="1" x14ac:dyDescent="0.25"/>
    <row r="15430" hidden="1" x14ac:dyDescent="0.25"/>
    <row r="15431" hidden="1" x14ac:dyDescent="0.25"/>
    <row r="15432" hidden="1" x14ac:dyDescent="0.25"/>
    <row r="15433" hidden="1" x14ac:dyDescent="0.25"/>
    <row r="15434" hidden="1" x14ac:dyDescent="0.25"/>
    <row r="15435" hidden="1" x14ac:dyDescent="0.25"/>
    <row r="15436" hidden="1" x14ac:dyDescent="0.25"/>
    <row r="15437" hidden="1" x14ac:dyDescent="0.25"/>
    <row r="15438" hidden="1" x14ac:dyDescent="0.25"/>
    <row r="15439" hidden="1" x14ac:dyDescent="0.25"/>
    <row r="15440" hidden="1" x14ac:dyDescent="0.25"/>
    <row r="15441" hidden="1" x14ac:dyDescent="0.25"/>
    <row r="15442" hidden="1" x14ac:dyDescent="0.25"/>
    <row r="15443" hidden="1" x14ac:dyDescent="0.25"/>
    <row r="15444" hidden="1" x14ac:dyDescent="0.25"/>
    <row r="15445" hidden="1" x14ac:dyDescent="0.25"/>
    <row r="15446" hidden="1" x14ac:dyDescent="0.25"/>
    <row r="15447" hidden="1" x14ac:dyDescent="0.25"/>
    <row r="15448" hidden="1" x14ac:dyDescent="0.25"/>
    <row r="15449" hidden="1" x14ac:dyDescent="0.25"/>
    <row r="15450" hidden="1" x14ac:dyDescent="0.25"/>
    <row r="15451" hidden="1" x14ac:dyDescent="0.25"/>
    <row r="15452" hidden="1" x14ac:dyDescent="0.25"/>
    <row r="15453" hidden="1" x14ac:dyDescent="0.25"/>
    <row r="15454" hidden="1" x14ac:dyDescent="0.25"/>
    <row r="15455" hidden="1" x14ac:dyDescent="0.25"/>
    <row r="15456" hidden="1" x14ac:dyDescent="0.25"/>
    <row r="15457" hidden="1" x14ac:dyDescent="0.25"/>
    <row r="15458" hidden="1" x14ac:dyDescent="0.25"/>
    <row r="15459" hidden="1" x14ac:dyDescent="0.25"/>
    <row r="15460" hidden="1" x14ac:dyDescent="0.25"/>
    <row r="15461" hidden="1" x14ac:dyDescent="0.25"/>
    <row r="15462" hidden="1" x14ac:dyDescent="0.25"/>
    <row r="15463" hidden="1" x14ac:dyDescent="0.25"/>
    <row r="15464" hidden="1" x14ac:dyDescent="0.25"/>
    <row r="15465" hidden="1" x14ac:dyDescent="0.25"/>
    <row r="15466" hidden="1" x14ac:dyDescent="0.25"/>
    <row r="15467" hidden="1" x14ac:dyDescent="0.25"/>
    <row r="15468" hidden="1" x14ac:dyDescent="0.25"/>
    <row r="15469" hidden="1" x14ac:dyDescent="0.25"/>
    <row r="15470" hidden="1" x14ac:dyDescent="0.25"/>
    <row r="15471" hidden="1" x14ac:dyDescent="0.25"/>
    <row r="15472" hidden="1" x14ac:dyDescent="0.25"/>
    <row r="15473" hidden="1" x14ac:dyDescent="0.25"/>
    <row r="15474" hidden="1" x14ac:dyDescent="0.25"/>
    <row r="15475" hidden="1" x14ac:dyDescent="0.25"/>
    <row r="15476" hidden="1" x14ac:dyDescent="0.25"/>
    <row r="15477" hidden="1" x14ac:dyDescent="0.25"/>
    <row r="15478" hidden="1" x14ac:dyDescent="0.25"/>
    <row r="15479" hidden="1" x14ac:dyDescent="0.25"/>
    <row r="15480" hidden="1" x14ac:dyDescent="0.25"/>
    <row r="15481" hidden="1" x14ac:dyDescent="0.25"/>
    <row r="15482" hidden="1" x14ac:dyDescent="0.25"/>
    <row r="15483" hidden="1" x14ac:dyDescent="0.25"/>
    <row r="15484" hidden="1" x14ac:dyDescent="0.25"/>
    <row r="15485" hidden="1" x14ac:dyDescent="0.25"/>
    <row r="15486" hidden="1" x14ac:dyDescent="0.25"/>
    <row r="15487" hidden="1" x14ac:dyDescent="0.25"/>
    <row r="15488" hidden="1" x14ac:dyDescent="0.25"/>
    <row r="15489" hidden="1" x14ac:dyDescent="0.25"/>
    <row r="15490" hidden="1" x14ac:dyDescent="0.25"/>
    <row r="15491" hidden="1" x14ac:dyDescent="0.25"/>
    <row r="15492" hidden="1" x14ac:dyDescent="0.25"/>
    <row r="15493" hidden="1" x14ac:dyDescent="0.25"/>
    <row r="15494" hidden="1" x14ac:dyDescent="0.25"/>
    <row r="15495" hidden="1" x14ac:dyDescent="0.25"/>
    <row r="15496" hidden="1" x14ac:dyDescent="0.25"/>
    <row r="15497" hidden="1" x14ac:dyDescent="0.25"/>
    <row r="15498" hidden="1" x14ac:dyDescent="0.25"/>
    <row r="15499" hidden="1" x14ac:dyDescent="0.25"/>
    <row r="15500" hidden="1" x14ac:dyDescent="0.25"/>
    <row r="15501" hidden="1" x14ac:dyDescent="0.25"/>
    <row r="15502" hidden="1" x14ac:dyDescent="0.25"/>
    <row r="15503" hidden="1" x14ac:dyDescent="0.25"/>
    <row r="15504" hidden="1" x14ac:dyDescent="0.25"/>
    <row r="15505" hidden="1" x14ac:dyDescent="0.25"/>
    <row r="15506" hidden="1" x14ac:dyDescent="0.25"/>
    <row r="15507" hidden="1" x14ac:dyDescent="0.25"/>
    <row r="15508" hidden="1" x14ac:dyDescent="0.25"/>
    <row r="15509" hidden="1" x14ac:dyDescent="0.25"/>
    <row r="15510" hidden="1" x14ac:dyDescent="0.25"/>
    <row r="15511" hidden="1" x14ac:dyDescent="0.25"/>
    <row r="15512" hidden="1" x14ac:dyDescent="0.25"/>
    <row r="15513" hidden="1" x14ac:dyDescent="0.25"/>
    <row r="15514" hidden="1" x14ac:dyDescent="0.25"/>
    <row r="15515" hidden="1" x14ac:dyDescent="0.25"/>
    <row r="15516" hidden="1" x14ac:dyDescent="0.25"/>
    <row r="15517" hidden="1" x14ac:dyDescent="0.25"/>
    <row r="15518" hidden="1" x14ac:dyDescent="0.25"/>
    <row r="15519" hidden="1" x14ac:dyDescent="0.25"/>
    <row r="15520" hidden="1" x14ac:dyDescent="0.25"/>
    <row r="15521" hidden="1" x14ac:dyDescent="0.25"/>
    <row r="15522" hidden="1" x14ac:dyDescent="0.25"/>
    <row r="15523" hidden="1" x14ac:dyDescent="0.25"/>
    <row r="15524" hidden="1" x14ac:dyDescent="0.25"/>
    <row r="15525" hidden="1" x14ac:dyDescent="0.25"/>
    <row r="15526" hidden="1" x14ac:dyDescent="0.25"/>
    <row r="15527" hidden="1" x14ac:dyDescent="0.25"/>
    <row r="15528" hidden="1" x14ac:dyDescent="0.25"/>
    <row r="15529" hidden="1" x14ac:dyDescent="0.25"/>
    <row r="15530" hidden="1" x14ac:dyDescent="0.25"/>
    <row r="15531" hidden="1" x14ac:dyDescent="0.25"/>
    <row r="15532" hidden="1" x14ac:dyDescent="0.25"/>
    <row r="15533" hidden="1" x14ac:dyDescent="0.25"/>
    <row r="15534" hidden="1" x14ac:dyDescent="0.25"/>
    <row r="15535" hidden="1" x14ac:dyDescent="0.25"/>
    <row r="15536" hidden="1" x14ac:dyDescent="0.25"/>
    <row r="15537" hidden="1" x14ac:dyDescent="0.25"/>
    <row r="15538" hidden="1" x14ac:dyDescent="0.25"/>
    <row r="15539" hidden="1" x14ac:dyDescent="0.25"/>
    <row r="15540" hidden="1" x14ac:dyDescent="0.25"/>
    <row r="15541" hidden="1" x14ac:dyDescent="0.25"/>
    <row r="15542" hidden="1" x14ac:dyDescent="0.25"/>
    <row r="15543" hidden="1" x14ac:dyDescent="0.25"/>
    <row r="15544" hidden="1" x14ac:dyDescent="0.25"/>
    <row r="15545" hidden="1" x14ac:dyDescent="0.25"/>
    <row r="15546" hidden="1" x14ac:dyDescent="0.25"/>
    <row r="15547" hidden="1" x14ac:dyDescent="0.25"/>
    <row r="15548" hidden="1" x14ac:dyDescent="0.25"/>
    <row r="15549" hidden="1" x14ac:dyDescent="0.25"/>
    <row r="15550" hidden="1" x14ac:dyDescent="0.25"/>
    <row r="15551" hidden="1" x14ac:dyDescent="0.25"/>
    <row r="15552" hidden="1" x14ac:dyDescent="0.25"/>
    <row r="15553" hidden="1" x14ac:dyDescent="0.25"/>
    <row r="15554" hidden="1" x14ac:dyDescent="0.25"/>
    <row r="15555" hidden="1" x14ac:dyDescent="0.25"/>
    <row r="15556" hidden="1" x14ac:dyDescent="0.25"/>
    <row r="15557" hidden="1" x14ac:dyDescent="0.25"/>
    <row r="15558" hidden="1" x14ac:dyDescent="0.25"/>
    <row r="15559" hidden="1" x14ac:dyDescent="0.25"/>
    <row r="15560" hidden="1" x14ac:dyDescent="0.25"/>
    <row r="15561" hidden="1" x14ac:dyDescent="0.25"/>
    <row r="15562" hidden="1" x14ac:dyDescent="0.25"/>
    <row r="15563" hidden="1" x14ac:dyDescent="0.25"/>
    <row r="15564" hidden="1" x14ac:dyDescent="0.25"/>
    <row r="15565" hidden="1" x14ac:dyDescent="0.25"/>
    <row r="15566" hidden="1" x14ac:dyDescent="0.25"/>
    <row r="15567" hidden="1" x14ac:dyDescent="0.25"/>
    <row r="15568" hidden="1" x14ac:dyDescent="0.25"/>
    <row r="15569" hidden="1" x14ac:dyDescent="0.25"/>
    <row r="15570" hidden="1" x14ac:dyDescent="0.25"/>
    <row r="15571" hidden="1" x14ac:dyDescent="0.25"/>
    <row r="15572" hidden="1" x14ac:dyDescent="0.25"/>
    <row r="15573" hidden="1" x14ac:dyDescent="0.25"/>
    <row r="15574" hidden="1" x14ac:dyDescent="0.25"/>
    <row r="15575" hidden="1" x14ac:dyDescent="0.25"/>
    <row r="15576" hidden="1" x14ac:dyDescent="0.25"/>
    <row r="15577" hidden="1" x14ac:dyDescent="0.25"/>
    <row r="15578" hidden="1" x14ac:dyDescent="0.25"/>
    <row r="15579" hidden="1" x14ac:dyDescent="0.25"/>
    <row r="15580" hidden="1" x14ac:dyDescent="0.25"/>
    <row r="15581" hidden="1" x14ac:dyDescent="0.25"/>
    <row r="15582" hidden="1" x14ac:dyDescent="0.25"/>
    <row r="15583" hidden="1" x14ac:dyDescent="0.25"/>
    <row r="15584" hidden="1" x14ac:dyDescent="0.25"/>
    <row r="15585" hidden="1" x14ac:dyDescent="0.25"/>
    <row r="15586" hidden="1" x14ac:dyDescent="0.25"/>
    <row r="15587" hidden="1" x14ac:dyDescent="0.25"/>
    <row r="15588" hidden="1" x14ac:dyDescent="0.25"/>
    <row r="15589" hidden="1" x14ac:dyDescent="0.25"/>
    <row r="15590" hidden="1" x14ac:dyDescent="0.25"/>
    <row r="15591" hidden="1" x14ac:dyDescent="0.25"/>
    <row r="15592" hidden="1" x14ac:dyDescent="0.25"/>
    <row r="15593" hidden="1" x14ac:dyDescent="0.25"/>
    <row r="15594" hidden="1" x14ac:dyDescent="0.25"/>
    <row r="15595" hidden="1" x14ac:dyDescent="0.25"/>
    <row r="15596" hidden="1" x14ac:dyDescent="0.25"/>
    <row r="15597" hidden="1" x14ac:dyDescent="0.25"/>
    <row r="15598" hidden="1" x14ac:dyDescent="0.25"/>
    <row r="15599" hidden="1" x14ac:dyDescent="0.25"/>
    <row r="15600" hidden="1" x14ac:dyDescent="0.25"/>
    <row r="15601" hidden="1" x14ac:dyDescent="0.25"/>
    <row r="15602" hidden="1" x14ac:dyDescent="0.25"/>
    <row r="15603" hidden="1" x14ac:dyDescent="0.25"/>
    <row r="15604" hidden="1" x14ac:dyDescent="0.25"/>
    <row r="15605" hidden="1" x14ac:dyDescent="0.25"/>
    <row r="15606" hidden="1" x14ac:dyDescent="0.25"/>
    <row r="15607" hidden="1" x14ac:dyDescent="0.25"/>
    <row r="15608" hidden="1" x14ac:dyDescent="0.25"/>
    <row r="15609" hidden="1" x14ac:dyDescent="0.25"/>
    <row r="15610" hidden="1" x14ac:dyDescent="0.25"/>
    <row r="15611" hidden="1" x14ac:dyDescent="0.25"/>
    <row r="15612" hidden="1" x14ac:dyDescent="0.25"/>
    <row r="15613" hidden="1" x14ac:dyDescent="0.25"/>
    <row r="15614" hidden="1" x14ac:dyDescent="0.25"/>
    <row r="15615" hidden="1" x14ac:dyDescent="0.25"/>
    <row r="15616" hidden="1" x14ac:dyDescent="0.25"/>
    <row r="15617" hidden="1" x14ac:dyDescent="0.25"/>
    <row r="15618" hidden="1" x14ac:dyDescent="0.25"/>
    <row r="15619" hidden="1" x14ac:dyDescent="0.25"/>
    <row r="15620" hidden="1" x14ac:dyDescent="0.25"/>
    <row r="15621" hidden="1" x14ac:dyDescent="0.25"/>
    <row r="15622" hidden="1" x14ac:dyDescent="0.25"/>
    <row r="15623" hidden="1" x14ac:dyDescent="0.25"/>
    <row r="15624" hidden="1" x14ac:dyDescent="0.25"/>
    <row r="15625" hidden="1" x14ac:dyDescent="0.25"/>
    <row r="15626" hidden="1" x14ac:dyDescent="0.25"/>
    <row r="15627" hidden="1" x14ac:dyDescent="0.25"/>
    <row r="15628" hidden="1" x14ac:dyDescent="0.25"/>
    <row r="15629" hidden="1" x14ac:dyDescent="0.25"/>
    <row r="15630" hidden="1" x14ac:dyDescent="0.25"/>
    <row r="15631" hidden="1" x14ac:dyDescent="0.25"/>
    <row r="15632" hidden="1" x14ac:dyDescent="0.25"/>
    <row r="15633" hidden="1" x14ac:dyDescent="0.25"/>
    <row r="15634" hidden="1" x14ac:dyDescent="0.25"/>
    <row r="15635" hidden="1" x14ac:dyDescent="0.25"/>
    <row r="15636" hidden="1" x14ac:dyDescent="0.25"/>
    <row r="15637" hidden="1" x14ac:dyDescent="0.25"/>
    <row r="15638" hidden="1" x14ac:dyDescent="0.25"/>
    <row r="15639" hidden="1" x14ac:dyDescent="0.25"/>
    <row r="15640" hidden="1" x14ac:dyDescent="0.25"/>
    <row r="15641" hidden="1" x14ac:dyDescent="0.25"/>
    <row r="15642" hidden="1" x14ac:dyDescent="0.25"/>
    <row r="15643" hidden="1" x14ac:dyDescent="0.25"/>
    <row r="15644" hidden="1" x14ac:dyDescent="0.25"/>
    <row r="15645" hidden="1" x14ac:dyDescent="0.25"/>
    <row r="15646" hidden="1" x14ac:dyDescent="0.25"/>
    <row r="15647" hidden="1" x14ac:dyDescent="0.25"/>
    <row r="15648" hidden="1" x14ac:dyDescent="0.25"/>
    <row r="15649" hidden="1" x14ac:dyDescent="0.25"/>
    <row r="15650" hidden="1" x14ac:dyDescent="0.25"/>
    <row r="15651" hidden="1" x14ac:dyDescent="0.25"/>
    <row r="15652" hidden="1" x14ac:dyDescent="0.25"/>
    <row r="15653" hidden="1" x14ac:dyDescent="0.25"/>
    <row r="15654" hidden="1" x14ac:dyDescent="0.25"/>
    <row r="15655" hidden="1" x14ac:dyDescent="0.25"/>
    <row r="15656" hidden="1" x14ac:dyDescent="0.25"/>
    <row r="15657" hidden="1" x14ac:dyDescent="0.25"/>
    <row r="15658" hidden="1" x14ac:dyDescent="0.25"/>
    <row r="15659" hidden="1" x14ac:dyDescent="0.25"/>
    <row r="15660" hidden="1" x14ac:dyDescent="0.25"/>
    <row r="15661" hidden="1" x14ac:dyDescent="0.25"/>
    <row r="15662" hidden="1" x14ac:dyDescent="0.25"/>
    <row r="15663" hidden="1" x14ac:dyDescent="0.25"/>
    <row r="15664" hidden="1" x14ac:dyDescent="0.25"/>
    <row r="15665" hidden="1" x14ac:dyDescent="0.25"/>
    <row r="15666" hidden="1" x14ac:dyDescent="0.25"/>
    <row r="15667" hidden="1" x14ac:dyDescent="0.25"/>
    <row r="15668" hidden="1" x14ac:dyDescent="0.25"/>
    <row r="15669" hidden="1" x14ac:dyDescent="0.25"/>
    <row r="15670" hidden="1" x14ac:dyDescent="0.25"/>
    <row r="15671" hidden="1" x14ac:dyDescent="0.25"/>
    <row r="15672" hidden="1" x14ac:dyDescent="0.25"/>
    <row r="15673" hidden="1" x14ac:dyDescent="0.25"/>
    <row r="15674" hidden="1" x14ac:dyDescent="0.25"/>
    <row r="15675" hidden="1" x14ac:dyDescent="0.25"/>
    <row r="15676" hidden="1" x14ac:dyDescent="0.25"/>
    <row r="15677" hidden="1" x14ac:dyDescent="0.25"/>
    <row r="15678" hidden="1" x14ac:dyDescent="0.25"/>
    <row r="15679" hidden="1" x14ac:dyDescent="0.25"/>
    <row r="15680" hidden="1" x14ac:dyDescent="0.25"/>
    <row r="15681" hidden="1" x14ac:dyDescent="0.25"/>
    <row r="15682" hidden="1" x14ac:dyDescent="0.25"/>
    <row r="15683" hidden="1" x14ac:dyDescent="0.25"/>
    <row r="15684" hidden="1" x14ac:dyDescent="0.25"/>
    <row r="15685" hidden="1" x14ac:dyDescent="0.25"/>
    <row r="15686" hidden="1" x14ac:dyDescent="0.25"/>
    <row r="15687" hidden="1" x14ac:dyDescent="0.25"/>
    <row r="15688" hidden="1" x14ac:dyDescent="0.25"/>
    <row r="15689" hidden="1" x14ac:dyDescent="0.25"/>
    <row r="15690" hidden="1" x14ac:dyDescent="0.25"/>
    <row r="15691" hidden="1" x14ac:dyDescent="0.25"/>
    <row r="15692" hidden="1" x14ac:dyDescent="0.25"/>
    <row r="15693" hidden="1" x14ac:dyDescent="0.25"/>
    <row r="15694" hidden="1" x14ac:dyDescent="0.25"/>
    <row r="15695" hidden="1" x14ac:dyDescent="0.25"/>
    <row r="15696" hidden="1" x14ac:dyDescent="0.25"/>
    <row r="15697" hidden="1" x14ac:dyDescent="0.25"/>
    <row r="15698" hidden="1" x14ac:dyDescent="0.25"/>
    <row r="15699" hidden="1" x14ac:dyDescent="0.25"/>
    <row r="15700" hidden="1" x14ac:dyDescent="0.25"/>
    <row r="15701" hidden="1" x14ac:dyDescent="0.25"/>
    <row r="15702" hidden="1" x14ac:dyDescent="0.25"/>
    <row r="15703" hidden="1" x14ac:dyDescent="0.25"/>
    <row r="15704" hidden="1" x14ac:dyDescent="0.25"/>
    <row r="15705" hidden="1" x14ac:dyDescent="0.25"/>
    <row r="15706" hidden="1" x14ac:dyDescent="0.25"/>
    <row r="15707" hidden="1" x14ac:dyDescent="0.25"/>
    <row r="15708" hidden="1" x14ac:dyDescent="0.25"/>
    <row r="15709" hidden="1" x14ac:dyDescent="0.25"/>
    <row r="15710" hidden="1" x14ac:dyDescent="0.25"/>
    <row r="15711" hidden="1" x14ac:dyDescent="0.25"/>
    <row r="15712" hidden="1" x14ac:dyDescent="0.25"/>
    <row r="15713" hidden="1" x14ac:dyDescent="0.25"/>
    <row r="15714" hidden="1" x14ac:dyDescent="0.25"/>
    <row r="15715" hidden="1" x14ac:dyDescent="0.25"/>
    <row r="15716" hidden="1" x14ac:dyDescent="0.25"/>
    <row r="15717" hidden="1" x14ac:dyDescent="0.25"/>
    <row r="15718" hidden="1" x14ac:dyDescent="0.25"/>
    <row r="15719" hidden="1" x14ac:dyDescent="0.25"/>
    <row r="15720" hidden="1" x14ac:dyDescent="0.25"/>
    <row r="15721" hidden="1" x14ac:dyDescent="0.25"/>
    <row r="15722" hidden="1" x14ac:dyDescent="0.25"/>
    <row r="15723" hidden="1" x14ac:dyDescent="0.25"/>
    <row r="15724" hidden="1" x14ac:dyDescent="0.25"/>
    <row r="15725" hidden="1" x14ac:dyDescent="0.25"/>
    <row r="15726" hidden="1" x14ac:dyDescent="0.25"/>
    <row r="15727" hidden="1" x14ac:dyDescent="0.25"/>
    <row r="15728" hidden="1" x14ac:dyDescent="0.25"/>
    <row r="15729" hidden="1" x14ac:dyDescent="0.25"/>
    <row r="15730" hidden="1" x14ac:dyDescent="0.25"/>
    <row r="15731" hidden="1" x14ac:dyDescent="0.25"/>
    <row r="15732" hidden="1" x14ac:dyDescent="0.25"/>
    <row r="15733" hidden="1" x14ac:dyDescent="0.25"/>
    <row r="15734" hidden="1" x14ac:dyDescent="0.25"/>
    <row r="15735" hidden="1" x14ac:dyDescent="0.25"/>
    <row r="15736" hidden="1" x14ac:dyDescent="0.25"/>
    <row r="15737" hidden="1" x14ac:dyDescent="0.25"/>
    <row r="15738" hidden="1" x14ac:dyDescent="0.25"/>
    <row r="15739" hidden="1" x14ac:dyDescent="0.25"/>
    <row r="15740" hidden="1" x14ac:dyDescent="0.25"/>
    <row r="15741" hidden="1" x14ac:dyDescent="0.25"/>
    <row r="15742" hidden="1" x14ac:dyDescent="0.25"/>
    <row r="15743" hidden="1" x14ac:dyDescent="0.25"/>
    <row r="15744" hidden="1" x14ac:dyDescent="0.25"/>
    <row r="15745" hidden="1" x14ac:dyDescent="0.25"/>
    <row r="15746" hidden="1" x14ac:dyDescent="0.25"/>
    <row r="15747" hidden="1" x14ac:dyDescent="0.25"/>
    <row r="15748" hidden="1" x14ac:dyDescent="0.25"/>
    <row r="15749" hidden="1" x14ac:dyDescent="0.25"/>
    <row r="15750" hidden="1" x14ac:dyDescent="0.25"/>
    <row r="15751" hidden="1" x14ac:dyDescent="0.25"/>
    <row r="15752" hidden="1" x14ac:dyDescent="0.25"/>
    <row r="15753" hidden="1" x14ac:dyDescent="0.25"/>
    <row r="15754" hidden="1" x14ac:dyDescent="0.25"/>
    <row r="15755" hidden="1" x14ac:dyDescent="0.25"/>
    <row r="15756" hidden="1" x14ac:dyDescent="0.25"/>
    <row r="15757" hidden="1" x14ac:dyDescent="0.25"/>
    <row r="15758" hidden="1" x14ac:dyDescent="0.25"/>
    <row r="15759" hidden="1" x14ac:dyDescent="0.25"/>
    <row r="15760" hidden="1" x14ac:dyDescent="0.25"/>
    <row r="15761" hidden="1" x14ac:dyDescent="0.25"/>
    <row r="15762" hidden="1" x14ac:dyDescent="0.25"/>
    <row r="15763" hidden="1" x14ac:dyDescent="0.25"/>
    <row r="15764" hidden="1" x14ac:dyDescent="0.25"/>
    <row r="15765" hidden="1" x14ac:dyDescent="0.25"/>
    <row r="15766" hidden="1" x14ac:dyDescent="0.25"/>
    <row r="15767" hidden="1" x14ac:dyDescent="0.25"/>
    <row r="15768" hidden="1" x14ac:dyDescent="0.25"/>
    <row r="15769" hidden="1" x14ac:dyDescent="0.25"/>
    <row r="15770" hidden="1" x14ac:dyDescent="0.25"/>
    <row r="15771" hidden="1" x14ac:dyDescent="0.25"/>
    <row r="15772" hidden="1" x14ac:dyDescent="0.25"/>
    <row r="15773" hidden="1" x14ac:dyDescent="0.25"/>
    <row r="15774" hidden="1" x14ac:dyDescent="0.25"/>
    <row r="15775" hidden="1" x14ac:dyDescent="0.25"/>
    <row r="15776" hidden="1" x14ac:dyDescent="0.25"/>
    <row r="15777" hidden="1" x14ac:dyDescent="0.25"/>
    <row r="15778" hidden="1" x14ac:dyDescent="0.25"/>
    <row r="15779" hidden="1" x14ac:dyDescent="0.25"/>
    <row r="15780" hidden="1" x14ac:dyDescent="0.25"/>
    <row r="15781" hidden="1" x14ac:dyDescent="0.25"/>
    <row r="15782" hidden="1" x14ac:dyDescent="0.25"/>
    <row r="15783" hidden="1" x14ac:dyDescent="0.25"/>
    <row r="15784" hidden="1" x14ac:dyDescent="0.25"/>
    <row r="15785" hidden="1" x14ac:dyDescent="0.25"/>
    <row r="15786" hidden="1" x14ac:dyDescent="0.25"/>
    <row r="15787" hidden="1" x14ac:dyDescent="0.25"/>
    <row r="15788" hidden="1" x14ac:dyDescent="0.25"/>
    <row r="15789" hidden="1" x14ac:dyDescent="0.25"/>
    <row r="15790" hidden="1" x14ac:dyDescent="0.25"/>
    <row r="15791" hidden="1" x14ac:dyDescent="0.25"/>
    <row r="15792" hidden="1" x14ac:dyDescent="0.25"/>
    <row r="15793" hidden="1" x14ac:dyDescent="0.25"/>
    <row r="15794" hidden="1" x14ac:dyDescent="0.25"/>
    <row r="15795" hidden="1" x14ac:dyDescent="0.25"/>
    <row r="15796" hidden="1" x14ac:dyDescent="0.25"/>
    <row r="15797" hidden="1" x14ac:dyDescent="0.25"/>
    <row r="15798" hidden="1" x14ac:dyDescent="0.25"/>
    <row r="15799" hidden="1" x14ac:dyDescent="0.25"/>
    <row r="15800" hidden="1" x14ac:dyDescent="0.25"/>
    <row r="15801" hidden="1" x14ac:dyDescent="0.25"/>
    <row r="15802" hidden="1" x14ac:dyDescent="0.25"/>
    <row r="15803" hidden="1" x14ac:dyDescent="0.25"/>
    <row r="15804" hidden="1" x14ac:dyDescent="0.25"/>
    <row r="15805" hidden="1" x14ac:dyDescent="0.25"/>
    <row r="15806" hidden="1" x14ac:dyDescent="0.25"/>
    <row r="15807" hidden="1" x14ac:dyDescent="0.25"/>
    <row r="15808" hidden="1" x14ac:dyDescent="0.25"/>
    <row r="15809" hidden="1" x14ac:dyDescent="0.25"/>
    <row r="15810" hidden="1" x14ac:dyDescent="0.25"/>
    <row r="15811" hidden="1" x14ac:dyDescent="0.25"/>
    <row r="15812" hidden="1" x14ac:dyDescent="0.25"/>
    <row r="15813" hidden="1" x14ac:dyDescent="0.25"/>
    <row r="15814" hidden="1" x14ac:dyDescent="0.25"/>
    <row r="15815" hidden="1" x14ac:dyDescent="0.25"/>
    <row r="15816" hidden="1" x14ac:dyDescent="0.25"/>
    <row r="15817" hidden="1" x14ac:dyDescent="0.25"/>
    <row r="15818" hidden="1" x14ac:dyDescent="0.25"/>
    <row r="15819" hidden="1" x14ac:dyDescent="0.25"/>
    <row r="15820" hidden="1" x14ac:dyDescent="0.25"/>
    <row r="15821" hidden="1" x14ac:dyDescent="0.25"/>
    <row r="15822" hidden="1" x14ac:dyDescent="0.25"/>
    <row r="15823" hidden="1" x14ac:dyDescent="0.25"/>
    <row r="15824" hidden="1" x14ac:dyDescent="0.25"/>
    <row r="15825" hidden="1" x14ac:dyDescent="0.25"/>
    <row r="15826" hidden="1" x14ac:dyDescent="0.25"/>
    <row r="15827" hidden="1" x14ac:dyDescent="0.25"/>
    <row r="15828" hidden="1" x14ac:dyDescent="0.25"/>
    <row r="15829" hidden="1" x14ac:dyDescent="0.25"/>
    <row r="15830" hidden="1" x14ac:dyDescent="0.25"/>
    <row r="15831" hidden="1" x14ac:dyDescent="0.25"/>
    <row r="15832" hidden="1" x14ac:dyDescent="0.25"/>
    <row r="15833" hidden="1" x14ac:dyDescent="0.25"/>
    <row r="15834" hidden="1" x14ac:dyDescent="0.25"/>
    <row r="15835" hidden="1" x14ac:dyDescent="0.25"/>
    <row r="15836" hidden="1" x14ac:dyDescent="0.25"/>
    <row r="15837" hidden="1" x14ac:dyDescent="0.25"/>
    <row r="15838" hidden="1" x14ac:dyDescent="0.25"/>
    <row r="15839" hidden="1" x14ac:dyDescent="0.25"/>
    <row r="15840" hidden="1" x14ac:dyDescent="0.25"/>
    <row r="15841" hidden="1" x14ac:dyDescent="0.25"/>
    <row r="15842" hidden="1" x14ac:dyDescent="0.25"/>
    <row r="15843" hidden="1" x14ac:dyDescent="0.25"/>
    <row r="15844" hidden="1" x14ac:dyDescent="0.25"/>
    <row r="15845" hidden="1" x14ac:dyDescent="0.25"/>
    <row r="15846" hidden="1" x14ac:dyDescent="0.25"/>
    <row r="15847" hidden="1" x14ac:dyDescent="0.25"/>
    <row r="15848" hidden="1" x14ac:dyDescent="0.25"/>
    <row r="15849" hidden="1" x14ac:dyDescent="0.25"/>
    <row r="15850" hidden="1" x14ac:dyDescent="0.25"/>
    <row r="15851" hidden="1" x14ac:dyDescent="0.25"/>
    <row r="15852" hidden="1" x14ac:dyDescent="0.25"/>
    <row r="15853" hidden="1" x14ac:dyDescent="0.25"/>
    <row r="15854" hidden="1" x14ac:dyDescent="0.25"/>
    <row r="15855" hidden="1" x14ac:dyDescent="0.25"/>
    <row r="15856" hidden="1" x14ac:dyDescent="0.25"/>
    <row r="15857" hidden="1" x14ac:dyDescent="0.25"/>
    <row r="15858" hidden="1" x14ac:dyDescent="0.25"/>
    <row r="15859" hidden="1" x14ac:dyDescent="0.25"/>
    <row r="15860" hidden="1" x14ac:dyDescent="0.25"/>
    <row r="15861" hidden="1" x14ac:dyDescent="0.25"/>
    <row r="15862" hidden="1" x14ac:dyDescent="0.25"/>
    <row r="15863" hidden="1" x14ac:dyDescent="0.25"/>
    <row r="15864" hidden="1" x14ac:dyDescent="0.25"/>
    <row r="15865" hidden="1" x14ac:dyDescent="0.25"/>
    <row r="15866" hidden="1" x14ac:dyDescent="0.25"/>
    <row r="15867" hidden="1" x14ac:dyDescent="0.25"/>
    <row r="15868" hidden="1" x14ac:dyDescent="0.25"/>
    <row r="15869" hidden="1" x14ac:dyDescent="0.25"/>
    <row r="15870" hidden="1" x14ac:dyDescent="0.25"/>
    <row r="15871" hidden="1" x14ac:dyDescent="0.25"/>
    <row r="15872" hidden="1" x14ac:dyDescent="0.25"/>
    <row r="15873" hidden="1" x14ac:dyDescent="0.25"/>
    <row r="15874" hidden="1" x14ac:dyDescent="0.25"/>
    <row r="15875" hidden="1" x14ac:dyDescent="0.25"/>
    <row r="15876" hidden="1" x14ac:dyDescent="0.25"/>
    <row r="15877" hidden="1" x14ac:dyDescent="0.25"/>
    <row r="15878" hidden="1" x14ac:dyDescent="0.25"/>
    <row r="15879" hidden="1" x14ac:dyDescent="0.25"/>
    <row r="15880" hidden="1" x14ac:dyDescent="0.25"/>
    <row r="15881" hidden="1" x14ac:dyDescent="0.25"/>
    <row r="15882" hidden="1" x14ac:dyDescent="0.25"/>
    <row r="15883" hidden="1" x14ac:dyDescent="0.25"/>
    <row r="15884" hidden="1" x14ac:dyDescent="0.25"/>
    <row r="15885" hidden="1" x14ac:dyDescent="0.25"/>
    <row r="15886" hidden="1" x14ac:dyDescent="0.25"/>
    <row r="15887" hidden="1" x14ac:dyDescent="0.25"/>
    <row r="15888" hidden="1" x14ac:dyDescent="0.25"/>
    <row r="15889" hidden="1" x14ac:dyDescent="0.25"/>
    <row r="15890" hidden="1" x14ac:dyDescent="0.25"/>
    <row r="15891" hidden="1" x14ac:dyDescent="0.25"/>
    <row r="15892" hidden="1" x14ac:dyDescent="0.25"/>
    <row r="15893" hidden="1" x14ac:dyDescent="0.25"/>
    <row r="15894" hidden="1" x14ac:dyDescent="0.25"/>
    <row r="15895" hidden="1" x14ac:dyDescent="0.25"/>
    <row r="15896" hidden="1" x14ac:dyDescent="0.25"/>
    <row r="15897" hidden="1" x14ac:dyDescent="0.25"/>
    <row r="15898" hidden="1" x14ac:dyDescent="0.25"/>
    <row r="15899" hidden="1" x14ac:dyDescent="0.25"/>
    <row r="15900" hidden="1" x14ac:dyDescent="0.25"/>
    <row r="15901" hidden="1" x14ac:dyDescent="0.25"/>
    <row r="15902" hidden="1" x14ac:dyDescent="0.25"/>
    <row r="15903" hidden="1" x14ac:dyDescent="0.25"/>
    <row r="15904" hidden="1" x14ac:dyDescent="0.25"/>
    <row r="15905" hidden="1" x14ac:dyDescent="0.25"/>
    <row r="15906" hidden="1" x14ac:dyDescent="0.25"/>
    <row r="15907" hidden="1" x14ac:dyDescent="0.25"/>
    <row r="15908" hidden="1" x14ac:dyDescent="0.25"/>
    <row r="15909" hidden="1" x14ac:dyDescent="0.25"/>
    <row r="15910" hidden="1" x14ac:dyDescent="0.25"/>
    <row r="15911" hidden="1" x14ac:dyDescent="0.25"/>
    <row r="15912" hidden="1" x14ac:dyDescent="0.25"/>
    <row r="15913" hidden="1" x14ac:dyDescent="0.25"/>
    <row r="15914" hidden="1" x14ac:dyDescent="0.25"/>
    <row r="15915" hidden="1" x14ac:dyDescent="0.25"/>
    <row r="15916" hidden="1" x14ac:dyDescent="0.25"/>
    <row r="15917" hidden="1" x14ac:dyDescent="0.25"/>
    <row r="15918" hidden="1" x14ac:dyDescent="0.25"/>
    <row r="15919" hidden="1" x14ac:dyDescent="0.25"/>
    <row r="15920" hidden="1" x14ac:dyDescent="0.25"/>
    <row r="15921" hidden="1" x14ac:dyDescent="0.25"/>
    <row r="15922" hidden="1" x14ac:dyDescent="0.25"/>
    <row r="15923" hidden="1" x14ac:dyDescent="0.25"/>
    <row r="15924" hidden="1" x14ac:dyDescent="0.25"/>
    <row r="15925" hidden="1" x14ac:dyDescent="0.25"/>
    <row r="15926" hidden="1" x14ac:dyDescent="0.25"/>
    <row r="15927" hidden="1" x14ac:dyDescent="0.25"/>
    <row r="15928" hidden="1" x14ac:dyDescent="0.25"/>
    <row r="15929" hidden="1" x14ac:dyDescent="0.25"/>
    <row r="15930" hidden="1" x14ac:dyDescent="0.25"/>
    <row r="15931" hidden="1" x14ac:dyDescent="0.25"/>
    <row r="15932" hidden="1" x14ac:dyDescent="0.25"/>
    <row r="15933" hidden="1" x14ac:dyDescent="0.25"/>
    <row r="15934" hidden="1" x14ac:dyDescent="0.25"/>
    <row r="15935" hidden="1" x14ac:dyDescent="0.25"/>
    <row r="15936" hidden="1" x14ac:dyDescent="0.25"/>
    <row r="15937" hidden="1" x14ac:dyDescent="0.25"/>
    <row r="15938" hidden="1" x14ac:dyDescent="0.25"/>
    <row r="15939" hidden="1" x14ac:dyDescent="0.25"/>
    <row r="15940" hidden="1" x14ac:dyDescent="0.25"/>
    <row r="15941" hidden="1" x14ac:dyDescent="0.25"/>
    <row r="15942" hidden="1" x14ac:dyDescent="0.25"/>
    <row r="15943" hidden="1" x14ac:dyDescent="0.25"/>
    <row r="15944" hidden="1" x14ac:dyDescent="0.25"/>
    <row r="15945" hidden="1" x14ac:dyDescent="0.25"/>
    <row r="15946" hidden="1" x14ac:dyDescent="0.25"/>
    <row r="15947" hidden="1" x14ac:dyDescent="0.25"/>
    <row r="15948" hidden="1" x14ac:dyDescent="0.25"/>
    <row r="15949" hidden="1" x14ac:dyDescent="0.25"/>
    <row r="15950" hidden="1" x14ac:dyDescent="0.25"/>
    <row r="15951" hidden="1" x14ac:dyDescent="0.25"/>
    <row r="15952" hidden="1" x14ac:dyDescent="0.25"/>
    <row r="15953" hidden="1" x14ac:dyDescent="0.25"/>
    <row r="15954" hidden="1" x14ac:dyDescent="0.25"/>
    <row r="15955" hidden="1" x14ac:dyDescent="0.25"/>
    <row r="15956" hidden="1" x14ac:dyDescent="0.25"/>
    <row r="15957" hidden="1" x14ac:dyDescent="0.25"/>
    <row r="15958" hidden="1" x14ac:dyDescent="0.25"/>
    <row r="15959" hidden="1" x14ac:dyDescent="0.25"/>
    <row r="15960" hidden="1" x14ac:dyDescent="0.25"/>
    <row r="15961" hidden="1" x14ac:dyDescent="0.25"/>
    <row r="15962" hidden="1" x14ac:dyDescent="0.25"/>
    <row r="15963" hidden="1" x14ac:dyDescent="0.25"/>
    <row r="15964" hidden="1" x14ac:dyDescent="0.25"/>
    <row r="15965" hidden="1" x14ac:dyDescent="0.25"/>
    <row r="15966" hidden="1" x14ac:dyDescent="0.25"/>
    <row r="15967" hidden="1" x14ac:dyDescent="0.25"/>
    <row r="15968" hidden="1" x14ac:dyDescent="0.25"/>
    <row r="15969" hidden="1" x14ac:dyDescent="0.25"/>
    <row r="15970" hidden="1" x14ac:dyDescent="0.25"/>
    <row r="15971" hidden="1" x14ac:dyDescent="0.25"/>
    <row r="15972" hidden="1" x14ac:dyDescent="0.25"/>
    <row r="15973" hidden="1" x14ac:dyDescent="0.25"/>
    <row r="15974" hidden="1" x14ac:dyDescent="0.25"/>
    <row r="15975" hidden="1" x14ac:dyDescent="0.25"/>
    <row r="15976" hidden="1" x14ac:dyDescent="0.25"/>
    <row r="15977" hidden="1" x14ac:dyDescent="0.25"/>
    <row r="15978" hidden="1" x14ac:dyDescent="0.25"/>
    <row r="15979" hidden="1" x14ac:dyDescent="0.25"/>
    <row r="15980" hidden="1" x14ac:dyDescent="0.25"/>
    <row r="15981" hidden="1" x14ac:dyDescent="0.25"/>
    <row r="15982" hidden="1" x14ac:dyDescent="0.25"/>
    <row r="15983" hidden="1" x14ac:dyDescent="0.25"/>
    <row r="15984" hidden="1" x14ac:dyDescent="0.25"/>
    <row r="15985" hidden="1" x14ac:dyDescent="0.25"/>
    <row r="15986" hidden="1" x14ac:dyDescent="0.25"/>
    <row r="15987" hidden="1" x14ac:dyDescent="0.25"/>
    <row r="15988" hidden="1" x14ac:dyDescent="0.25"/>
    <row r="15989" hidden="1" x14ac:dyDescent="0.25"/>
    <row r="15990" hidden="1" x14ac:dyDescent="0.25"/>
    <row r="15991" hidden="1" x14ac:dyDescent="0.25"/>
    <row r="15992" hidden="1" x14ac:dyDescent="0.25"/>
    <row r="15993" hidden="1" x14ac:dyDescent="0.25"/>
    <row r="15994" hidden="1" x14ac:dyDescent="0.25"/>
    <row r="15995" hidden="1" x14ac:dyDescent="0.25"/>
    <row r="15996" hidden="1" x14ac:dyDescent="0.25"/>
    <row r="15997" hidden="1" x14ac:dyDescent="0.25"/>
    <row r="15998" hidden="1" x14ac:dyDescent="0.25"/>
    <row r="15999" hidden="1" x14ac:dyDescent="0.25"/>
    <row r="16000" hidden="1" x14ac:dyDescent="0.25"/>
    <row r="16001" hidden="1" x14ac:dyDescent="0.25"/>
    <row r="16002" hidden="1" x14ac:dyDescent="0.25"/>
    <row r="16003" hidden="1" x14ac:dyDescent="0.25"/>
    <row r="16004" hidden="1" x14ac:dyDescent="0.25"/>
    <row r="16005" hidden="1" x14ac:dyDescent="0.25"/>
    <row r="16006" hidden="1" x14ac:dyDescent="0.25"/>
    <row r="16007" hidden="1" x14ac:dyDescent="0.25"/>
    <row r="16008" hidden="1" x14ac:dyDescent="0.25"/>
    <row r="16009" hidden="1" x14ac:dyDescent="0.25"/>
    <row r="16010" hidden="1" x14ac:dyDescent="0.25"/>
    <row r="16011" hidden="1" x14ac:dyDescent="0.25"/>
    <row r="16012" hidden="1" x14ac:dyDescent="0.25"/>
    <row r="16013" hidden="1" x14ac:dyDescent="0.25"/>
    <row r="16014" hidden="1" x14ac:dyDescent="0.25"/>
    <row r="16015" hidden="1" x14ac:dyDescent="0.25"/>
    <row r="16016" hidden="1" x14ac:dyDescent="0.25"/>
    <row r="16017" hidden="1" x14ac:dyDescent="0.25"/>
    <row r="16018" hidden="1" x14ac:dyDescent="0.25"/>
    <row r="16019" hidden="1" x14ac:dyDescent="0.25"/>
    <row r="16020" hidden="1" x14ac:dyDescent="0.25"/>
    <row r="16021" hidden="1" x14ac:dyDescent="0.25"/>
    <row r="16022" hidden="1" x14ac:dyDescent="0.25"/>
    <row r="16023" hidden="1" x14ac:dyDescent="0.25"/>
    <row r="16024" hidden="1" x14ac:dyDescent="0.25"/>
    <row r="16025" hidden="1" x14ac:dyDescent="0.25"/>
    <row r="16026" hidden="1" x14ac:dyDescent="0.25"/>
    <row r="16027" hidden="1" x14ac:dyDescent="0.25"/>
    <row r="16028" hidden="1" x14ac:dyDescent="0.25"/>
    <row r="16029" hidden="1" x14ac:dyDescent="0.25"/>
    <row r="16030" hidden="1" x14ac:dyDescent="0.25"/>
    <row r="16031" hidden="1" x14ac:dyDescent="0.25"/>
    <row r="16032" hidden="1" x14ac:dyDescent="0.25"/>
    <row r="16033" hidden="1" x14ac:dyDescent="0.25"/>
    <row r="16034" hidden="1" x14ac:dyDescent="0.25"/>
    <row r="16035" hidden="1" x14ac:dyDescent="0.25"/>
    <row r="16036" hidden="1" x14ac:dyDescent="0.25"/>
    <row r="16037" hidden="1" x14ac:dyDescent="0.25"/>
    <row r="16038" hidden="1" x14ac:dyDescent="0.25"/>
    <row r="16039" hidden="1" x14ac:dyDescent="0.25"/>
    <row r="16040" hidden="1" x14ac:dyDescent="0.25"/>
    <row r="16041" hidden="1" x14ac:dyDescent="0.25"/>
    <row r="16042" hidden="1" x14ac:dyDescent="0.25"/>
    <row r="16043" hidden="1" x14ac:dyDescent="0.25"/>
    <row r="16044" hidden="1" x14ac:dyDescent="0.25"/>
    <row r="16045" hidden="1" x14ac:dyDescent="0.25"/>
    <row r="16046" hidden="1" x14ac:dyDescent="0.25"/>
    <row r="16047" hidden="1" x14ac:dyDescent="0.25"/>
    <row r="16048" hidden="1" x14ac:dyDescent="0.25"/>
    <row r="16049" hidden="1" x14ac:dyDescent="0.25"/>
    <row r="16050" hidden="1" x14ac:dyDescent="0.25"/>
    <row r="16051" hidden="1" x14ac:dyDescent="0.25"/>
    <row r="16052" hidden="1" x14ac:dyDescent="0.25"/>
    <row r="16053" hidden="1" x14ac:dyDescent="0.25"/>
    <row r="16054" hidden="1" x14ac:dyDescent="0.25"/>
    <row r="16055" hidden="1" x14ac:dyDescent="0.25"/>
    <row r="16056" hidden="1" x14ac:dyDescent="0.25"/>
    <row r="16057" hidden="1" x14ac:dyDescent="0.25"/>
    <row r="16058" hidden="1" x14ac:dyDescent="0.25"/>
    <row r="16059" hidden="1" x14ac:dyDescent="0.25"/>
    <row r="16060" hidden="1" x14ac:dyDescent="0.25"/>
    <row r="16061" hidden="1" x14ac:dyDescent="0.25"/>
    <row r="16062" hidden="1" x14ac:dyDescent="0.25"/>
    <row r="16063" hidden="1" x14ac:dyDescent="0.25"/>
    <row r="16064" hidden="1" x14ac:dyDescent="0.25"/>
    <row r="16065" hidden="1" x14ac:dyDescent="0.25"/>
    <row r="16066" hidden="1" x14ac:dyDescent="0.25"/>
    <row r="16067" hidden="1" x14ac:dyDescent="0.25"/>
    <row r="16068" hidden="1" x14ac:dyDescent="0.25"/>
    <row r="16069" hidden="1" x14ac:dyDescent="0.25"/>
    <row r="16070" hidden="1" x14ac:dyDescent="0.25"/>
    <row r="16071" hidden="1" x14ac:dyDescent="0.25"/>
    <row r="16072" hidden="1" x14ac:dyDescent="0.25"/>
    <row r="16073" hidden="1" x14ac:dyDescent="0.25"/>
    <row r="16074" hidden="1" x14ac:dyDescent="0.25"/>
    <row r="16075" hidden="1" x14ac:dyDescent="0.25"/>
    <row r="16076" hidden="1" x14ac:dyDescent="0.25"/>
    <row r="16077" hidden="1" x14ac:dyDescent="0.25"/>
    <row r="16078" hidden="1" x14ac:dyDescent="0.25"/>
    <row r="16079" hidden="1" x14ac:dyDescent="0.25"/>
    <row r="16080" hidden="1" x14ac:dyDescent="0.25"/>
    <row r="16081" hidden="1" x14ac:dyDescent="0.25"/>
    <row r="16082" hidden="1" x14ac:dyDescent="0.25"/>
    <row r="16083" hidden="1" x14ac:dyDescent="0.25"/>
    <row r="16084" hidden="1" x14ac:dyDescent="0.25"/>
    <row r="16085" hidden="1" x14ac:dyDescent="0.25"/>
    <row r="16086" hidden="1" x14ac:dyDescent="0.25"/>
    <row r="16087" hidden="1" x14ac:dyDescent="0.25"/>
    <row r="16088" hidden="1" x14ac:dyDescent="0.25"/>
    <row r="16089" hidden="1" x14ac:dyDescent="0.25"/>
    <row r="16090" hidden="1" x14ac:dyDescent="0.25"/>
    <row r="16091" hidden="1" x14ac:dyDescent="0.25"/>
    <row r="16092" hidden="1" x14ac:dyDescent="0.25"/>
    <row r="16093" hidden="1" x14ac:dyDescent="0.25"/>
    <row r="16094" hidden="1" x14ac:dyDescent="0.25"/>
    <row r="16095" hidden="1" x14ac:dyDescent="0.25"/>
    <row r="16096" hidden="1" x14ac:dyDescent="0.25"/>
    <row r="16097" hidden="1" x14ac:dyDescent="0.25"/>
    <row r="16098" hidden="1" x14ac:dyDescent="0.25"/>
    <row r="16099" hidden="1" x14ac:dyDescent="0.25"/>
    <row r="16100" hidden="1" x14ac:dyDescent="0.25"/>
    <row r="16101" hidden="1" x14ac:dyDescent="0.25"/>
    <row r="16102" hidden="1" x14ac:dyDescent="0.25"/>
    <row r="16103" hidden="1" x14ac:dyDescent="0.25"/>
    <row r="16104" hidden="1" x14ac:dyDescent="0.25"/>
    <row r="16105" hidden="1" x14ac:dyDescent="0.25"/>
    <row r="16106" hidden="1" x14ac:dyDescent="0.25"/>
    <row r="16107" hidden="1" x14ac:dyDescent="0.25"/>
    <row r="16108" hidden="1" x14ac:dyDescent="0.25"/>
    <row r="16109" hidden="1" x14ac:dyDescent="0.25"/>
    <row r="16110" hidden="1" x14ac:dyDescent="0.25"/>
    <row r="16111" hidden="1" x14ac:dyDescent="0.25"/>
    <row r="16112" hidden="1" x14ac:dyDescent="0.25"/>
    <row r="16113" hidden="1" x14ac:dyDescent="0.25"/>
    <row r="16114" hidden="1" x14ac:dyDescent="0.25"/>
    <row r="16115" hidden="1" x14ac:dyDescent="0.25"/>
    <row r="16116" hidden="1" x14ac:dyDescent="0.25"/>
    <row r="16117" hidden="1" x14ac:dyDescent="0.25"/>
    <row r="16118" hidden="1" x14ac:dyDescent="0.25"/>
    <row r="16119" hidden="1" x14ac:dyDescent="0.25"/>
    <row r="16120" hidden="1" x14ac:dyDescent="0.25"/>
    <row r="16121" hidden="1" x14ac:dyDescent="0.25"/>
    <row r="16122" hidden="1" x14ac:dyDescent="0.25"/>
    <row r="16123" hidden="1" x14ac:dyDescent="0.25"/>
    <row r="16124" hidden="1" x14ac:dyDescent="0.25"/>
    <row r="16125" hidden="1" x14ac:dyDescent="0.25"/>
    <row r="16126" hidden="1" x14ac:dyDescent="0.25"/>
    <row r="16127" hidden="1" x14ac:dyDescent="0.25"/>
    <row r="16128" hidden="1" x14ac:dyDescent="0.25"/>
    <row r="16129" hidden="1" x14ac:dyDescent="0.25"/>
    <row r="16130" hidden="1" x14ac:dyDescent="0.25"/>
    <row r="16131" hidden="1" x14ac:dyDescent="0.25"/>
    <row r="16132" hidden="1" x14ac:dyDescent="0.25"/>
    <row r="16133" hidden="1" x14ac:dyDescent="0.25"/>
    <row r="16134" hidden="1" x14ac:dyDescent="0.25"/>
    <row r="16135" hidden="1" x14ac:dyDescent="0.25"/>
    <row r="16136" hidden="1" x14ac:dyDescent="0.25"/>
    <row r="16137" hidden="1" x14ac:dyDescent="0.25"/>
    <row r="16138" hidden="1" x14ac:dyDescent="0.25"/>
    <row r="16139" hidden="1" x14ac:dyDescent="0.25"/>
    <row r="16140" hidden="1" x14ac:dyDescent="0.25"/>
    <row r="16141" hidden="1" x14ac:dyDescent="0.25"/>
    <row r="16142" hidden="1" x14ac:dyDescent="0.25"/>
    <row r="16143" hidden="1" x14ac:dyDescent="0.25"/>
    <row r="16144" hidden="1" x14ac:dyDescent="0.25"/>
    <row r="16145" hidden="1" x14ac:dyDescent="0.25"/>
    <row r="16146" hidden="1" x14ac:dyDescent="0.25"/>
    <row r="16147" hidden="1" x14ac:dyDescent="0.25"/>
    <row r="16148" hidden="1" x14ac:dyDescent="0.25"/>
    <row r="16149" hidden="1" x14ac:dyDescent="0.25"/>
    <row r="16150" hidden="1" x14ac:dyDescent="0.25"/>
    <row r="16151" hidden="1" x14ac:dyDescent="0.25"/>
    <row r="16152" hidden="1" x14ac:dyDescent="0.25"/>
    <row r="16153" hidden="1" x14ac:dyDescent="0.25"/>
    <row r="16154" hidden="1" x14ac:dyDescent="0.25"/>
    <row r="16155" hidden="1" x14ac:dyDescent="0.25"/>
    <row r="16156" hidden="1" x14ac:dyDescent="0.25"/>
    <row r="16157" hidden="1" x14ac:dyDescent="0.25"/>
    <row r="16158" hidden="1" x14ac:dyDescent="0.25"/>
    <row r="16159" hidden="1" x14ac:dyDescent="0.25"/>
    <row r="16160" hidden="1" x14ac:dyDescent="0.25"/>
    <row r="16161" hidden="1" x14ac:dyDescent="0.25"/>
    <row r="16162" hidden="1" x14ac:dyDescent="0.25"/>
    <row r="16163" hidden="1" x14ac:dyDescent="0.25"/>
    <row r="16164" hidden="1" x14ac:dyDescent="0.25"/>
    <row r="16165" hidden="1" x14ac:dyDescent="0.25"/>
    <row r="16166" hidden="1" x14ac:dyDescent="0.25"/>
    <row r="16167" hidden="1" x14ac:dyDescent="0.25"/>
    <row r="16168" hidden="1" x14ac:dyDescent="0.25"/>
    <row r="16169" hidden="1" x14ac:dyDescent="0.25"/>
    <row r="16170" hidden="1" x14ac:dyDescent="0.25"/>
    <row r="16171" hidden="1" x14ac:dyDescent="0.25"/>
    <row r="16172" hidden="1" x14ac:dyDescent="0.25"/>
    <row r="16173" hidden="1" x14ac:dyDescent="0.25"/>
    <row r="16174" hidden="1" x14ac:dyDescent="0.25"/>
    <row r="16175" hidden="1" x14ac:dyDescent="0.25"/>
    <row r="16176" hidden="1" x14ac:dyDescent="0.25"/>
    <row r="16177" hidden="1" x14ac:dyDescent="0.25"/>
    <row r="16178" hidden="1" x14ac:dyDescent="0.25"/>
    <row r="16179" hidden="1" x14ac:dyDescent="0.25"/>
    <row r="16180" hidden="1" x14ac:dyDescent="0.25"/>
    <row r="16181" hidden="1" x14ac:dyDescent="0.25"/>
    <row r="16182" hidden="1" x14ac:dyDescent="0.25"/>
    <row r="16183" hidden="1" x14ac:dyDescent="0.25"/>
    <row r="16184" hidden="1" x14ac:dyDescent="0.25"/>
    <row r="16185" hidden="1" x14ac:dyDescent="0.25"/>
    <row r="16186" hidden="1" x14ac:dyDescent="0.25"/>
    <row r="16187" hidden="1" x14ac:dyDescent="0.25"/>
    <row r="16188" hidden="1" x14ac:dyDescent="0.25"/>
    <row r="16189" hidden="1" x14ac:dyDescent="0.25"/>
    <row r="16190" hidden="1" x14ac:dyDescent="0.25"/>
    <row r="16191" hidden="1" x14ac:dyDescent="0.25"/>
    <row r="16192" hidden="1" x14ac:dyDescent="0.25"/>
    <row r="16193" hidden="1" x14ac:dyDescent="0.25"/>
    <row r="16194" hidden="1" x14ac:dyDescent="0.25"/>
    <row r="16195" hidden="1" x14ac:dyDescent="0.25"/>
    <row r="16196" hidden="1" x14ac:dyDescent="0.25"/>
    <row r="16197" hidden="1" x14ac:dyDescent="0.25"/>
    <row r="16198" hidden="1" x14ac:dyDescent="0.25"/>
    <row r="16199" hidden="1" x14ac:dyDescent="0.25"/>
    <row r="16200" hidden="1" x14ac:dyDescent="0.25"/>
    <row r="16201" hidden="1" x14ac:dyDescent="0.25"/>
    <row r="16202" hidden="1" x14ac:dyDescent="0.25"/>
    <row r="16203" hidden="1" x14ac:dyDescent="0.25"/>
    <row r="16204" hidden="1" x14ac:dyDescent="0.25"/>
    <row r="16205" hidden="1" x14ac:dyDescent="0.25"/>
    <row r="16206" hidden="1" x14ac:dyDescent="0.25"/>
    <row r="16207" hidden="1" x14ac:dyDescent="0.25"/>
    <row r="16208" hidden="1" x14ac:dyDescent="0.25"/>
    <row r="16209" hidden="1" x14ac:dyDescent="0.25"/>
    <row r="16210" hidden="1" x14ac:dyDescent="0.25"/>
    <row r="16211" hidden="1" x14ac:dyDescent="0.25"/>
    <row r="16212" hidden="1" x14ac:dyDescent="0.25"/>
    <row r="16213" hidden="1" x14ac:dyDescent="0.25"/>
    <row r="16214" hidden="1" x14ac:dyDescent="0.25"/>
    <row r="16215" hidden="1" x14ac:dyDescent="0.25"/>
    <row r="16216" hidden="1" x14ac:dyDescent="0.25"/>
    <row r="16217" hidden="1" x14ac:dyDescent="0.25"/>
    <row r="16218" hidden="1" x14ac:dyDescent="0.25"/>
    <row r="16219" hidden="1" x14ac:dyDescent="0.25"/>
    <row r="16220" hidden="1" x14ac:dyDescent="0.25"/>
    <row r="16221" hidden="1" x14ac:dyDescent="0.25"/>
    <row r="16222" hidden="1" x14ac:dyDescent="0.25"/>
    <row r="16223" hidden="1" x14ac:dyDescent="0.25"/>
    <row r="16224" hidden="1" x14ac:dyDescent="0.25"/>
    <row r="16225" hidden="1" x14ac:dyDescent="0.25"/>
    <row r="16226" hidden="1" x14ac:dyDescent="0.25"/>
    <row r="16227" hidden="1" x14ac:dyDescent="0.25"/>
    <row r="16228" hidden="1" x14ac:dyDescent="0.25"/>
    <row r="16229" hidden="1" x14ac:dyDescent="0.25"/>
    <row r="16230" hidden="1" x14ac:dyDescent="0.25"/>
    <row r="16231" hidden="1" x14ac:dyDescent="0.25"/>
    <row r="16232" hidden="1" x14ac:dyDescent="0.25"/>
    <row r="16233" hidden="1" x14ac:dyDescent="0.25"/>
    <row r="16234" hidden="1" x14ac:dyDescent="0.25"/>
    <row r="16235" hidden="1" x14ac:dyDescent="0.25"/>
    <row r="16236" hidden="1" x14ac:dyDescent="0.25"/>
    <row r="16237" hidden="1" x14ac:dyDescent="0.25"/>
    <row r="16238" hidden="1" x14ac:dyDescent="0.25"/>
    <row r="16239" hidden="1" x14ac:dyDescent="0.25"/>
    <row r="16240" hidden="1" x14ac:dyDescent="0.25"/>
    <row r="16241" hidden="1" x14ac:dyDescent="0.25"/>
    <row r="16242" hidden="1" x14ac:dyDescent="0.25"/>
    <row r="16243" hidden="1" x14ac:dyDescent="0.25"/>
    <row r="16244" hidden="1" x14ac:dyDescent="0.25"/>
    <row r="16245" hidden="1" x14ac:dyDescent="0.25"/>
    <row r="16246" hidden="1" x14ac:dyDescent="0.25"/>
    <row r="16247" hidden="1" x14ac:dyDescent="0.25"/>
    <row r="16248" hidden="1" x14ac:dyDescent="0.25"/>
    <row r="16249" hidden="1" x14ac:dyDescent="0.25"/>
    <row r="16250" hidden="1" x14ac:dyDescent="0.25"/>
    <row r="16251" hidden="1" x14ac:dyDescent="0.25"/>
    <row r="16252" hidden="1" x14ac:dyDescent="0.25"/>
    <row r="16253" hidden="1" x14ac:dyDescent="0.25"/>
    <row r="16254" hidden="1" x14ac:dyDescent="0.25"/>
    <row r="16255" hidden="1" x14ac:dyDescent="0.25"/>
    <row r="16256" hidden="1" x14ac:dyDescent="0.25"/>
    <row r="16257" hidden="1" x14ac:dyDescent="0.25"/>
    <row r="16258" hidden="1" x14ac:dyDescent="0.25"/>
    <row r="16259" hidden="1" x14ac:dyDescent="0.25"/>
    <row r="16260" hidden="1" x14ac:dyDescent="0.25"/>
    <row r="16261" hidden="1" x14ac:dyDescent="0.25"/>
    <row r="16262" hidden="1" x14ac:dyDescent="0.25"/>
    <row r="16263" hidden="1" x14ac:dyDescent="0.25"/>
    <row r="16264" hidden="1" x14ac:dyDescent="0.25"/>
    <row r="16265" hidden="1" x14ac:dyDescent="0.25"/>
    <row r="16266" hidden="1" x14ac:dyDescent="0.25"/>
    <row r="16267" hidden="1" x14ac:dyDescent="0.25"/>
    <row r="16268" hidden="1" x14ac:dyDescent="0.25"/>
    <row r="16269" hidden="1" x14ac:dyDescent="0.25"/>
    <row r="16270" hidden="1" x14ac:dyDescent="0.25"/>
    <row r="16271" hidden="1" x14ac:dyDescent="0.25"/>
    <row r="16272" hidden="1" x14ac:dyDescent="0.25"/>
    <row r="16273" hidden="1" x14ac:dyDescent="0.25"/>
    <row r="16274" hidden="1" x14ac:dyDescent="0.25"/>
    <row r="16275" hidden="1" x14ac:dyDescent="0.25"/>
    <row r="16276" hidden="1" x14ac:dyDescent="0.25"/>
    <row r="16277" hidden="1" x14ac:dyDescent="0.25"/>
    <row r="16278" hidden="1" x14ac:dyDescent="0.25"/>
    <row r="16279" hidden="1" x14ac:dyDescent="0.25"/>
    <row r="16280" hidden="1" x14ac:dyDescent="0.25"/>
    <row r="16281" hidden="1" x14ac:dyDescent="0.25"/>
    <row r="16282" hidden="1" x14ac:dyDescent="0.25"/>
    <row r="16283" hidden="1" x14ac:dyDescent="0.25"/>
    <row r="16284" hidden="1" x14ac:dyDescent="0.25"/>
    <row r="16285" hidden="1" x14ac:dyDescent="0.25"/>
    <row r="16286" hidden="1" x14ac:dyDescent="0.25"/>
    <row r="16287" hidden="1" x14ac:dyDescent="0.25"/>
    <row r="16288" hidden="1" x14ac:dyDescent="0.25"/>
    <row r="16289" hidden="1" x14ac:dyDescent="0.25"/>
    <row r="16290" hidden="1" x14ac:dyDescent="0.25"/>
    <row r="16291" hidden="1" x14ac:dyDescent="0.25"/>
    <row r="16292" hidden="1" x14ac:dyDescent="0.25"/>
    <row r="16293" hidden="1" x14ac:dyDescent="0.25"/>
    <row r="16294" hidden="1" x14ac:dyDescent="0.25"/>
    <row r="16295" hidden="1" x14ac:dyDescent="0.25"/>
    <row r="16296" hidden="1" x14ac:dyDescent="0.25"/>
    <row r="16297" hidden="1" x14ac:dyDescent="0.25"/>
    <row r="16298" hidden="1" x14ac:dyDescent="0.25"/>
    <row r="16299" hidden="1" x14ac:dyDescent="0.25"/>
    <row r="16300" hidden="1" x14ac:dyDescent="0.25"/>
    <row r="16301" hidden="1" x14ac:dyDescent="0.25"/>
    <row r="16302" hidden="1" x14ac:dyDescent="0.25"/>
    <row r="16303" hidden="1" x14ac:dyDescent="0.25"/>
    <row r="16304" hidden="1" x14ac:dyDescent="0.25"/>
    <row r="16305" hidden="1" x14ac:dyDescent="0.25"/>
    <row r="16306" hidden="1" x14ac:dyDescent="0.25"/>
    <row r="16307" hidden="1" x14ac:dyDescent="0.25"/>
    <row r="16308" hidden="1" x14ac:dyDescent="0.25"/>
    <row r="16309" hidden="1" x14ac:dyDescent="0.25"/>
    <row r="16310" hidden="1" x14ac:dyDescent="0.25"/>
    <row r="16311" hidden="1" x14ac:dyDescent="0.25"/>
    <row r="16312" hidden="1" x14ac:dyDescent="0.25"/>
    <row r="16313" hidden="1" x14ac:dyDescent="0.25"/>
    <row r="16314" hidden="1" x14ac:dyDescent="0.25"/>
    <row r="16315" hidden="1" x14ac:dyDescent="0.25"/>
    <row r="16316" hidden="1" x14ac:dyDescent="0.25"/>
    <row r="16317" hidden="1" x14ac:dyDescent="0.25"/>
    <row r="16318" hidden="1" x14ac:dyDescent="0.25"/>
    <row r="16319" hidden="1" x14ac:dyDescent="0.25"/>
    <row r="16320" hidden="1" x14ac:dyDescent="0.25"/>
    <row r="16321" hidden="1" x14ac:dyDescent="0.25"/>
    <row r="16322" hidden="1" x14ac:dyDescent="0.25"/>
    <row r="16323" hidden="1" x14ac:dyDescent="0.25"/>
    <row r="16324" hidden="1" x14ac:dyDescent="0.25"/>
    <row r="16325" hidden="1" x14ac:dyDescent="0.25"/>
    <row r="16326" hidden="1" x14ac:dyDescent="0.25"/>
    <row r="16327" hidden="1" x14ac:dyDescent="0.25"/>
    <row r="16328" hidden="1" x14ac:dyDescent="0.25"/>
    <row r="16329" hidden="1" x14ac:dyDescent="0.25"/>
    <row r="16330" hidden="1" x14ac:dyDescent="0.25"/>
    <row r="16331" hidden="1" x14ac:dyDescent="0.25"/>
    <row r="16332" hidden="1" x14ac:dyDescent="0.25"/>
    <row r="16333" hidden="1" x14ac:dyDescent="0.25"/>
    <row r="16334" hidden="1" x14ac:dyDescent="0.25"/>
    <row r="16335" hidden="1" x14ac:dyDescent="0.25"/>
    <row r="16336" hidden="1" x14ac:dyDescent="0.25"/>
    <row r="16337" hidden="1" x14ac:dyDescent="0.25"/>
    <row r="16338" hidden="1" x14ac:dyDescent="0.25"/>
    <row r="16339" hidden="1" x14ac:dyDescent="0.25"/>
    <row r="16340" hidden="1" x14ac:dyDescent="0.25"/>
    <row r="16341" hidden="1" x14ac:dyDescent="0.25"/>
    <row r="16342" hidden="1" x14ac:dyDescent="0.25"/>
    <row r="16343" hidden="1" x14ac:dyDescent="0.25"/>
    <row r="16344" hidden="1" x14ac:dyDescent="0.25"/>
    <row r="16345" hidden="1" x14ac:dyDescent="0.25"/>
    <row r="16346" hidden="1" x14ac:dyDescent="0.25"/>
    <row r="16347" hidden="1" x14ac:dyDescent="0.25"/>
    <row r="16348" hidden="1" x14ac:dyDescent="0.25"/>
    <row r="16349" hidden="1" x14ac:dyDescent="0.25"/>
    <row r="16350" hidden="1" x14ac:dyDescent="0.25"/>
    <row r="16351" hidden="1" x14ac:dyDescent="0.25"/>
    <row r="16352" hidden="1" x14ac:dyDescent="0.25"/>
    <row r="16353" hidden="1" x14ac:dyDescent="0.25"/>
    <row r="16354" hidden="1" x14ac:dyDescent="0.25"/>
    <row r="16355" hidden="1" x14ac:dyDescent="0.25"/>
    <row r="16356" hidden="1" x14ac:dyDescent="0.25"/>
    <row r="16357" hidden="1" x14ac:dyDescent="0.25"/>
    <row r="16358" hidden="1" x14ac:dyDescent="0.25"/>
    <row r="16359" hidden="1" x14ac:dyDescent="0.25"/>
    <row r="16360" hidden="1" x14ac:dyDescent="0.25"/>
    <row r="16361" hidden="1" x14ac:dyDescent="0.25"/>
    <row r="16362" hidden="1" x14ac:dyDescent="0.25"/>
    <row r="16363" hidden="1" x14ac:dyDescent="0.25"/>
    <row r="16364" hidden="1" x14ac:dyDescent="0.25"/>
    <row r="16365" hidden="1" x14ac:dyDescent="0.25"/>
    <row r="16366" hidden="1" x14ac:dyDescent="0.25"/>
    <row r="16367" hidden="1" x14ac:dyDescent="0.25"/>
    <row r="16368" hidden="1" x14ac:dyDescent="0.25"/>
    <row r="16369" hidden="1" x14ac:dyDescent="0.25"/>
    <row r="16370" hidden="1" x14ac:dyDescent="0.25"/>
    <row r="16371" hidden="1" x14ac:dyDescent="0.25"/>
    <row r="16372" hidden="1" x14ac:dyDescent="0.25"/>
    <row r="16373" hidden="1" x14ac:dyDescent="0.25"/>
    <row r="16374" hidden="1" x14ac:dyDescent="0.25"/>
    <row r="16375" hidden="1" x14ac:dyDescent="0.25"/>
    <row r="16376" hidden="1" x14ac:dyDescent="0.25"/>
    <row r="16377" hidden="1" x14ac:dyDescent="0.25"/>
    <row r="16378" hidden="1" x14ac:dyDescent="0.25"/>
    <row r="16379" hidden="1" x14ac:dyDescent="0.25"/>
    <row r="16380" hidden="1" x14ac:dyDescent="0.25"/>
    <row r="16381" hidden="1" x14ac:dyDescent="0.25"/>
    <row r="16382" hidden="1" x14ac:dyDescent="0.25"/>
    <row r="16383" hidden="1" x14ac:dyDescent="0.25"/>
    <row r="16384" hidden="1" x14ac:dyDescent="0.25"/>
    <row r="16385" hidden="1" x14ac:dyDescent="0.25"/>
    <row r="16386" hidden="1" x14ac:dyDescent="0.25"/>
    <row r="16387" hidden="1" x14ac:dyDescent="0.25"/>
    <row r="16388" hidden="1" x14ac:dyDescent="0.25"/>
    <row r="16389" hidden="1" x14ac:dyDescent="0.25"/>
    <row r="16390" hidden="1" x14ac:dyDescent="0.25"/>
    <row r="16391" hidden="1" x14ac:dyDescent="0.25"/>
    <row r="16392" hidden="1" x14ac:dyDescent="0.25"/>
    <row r="16393" hidden="1" x14ac:dyDescent="0.25"/>
    <row r="16394" hidden="1" x14ac:dyDescent="0.25"/>
    <row r="16395" hidden="1" x14ac:dyDescent="0.25"/>
    <row r="16396" hidden="1" x14ac:dyDescent="0.25"/>
    <row r="16397" hidden="1" x14ac:dyDescent="0.25"/>
    <row r="16398" hidden="1" x14ac:dyDescent="0.25"/>
    <row r="16399" hidden="1" x14ac:dyDescent="0.25"/>
    <row r="16400" hidden="1" x14ac:dyDescent="0.25"/>
    <row r="16401" hidden="1" x14ac:dyDescent="0.25"/>
    <row r="16402" hidden="1" x14ac:dyDescent="0.25"/>
    <row r="16403" hidden="1" x14ac:dyDescent="0.25"/>
    <row r="16404" hidden="1" x14ac:dyDescent="0.25"/>
    <row r="16405" hidden="1" x14ac:dyDescent="0.25"/>
    <row r="16406" hidden="1" x14ac:dyDescent="0.25"/>
    <row r="16407" hidden="1" x14ac:dyDescent="0.25"/>
    <row r="16408" hidden="1" x14ac:dyDescent="0.25"/>
    <row r="16409" hidden="1" x14ac:dyDescent="0.25"/>
    <row r="16410" hidden="1" x14ac:dyDescent="0.25"/>
    <row r="16411" hidden="1" x14ac:dyDescent="0.25"/>
    <row r="16412" hidden="1" x14ac:dyDescent="0.25"/>
    <row r="16413" hidden="1" x14ac:dyDescent="0.25"/>
    <row r="16414" hidden="1" x14ac:dyDescent="0.25"/>
    <row r="16415" hidden="1" x14ac:dyDescent="0.25"/>
    <row r="16416" hidden="1" x14ac:dyDescent="0.25"/>
    <row r="16417" hidden="1" x14ac:dyDescent="0.25"/>
    <row r="16418" hidden="1" x14ac:dyDescent="0.25"/>
    <row r="16419" hidden="1" x14ac:dyDescent="0.25"/>
    <row r="16420" hidden="1" x14ac:dyDescent="0.25"/>
    <row r="16421" hidden="1" x14ac:dyDescent="0.25"/>
    <row r="16422" hidden="1" x14ac:dyDescent="0.25"/>
    <row r="16423" hidden="1" x14ac:dyDescent="0.25"/>
    <row r="16424" hidden="1" x14ac:dyDescent="0.25"/>
    <row r="16425" hidden="1" x14ac:dyDescent="0.25"/>
    <row r="16426" hidden="1" x14ac:dyDescent="0.25"/>
    <row r="16427" hidden="1" x14ac:dyDescent="0.25"/>
    <row r="16428" hidden="1" x14ac:dyDescent="0.25"/>
    <row r="16429" hidden="1" x14ac:dyDescent="0.25"/>
    <row r="16430" hidden="1" x14ac:dyDescent="0.25"/>
    <row r="16431" hidden="1" x14ac:dyDescent="0.25"/>
    <row r="16432" hidden="1" x14ac:dyDescent="0.25"/>
    <row r="16433" hidden="1" x14ac:dyDescent="0.25"/>
    <row r="16434" hidden="1" x14ac:dyDescent="0.25"/>
    <row r="16435" hidden="1" x14ac:dyDescent="0.25"/>
    <row r="16436" hidden="1" x14ac:dyDescent="0.25"/>
    <row r="16437" hidden="1" x14ac:dyDescent="0.25"/>
    <row r="16438" hidden="1" x14ac:dyDescent="0.25"/>
    <row r="16439" hidden="1" x14ac:dyDescent="0.25"/>
    <row r="16440" hidden="1" x14ac:dyDescent="0.25"/>
    <row r="16441" hidden="1" x14ac:dyDescent="0.25"/>
    <row r="16442" hidden="1" x14ac:dyDescent="0.25"/>
    <row r="16443" hidden="1" x14ac:dyDescent="0.25"/>
    <row r="16444" hidden="1" x14ac:dyDescent="0.25"/>
    <row r="16445" hidden="1" x14ac:dyDescent="0.25"/>
    <row r="16446" hidden="1" x14ac:dyDescent="0.25"/>
    <row r="16447" hidden="1" x14ac:dyDescent="0.25"/>
    <row r="16448" hidden="1" x14ac:dyDescent="0.25"/>
    <row r="16449" hidden="1" x14ac:dyDescent="0.25"/>
    <row r="16450" hidden="1" x14ac:dyDescent="0.25"/>
    <row r="16451" hidden="1" x14ac:dyDescent="0.25"/>
    <row r="16452" hidden="1" x14ac:dyDescent="0.25"/>
    <row r="16453" hidden="1" x14ac:dyDescent="0.25"/>
    <row r="16454" hidden="1" x14ac:dyDescent="0.25"/>
    <row r="16455" hidden="1" x14ac:dyDescent="0.25"/>
    <row r="16456" hidden="1" x14ac:dyDescent="0.25"/>
    <row r="16457" hidden="1" x14ac:dyDescent="0.25"/>
    <row r="16458" hidden="1" x14ac:dyDescent="0.25"/>
    <row r="16459" hidden="1" x14ac:dyDescent="0.25"/>
    <row r="16460" hidden="1" x14ac:dyDescent="0.25"/>
    <row r="16461" hidden="1" x14ac:dyDescent="0.25"/>
    <row r="16462" hidden="1" x14ac:dyDescent="0.25"/>
    <row r="16463" hidden="1" x14ac:dyDescent="0.25"/>
    <row r="16464" hidden="1" x14ac:dyDescent="0.25"/>
    <row r="16465" hidden="1" x14ac:dyDescent="0.25"/>
    <row r="16466" hidden="1" x14ac:dyDescent="0.25"/>
    <row r="16467" hidden="1" x14ac:dyDescent="0.25"/>
    <row r="16468" hidden="1" x14ac:dyDescent="0.25"/>
    <row r="16469" hidden="1" x14ac:dyDescent="0.25"/>
    <row r="16470" hidden="1" x14ac:dyDescent="0.25"/>
    <row r="16471" hidden="1" x14ac:dyDescent="0.25"/>
    <row r="16472" hidden="1" x14ac:dyDescent="0.25"/>
    <row r="16473" hidden="1" x14ac:dyDescent="0.25"/>
    <row r="16474" hidden="1" x14ac:dyDescent="0.25"/>
    <row r="16475" hidden="1" x14ac:dyDescent="0.25"/>
    <row r="16476" hidden="1" x14ac:dyDescent="0.25"/>
    <row r="16477" hidden="1" x14ac:dyDescent="0.25"/>
    <row r="16478" hidden="1" x14ac:dyDescent="0.25"/>
    <row r="16479" hidden="1" x14ac:dyDescent="0.25"/>
    <row r="16480" hidden="1" x14ac:dyDescent="0.25"/>
    <row r="16481" hidden="1" x14ac:dyDescent="0.25"/>
    <row r="16482" hidden="1" x14ac:dyDescent="0.25"/>
    <row r="16483" hidden="1" x14ac:dyDescent="0.25"/>
    <row r="16484" hidden="1" x14ac:dyDescent="0.25"/>
    <row r="16485" hidden="1" x14ac:dyDescent="0.25"/>
    <row r="16486" hidden="1" x14ac:dyDescent="0.25"/>
    <row r="16487" hidden="1" x14ac:dyDescent="0.25"/>
    <row r="16488" hidden="1" x14ac:dyDescent="0.25"/>
    <row r="16489" hidden="1" x14ac:dyDescent="0.25"/>
    <row r="16490" hidden="1" x14ac:dyDescent="0.25"/>
    <row r="16491" hidden="1" x14ac:dyDescent="0.25"/>
    <row r="16492" hidden="1" x14ac:dyDescent="0.25"/>
    <row r="16493" hidden="1" x14ac:dyDescent="0.25"/>
    <row r="16494" hidden="1" x14ac:dyDescent="0.25"/>
    <row r="16495" hidden="1" x14ac:dyDescent="0.25"/>
    <row r="16496" hidden="1" x14ac:dyDescent="0.25"/>
    <row r="16497" hidden="1" x14ac:dyDescent="0.25"/>
    <row r="16498" hidden="1" x14ac:dyDescent="0.25"/>
    <row r="16499" hidden="1" x14ac:dyDescent="0.25"/>
    <row r="16500" hidden="1" x14ac:dyDescent="0.25"/>
    <row r="16501" hidden="1" x14ac:dyDescent="0.25"/>
    <row r="16502" hidden="1" x14ac:dyDescent="0.25"/>
    <row r="16503" hidden="1" x14ac:dyDescent="0.25"/>
    <row r="16504" hidden="1" x14ac:dyDescent="0.25"/>
    <row r="16505" hidden="1" x14ac:dyDescent="0.25"/>
    <row r="16506" hidden="1" x14ac:dyDescent="0.25"/>
    <row r="16507" hidden="1" x14ac:dyDescent="0.25"/>
    <row r="16508" hidden="1" x14ac:dyDescent="0.25"/>
    <row r="16509" hidden="1" x14ac:dyDescent="0.25"/>
    <row r="16510" hidden="1" x14ac:dyDescent="0.25"/>
    <row r="16511" hidden="1" x14ac:dyDescent="0.25"/>
    <row r="16512" hidden="1" x14ac:dyDescent="0.25"/>
    <row r="16513" hidden="1" x14ac:dyDescent="0.25"/>
    <row r="16514" hidden="1" x14ac:dyDescent="0.25"/>
    <row r="16515" hidden="1" x14ac:dyDescent="0.25"/>
    <row r="16516" hidden="1" x14ac:dyDescent="0.25"/>
    <row r="16517" hidden="1" x14ac:dyDescent="0.25"/>
    <row r="16518" hidden="1" x14ac:dyDescent="0.25"/>
    <row r="16519" hidden="1" x14ac:dyDescent="0.25"/>
    <row r="16520" hidden="1" x14ac:dyDescent="0.25"/>
    <row r="16521" hidden="1" x14ac:dyDescent="0.25"/>
    <row r="16522" hidden="1" x14ac:dyDescent="0.25"/>
    <row r="16523" hidden="1" x14ac:dyDescent="0.25"/>
    <row r="16524" hidden="1" x14ac:dyDescent="0.25"/>
    <row r="16525" hidden="1" x14ac:dyDescent="0.25"/>
    <row r="16526" hidden="1" x14ac:dyDescent="0.25"/>
    <row r="16527" hidden="1" x14ac:dyDescent="0.25"/>
    <row r="16528" hidden="1" x14ac:dyDescent="0.25"/>
    <row r="16529" hidden="1" x14ac:dyDescent="0.25"/>
    <row r="16530" hidden="1" x14ac:dyDescent="0.25"/>
    <row r="16531" hidden="1" x14ac:dyDescent="0.25"/>
    <row r="16532" hidden="1" x14ac:dyDescent="0.25"/>
    <row r="16533" hidden="1" x14ac:dyDescent="0.25"/>
    <row r="16534" hidden="1" x14ac:dyDescent="0.25"/>
    <row r="16535" hidden="1" x14ac:dyDescent="0.25"/>
    <row r="16536" hidden="1" x14ac:dyDescent="0.25"/>
    <row r="16537" hidden="1" x14ac:dyDescent="0.25"/>
    <row r="16538" hidden="1" x14ac:dyDescent="0.25"/>
    <row r="16539" hidden="1" x14ac:dyDescent="0.25"/>
    <row r="16540" hidden="1" x14ac:dyDescent="0.25"/>
    <row r="16541" hidden="1" x14ac:dyDescent="0.25"/>
    <row r="16542" hidden="1" x14ac:dyDescent="0.25"/>
    <row r="16543" hidden="1" x14ac:dyDescent="0.25"/>
    <row r="16544" hidden="1" x14ac:dyDescent="0.25"/>
    <row r="16545" hidden="1" x14ac:dyDescent="0.25"/>
    <row r="16546" hidden="1" x14ac:dyDescent="0.25"/>
    <row r="16547" hidden="1" x14ac:dyDescent="0.25"/>
    <row r="16548" hidden="1" x14ac:dyDescent="0.25"/>
    <row r="16549" hidden="1" x14ac:dyDescent="0.25"/>
    <row r="16550" hidden="1" x14ac:dyDescent="0.25"/>
    <row r="16551" hidden="1" x14ac:dyDescent="0.25"/>
    <row r="16552" hidden="1" x14ac:dyDescent="0.25"/>
    <row r="16553" hidden="1" x14ac:dyDescent="0.25"/>
    <row r="16554" hidden="1" x14ac:dyDescent="0.25"/>
    <row r="16555" hidden="1" x14ac:dyDescent="0.25"/>
    <row r="16556" hidden="1" x14ac:dyDescent="0.25"/>
    <row r="16557" hidden="1" x14ac:dyDescent="0.25"/>
    <row r="16558" hidden="1" x14ac:dyDescent="0.25"/>
    <row r="16559" hidden="1" x14ac:dyDescent="0.25"/>
    <row r="16560" hidden="1" x14ac:dyDescent="0.25"/>
    <row r="16561" hidden="1" x14ac:dyDescent="0.25"/>
    <row r="16562" hidden="1" x14ac:dyDescent="0.25"/>
    <row r="16563" hidden="1" x14ac:dyDescent="0.25"/>
    <row r="16564" hidden="1" x14ac:dyDescent="0.25"/>
    <row r="16565" hidden="1" x14ac:dyDescent="0.25"/>
    <row r="16566" hidden="1" x14ac:dyDescent="0.25"/>
    <row r="16567" hidden="1" x14ac:dyDescent="0.25"/>
    <row r="16568" hidden="1" x14ac:dyDescent="0.25"/>
    <row r="16569" hidden="1" x14ac:dyDescent="0.25"/>
    <row r="16570" hidden="1" x14ac:dyDescent="0.25"/>
    <row r="16571" hidden="1" x14ac:dyDescent="0.25"/>
    <row r="16572" hidden="1" x14ac:dyDescent="0.25"/>
    <row r="16573" hidden="1" x14ac:dyDescent="0.25"/>
    <row r="16574" hidden="1" x14ac:dyDescent="0.25"/>
    <row r="16575" hidden="1" x14ac:dyDescent="0.25"/>
    <row r="16576" hidden="1" x14ac:dyDescent="0.25"/>
    <row r="16577" hidden="1" x14ac:dyDescent="0.25"/>
    <row r="16578" hidden="1" x14ac:dyDescent="0.25"/>
    <row r="16579" hidden="1" x14ac:dyDescent="0.25"/>
    <row r="16580" hidden="1" x14ac:dyDescent="0.25"/>
    <row r="16581" hidden="1" x14ac:dyDescent="0.25"/>
    <row r="16582" hidden="1" x14ac:dyDescent="0.25"/>
    <row r="16583" hidden="1" x14ac:dyDescent="0.25"/>
    <row r="16584" hidden="1" x14ac:dyDescent="0.25"/>
    <row r="16585" hidden="1" x14ac:dyDescent="0.25"/>
    <row r="16586" hidden="1" x14ac:dyDescent="0.25"/>
    <row r="16587" hidden="1" x14ac:dyDescent="0.25"/>
    <row r="16588" hidden="1" x14ac:dyDescent="0.25"/>
    <row r="16589" hidden="1" x14ac:dyDescent="0.25"/>
    <row r="16590" hidden="1" x14ac:dyDescent="0.25"/>
    <row r="16591" hidden="1" x14ac:dyDescent="0.25"/>
    <row r="16592" hidden="1" x14ac:dyDescent="0.25"/>
    <row r="16593" hidden="1" x14ac:dyDescent="0.25"/>
    <row r="16594" hidden="1" x14ac:dyDescent="0.25"/>
    <row r="16595" hidden="1" x14ac:dyDescent="0.25"/>
    <row r="16596" hidden="1" x14ac:dyDescent="0.25"/>
    <row r="16597" hidden="1" x14ac:dyDescent="0.25"/>
    <row r="16598" hidden="1" x14ac:dyDescent="0.25"/>
    <row r="16599" hidden="1" x14ac:dyDescent="0.25"/>
    <row r="16600" hidden="1" x14ac:dyDescent="0.25"/>
    <row r="16601" hidden="1" x14ac:dyDescent="0.25"/>
    <row r="16602" hidden="1" x14ac:dyDescent="0.25"/>
    <row r="16603" hidden="1" x14ac:dyDescent="0.25"/>
    <row r="16604" hidden="1" x14ac:dyDescent="0.25"/>
    <row r="16605" hidden="1" x14ac:dyDescent="0.25"/>
    <row r="16606" hidden="1" x14ac:dyDescent="0.25"/>
    <row r="16607" hidden="1" x14ac:dyDescent="0.25"/>
    <row r="16608" hidden="1" x14ac:dyDescent="0.25"/>
    <row r="16609" hidden="1" x14ac:dyDescent="0.25"/>
    <row r="16610" hidden="1" x14ac:dyDescent="0.25"/>
    <row r="16611" hidden="1" x14ac:dyDescent="0.25"/>
    <row r="16612" hidden="1" x14ac:dyDescent="0.25"/>
    <row r="16613" hidden="1" x14ac:dyDescent="0.25"/>
    <row r="16614" hidden="1" x14ac:dyDescent="0.25"/>
    <row r="16615" hidden="1" x14ac:dyDescent="0.25"/>
    <row r="16616" hidden="1" x14ac:dyDescent="0.25"/>
    <row r="16617" hidden="1" x14ac:dyDescent="0.25"/>
    <row r="16618" hidden="1" x14ac:dyDescent="0.25"/>
    <row r="16619" hidden="1" x14ac:dyDescent="0.25"/>
    <row r="16620" hidden="1" x14ac:dyDescent="0.25"/>
    <row r="16621" hidden="1" x14ac:dyDescent="0.25"/>
    <row r="16622" hidden="1" x14ac:dyDescent="0.25"/>
    <row r="16623" hidden="1" x14ac:dyDescent="0.25"/>
    <row r="16624" hidden="1" x14ac:dyDescent="0.25"/>
    <row r="16625" hidden="1" x14ac:dyDescent="0.25"/>
    <row r="16626" hidden="1" x14ac:dyDescent="0.25"/>
    <row r="16627" hidden="1" x14ac:dyDescent="0.25"/>
    <row r="16628" hidden="1" x14ac:dyDescent="0.25"/>
    <row r="16629" hidden="1" x14ac:dyDescent="0.25"/>
    <row r="16630" hidden="1" x14ac:dyDescent="0.25"/>
    <row r="16631" hidden="1" x14ac:dyDescent="0.25"/>
    <row r="16632" hidden="1" x14ac:dyDescent="0.25"/>
    <row r="16633" hidden="1" x14ac:dyDescent="0.25"/>
    <row r="16634" hidden="1" x14ac:dyDescent="0.25"/>
    <row r="16635" hidden="1" x14ac:dyDescent="0.25"/>
    <row r="16636" hidden="1" x14ac:dyDescent="0.25"/>
    <row r="16637" hidden="1" x14ac:dyDescent="0.25"/>
    <row r="16638" hidden="1" x14ac:dyDescent="0.25"/>
    <row r="16639" hidden="1" x14ac:dyDescent="0.25"/>
    <row r="16640" hidden="1" x14ac:dyDescent="0.25"/>
    <row r="16641" hidden="1" x14ac:dyDescent="0.25"/>
    <row r="16642" hidden="1" x14ac:dyDescent="0.25"/>
    <row r="16643" hidden="1" x14ac:dyDescent="0.25"/>
    <row r="16644" hidden="1" x14ac:dyDescent="0.25"/>
    <row r="16645" hidden="1" x14ac:dyDescent="0.25"/>
    <row r="16646" hidden="1" x14ac:dyDescent="0.25"/>
    <row r="16647" hidden="1" x14ac:dyDescent="0.25"/>
    <row r="16648" hidden="1" x14ac:dyDescent="0.25"/>
    <row r="16649" hidden="1" x14ac:dyDescent="0.25"/>
    <row r="16650" hidden="1" x14ac:dyDescent="0.25"/>
    <row r="16651" hidden="1" x14ac:dyDescent="0.25"/>
    <row r="16652" hidden="1" x14ac:dyDescent="0.25"/>
    <row r="16653" hidden="1" x14ac:dyDescent="0.25"/>
    <row r="16654" hidden="1" x14ac:dyDescent="0.25"/>
    <row r="16655" hidden="1" x14ac:dyDescent="0.25"/>
    <row r="16656" hidden="1" x14ac:dyDescent="0.25"/>
    <row r="16657" hidden="1" x14ac:dyDescent="0.25"/>
    <row r="16658" hidden="1" x14ac:dyDescent="0.25"/>
    <row r="16659" hidden="1" x14ac:dyDescent="0.25"/>
    <row r="16660" hidden="1" x14ac:dyDescent="0.25"/>
    <row r="16661" hidden="1" x14ac:dyDescent="0.25"/>
    <row r="16662" hidden="1" x14ac:dyDescent="0.25"/>
    <row r="16663" hidden="1" x14ac:dyDescent="0.25"/>
    <row r="16664" hidden="1" x14ac:dyDescent="0.25"/>
    <row r="16665" hidden="1" x14ac:dyDescent="0.25"/>
    <row r="16666" hidden="1" x14ac:dyDescent="0.25"/>
    <row r="16667" hidden="1" x14ac:dyDescent="0.25"/>
    <row r="16668" hidden="1" x14ac:dyDescent="0.25"/>
    <row r="16669" hidden="1" x14ac:dyDescent="0.25"/>
    <row r="16670" hidden="1" x14ac:dyDescent="0.25"/>
    <row r="16671" hidden="1" x14ac:dyDescent="0.25"/>
    <row r="16672" hidden="1" x14ac:dyDescent="0.25"/>
    <row r="16673" hidden="1" x14ac:dyDescent="0.25"/>
    <row r="16674" hidden="1" x14ac:dyDescent="0.25"/>
    <row r="16675" hidden="1" x14ac:dyDescent="0.25"/>
    <row r="16676" hidden="1" x14ac:dyDescent="0.25"/>
    <row r="16677" hidden="1" x14ac:dyDescent="0.25"/>
    <row r="16678" hidden="1" x14ac:dyDescent="0.25"/>
    <row r="16679" hidden="1" x14ac:dyDescent="0.25"/>
    <row r="16680" hidden="1" x14ac:dyDescent="0.25"/>
    <row r="16681" hidden="1" x14ac:dyDescent="0.25"/>
    <row r="16682" hidden="1" x14ac:dyDescent="0.25"/>
    <row r="16683" hidden="1" x14ac:dyDescent="0.25"/>
    <row r="16684" hidden="1" x14ac:dyDescent="0.25"/>
    <row r="16685" hidden="1" x14ac:dyDescent="0.25"/>
    <row r="16686" hidden="1" x14ac:dyDescent="0.25"/>
    <row r="16687" hidden="1" x14ac:dyDescent="0.25"/>
    <row r="16688" hidden="1" x14ac:dyDescent="0.25"/>
    <row r="16689" hidden="1" x14ac:dyDescent="0.25"/>
    <row r="16690" hidden="1" x14ac:dyDescent="0.25"/>
    <row r="16691" hidden="1" x14ac:dyDescent="0.25"/>
    <row r="16692" hidden="1" x14ac:dyDescent="0.25"/>
    <row r="16693" hidden="1" x14ac:dyDescent="0.25"/>
    <row r="16694" hidden="1" x14ac:dyDescent="0.25"/>
    <row r="16695" hidden="1" x14ac:dyDescent="0.25"/>
    <row r="16696" hidden="1" x14ac:dyDescent="0.25"/>
    <row r="16697" hidden="1" x14ac:dyDescent="0.25"/>
    <row r="16698" hidden="1" x14ac:dyDescent="0.25"/>
    <row r="16699" hidden="1" x14ac:dyDescent="0.25"/>
    <row r="16700" hidden="1" x14ac:dyDescent="0.25"/>
    <row r="16701" hidden="1" x14ac:dyDescent="0.25"/>
    <row r="16702" hidden="1" x14ac:dyDescent="0.25"/>
    <row r="16703" hidden="1" x14ac:dyDescent="0.25"/>
    <row r="16704" hidden="1" x14ac:dyDescent="0.25"/>
    <row r="16705" hidden="1" x14ac:dyDescent="0.25"/>
    <row r="16706" hidden="1" x14ac:dyDescent="0.25"/>
    <row r="16707" hidden="1" x14ac:dyDescent="0.25"/>
    <row r="16708" hidden="1" x14ac:dyDescent="0.25"/>
    <row r="16709" hidden="1" x14ac:dyDescent="0.25"/>
    <row r="16710" hidden="1" x14ac:dyDescent="0.25"/>
    <row r="16711" hidden="1" x14ac:dyDescent="0.25"/>
    <row r="16712" hidden="1" x14ac:dyDescent="0.25"/>
    <row r="16713" hidden="1" x14ac:dyDescent="0.25"/>
    <row r="16714" hidden="1" x14ac:dyDescent="0.25"/>
    <row r="16715" hidden="1" x14ac:dyDescent="0.25"/>
    <row r="16716" hidden="1" x14ac:dyDescent="0.25"/>
    <row r="16717" hidden="1" x14ac:dyDescent="0.25"/>
    <row r="16718" hidden="1" x14ac:dyDescent="0.25"/>
    <row r="16719" hidden="1" x14ac:dyDescent="0.25"/>
    <row r="16720" hidden="1" x14ac:dyDescent="0.25"/>
    <row r="16721" hidden="1" x14ac:dyDescent="0.25"/>
    <row r="16722" hidden="1" x14ac:dyDescent="0.25"/>
    <row r="16723" hidden="1" x14ac:dyDescent="0.25"/>
    <row r="16724" hidden="1" x14ac:dyDescent="0.25"/>
    <row r="16725" hidden="1" x14ac:dyDescent="0.25"/>
    <row r="16726" hidden="1" x14ac:dyDescent="0.25"/>
    <row r="16727" hidden="1" x14ac:dyDescent="0.25"/>
    <row r="16728" hidden="1" x14ac:dyDescent="0.25"/>
    <row r="16729" hidden="1" x14ac:dyDescent="0.25"/>
    <row r="16730" hidden="1" x14ac:dyDescent="0.25"/>
    <row r="16731" hidden="1" x14ac:dyDescent="0.25"/>
    <row r="16732" hidden="1" x14ac:dyDescent="0.25"/>
    <row r="16733" hidden="1" x14ac:dyDescent="0.25"/>
    <row r="16734" hidden="1" x14ac:dyDescent="0.25"/>
    <row r="16735" hidden="1" x14ac:dyDescent="0.25"/>
    <row r="16736" hidden="1" x14ac:dyDescent="0.25"/>
    <row r="16737" hidden="1" x14ac:dyDescent="0.25"/>
    <row r="16738" hidden="1" x14ac:dyDescent="0.25"/>
    <row r="16739" hidden="1" x14ac:dyDescent="0.25"/>
    <row r="16740" hidden="1" x14ac:dyDescent="0.25"/>
    <row r="16741" hidden="1" x14ac:dyDescent="0.25"/>
    <row r="16742" hidden="1" x14ac:dyDescent="0.25"/>
    <row r="16743" hidden="1" x14ac:dyDescent="0.25"/>
    <row r="16744" hidden="1" x14ac:dyDescent="0.25"/>
    <row r="16745" hidden="1" x14ac:dyDescent="0.25"/>
    <row r="16746" hidden="1" x14ac:dyDescent="0.25"/>
    <row r="16747" hidden="1" x14ac:dyDescent="0.25"/>
    <row r="16748" hidden="1" x14ac:dyDescent="0.25"/>
    <row r="16749" hidden="1" x14ac:dyDescent="0.25"/>
    <row r="16750" hidden="1" x14ac:dyDescent="0.25"/>
    <row r="16751" hidden="1" x14ac:dyDescent="0.25"/>
    <row r="16752" hidden="1" x14ac:dyDescent="0.25"/>
    <row r="16753" hidden="1" x14ac:dyDescent="0.25"/>
    <row r="16754" hidden="1" x14ac:dyDescent="0.25"/>
    <row r="16755" hidden="1" x14ac:dyDescent="0.25"/>
    <row r="16756" hidden="1" x14ac:dyDescent="0.25"/>
    <row r="16757" hidden="1" x14ac:dyDescent="0.25"/>
    <row r="16758" hidden="1" x14ac:dyDescent="0.25"/>
    <row r="16759" hidden="1" x14ac:dyDescent="0.25"/>
    <row r="16760" hidden="1" x14ac:dyDescent="0.25"/>
    <row r="16761" hidden="1" x14ac:dyDescent="0.25"/>
    <row r="16762" hidden="1" x14ac:dyDescent="0.25"/>
    <row r="16763" hidden="1" x14ac:dyDescent="0.25"/>
    <row r="16764" hidden="1" x14ac:dyDescent="0.25"/>
    <row r="16765" hidden="1" x14ac:dyDescent="0.25"/>
    <row r="16766" hidden="1" x14ac:dyDescent="0.25"/>
    <row r="16767" hidden="1" x14ac:dyDescent="0.25"/>
    <row r="16768" hidden="1" x14ac:dyDescent="0.25"/>
    <row r="16769" hidden="1" x14ac:dyDescent="0.25"/>
    <row r="16770" hidden="1" x14ac:dyDescent="0.25"/>
    <row r="16771" hidden="1" x14ac:dyDescent="0.25"/>
    <row r="16772" hidden="1" x14ac:dyDescent="0.25"/>
    <row r="16773" hidden="1" x14ac:dyDescent="0.25"/>
    <row r="16774" hidden="1" x14ac:dyDescent="0.25"/>
    <row r="16775" hidden="1" x14ac:dyDescent="0.25"/>
    <row r="16776" hidden="1" x14ac:dyDescent="0.25"/>
    <row r="16777" hidden="1" x14ac:dyDescent="0.25"/>
    <row r="16778" hidden="1" x14ac:dyDescent="0.25"/>
    <row r="16779" hidden="1" x14ac:dyDescent="0.25"/>
    <row r="16780" hidden="1" x14ac:dyDescent="0.25"/>
    <row r="16781" hidden="1" x14ac:dyDescent="0.25"/>
    <row r="16782" hidden="1" x14ac:dyDescent="0.25"/>
    <row r="16783" hidden="1" x14ac:dyDescent="0.25"/>
    <row r="16784" hidden="1" x14ac:dyDescent="0.25"/>
    <row r="16785" hidden="1" x14ac:dyDescent="0.25"/>
    <row r="16786" hidden="1" x14ac:dyDescent="0.25"/>
    <row r="16787" hidden="1" x14ac:dyDescent="0.25"/>
    <row r="16788" hidden="1" x14ac:dyDescent="0.25"/>
    <row r="16789" hidden="1" x14ac:dyDescent="0.25"/>
    <row r="16790" hidden="1" x14ac:dyDescent="0.25"/>
    <row r="16791" hidden="1" x14ac:dyDescent="0.25"/>
    <row r="16792" hidden="1" x14ac:dyDescent="0.25"/>
    <row r="16793" hidden="1" x14ac:dyDescent="0.25"/>
    <row r="16794" hidden="1" x14ac:dyDescent="0.25"/>
    <row r="16795" hidden="1" x14ac:dyDescent="0.25"/>
    <row r="16796" hidden="1" x14ac:dyDescent="0.25"/>
    <row r="16797" hidden="1" x14ac:dyDescent="0.25"/>
    <row r="16798" hidden="1" x14ac:dyDescent="0.25"/>
    <row r="16799" hidden="1" x14ac:dyDescent="0.25"/>
    <row r="16800" hidden="1" x14ac:dyDescent="0.25"/>
    <row r="16801" hidden="1" x14ac:dyDescent="0.25"/>
    <row r="16802" hidden="1" x14ac:dyDescent="0.25"/>
    <row r="16803" hidden="1" x14ac:dyDescent="0.25"/>
    <row r="16804" hidden="1" x14ac:dyDescent="0.25"/>
    <row r="16805" hidden="1" x14ac:dyDescent="0.25"/>
    <row r="16806" hidden="1" x14ac:dyDescent="0.25"/>
    <row r="16807" hidden="1" x14ac:dyDescent="0.25"/>
    <row r="16808" hidden="1" x14ac:dyDescent="0.25"/>
    <row r="16809" hidden="1" x14ac:dyDescent="0.25"/>
    <row r="16810" hidden="1" x14ac:dyDescent="0.25"/>
    <row r="16811" hidden="1" x14ac:dyDescent="0.25"/>
    <row r="16812" hidden="1" x14ac:dyDescent="0.25"/>
    <row r="16813" hidden="1" x14ac:dyDescent="0.25"/>
    <row r="16814" hidden="1" x14ac:dyDescent="0.25"/>
    <row r="16815" hidden="1" x14ac:dyDescent="0.25"/>
    <row r="16816" hidden="1" x14ac:dyDescent="0.25"/>
    <row r="16817" hidden="1" x14ac:dyDescent="0.25"/>
    <row r="16818" hidden="1" x14ac:dyDescent="0.25"/>
    <row r="16819" hidden="1" x14ac:dyDescent="0.25"/>
    <row r="16820" hidden="1" x14ac:dyDescent="0.25"/>
    <row r="16821" hidden="1" x14ac:dyDescent="0.25"/>
    <row r="16822" hidden="1" x14ac:dyDescent="0.25"/>
    <row r="16823" hidden="1" x14ac:dyDescent="0.25"/>
    <row r="16824" hidden="1" x14ac:dyDescent="0.25"/>
    <row r="16825" hidden="1" x14ac:dyDescent="0.25"/>
    <row r="16826" hidden="1" x14ac:dyDescent="0.25"/>
    <row r="16827" hidden="1" x14ac:dyDescent="0.25"/>
    <row r="16828" hidden="1" x14ac:dyDescent="0.25"/>
    <row r="16829" hidden="1" x14ac:dyDescent="0.25"/>
    <row r="16830" hidden="1" x14ac:dyDescent="0.25"/>
    <row r="16831" hidden="1" x14ac:dyDescent="0.25"/>
    <row r="16832" hidden="1" x14ac:dyDescent="0.25"/>
    <row r="16833" hidden="1" x14ac:dyDescent="0.25"/>
    <row r="16834" hidden="1" x14ac:dyDescent="0.25"/>
    <row r="16835" hidden="1" x14ac:dyDescent="0.25"/>
    <row r="16836" hidden="1" x14ac:dyDescent="0.25"/>
    <row r="16837" hidden="1" x14ac:dyDescent="0.25"/>
    <row r="16838" hidden="1" x14ac:dyDescent="0.25"/>
    <row r="16839" hidden="1" x14ac:dyDescent="0.25"/>
    <row r="16840" hidden="1" x14ac:dyDescent="0.25"/>
    <row r="16841" hidden="1" x14ac:dyDescent="0.25"/>
    <row r="16842" hidden="1" x14ac:dyDescent="0.25"/>
    <row r="16843" hidden="1" x14ac:dyDescent="0.25"/>
    <row r="16844" hidden="1" x14ac:dyDescent="0.25"/>
    <row r="16845" hidden="1" x14ac:dyDescent="0.25"/>
    <row r="16846" hidden="1" x14ac:dyDescent="0.25"/>
    <row r="16847" hidden="1" x14ac:dyDescent="0.25"/>
    <row r="16848" hidden="1" x14ac:dyDescent="0.25"/>
    <row r="16849" hidden="1" x14ac:dyDescent="0.25"/>
    <row r="16850" hidden="1" x14ac:dyDescent="0.25"/>
    <row r="16851" hidden="1" x14ac:dyDescent="0.25"/>
    <row r="16852" hidden="1" x14ac:dyDescent="0.25"/>
    <row r="16853" hidden="1" x14ac:dyDescent="0.25"/>
    <row r="16854" hidden="1" x14ac:dyDescent="0.25"/>
    <row r="16855" hidden="1" x14ac:dyDescent="0.25"/>
    <row r="16856" hidden="1" x14ac:dyDescent="0.25"/>
    <row r="16857" hidden="1" x14ac:dyDescent="0.25"/>
    <row r="16858" hidden="1" x14ac:dyDescent="0.25"/>
    <row r="16859" hidden="1" x14ac:dyDescent="0.25"/>
    <row r="16860" hidden="1" x14ac:dyDescent="0.25"/>
    <row r="16861" hidden="1" x14ac:dyDescent="0.25"/>
    <row r="16862" hidden="1" x14ac:dyDescent="0.25"/>
    <row r="16863" hidden="1" x14ac:dyDescent="0.25"/>
    <row r="16864" hidden="1" x14ac:dyDescent="0.25"/>
    <row r="16865" hidden="1" x14ac:dyDescent="0.25"/>
    <row r="16866" hidden="1" x14ac:dyDescent="0.25"/>
    <row r="16867" hidden="1" x14ac:dyDescent="0.25"/>
    <row r="16868" hidden="1" x14ac:dyDescent="0.25"/>
    <row r="16869" hidden="1" x14ac:dyDescent="0.25"/>
    <row r="16870" hidden="1" x14ac:dyDescent="0.25"/>
    <row r="16871" hidden="1" x14ac:dyDescent="0.25"/>
    <row r="16872" hidden="1" x14ac:dyDescent="0.25"/>
    <row r="16873" hidden="1" x14ac:dyDescent="0.25"/>
    <row r="16874" hidden="1" x14ac:dyDescent="0.25"/>
    <row r="16875" hidden="1" x14ac:dyDescent="0.25"/>
    <row r="16876" hidden="1" x14ac:dyDescent="0.25"/>
    <row r="16877" hidden="1" x14ac:dyDescent="0.25"/>
    <row r="16878" hidden="1" x14ac:dyDescent="0.25"/>
    <row r="16879" hidden="1" x14ac:dyDescent="0.25"/>
    <row r="16880" hidden="1" x14ac:dyDescent="0.25"/>
    <row r="16881" hidden="1" x14ac:dyDescent="0.25"/>
    <row r="16882" hidden="1" x14ac:dyDescent="0.25"/>
    <row r="16883" hidden="1" x14ac:dyDescent="0.25"/>
    <row r="16884" hidden="1" x14ac:dyDescent="0.25"/>
    <row r="16885" hidden="1" x14ac:dyDescent="0.25"/>
    <row r="16886" hidden="1" x14ac:dyDescent="0.25"/>
    <row r="16887" hidden="1" x14ac:dyDescent="0.25"/>
    <row r="16888" hidden="1" x14ac:dyDescent="0.25"/>
    <row r="16889" hidden="1" x14ac:dyDescent="0.25"/>
    <row r="16890" hidden="1" x14ac:dyDescent="0.25"/>
    <row r="16891" hidden="1" x14ac:dyDescent="0.25"/>
    <row r="16892" hidden="1" x14ac:dyDescent="0.25"/>
    <row r="16893" hidden="1" x14ac:dyDescent="0.25"/>
    <row r="16894" hidden="1" x14ac:dyDescent="0.25"/>
    <row r="16895" hidden="1" x14ac:dyDescent="0.25"/>
    <row r="16896" hidden="1" x14ac:dyDescent="0.25"/>
    <row r="16897" hidden="1" x14ac:dyDescent="0.25"/>
    <row r="16898" hidden="1" x14ac:dyDescent="0.25"/>
    <row r="16899" hidden="1" x14ac:dyDescent="0.25"/>
    <row r="16900" hidden="1" x14ac:dyDescent="0.25"/>
    <row r="16901" hidden="1" x14ac:dyDescent="0.25"/>
    <row r="16902" hidden="1" x14ac:dyDescent="0.25"/>
    <row r="16903" hidden="1" x14ac:dyDescent="0.25"/>
    <row r="16904" hidden="1" x14ac:dyDescent="0.25"/>
    <row r="16905" hidden="1" x14ac:dyDescent="0.25"/>
    <row r="16906" hidden="1" x14ac:dyDescent="0.25"/>
    <row r="16907" hidden="1" x14ac:dyDescent="0.25"/>
    <row r="16908" hidden="1" x14ac:dyDescent="0.25"/>
    <row r="16909" hidden="1" x14ac:dyDescent="0.25"/>
    <row r="16910" hidden="1" x14ac:dyDescent="0.25"/>
    <row r="16911" hidden="1" x14ac:dyDescent="0.25"/>
    <row r="16912" hidden="1" x14ac:dyDescent="0.25"/>
    <row r="16913" hidden="1" x14ac:dyDescent="0.25"/>
    <row r="16914" hidden="1" x14ac:dyDescent="0.25"/>
    <row r="16915" hidden="1" x14ac:dyDescent="0.25"/>
    <row r="16916" hidden="1" x14ac:dyDescent="0.25"/>
    <row r="16917" hidden="1" x14ac:dyDescent="0.25"/>
    <row r="16918" hidden="1" x14ac:dyDescent="0.25"/>
    <row r="16919" hidden="1" x14ac:dyDescent="0.25"/>
    <row r="16920" hidden="1" x14ac:dyDescent="0.25"/>
    <row r="16921" hidden="1" x14ac:dyDescent="0.25"/>
    <row r="16922" hidden="1" x14ac:dyDescent="0.25"/>
    <row r="16923" hidden="1" x14ac:dyDescent="0.25"/>
    <row r="16924" hidden="1" x14ac:dyDescent="0.25"/>
    <row r="16925" hidden="1" x14ac:dyDescent="0.25"/>
    <row r="16926" hidden="1" x14ac:dyDescent="0.25"/>
    <row r="16927" hidden="1" x14ac:dyDescent="0.25"/>
    <row r="16928" hidden="1" x14ac:dyDescent="0.25"/>
    <row r="16929" hidden="1" x14ac:dyDescent="0.25"/>
    <row r="16930" hidden="1" x14ac:dyDescent="0.25"/>
    <row r="16931" hidden="1" x14ac:dyDescent="0.25"/>
    <row r="16932" hidden="1" x14ac:dyDescent="0.25"/>
    <row r="16933" hidden="1" x14ac:dyDescent="0.25"/>
    <row r="16934" hidden="1" x14ac:dyDescent="0.25"/>
    <row r="16935" hidden="1" x14ac:dyDescent="0.25"/>
    <row r="16936" hidden="1" x14ac:dyDescent="0.25"/>
    <row r="16937" hidden="1" x14ac:dyDescent="0.25"/>
    <row r="16938" hidden="1" x14ac:dyDescent="0.25"/>
    <row r="16939" hidden="1" x14ac:dyDescent="0.25"/>
    <row r="16940" hidden="1" x14ac:dyDescent="0.25"/>
    <row r="16941" hidden="1" x14ac:dyDescent="0.25"/>
    <row r="16942" hidden="1" x14ac:dyDescent="0.25"/>
    <row r="16943" hidden="1" x14ac:dyDescent="0.25"/>
    <row r="16944" hidden="1" x14ac:dyDescent="0.25"/>
    <row r="16945" hidden="1" x14ac:dyDescent="0.25"/>
    <row r="16946" hidden="1" x14ac:dyDescent="0.25"/>
    <row r="16947" hidden="1" x14ac:dyDescent="0.25"/>
    <row r="16948" hidden="1" x14ac:dyDescent="0.25"/>
    <row r="16949" hidden="1" x14ac:dyDescent="0.25"/>
    <row r="16950" hidden="1" x14ac:dyDescent="0.25"/>
    <row r="16951" hidden="1" x14ac:dyDescent="0.25"/>
    <row r="16952" hidden="1" x14ac:dyDescent="0.25"/>
    <row r="16953" hidden="1" x14ac:dyDescent="0.25"/>
    <row r="16954" hidden="1" x14ac:dyDescent="0.25"/>
    <row r="16955" hidden="1" x14ac:dyDescent="0.25"/>
    <row r="16956" hidden="1" x14ac:dyDescent="0.25"/>
    <row r="16957" hidden="1" x14ac:dyDescent="0.25"/>
    <row r="16958" hidden="1" x14ac:dyDescent="0.25"/>
    <row r="16959" hidden="1" x14ac:dyDescent="0.25"/>
    <row r="16960" hidden="1" x14ac:dyDescent="0.25"/>
    <row r="16961" hidden="1" x14ac:dyDescent="0.25"/>
    <row r="16962" hidden="1" x14ac:dyDescent="0.25"/>
    <row r="16963" hidden="1" x14ac:dyDescent="0.25"/>
    <row r="16964" hidden="1" x14ac:dyDescent="0.25"/>
    <row r="16965" hidden="1" x14ac:dyDescent="0.25"/>
    <row r="16966" hidden="1" x14ac:dyDescent="0.25"/>
    <row r="16967" hidden="1" x14ac:dyDescent="0.25"/>
    <row r="16968" hidden="1" x14ac:dyDescent="0.25"/>
    <row r="16969" hidden="1" x14ac:dyDescent="0.25"/>
    <row r="16970" hidden="1" x14ac:dyDescent="0.25"/>
    <row r="16971" hidden="1" x14ac:dyDescent="0.25"/>
    <row r="16972" hidden="1" x14ac:dyDescent="0.25"/>
    <row r="16973" hidden="1" x14ac:dyDescent="0.25"/>
    <row r="16974" hidden="1" x14ac:dyDescent="0.25"/>
    <row r="16975" hidden="1" x14ac:dyDescent="0.25"/>
    <row r="16976" hidden="1" x14ac:dyDescent="0.25"/>
    <row r="16977" hidden="1" x14ac:dyDescent="0.25"/>
    <row r="16978" hidden="1" x14ac:dyDescent="0.25"/>
    <row r="16979" hidden="1" x14ac:dyDescent="0.25"/>
    <row r="16980" hidden="1" x14ac:dyDescent="0.25"/>
    <row r="16981" hidden="1" x14ac:dyDescent="0.25"/>
    <row r="16982" hidden="1" x14ac:dyDescent="0.25"/>
    <row r="16983" hidden="1" x14ac:dyDescent="0.25"/>
    <row r="16984" hidden="1" x14ac:dyDescent="0.25"/>
    <row r="16985" hidden="1" x14ac:dyDescent="0.25"/>
    <row r="16986" hidden="1" x14ac:dyDescent="0.25"/>
    <row r="16987" hidden="1" x14ac:dyDescent="0.25"/>
    <row r="16988" hidden="1" x14ac:dyDescent="0.25"/>
    <row r="16989" hidden="1" x14ac:dyDescent="0.25"/>
    <row r="16990" hidden="1" x14ac:dyDescent="0.25"/>
    <row r="16991" hidden="1" x14ac:dyDescent="0.25"/>
    <row r="16992" hidden="1" x14ac:dyDescent="0.25"/>
    <row r="16993" hidden="1" x14ac:dyDescent="0.25"/>
    <row r="16994" hidden="1" x14ac:dyDescent="0.25"/>
    <row r="16995" hidden="1" x14ac:dyDescent="0.25"/>
    <row r="16996" hidden="1" x14ac:dyDescent="0.25"/>
    <row r="16997" hidden="1" x14ac:dyDescent="0.25"/>
    <row r="16998" hidden="1" x14ac:dyDescent="0.25"/>
    <row r="16999" hidden="1" x14ac:dyDescent="0.25"/>
    <row r="17000" hidden="1" x14ac:dyDescent="0.25"/>
    <row r="17001" hidden="1" x14ac:dyDescent="0.25"/>
    <row r="17002" hidden="1" x14ac:dyDescent="0.25"/>
    <row r="17003" hidden="1" x14ac:dyDescent="0.25"/>
    <row r="17004" hidden="1" x14ac:dyDescent="0.25"/>
    <row r="17005" hidden="1" x14ac:dyDescent="0.25"/>
    <row r="17006" hidden="1" x14ac:dyDescent="0.25"/>
    <row r="17007" hidden="1" x14ac:dyDescent="0.25"/>
    <row r="17008" hidden="1" x14ac:dyDescent="0.25"/>
    <row r="17009" hidden="1" x14ac:dyDescent="0.25"/>
    <row r="17010" hidden="1" x14ac:dyDescent="0.25"/>
    <row r="17011" hidden="1" x14ac:dyDescent="0.25"/>
    <row r="17012" hidden="1" x14ac:dyDescent="0.25"/>
    <row r="17013" hidden="1" x14ac:dyDescent="0.25"/>
    <row r="17014" hidden="1" x14ac:dyDescent="0.25"/>
    <row r="17015" hidden="1" x14ac:dyDescent="0.25"/>
    <row r="17016" hidden="1" x14ac:dyDescent="0.25"/>
    <row r="17017" hidden="1" x14ac:dyDescent="0.25"/>
    <row r="17018" hidden="1" x14ac:dyDescent="0.25"/>
    <row r="17019" hidden="1" x14ac:dyDescent="0.25"/>
    <row r="17020" hidden="1" x14ac:dyDescent="0.25"/>
    <row r="17021" hidden="1" x14ac:dyDescent="0.25"/>
    <row r="17022" hidden="1" x14ac:dyDescent="0.25"/>
    <row r="17023" hidden="1" x14ac:dyDescent="0.25"/>
    <row r="17024" hidden="1" x14ac:dyDescent="0.25"/>
    <row r="17025" hidden="1" x14ac:dyDescent="0.25"/>
    <row r="17026" hidden="1" x14ac:dyDescent="0.25"/>
    <row r="17027" hidden="1" x14ac:dyDescent="0.25"/>
    <row r="17028" hidden="1" x14ac:dyDescent="0.25"/>
    <row r="17029" hidden="1" x14ac:dyDescent="0.25"/>
    <row r="17030" hidden="1" x14ac:dyDescent="0.25"/>
    <row r="17031" hidden="1" x14ac:dyDescent="0.25"/>
    <row r="17032" hidden="1" x14ac:dyDescent="0.25"/>
    <row r="17033" hidden="1" x14ac:dyDescent="0.25"/>
    <row r="17034" hidden="1" x14ac:dyDescent="0.25"/>
    <row r="17035" hidden="1" x14ac:dyDescent="0.25"/>
    <row r="17036" hidden="1" x14ac:dyDescent="0.25"/>
    <row r="17037" hidden="1" x14ac:dyDescent="0.25"/>
    <row r="17038" hidden="1" x14ac:dyDescent="0.25"/>
    <row r="17039" hidden="1" x14ac:dyDescent="0.25"/>
    <row r="17040" hidden="1" x14ac:dyDescent="0.25"/>
    <row r="17041" hidden="1" x14ac:dyDescent="0.25"/>
    <row r="17042" hidden="1" x14ac:dyDescent="0.25"/>
    <row r="17043" hidden="1" x14ac:dyDescent="0.25"/>
    <row r="17044" hidden="1" x14ac:dyDescent="0.25"/>
    <row r="17045" hidden="1" x14ac:dyDescent="0.25"/>
    <row r="17046" hidden="1" x14ac:dyDescent="0.25"/>
    <row r="17047" hidden="1" x14ac:dyDescent="0.25"/>
    <row r="17048" hidden="1" x14ac:dyDescent="0.25"/>
    <row r="17049" hidden="1" x14ac:dyDescent="0.25"/>
    <row r="17050" hidden="1" x14ac:dyDescent="0.25"/>
    <row r="17051" hidden="1" x14ac:dyDescent="0.25"/>
    <row r="17052" hidden="1" x14ac:dyDescent="0.25"/>
    <row r="17053" hidden="1" x14ac:dyDescent="0.25"/>
    <row r="17054" hidden="1" x14ac:dyDescent="0.25"/>
    <row r="17055" hidden="1" x14ac:dyDescent="0.25"/>
    <row r="17056" hidden="1" x14ac:dyDescent="0.25"/>
    <row r="17057" hidden="1" x14ac:dyDescent="0.25"/>
    <row r="17058" hidden="1" x14ac:dyDescent="0.25"/>
    <row r="17059" hidden="1" x14ac:dyDescent="0.25"/>
    <row r="17060" hidden="1" x14ac:dyDescent="0.25"/>
    <row r="17061" hidden="1" x14ac:dyDescent="0.25"/>
    <row r="17062" hidden="1" x14ac:dyDescent="0.25"/>
    <row r="17063" hidden="1" x14ac:dyDescent="0.25"/>
    <row r="17064" hidden="1" x14ac:dyDescent="0.25"/>
    <row r="17065" hidden="1" x14ac:dyDescent="0.25"/>
    <row r="17066" hidden="1" x14ac:dyDescent="0.25"/>
    <row r="17067" hidden="1" x14ac:dyDescent="0.25"/>
    <row r="17068" hidden="1" x14ac:dyDescent="0.25"/>
    <row r="17069" hidden="1" x14ac:dyDescent="0.25"/>
    <row r="17070" hidden="1" x14ac:dyDescent="0.25"/>
    <row r="17071" hidden="1" x14ac:dyDescent="0.25"/>
    <row r="17072" hidden="1" x14ac:dyDescent="0.25"/>
    <row r="17073" hidden="1" x14ac:dyDescent="0.25"/>
    <row r="17074" hidden="1" x14ac:dyDescent="0.25"/>
    <row r="17075" hidden="1" x14ac:dyDescent="0.25"/>
    <row r="17076" hidden="1" x14ac:dyDescent="0.25"/>
    <row r="17077" hidden="1" x14ac:dyDescent="0.25"/>
    <row r="17078" hidden="1" x14ac:dyDescent="0.25"/>
    <row r="17079" hidden="1" x14ac:dyDescent="0.25"/>
    <row r="17080" hidden="1" x14ac:dyDescent="0.25"/>
    <row r="17081" hidden="1" x14ac:dyDescent="0.25"/>
    <row r="17082" hidden="1" x14ac:dyDescent="0.25"/>
    <row r="17083" hidden="1" x14ac:dyDescent="0.25"/>
    <row r="17084" hidden="1" x14ac:dyDescent="0.25"/>
    <row r="17085" hidden="1" x14ac:dyDescent="0.25"/>
    <row r="17086" hidden="1" x14ac:dyDescent="0.25"/>
    <row r="17087" hidden="1" x14ac:dyDescent="0.25"/>
    <row r="17088" hidden="1" x14ac:dyDescent="0.25"/>
    <row r="17089" hidden="1" x14ac:dyDescent="0.25"/>
    <row r="17090" hidden="1" x14ac:dyDescent="0.25"/>
    <row r="17091" hidden="1" x14ac:dyDescent="0.25"/>
    <row r="17092" hidden="1" x14ac:dyDescent="0.25"/>
    <row r="17093" hidden="1" x14ac:dyDescent="0.25"/>
    <row r="17094" hidden="1" x14ac:dyDescent="0.25"/>
    <row r="17095" hidden="1" x14ac:dyDescent="0.25"/>
    <row r="17096" hidden="1" x14ac:dyDescent="0.25"/>
    <row r="17097" hidden="1" x14ac:dyDescent="0.25"/>
    <row r="17098" hidden="1" x14ac:dyDescent="0.25"/>
    <row r="17099" hidden="1" x14ac:dyDescent="0.25"/>
    <row r="17100" hidden="1" x14ac:dyDescent="0.25"/>
    <row r="17101" hidden="1" x14ac:dyDescent="0.25"/>
    <row r="17102" hidden="1" x14ac:dyDescent="0.25"/>
    <row r="17103" hidden="1" x14ac:dyDescent="0.25"/>
    <row r="17104" hidden="1" x14ac:dyDescent="0.25"/>
    <row r="17105" hidden="1" x14ac:dyDescent="0.25"/>
    <row r="17106" hidden="1" x14ac:dyDescent="0.25"/>
    <row r="17107" hidden="1" x14ac:dyDescent="0.25"/>
    <row r="17108" hidden="1" x14ac:dyDescent="0.25"/>
    <row r="17109" hidden="1" x14ac:dyDescent="0.25"/>
    <row r="17110" hidden="1" x14ac:dyDescent="0.25"/>
    <row r="17111" hidden="1" x14ac:dyDescent="0.25"/>
    <row r="17112" hidden="1" x14ac:dyDescent="0.25"/>
    <row r="17113" hidden="1" x14ac:dyDescent="0.25"/>
    <row r="17114" hidden="1" x14ac:dyDescent="0.25"/>
    <row r="17115" hidden="1" x14ac:dyDescent="0.25"/>
    <row r="17116" hidden="1" x14ac:dyDescent="0.25"/>
    <row r="17117" hidden="1" x14ac:dyDescent="0.25"/>
    <row r="17118" hidden="1" x14ac:dyDescent="0.25"/>
    <row r="17119" hidden="1" x14ac:dyDescent="0.25"/>
    <row r="17120" hidden="1" x14ac:dyDescent="0.25"/>
    <row r="17121" hidden="1" x14ac:dyDescent="0.25"/>
    <row r="17122" hidden="1" x14ac:dyDescent="0.25"/>
    <row r="17123" hidden="1" x14ac:dyDescent="0.25"/>
    <row r="17124" hidden="1" x14ac:dyDescent="0.25"/>
    <row r="17125" hidden="1" x14ac:dyDescent="0.25"/>
    <row r="17126" hidden="1" x14ac:dyDescent="0.25"/>
    <row r="17127" hidden="1" x14ac:dyDescent="0.25"/>
    <row r="17128" hidden="1" x14ac:dyDescent="0.25"/>
    <row r="17129" hidden="1" x14ac:dyDescent="0.25"/>
    <row r="17130" hidden="1" x14ac:dyDescent="0.25"/>
    <row r="17131" hidden="1" x14ac:dyDescent="0.25"/>
    <row r="17132" hidden="1" x14ac:dyDescent="0.25"/>
    <row r="17133" hidden="1" x14ac:dyDescent="0.25"/>
    <row r="17134" hidden="1" x14ac:dyDescent="0.25"/>
    <row r="17135" hidden="1" x14ac:dyDescent="0.25"/>
    <row r="17136" hidden="1" x14ac:dyDescent="0.25"/>
    <row r="17137" hidden="1" x14ac:dyDescent="0.25"/>
    <row r="17138" hidden="1" x14ac:dyDescent="0.25"/>
    <row r="17139" hidden="1" x14ac:dyDescent="0.25"/>
    <row r="17140" hidden="1" x14ac:dyDescent="0.25"/>
    <row r="17141" hidden="1" x14ac:dyDescent="0.25"/>
    <row r="17142" hidden="1" x14ac:dyDescent="0.25"/>
    <row r="17143" hidden="1" x14ac:dyDescent="0.25"/>
    <row r="17144" hidden="1" x14ac:dyDescent="0.25"/>
    <row r="17145" hidden="1" x14ac:dyDescent="0.25"/>
    <row r="17146" hidden="1" x14ac:dyDescent="0.25"/>
    <row r="17147" hidden="1" x14ac:dyDescent="0.25"/>
    <row r="17148" hidden="1" x14ac:dyDescent="0.25"/>
    <row r="17149" hidden="1" x14ac:dyDescent="0.25"/>
    <row r="17150" hidden="1" x14ac:dyDescent="0.25"/>
    <row r="17151" hidden="1" x14ac:dyDescent="0.25"/>
    <row r="17152" hidden="1" x14ac:dyDescent="0.25"/>
    <row r="17153" hidden="1" x14ac:dyDescent="0.25"/>
    <row r="17154" hidden="1" x14ac:dyDescent="0.25"/>
    <row r="17155" hidden="1" x14ac:dyDescent="0.25"/>
    <row r="17156" hidden="1" x14ac:dyDescent="0.25"/>
    <row r="17157" hidden="1" x14ac:dyDescent="0.25"/>
    <row r="17158" hidden="1" x14ac:dyDescent="0.25"/>
    <row r="17159" hidden="1" x14ac:dyDescent="0.25"/>
    <row r="17160" hidden="1" x14ac:dyDescent="0.25"/>
    <row r="17161" hidden="1" x14ac:dyDescent="0.25"/>
    <row r="17162" hidden="1" x14ac:dyDescent="0.25"/>
    <row r="17163" hidden="1" x14ac:dyDescent="0.25"/>
    <row r="17164" hidden="1" x14ac:dyDescent="0.25"/>
    <row r="17165" hidden="1" x14ac:dyDescent="0.25"/>
    <row r="17166" hidden="1" x14ac:dyDescent="0.25"/>
    <row r="17167" hidden="1" x14ac:dyDescent="0.25"/>
    <row r="17168" hidden="1" x14ac:dyDescent="0.25"/>
    <row r="17169" hidden="1" x14ac:dyDescent="0.25"/>
    <row r="17170" hidden="1" x14ac:dyDescent="0.25"/>
    <row r="17171" hidden="1" x14ac:dyDescent="0.25"/>
    <row r="17172" hidden="1" x14ac:dyDescent="0.25"/>
    <row r="17173" hidden="1" x14ac:dyDescent="0.25"/>
    <row r="17174" hidden="1" x14ac:dyDescent="0.25"/>
    <row r="17175" hidden="1" x14ac:dyDescent="0.25"/>
    <row r="17176" hidden="1" x14ac:dyDescent="0.25"/>
    <row r="17177" hidden="1" x14ac:dyDescent="0.25"/>
    <row r="17178" hidden="1" x14ac:dyDescent="0.25"/>
    <row r="17179" hidden="1" x14ac:dyDescent="0.25"/>
    <row r="17180" hidden="1" x14ac:dyDescent="0.25"/>
    <row r="17181" hidden="1" x14ac:dyDescent="0.25"/>
    <row r="17182" hidden="1" x14ac:dyDescent="0.25"/>
    <row r="17183" hidden="1" x14ac:dyDescent="0.25"/>
    <row r="17184" hidden="1" x14ac:dyDescent="0.25"/>
    <row r="17185" hidden="1" x14ac:dyDescent="0.25"/>
    <row r="17186" hidden="1" x14ac:dyDescent="0.25"/>
    <row r="17187" hidden="1" x14ac:dyDescent="0.25"/>
    <row r="17188" hidden="1" x14ac:dyDescent="0.25"/>
    <row r="17189" hidden="1" x14ac:dyDescent="0.25"/>
    <row r="17190" hidden="1" x14ac:dyDescent="0.25"/>
    <row r="17191" hidden="1" x14ac:dyDescent="0.25"/>
    <row r="17192" hidden="1" x14ac:dyDescent="0.25"/>
    <row r="17193" hidden="1" x14ac:dyDescent="0.25"/>
    <row r="17194" hidden="1" x14ac:dyDescent="0.25"/>
    <row r="17195" hidden="1" x14ac:dyDescent="0.25"/>
    <row r="17196" hidden="1" x14ac:dyDescent="0.25"/>
    <row r="17197" hidden="1" x14ac:dyDescent="0.25"/>
    <row r="17198" hidden="1" x14ac:dyDescent="0.25"/>
    <row r="17199" hidden="1" x14ac:dyDescent="0.25"/>
    <row r="17200" hidden="1" x14ac:dyDescent="0.25"/>
    <row r="17201" hidden="1" x14ac:dyDescent="0.25"/>
    <row r="17202" hidden="1" x14ac:dyDescent="0.25"/>
    <row r="17203" hidden="1" x14ac:dyDescent="0.25"/>
    <row r="17204" hidden="1" x14ac:dyDescent="0.25"/>
    <row r="17205" hidden="1" x14ac:dyDescent="0.25"/>
    <row r="17206" hidden="1" x14ac:dyDescent="0.25"/>
    <row r="17207" hidden="1" x14ac:dyDescent="0.25"/>
    <row r="17208" hidden="1" x14ac:dyDescent="0.25"/>
    <row r="17209" hidden="1" x14ac:dyDescent="0.25"/>
    <row r="17210" hidden="1" x14ac:dyDescent="0.25"/>
    <row r="17211" hidden="1" x14ac:dyDescent="0.25"/>
    <row r="17212" hidden="1" x14ac:dyDescent="0.25"/>
    <row r="17213" hidden="1" x14ac:dyDescent="0.25"/>
    <row r="17214" hidden="1" x14ac:dyDescent="0.25"/>
    <row r="17215" hidden="1" x14ac:dyDescent="0.25"/>
    <row r="17216" hidden="1" x14ac:dyDescent="0.25"/>
    <row r="17217" hidden="1" x14ac:dyDescent="0.25"/>
    <row r="17218" hidden="1" x14ac:dyDescent="0.25"/>
    <row r="17219" hidden="1" x14ac:dyDescent="0.25"/>
    <row r="17220" hidden="1" x14ac:dyDescent="0.25"/>
    <row r="17221" hidden="1" x14ac:dyDescent="0.25"/>
    <row r="17222" hidden="1" x14ac:dyDescent="0.25"/>
    <row r="17223" hidden="1" x14ac:dyDescent="0.25"/>
    <row r="17224" hidden="1" x14ac:dyDescent="0.25"/>
    <row r="17225" hidden="1" x14ac:dyDescent="0.25"/>
    <row r="17226" hidden="1" x14ac:dyDescent="0.25"/>
    <row r="17227" hidden="1" x14ac:dyDescent="0.25"/>
    <row r="17228" hidden="1" x14ac:dyDescent="0.25"/>
    <row r="17229" hidden="1" x14ac:dyDescent="0.25"/>
    <row r="17230" hidden="1" x14ac:dyDescent="0.25"/>
    <row r="17231" hidden="1" x14ac:dyDescent="0.25"/>
    <row r="17232" hidden="1" x14ac:dyDescent="0.25"/>
    <row r="17233" hidden="1" x14ac:dyDescent="0.25"/>
    <row r="17234" hidden="1" x14ac:dyDescent="0.25"/>
    <row r="17235" hidden="1" x14ac:dyDescent="0.25"/>
    <row r="17236" hidden="1" x14ac:dyDescent="0.25"/>
    <row r="17237" hidden="1" x14ac:dyDescent="0.25"/>
    <row r="17238" hidden="1" x14ac:dyDescent="0.25"/>
    <row r="17239" hidden="1" x14ac:dyDescent="0.25"/>
    <row r="17240" hidden="1" x14ac:dyDescent="0.25"/>
    <row r="17241" hidden="1" x14ac:dyDescent="0.25"/>
    <row r="17242" hidden="1" x14ac:dyDescent="0.25"/>
    <row r="17243" hidden="1" x14ac:dyDescent="0.25"/>
    <row r="17244" hidden="1" x14ac:dyDescent="0.25"/>
    <row r="17245" hidden="1" x14ac:dyDescent="0.25"/>
    <row r="17246" hidden="1" x14ac:dyDescent="0.25"/>
    <row r="17247" hidden="1" x14ac:dyDescent="0.25"/>
    <row r="17248" hidden="1" x14ac:dyDescent="0.25"/>
    <row r="17249" hidden="1" x14ac:dyDescent="0.25"/>
    <row r="17250" hidden="1" x14ac:dyDescent="0.25"/>
    <row r="17251" hidden="1" x14ac:dyDescent="0.25"/>
    <row r="17252" hidden="1" x14ac:dyDescent="0.25"/>
    <row r="17253" hidden="1" x14ac:dyDescent="0.25"/>
    <row r="17254" hidden="1" x14ac:dyDescent="0.25"/>
    <row r="17255" hidden="1" x14ac:dyDescent="0.25"/>
    <row r="17256" hidden="1" x14ac:dyDescent="0.25"/>
    <row r="17257" hidden="1" x14ac:dyDescent="0.25"/>
    <row r="17258" hidden="1" x14ac:dyDescent="0.25"/>
    <row r="17259" hidden="1" x14ac:dyDescent="0.25"/>
    <row r="17260" hidden="1" x14ac:dyDescent="0.25"/>
    <row r="17261" hidden="1" x14ac:dyDescent="0.25"/>
    <row r="17262" hidden="1" x14ac:dyDescent="0.25"/>
    <row r="17263" hidden="1" x14ac:dyDescent="0.25"/>
    <row r="17264" hidden="1" x14ac:dyDescent="0.25"/>
    <row r="17265" hidden="1" x14ac:dyDescent="0.25"/>
    <row r="17266" hidden="1" x14ac:dyDescent="0.25"/>
    <row r="17267" hidden="1" x14ac:dyDescent="0.25"/>
    <row r="17268" hidden="1" x14ac:dyDescent="0.25"/>
    <row r="17269" hidden="1" x14ac:dyDescent="0.25"/>
    <row r="17270" hidden="1" x14ac:dyDescent="0.25"/>
    <row r="17271" hidden="1" x14ac:dyDescent="0.25"/>
    <row r="17272" hidden="1" x14ac:dyDescent="0.25"/>
    <row r="17273" hidden="1" x14ac:dyDescent="0.25"/>
    <row r="17274" hidden="1" x14ac:dyDescent="0.25"/>
    <row r="17275" hidden="1" x14ac:dyDescent="0.25"/>
    <row r="17276" hidden="1" x14ac:dyDescent="0.25"/>
    <row r="17277" hidden="1" x14ac:dyDescent="0.25"/>
    <row r="17278" hidden="1" x14ac:dyDescent="0.25"/>
    <row r="17279" hidden="1" x14ac:dyDescent="0.25"/>
    <row r="17280" hidden="1" x14ac:dyDescent="0.25"/>
    <row r="17281" hidden="1" x14ac:dyDescent="0.25"/>
    <row r="17282" hidden="1" x14ac:dyDescent="0.25"/>
    <row r="17283" hidden="1" x14ac:dyDescent="0.25"/>
    <row r="17284" hidden="1" x14ac:dyDescent="0.25"/>
    <row r="17285" hidden="1" x14ac:dyDescent="0.25"/>
    <row r="17286" hidden="1" x14ac:dyDescent="0.25"/>
    <row r="17287" hidden="1" x14ac:dyDescent="0.25"/>
    <row r="17288" hidden="1" x14ac:dyDescent="0.25"/>
    <row r="17289" hidden="1" x14ac:dyDescent="0.25"/>
    <row r="17290" hidden="1" x14ac:dyDescent="0.25"/>
    <row r="17291" hidden="1" x14ac:dyDescent="0.25"/>
    <row r="17292" hidden="1" x14ac:dyDescent="0.25"/>
    <row r="17293" hidden="1" x14ac:dyDescent="0.25"/>
    <row r="17294" hidden="1" x14ac:dyDescent="0.25"/>
    <row r="17295" hidden="1" x14ac:dyDescent="0.25"/>
    <row r="17296" hidden="1" x14ac:dyDescent="0.25"/>
    <row r="17297" hidden="1" x14ac:dyDescent="0.25"/>
    <row r="17298" hidden="1" x14ac:dyDescent="0.25"/>
    <row r="17299" hidden="1" x14ac:dyDescent="0.25"/>
    <row r="17300" hidden="1" x14ac:dyDescent="0.25"/>
    <row r="17301" hidden="1" x14ac:dyDescent="0.25"/>
    <row r="17302" hidden="1" x14ac:dyDescent="0.25"/>
    <row r="17303" hidden="1" x14ac:dyDescent="0.25"/>
    <row r="17304" hidden="1" x14ac:dyDescent="0.25"/>
    <row r="17305" hidden="1" x14ac:dyDescent="0.25"/>
    <row r="17306" hidden="1" x14ac:dyDescent="0.25"/>
    <row r="17307" hidden="1" x14ac:dyDescent="0.25"/>
    <row r="17308" hidden="1" x14ac:dyDescent="0.25"/>
    <row r="17309" hidden="1" x14ac:dyDescent="0.25"/>
    <row r="17310" hidden="1" x14ac:dyDescent="0.25"/>
    <row r="17311" hidden="1" x14ac:dyDescent="0.25"/>
    <row r="17312" hidden="1" x14ac:dyDescent="0.25"/>
    <row r="17313" hidden="1" x14ac:dyDescent="0.25"/>
    <row r="17314" hidden="1" x14ac:dyDescent="0.25"/>
    <row r="17315" hidden="1" x14ac:dyDescent="0.25"/>
    <row r="17316" hidden="1" x14ac:dyDescent="0.25"/>
    <row r="17317" hidden="1" x14ac:dyDescent="0.25"/>
    <row r="17318" hidden="1" x14ac:dyDescent="0.25"/>
    <row r="17319" hidden="1" x14ac:dyDescent="0.25"/>
    <row r="17320" hidden="1" x14ac:dyDescent="0.25"/>
    <row r="17321" hidden="1" x14ac:dyDescent="0.25"/>
    <row r="17322" hidden="1" x14ac:dyDescent="0.25"/>
    <row r="17323" hidden="1" x14ac:dyDescent="0.25"/>
    <row r="17324" hidden="1" x14ac:dyDescent="0.25"/>
    <row r="17325" hidden="1" x14ac:dyDescent="0.25"/>
    <row r="17326" hidden="1" x14ac:dyDescent="0.25"/>
    <row r="17327" hidden="1" x14ac:dyDescent="0.25"/>
    <row r="17328" hidden="1" x14ac:dyDescent="0.25"/>
    <row r="17329" hidden="1" x14ac:dyDescent="0.25"/>
    <row r="17330" hidden="1" x14ac:dyDescent="0.25"/>
    <row r="17331" hidden="1" x14ac:dyDescent="0.25"/>
    <row r="17332" hidden="1" x14ac:dyDescent="0.25"/>
    <row r="17333" hidden="1" x14ac:dyDescent="0.25"/>
    <row r="17334" hidden="1" x14ac:dyDescent="0.25"/>
    <row r="17335" hidden="1" x14ac:dyDescent="0.25"/>
    <row r="17336" hidden="1" x14ac:dyDescent="0.25"/>
    <row r="17337" hidden="1" x14ac:dyDescent="0.25"/>
    <row r="17338" hidden="1" x14ac:dyDescent="0.25"/>
    <row r="17339" hidden="1" x14ac:dyDescent="0.25"/>
    <row r="17340" hidden="1" x14ac:dyDescent="0.25"/>
    <row r="17341" hidden="1" x14ac:dyDescent="0.25"/>
    <row r="17342" hidden="1" x14ac:dyDescent="0.25"/>
    <row r="17343" hidden="1" x14ac:dyDescent="0.25"/>
    <row r="17344" hidden="1" x14ac:dyDescent="0.25"/>
    <row r="17345" hidden="1" x14ac:dyDescent="0.25"/>
    <row r="17346" hidden="1" x14ac:dyDescent="0.25"/>
    <row r="17347" hidden="1" x14ac:dyDescent="0.25"/>
    <row r="17348" hidden="1" x14ac:dyDescent="0.25"/>
    <row r="17349" hidden="1" x14ac:dyDescent="0.25"/>
    <row r="17350" hidden="1" x14ac:dyDescent="0.25"/>
    <row r="17351" hidden="1" x14ac:dyDescent="0.25"/>
    <row r="17352" hidden="1" x14ac:dyDescent="0.25"/>
    <row r="17353" hidden="1" x14ac:dyDescent="0.25"/>
    <row r="17354" hidden="1" x14ac:dyDescent="0.25"/>
    <row r="17355" hidden="1" x14ac:dyDescent="0.25"/>
    <row r="17356" hidden="1" x14ac:dyDescent="0.25"/>
    <row r="17357" hidden="1" x14ac:dyDescent="0.25"/>
    <row r="17358" hidden="1" x14ac:dyDescent="0.25"/>
    <row r="17359" hidden="1" x14ac:dyDescent="0.25"/>
    <row r="17360" hidden="1" x14ac:dyDescent="0.25"/>
    <row r="17361" hidden="1" x14ac:dyDescent="0.25"/>
    <row r="17362" hidden="1" x14ac:dyDescent="0.25"/>
    <row r="17363" hidden="1" x14ac:dyDescent="0.25"/>
    <row r="17364" hidden="1" x14ac:dyDescent="0.25"/>
    <row r="17365" hidden="1" x14ac:dyDescent="0.25"/>
    <row r="17366" hidden="1" x14ac:dyDescent="0.25"/>
    <row r="17367" hidden="1" x14ac:dyDescent="0.25"/>
    <row r="17368" hidden="1" x14ac:dyDescent="0.25"/>
    <row r="17369" hidden="1" x14ac:dyDescent="0.25"/>
    <row r="17370" hidden="1" x14ac:dyDescent="0.25"/>
    <row r="17371" hidden="1" x14ac:dyDescent="0.25"/>
    <row r="17372" hidden="1" x14ac:dyDescent="0.25"/>
    <row r="17373" hidden="1" x14ac:dyDescent="0.25"/>
    <row r="17374" hidden="1" x14ac:dyDescent="0.25"/>
    <row r="17375" hidden="1" x14ac:dyDescent="0.25"/>
    <row r="17376" hidden="1" x14ac:dyDescent="0.25"/>
    <row r="17377" hidden="1" x14ac:dyDescent="0.25"/>
    <row r="17378" hidden="1" x14ac:dyDescent="0.25"/>
    <row r="17379" hidden="1" x14ac:dyDescent="0.25"/>
    <row r="17380" hidden="1" x14ac:dyDescent="0.25"/>
    <row r="17381" hidden="1" x14ac:dyDescent="0.25"/>
    <row r="17382" hidden="1" x14ac:dyDescent="0.25"/>
    <row r="17383" hidden="1" x14ac:dyDescent="0.25"/>
    <row r="17384" hidden="1" x14ac:dyDescent="0.25"/>
    <row r="17385" hidden="1" x14ac:dyDescent="0.25"/>
    <row r="17386" hidden="1" x14ac:dyDescent="0.25"/>
    <row r="17387" hidden="1" x14ac:dyDescent="0.25"/>
    <row r="17388" hidden="1" x14ac:dyDescent="0.25"/>
    <row r="17389" hidden="1" x14ac:dyDescent="0.25"/>
    <row r="17390" hidden="1" x14ac:dyDescent="0.25"/>
    <row r="17391" hidden="1" x14ac:dyDescent="0.25"/>
    <row r="17392" hidden="1" x14ac:dyDescent="0.25"/>
    <row r="17393" hidden="1" x14ac:dyDescent="0.25"/>
    <row r="17394" hidden="1" x14ac:dyDescent="0.25"/>
    <row r="17395" hidden="1" x14ac:dyDescent="0.25"/>
    <row r="17396" hidden="1" x14ac:dyDescent="0.25"/>
    <row r="17397" hidden="1" x14ac:dyDescent="0.25"/>
    <row r="17398" hidden="1" x14ac:dyDescent="0.25"/>
    <row r="17399" hidden="1" x14ac:dyDescent="0.25"/>
    <row r="17400" hidden="1" x14ac:dyDescent="0.25"/>
    <row r="17401" hidden="1" x14ac:dyDescent="0.25"/>
    <row r="17402" hidden="1" x14ac:dyDescent="0.25"/>
    <row r="17403" hidden="1" x14ac:dyDescent="0.25"/>
    <row r="17404" hidden="1" x14ac:dyDescent="0.25"/>
    <row r="17405" hidden="1" x14ac:dyDescent="0.25"/>
    <row r="17406" hidden="1" x14ac:dyDescent="0.25"/>
    <row r="17407" hidden="1" x14ac:dyDescent="0.25"/>
    <row r="17408" hidden="1" x14ac:dyDescent="0.25"/>
    <row r="17409" hidden="1" x14ac:dyDescent="0.25"/>
    <row r="17410" hidden="1" x14ac:dyDescent="0.25"/>
    <row r="17411" hidden="1" x14ac:dyDescent="0.25"/>
    <row r="17412" hidden="1" x14ac:dyDescent="0.25"/>
    <row r="17413" hidden="1" x14ac:dyDescent="0.25"/>
    <row r="17414" hidden="1" x14ac:dyDescent="0.25"/>
    <row r="17415" hidden="1" x14ac:dyDescent="0.25"/>
    <row r="17416" hidden="1" x14ac:dyDescent="0.25"/>
    <row r="17417" hidden="1" x14ac:dyDescent="0.25"/>
    <row r="17418" hidden="1" x14ac:dyDescent="0.25"/>
    <row r="17419" hidden="1" x14ac:dyDescent="0.25"/>
    <row r="17420" hidden="1" x14ac:dyDescent="0.25"/>
    <row r="17421" hidden="1" x14ac:dyDescent="0.25"/>
    <row r="17422" hidden="1" x14ac:dyDescent="0.25"/>
    <row r="17423" hidden="1" x14ac:dyDescent="0.25"/>
    <row r="17424" hidden="1" x14ac:dyDescent="0.25"/>
    <row r="17425" hidden="1" x14ac:dyDescent="0.25"/>
    <row r="17426" hidden="1" x14ac:dyDescent="0.25"/>
    <row r="17427" hidden="1" x14ac:dyDescent="0.25"/>
    <row r="17428" hidden="1" x14ac:dyDescent="0.25"/>
    <row r="17429" hidden="1" x14ac:dyDescent="0.25"/>
    <row r="17430" hidden="1" x14ac:dyDescent="0.25"/>
    <row r="17431" hidden="1" x14ac:dyDescent="0.25"/>
    <row r="17432" hidden="1" x14ac:dyDescent="0.25"/>
    <row r="17433" hidden="1" x14ac:dyDescent="0.25"/>
    <row r="17434" hidden="1" x14ac:dyDescent="0.25"/>
    <row r="17435" hidden="1" x14ac:dyDescent="0.25"/>
    <row r="17436" hidden="1" x14ac:dyDescent="0.25"/>
    <row r="17437" hidden="1" x14ac:dyDescent="0.25"/>
    <row r="17438" hidden="1" x14ac:dyDescent="0.25"/>
    <row r="17439" hidden="1" x14ac:dyDescent="0.25"/>
    <row r="17440" hidden="1" x14ac:dyDescent="0.25"/>
    <row r="17441" hidden="1" x14ac:dyDescent="0.25"/>
    <row r="17442" hidden="1" x14ac:dyDescent="0.25"/>
    <row r="17443" hidden="1" x14ac:dyDescent="0.25"/>
    <row r="17444" hidden="1" x14ac:dyDescent="0.25"/>
    <row r="17445" hidden="1" x14ac:dyDescent="0.25"/>
    <row r="17446" hidden="1" x14ac:dyDescent="0.25"/>
    <row r="17447" hidden="1" x14ac:dyDescent="0.25"/>
    <row r="17448" hidden="1" x14ac:dyDescent="0.25"/>
    <row r="17449" hidden="1" x14ac:dyDescent="0.25"/>
    <row r="17450" hidden="1" x14ac:dyDescent="0.25"/>
    <row r="17451" hidden="1" x14ac:dyDescent="0.25"/>
    <row r="17452" hidden="1" x14ac:dyDescent="0.25"/>
    <row r="17453" hidden="1" x14ac:dyDescent="0.25"/>
    <row r="17454" hidden="1" x14ac:dyDescent="0.25"/>
    <row r="17455" hidden="1" x14ac:dyDescent="0.25"/>
    <row r="17456" hidden="1" x14ac:dyDescent="0.25"/>
    <row r="17457" hidden="1" x14ac:dyDescent="0.25"/>
    <row r="17458" hidden="1" x14ac:dyDescent="0.25"/>
    <row r="17459" hidden="1" x14ac:dyDescent="0.25"/>
    <row r="17460" hidden="1" x14ac:dyDescent="0.25"/>
    <row r="17461" hidden="1" x14ac:dyDescent="0.25"/>
    <row r="17462" hidden="1" x14ac:dyDescent="0.25"/>
    <row r="17463" hidden="1" x14ac:dyDescent="0.25"/>
    <row r="17464" hidden="1" x14ac:dyDescent="0.25"/>
    <row r="17465" hidden="1" x14ac:dyDescent="0.25"/>
    <row r="17466" hidden="1" x14ac:dyDescent="0.25"/>
    <row r="17467" hidden="1" x14ac:dyDescent="0.25"/>
    <row r="17468" hidden="1" x14ac:dyDescent="0.25"/>
    <row r="17469" hidden="1" x14ac:dyDescent="0.25"/>
    <row r="17470" hidden="1" x14ac:dyDescent="0.25"/>
    <row r="17471" hidden="1" x14ac:dyDescent="0.25"/>
    <row r="17472" hidden="1" x14ac:dyDescent="0.25"/>
    <row r="17473" hidden="1" x14ac:dyDescent="0.25"/>
    <row r="17474" hidden="1" x14ac:dyDescent="0.25"/>
    <row r="17475" hidden="1" x14ac:dyDescent="0.25"/>
    <row r="17476" hidden="1" x14ac:dyDescent="0.25"/>
    <row r="17477" hidden="1" x14ac:dyDescent="0.25"/>
    <row r="17478" hidden="1" x14ac:dyDescent="0.25"/>
    <row r="17479" hidden="1" x14ac:dyDescent="0.25"/>
    <row r="17480" hidden="1" x14ac:dyDescent="0.25"/>
    <row r="17481" hidden="1" x14ac:dyDescent="0.25"/>
    <row r="17482" hidden="1" x14ac:dyDescent="0.25"/>
    <row r="17483" hidden="1" x14ac:dyDescent="0.25"/>
    <row r="17484" hidden="1" x14ac:dyDescent="0.25"/>
    <row r="17485" hidden="1" x14ac:dyDescent="0.25"/>
    <row r="17486" hidden="1" x14ac:dyDescent="0.25"/>
    <row r="17487" hidden="1" x14ac:dyDescent="0.25"/>
    <row r="17488" hidden="1" x14ac:dyDescent="0.25"/>
    <row r="17489" hidden="1" x14ac:dyDescent="0.25"/>
    <row r="17490" hidden="1" x14ac:dyDescent="0.25"/>
    <row r="17491" hidden="1" x14ac:dyDescent="0.25"/>
    <row r="17492" hidden="1" x14ac:dyDescent="0.25"/>
    <row r="17493" hidden="1" x14ac:dyDescent="0.25"/>
    <row r="17494" hidden="1" x14ac:dyDescent="0.25"/>
    <row r="17495" hidden="1" x14ac:dyDescent="0.25"/>
    <row r="17496" hidden="1" x14ac:dyDescent="0.25"/>
    <row r="17497" hidden="1" x14ac:dyDescent="0.25"/>
    <row r="17498" hidden="1" x14ac:dyDescent="0.25"/>
    <row r="17499" hidden="1" x14ac:dyDescent="0.25"/>
    <row r="17500" hidden="1" x14ac:dyDescent="0.25"/>
    <row r="17501" hidden="1" x14ac:dyDescent="0.25"/>
    <row r="17502" hidden="1" x14ac:dyDescent="0.25"/>
    <row r="17503" hidden="1" x14ac:dyDescent="0.25"/>
    <row r="17504" hidden="1" x14ac:dyDescent="0.25"/>
    <row r="17505" hidden="1" x14ac:dyDescent="0.25"/>
    <row r="17506" hidden="1" x14ac:dyDescent="0.25"/>
    <row r="17507" hidden="1" x14ac:dyDescent="0.25"/>
    <row r="17508" hidden="1" x14ac:dyDescent="0.25"/>
    <row r="17509" hidden="1" x14ac:dyDescent="0.25"/>
    <row r="17510" hidden="1" x14ac:dyDescent="0.25"/>
    <row r="17511" hidden="1" x14ac:dyDescent="0.25"/>
    <row r="17512" hidden="1" x14ac:dyDescent="0.25"/>
    <row r="17513" hidden="1" x14ac:dyDescent="0.25"/>
    <row r="17514" hidden="1" x14ac:dyDescent="0.25"/>
    <row r="17515" hidden="1" x14ac:dyDescent="0.25"/>
    <row r="17516" hidden="1" x14ac:dyDescent="0.25"/>
    <row r="17517" hidden="1" x14ac:dyDescent="0.25"/>
    <row r="17518" hidden="1" x14ac:dyDescent="0.25"/>
    <row r="17519" hidden="1" x14ac:dyDescent="0.25"/>
    <row r="17520" hidden="1" x14ac:dyDescent="0.25"/>
    <row r="17521" hidden="1" x14ac:dyDescent="0.25"/>
    <row r="17522" hidden="1" x14ac:dyDescent="0.25"/>
    <row r="17523" hidden="1" x14ac:dyDescent="0.25"/>
    <row r="17524" hidden="1" x14ac:dyDescent="0.25"/>
    <row r="17525" hidden="1" x14ac:dyDescent="0.25"/>
    <row r="17526" hidden="1" x14ac:dyDescent="0.25"/>
    <row r="17527" hidden="1" x14ac:dyDescent="0.25"/>
    <row r="17528" hidden="1" x14ac:dyDescent="0.25"/>
    <row r="17529" hidden="1" x14ac:dyDescent="0.25"/>
    <row r="17530" hidden="1" x14ac:dyDescent="0.25"/>
    <row r="17531" hidden="1" x14ac:dyDescent="0.25"/>
    <row r="17532" hidden="1" x14ac:dyDescent="0.25"/>
    <row r="17533" hidden="1" x14ac:dyDescent="0.25"/>
    <row r="17534" hidden="1" x14ac:dyDescent="0.25"/>
    <row r="17535" hidden="1" x14ac:dyDescent="0.25"/>
    <row r="17536" hidden="1" x14ac:dyDescent="0.25"/>
    <row r="17537" hidden="1" x14ac:dyDescent="0.25"/>
    <row r="17538" hidden="1" x14ac:dyDescent="0.25"/>
    <row r="17539" hidden="1" x14ac:dyDescent="0.25"/>
    <row r="17540" hidden="1" x14ac:dyDescent="0.25"/>
    <row r="17541" hidden="1" x14ac:dyDescent="0.25"/>
    <row r="17542" hidden="1" x14ac:dyDescent="0.25"/>
    <row r="17543" hidden="1" x14ac:dyDescent="0.25"/>
    <row r="17544" hidden="1" x14ac:dyDescent="0.25"/>
    <row r="17545" hidden="1" x14ac:dyDescent="0.25"/>
    <row r="17546" hidden="1" x14ac:dyDescent="0.25"/>
    <row r="17547" hidden="1" x14ac:dyDescent="0.25"/>
    <row r="17548" hidden="1" x14ac:dyDescent="0.25"/>
    <row r="17549" hidden="1" x14ac:dyDescent="0.25"/>
    <row r="17550" hidden="1" x14ac:dyDescent="0.25"/>
    <row r="17551" hidden="1" x14ac:dyDescent="0.25"/>
    <row r="17552" hidden="1" x14ac:dyDescent="0.25"/>
    <row r="17553" hidden="1" x14ac:dyDescent="0.25"/>
    <row r="17554" hidden="1" x14ac:dyDescent="0.25"/>
    <row r="17555" hidden="1" x14ac:dyDescent="0.25"/>
    <row r="17556" hidden="1" x14ac:dyDescent="0.25"/>
    <row r="17557" hidden="1" x14ac:dyDescent="0.25"/>
    <row r="17558" hidden="1" x14ac:dyDescent="0.25"/>
    <row r="17559" hidden="1" x14ac:dyDescent="0.25"/>
    <row r="17560" hidden="1" x14ac:dyDescent="0.25"/>
    <row r="17561" hidden="1" x14ac:dyDescent="0.25"/>
    <row r="17562" hidden="1" x14ac:dyDescent="0.25"/>
    <row r="17563" hidden="1" x14ac:dyDescent="0.25"/>
    <row r="17564" hidden="1" x14ac:dyDescent="0.25"/>
    <row r="17565" hidden="1" x14ac:dyDescent="0.25"/>
    <row r="17566" hidden="1" x14ac:dyDescent="0.25"/>
    <row r="17567" hidden="1" x14ac:dyDescent="0.25"/>
    <row r="17568" hidden="1" x14ac:dyDescent="0.25"/>
    <row r="17569" hidden="1" x14ac:dyDescent="0.25"/>
    <row r="17570" hidden="1" x14ac:dyDescent="0.25"/>
    <row r="17571" hidden="1" x14ac:dyDescent="0.25"/>
    <row r="17572" hidden="1" x14ac:dyDescent="0.25"/>
    <row r="17573" hidden="1" x14ac:dyDescent="0.25"/>
    <row r="17574" hidden="1" x14ac:dyDescent="0.25"/>
    <row r="17575" hidden="1" x14ac:dyDescent="0.25"/>
    <row r="17576" hidden="1" x14ac:dyDescent="0.25"/>
    <row r="17577" hidden="1" x14ac:dyDescent="0.25"/>
    <row r="17578" hidden="1" x14ac:dyDescent="0.25"/>
    <row r="17579" hidden="1" x14ac:dyDescent="0.25"/>
    <row r="17580" hidden="1" x14ac:dyDescent="0.25"/>
    <row r="17581" hidden="1" x14ac:dyDescent="0.25"/>
    <row r="17582" hidden="1" x14ac:dyDescent="0.25"/>
    <row r="17583" hidden="1" x14ac:dyDescent="0.25"/>
    <row r="17584" hidden="1" x14ac:dyDescent="0.25"/>
    <row r="17585" hidden="1" x14ac:dyDescent="0.25"/>
    <row r="17586" hidden="1" x14ac:dyDescent="0.25"/>
    <row r="17587" hidden="1" x14ac:dyDescent="0.25"/>
    <row r="17588" hidden="1" x14ac:dyDescent="0.25"/>
    <row r="17589" hidden="1" x14ac:dyDescent="0.25"/>
    <row r="17590" hidden="1" x14ac:dyDescent="0.25"/>
    <row r="17591" hidden="1" x14ac:dyDescent="0.25"/>
    <row r="17592" hidden="1" x14ac:dyDescent="0.25"/>
    <row r="17593" hidden="1" x14ac:dyDescent="0.25"/>
    <row r="17594" hidden="1" x14ac:dyDescent="0.25"/>
    <row r="17595" hidden="1" x14ac:dyDescent="0.25"/>
    <row r="17596" hidden="1" x14ac:dyDescent="0.25"/>
    <row r="17597" hidden="1" x14ac:dyDescent="0.25"/>
    <row r="17598" hidden="1" x14ac:dyDescent="0.25"/>
    <row r="17599" hidden="1" x14ac:dyDescent="0.25"/>
    <row r="17600" hidden="1" x14ac:dyDescent="0.25"/>
    <row r="17601" hidden="1" x14ac:dyDescent="0.25"/>
    <row r="17602" hidden="1" x14ac:dyDescent="0.25"/>
    <row r="17603" hidden="1" x14ac:dyDescent="0.25"/>
    <row r="17604" hidden="1" x14ac:dyDescent="0.25"/>
    <row r="17605" hidden="1" x14ac:dyDescent="0.25"/>
    <row r="17606" hidden="1" x14ac:dyDescent="0.25"/>
    <row r="17607" hidden="1" x14ac:dyDescent="0.25"/>
    <row r="17608" hidden="1" x14ac:dyDescent="0.25"/>
    <row r="17609" hidden="1" x14ac:dyDescent="0.25"/>
    <row r="17610" hidden="1" x14ac:dyDescent="0.25"/>
    <row r="17611" hidden="1" x14ac:dyDescent="0.25"/>
    <row r="17612" hidden="1" x14ac:dyDescent="0.25"/>
    <row r="17613" hidden="1" x14ac:dyDescent="0.25"/>
    <row r="17614" hidden="1" x14ac:dyDescent="0.25"/>
    <row r="17615" hidden="1" x14ac:dyDescent="0.25"/>
    <row r="17616" hidden="1" x14ac:dyDescent="0.25"/>
    <row r="17617" hidden="1" x14ac:dyDescent="0.25"/>
    <row r="17618" hidden="1" x14ac:dyDescent="0.25"/>
    <row r="17619" hidden="1" x14ac:dyDescent="0.25"/>
    <row r="17620" hidden="1" x14ac:dyDescent="0.25"/>
    <row r="17621" hidden="1" x14ac:dyDescent="0.25"/>
    <row r="17622" hidden="1" x14ac:dyDescent="0.25"/>
    <row r="17623" hidden="1" x14ac:dyDescent="0.25"/>
    <row r="17624" hidden="1" x14ac:dyDescent="0.25"/>
    <row r="17625" hidden="1" x14ac:dyDescent="0.25"/>
    <row r="17626" hidden="1" x14ac:dyDescent="0.25"/>
    <row r="17627" hidden="1" x14ac:dyDescent="0.25"/>
    <row r="17628" hidden="1" x14ac:dyDescent="0.25"/>
    <row r="17629" hidden="1" x14ac:dyDescent="0.25"/>
    <row r="17630" hidden="1" x14ac:dyDescent="0.25"/>
    <row r="17631" hidden="1" x14ac:dyDescent="0.25"/>
    <row r="17632" hidden="1" x14ac:dyDescent="0.25"/>
    <row r="17633" hidden="1" x14ac:dyDescent="0.25"/>
    <row r="17634" hidden="1" x14ac:dyDescent="0.25"/>
    <row r="17635" hidden="1" x14ac:dyDescent="0.25"/>
    <row r="17636" hidden="1" x14ac:dyDescent="0.25"/>
    <row r="17637" hidden="1" x14ac:dyDescent="0.25"/>
    <row r="17638" hidden="1" x14ac:dyDescent="0.25"/>
    <row r="17639" hidden="1" x14ac:dyDescent="0.25"/>
    <row r="17640" hidden="1" x14ac:dyDescent="0.25"/>
    <row r="17641" hidden="1" x14ac:dyDescent="0.25"/>
    <row r="17642" hidden="1" x14ac:dyDescent="0.25"/>
    <row r="17643" hidden="1" x14ac:dyDescent="0.25"/>
    <row r="17644" hidden="1" x14ac:dyDescent="0.25"/>
    <row r="17645" hidden="1" x14ac:dyDescent="0.25"/>
    <row r="17646" hidden="1" x14ac:dyDescent="0.25"/>
    <row r="17647" hidden="1" x14ac:dyDescent="0.25"/>
    <row r="17648" hidden="1" x14ac:dyDescent="0.25"/>
    <row r="17649" hidden="1" x14ac:dyDescent="0.25"/>
    <row r="17650" hidden="1" x14ac:dyDescent="0.25"/>
    <row r="17651" hidden="1" x14ac:dyDescent="0.25"/>
    <row r="17652" hidden="1" x14ac:dyDescent="0.25"/>
    <row r="17653" hidden="1" x14ac:dyDescent="0.25"/>
    <row r="17654" hidden="1" x14ac:dyDescent="0.25"/>
    <row r="17655" hidden="1" x14ac:dyDescent="0.25"/>
    <row r="17656" hidden="1" x14ac:dyDescent="0.25"/>
    <row r="17657" hidden="1" x14ac:dyDescent="0.25"/>
    <row r="17658" hidden="1" x14ac:dyDescent="0.25"/>
    <row r="17659" hidden="1" x14ac:dyDescent="0.25"/>
    <row r="17660" hidden="1" x14ac:dyDescent="0.25"/>
    <row r="17661" hidden="1" x14ac:dyDescent="0.25"/>
    <row r="17662" hidden="1" x14ac:dyDescent="0.25"/>
    <row r="17663" hidden="1" x14ac:dyDescent="0.25"/>
    <row r="17664" hidden="1" x14ac:dyDescent="0.25"/>
    <row r="17665" hidden="1" x14ac:dyDescent="0.25"/>
    <row r="17666" hidden="1" x14ac:dyDescent="0.25"/>
    <row r="17667" hidden="1" x14ac:dyDescent="0.25"/>
    <row r="17668" hidden="1" x14ac:dyDescent="0.25"/>
    <row r="17669" hidden="1" x14ac:dyDescent="0.25"/>
    <row r="17670" hidden="1" x14ac:dyDescent="0.25"/>
    <row r="17671" hidden="1" x14ac:dyDescent="0.25"/>
    <row r="17672" hidden="1" x14ac:dyDescent="0.25"/>
    <row r="17673" hidden="1" x14ac:dyDescent="0.25"/>
    <row r="17674" hidden="1" x14ac:dyDescent="0.25"/>
    <row r="17675" hidden="1" x14ac:dyDescent="0.25"/>
    <row r="17676" hidden="1" x14ac:dyDescent="0.25"/>
    <row r="17677" hidden="1" x14ac:dyDescent="0.25"/>
    <row r="17678" hidden="1" x14ac:dyDescent="0.25"/>
    <row r="17679" hidden="1" x14ac:dyDescent="0.25"/>
    <row r="17680" hidden="1" x14ac:dyDescent="0.25"/>
    <row r="17681" hidden="1" x14ac:dyDescent="0.25"/>
    <row r="17682" hidden="1" x14ac:dyDescent="0.25"/>
    <row r="17683" hidden="1" x14ac:dyDescent="0.25"/>
    <row r="17684" hidden="1" x14ac:dyDescent="0.25"/>
    <row r="17685" hidden="1" x14ac:dyDescent="0.25"/>
    <row r="17686" hidden="1" x14ac:dyDescent="0.25"/>
    <row r="17687" hidden="1" x14ac:dyDescent="0.25"/>
    <row r="17688" hidden="1" x14ac:dyDescent="0.25"/>
    <row r="17689" hidden="1" x14ac:dyDescent="0.25"/>
    <row r="17690" hidden="1" x14ac:dyDescent="0.25"/>
    <row r="17691" hidden="1" x14ac:dyDescent="0.25"/>
    <row r="17692" hidden="1" x14ac:dyDescent="0.25"/>
    <row r="17693" hidden="1" x14ac:dyDescent="0.25"/>
    <row r="17694" hidden="1" x14ac:dyDescent="0.25"/>
    <row r="17695" hidden="1" x14ac:dyDescent="0.25"/>
    <row r="17696" hidden="1" x14ac:dyDescent="0.25"/>
    <row r="17697" hidden="1" x14ac:dyDescent="0.25"/>
    <row r="17698" hidden="1" x14ac:dyDescent="0.25"/>
    <row r="17699" hidden="1" x14ac:dyDescent="0.25"/>
    <row r="17700" hidden="1" x14ac:dyDescent="0.25"/>
    <row r="17701" hidden="1" x14ac:dyDescent="0.25"/>
    <row r="17702" hidden="1" x14ac:dyDescent="0.25"/>
    <row r="17703" hidden="1" x14ac:dyDescent="0.25"/>
    <row r="17704" hidden="1" x14ac:dyDescent="0.25"/>
    <row r="17705" hidden="1" x14ac:dyDescent="0.25"/>
    <row r="17706" hidden="1" x14ac:dyDescent="0.25"/>
    <row r="17707" hidden="1" x14ac:dyDescent="0.25"/>
    <row r="17708" hidden="1" x14ac:dyDescent="0.25"/>
    <row r="17709" hidden="1" x14ac:dyDescent="0.25"/>
    <row r="17710" hidden="1" x14ac:dyDescent="0.25"/>
    <row r="17711" hidden="1" x14ac:dyDescent="0.25"/>
    <row r="17712" hidden="1" x14ac:dyDescent="0.25"/>
    <row r="17713" hidden="1" x14ac:dyDescent="0.25"/>
    <row r="17714" hidden="1" x14ac:dyDescent="0.25"/>
    <row r="17715" hidden="1" x14ac:dyDescent="0.25"/>
    <row r="17716" hidden="1" x14ac:dyDescent="0.25"/>
    <row r="17717" hidden="1" x14ac:dyDescent="0.25"/>
    <row r="17718" hidden="1" x14ac:dyDescent="0.25"/>
    <row r="17719" hidden="1" x14ac:dyDescent="0.25"/>
    <row r="17720" hidden="1" x14ac:dyDescent="0.25"/>
    <row r="17721" hidden="1" x14ac:dyDescent="0.25"/>
    <row r="17722" hidden="1" x14ac:dyDescent="0.25"/>
    <row r="17723" hidden="1" x14ac:dyDescent="0.25"/>
    <row r="17724" hidden="1" x14ac:dyDescent="0.25"/>
    <row r="17725" hidden="1" x14ac:dyDescent="0.25"/>
    <row r="17726" hidden="1" x14ac:dyDescent="0.25"/>
    <row r="17727" hidden="1" x14ac:dyDescent="0.25"/>
    <row r="17728" hidden="1" x14ac:dyDescent="0.25"/>
    <row r="17729" hidden="1" x14ac:dyDescent="0.25"/>
    <row r="17730" hidden="1" x14ac:dyDescent="0.25"/>
    <row r="17731" hidden="1" x14ac:dyDescent="0.25"/>
    <row r="17732" hidden="1" x14ac:dyDescent="0.25"/>
    <row r="17733" hidden="1" x14ac:dyDescent="0.25"/>
    <row r="17734" hidden="1" x14ac:dyDescent="0.25"/>
    <row r="17735" hidden="1" x14ac:dyDescent="0.25"/>
    <row r="17736" hidden="1" x14ac:dyDescent="0.25"/>
    <row r="17737" hidden="1" x14ac:dyDescent="0.25"/>
    <row r="17738" hidden="1" x14ac:dyDescent="0.25"/>
    <row r="17739" hidden="1" x14ac:dyDescent="0.25"/>
    <row r="17740" hidden="1" x14ac:dyDescent="0.25"/>
    <row r="17741" hidden="1" x14ac:dyDescent="0.25"/>
    <row r="17742" hidden="1" x14ac:dyDescent="0.25"/>
    <row r="17743" hidden="1" x14ac:dyDescent="0.25"/>
    <row r="17744" hidden="1" x14ac:dyDescent="0.25"/>
    <row r="17745" hidden="1" x14ac:dyDescent="0.25"/>
    <row r="17746" hidden="1" x14ac:dyDescent="0.25"/>
    <row r="17747" hidden="1" x14ac:dyDescent="0.25"/>
    <row r="17748" hidden="1" x14ac:dyDescent="0.25"/>
    <row r="17749" hidden="1" x14ac:dyDescent="0.25"/>
    <row r="17750" hidden="1" x14ac:dyDescent="0.25"/>
    <row r="17751" hidden="1" x14ac:dyDescent="0.25"/>
    <row r="17752" hidden="1" x14ac:dyDescent="0.25"/>
    <row r="17753" hidden="1" x14ac:dyDescent="0.25"/>
    <row r="17754" hidden="1" x14ac:dyDescent="0.25"/>
    <row r="17755" hidden="1" x14ac:dyDescent="0.25"/>
    <row r="17756" hidden="1" x14ac:dyDescent="0.25"/>
    <row r="17757" hidden="1" x14ac:dyDescent="0.25"/>
    <row r="17758" hidden="1" x14ac:dyDescent="0.25"/>
    <row r="17759" hidden="1" x14ac:dyDescent="0.25"/>
    <row r="17760" hidden="1" x14ac:dyDescent="0.25"/>
    <row r="17761" hidden="1" x14ac:dyDescent="0.25"/>
    <row r="17762" hidden="1" x14ac:dyDescent="0.25"/>
    <row r="17763" hidden="1" x14ac:dyDescent="0.25"/>
    <row r="17764" hidden="1" x14ac:dyDescent="0.25"/>
    <row r="17765" hidden="1" x14ac:dyDescent="0.25"/>
    <row r="17766" hidden="1" x14ac:dyDescent="0.25"/>
    <row r="17767" hidden="1" x14ac:dyDescent="0.25"/>
    <row r="17768" hidden="1" x14ac:dyDescent="0.25"/>
    <row r="17769" hidden="1" x14ac:dyDescent="0.25"/>
    <row r="17770" hidden="1" x14ac:dyDescent="0.25"/>
    <row r="17771" hidden="1" x14ac:dyDescent="0.25"/>
    <row r="17772" hidden="1" x14ac:dyDescent="0.25"/>
    <row r="17773" hidden="1" x14ac:dyDescent="0.25"/>
    <row r="17774" hidden="1" x14ac:dyDescent="0.25"/>
    <row r="17775" hidden="1" x14ac:dyDescent="0.25"/>
    <row r="17776" hidden="1" x14ac:dyDescent="0.25"/>
    <row r="17777" hidden="1" x14ac:dyDescent="0.25"/>
    <row r="17778" hidden="1" x14ac:dyDescent="0.25"/>
    <row r="17779" hidden="1" x14ac:dyDescent="0.25"/>
    <row r="17780" hidden="1" x14ac:dyDescent="0.25"/>
    <row r="17781" hidden="1" x14ac:dyDescent="0.25"/>
    <row r="17782" hidden="1" x14ac:dyDescent="0.25"/>
    <row r="17783" hidden="1" x14ac:dyDescent="0.25"/>
    <row r="17784" hidden="1" x14ac:dyDescent="0.25"/>
    <row r="17785" hidden="1" x14ac:dyDescent="0.25"/>
    <row r="17786" hidden="1" x14ac:dyDescent="0.25"/>
    <row r="17787" hidden="1" x14ac:dyDescent="0.25"/>
    <row r="17788" hidden="1" x14ac:dyDescent="0.25"/>
    <row r="17789" hidden="1" x14ac:dyDescent="0.25"/>
    <row r="17790" hidden="1" x14ac:dyDescent="0.25"/>
    <row r="17791" hidden="1" x14ac:dyDescent="0.25"/>
    <row r="17792" hidden="1" x14ac:dyDescent="0.25"/>
    <row r="17793" hidden="1" x14ac:dyDescent="0.25"/>
    <row r="17794" hidden="1" x14ac:dyDescent="0.25"/>
    <row r="17795" hidden="1" x14ac:dyDescent="0.25"/>
    <row r="17796" hidden="1" x14ac:dyDescent="0.25"/>
    <row r="17797" hidden="1" x14ac:dyDescent="0.25"/>
    <row r="17798" hidden="1" x14ac:dyDescent="0.25"/>
    <row r="17799" hidden="1" x14ac:dyDescent="0.25"/>
    <row r="17800" hidden="1" x14ac:dyDescent="0.25"/>
    <row r="17801" hidden="1" x14ac:dyDescent="0.25"/>
    <row r="17802" hidden="1" x14ac:dyDescent="0.25"/>
    <row r="17803" hidden="1" x14ac:dyDescent="0.25"/>
    <row r="17804" hidden="1" x14ac:dyDescent="0.25"/>
    <row r="17805" hidden="1" x14ac:dyDescent="0.25"/>
    <row r="17806" hidden="1" x14ac:dyDescent="0.25"/>
    <row r="17807" hidden="1" x14ac:dyDescent="0.25"/>
    <row r="17808" hidden="1" x14ac:dyDescent="0.25"/>
    <row r="17809" hidden="1" x14ac:dyDescent="0.25"/>
    <row r="17810" hidden="1" x14ac:dyDescent="0.25"/>
    <row r="17811" hidden="1" x14ac:dyDescent="0.25"/>
    <row r="17812" hidden="1" x14ac:dyDescent="0.25"/>
    <row r="17813" hidden="1" x14ac:dyDescent="0.25"/>
    <row r="17814" hidden="1" x14ac:dyDescent="0.25"/>
    <row r="17815" hidden="1" x14ac:dyDescent="0.25"/>
    <row r="17816" hidden="1" x14ac:dyDescent="0.25"/>
    <row r="17817" hidden="1" x14ac:dyDescent="0.25"/>
    <row r="17818" hidden="1" x14ac:dyDescent="0.25"/>
    <row r="17819" hidden="1" x14ac:dyDescent="0.25"/>
    <row r="17820" hidden="1" x14ac:dyDescent="0.25"/>
    <row r="17821" hidden="1" x14ac:dyDescent="0.25"/>
    <row r="17822" hidden="1" x14ac:dyDescent="0.25"/>
    <row r="17823" hidden="1" x14ac:dyDescent="0.25"/>
    <row r="17824" hidden="1" x14ac:dyDescent="0.25"/>
    <row r="17825" hidden="1" x14ac:dyDescent="0.25"/>
    <row r="17826" hidden="1" x14ac:dyDescent="0.25"/>
    <row r="17827" hidden="1" x14ac:dyDescent="0.25"/>
    <row r="17828" hidden="1" x14ac:dyDescent="0.25"/>
    <row r="17829" hidden="1" x14ac:dyDescent="0.25"/>
    <row r="17830" hidden="1" x14ac:dyDescent="0.25"/>
    <row r="17831" hidden="1" x14ac:dyDescent="0.25"/>
    <row r="17832" hidden="1" x14ac:dyDescent="0.25"/>
    <row r="17833" hidden="1" x14ac:dyDescent="0.25"/>
    <row r="17834" hidden="1" x14ac:dyDescent="0.25"/>
    <row r="17835" hidden="1" x14ac:dyDescent="0.25"/>
    <row r="17836" hidden="1" x14ac:dyDescent="0.25"/>
    <row r="17837" hidden="1" x14ac:dyDescent="0.25"/>
    <row r="17838" hidden="1" x14ac:dyDescent="0.25"/>
    <row r="17839" hidden="1" x14ac:dyDescent="0.25"/>
    <row r="17840" hidden="1" x14ac:dyDescent="0.25"/>
    <row r="17841" hidden="1" x14ac:dyDescent="0.25"/>
    <row r="17842" hidden="1" x14ac:dyDescent="0.25"/>
    <row r="17843" hidden="1" x14ac:dyDescent="0.25"/>
    <row r="17844" hidden="1" x14ac:dyDescent="0.25"/>
    <row r="17845" hidden="1" x14ac:dyDescent="0.25"/>
    <row r="17846" hidden="1" x14ac:dyDescent="0.25"/>
    <row r="17847" hidden="1" x14ac:dyDescent="0.25"/>
    <row r="17848" hidden="1" x14ac:dyDescent="0.25"/>
    <row r="17849" hidden="1" x14ac:dyDescent="0.25"/>
    <row r="17850" hidden="1" x14ac:dyDescent="0.25"/>
    <row r="17851" hidden="1" x14ac:dyDescent="0.25"/>
    <row r="17852" hidden="1" x14ac:dyDescent="0.25"/>
    <row r="17853" hidden="1" x14ac:dyDescent="0.25"/>
    <row r="17854" hidden="1" x14ac:dyDescent="0.25"/>
    <row r="17855" hidden="1" x14ac:dyDescent="0.25"/>
    <row r="17856" hidden="1" x14ac:dyDescent="0.25"/>
    <row r="17857" hidden="1" x14ac:dyDescent="0.25"/>
    <row r="17858" hidden="1" x14ac:dyDescent="0.25"/>
    <row r="17859" hidden="1" x14ac:dyDescent="0.25"/>
    <row r="17860" hidden="1" x14ac:dyDescent="0.25"/>
    <row r="17861" hidden="1" x14ac:dyDescent="0.25"/>
    <row r="17862" hidden="1" x14ac:dyDescent="0.25"/>
    <row r="17863" hidden="1" x14ac:dyDescent="0.25"/>
    <row r="17864" hidden="1" x14ac:dyDescent="0.25"/>
    <row r="17865" hidden="1" x14ac:dyDescent="0.25"/>
    <row r="17866" hidden="1" x14ac:dyDescent="0.25"/>
    <row r="17867" hidden="1" x14ac:dyDescent="0.25"/>
    <row r="17868" hidden="1" x14ac:dyDescent="0.25"/>
    <row r="17869" hidden="1" x14ac:dyDescent="0.25"/>
    <row r="17870" hidden="1" x14ac:dyDescent="0.25"/>
    <row r="17871" hidden="1" x14ac:dyDescent="0.25"/>
    <row r="17872" hidden="1" x14ac:dyDescent="0.25"/>
    <row r="17873" hidden="1" x14ac:dyDescent="0.25"/>
    <row r="17874" hidden="1" x14ac:dyDescent="0.25"/>
    <row r="17875" hidden="1" x14ac:dyDescent="0.25"/>
    <row r="17876" hidden="1" x14ac:dyDescent="0.25"/>
    <row r="17877" hidden="1" x14ac:dyDescent="0.25"/>
    <row r="17878" hidden="1" x14ac:dyDescent="0.25"/>
    <row r="17879" hidden="1" x14ac:dyDescent="0.25"/>
    <row r="17880" hidden="1" x14ac:dyDescent="0.25"/>
    <row r="17881" hidden="1" x14ac:dyDescent="0.25"/>
    <row r="17882" hidden="1" x14ac:dyDescent="0.25"/>
    <row r="17883" hidden="1" x14ac:dyDescent="0.25"/>
    <row r="17884" hidden="1" x14ac:dyDescent="0.25"/>
    <row r="17885" hidden="1" x14ac:dyDescent="0.25"/>
    <row r="17886" hidden="1" x14ac:dyDescent="0.25"/>
    <row r="17887" hidden="1" x14ac:dyDescent="0.25"/>
    <row r="17888" hidden="1" x14ac:dyDescent="0.25"/>
    <row r="17889" hidden="1" x14ac:dyDescent="0.25"/>
    <row r="17890" hidden="1" x14ac:dyDescent="0.25"/>
    <row r="17891" hidden="1" x14ac:dyDescent="0.25"/>
    <row r="17892" hidden="1" x14ac:dyDescent="0.25"/>
    <row r="17893" hidden="1" x14ac:dyDescent="0.25"/>
    <row r="17894" hidden="1" x14ac:dyDescent="0.25"/>
    <row r="17895" hidden="1" x14ac:dyDescent="0.25"/>
    <row r="17896" hidden="1" x14ac:dyDescent="0.25"/>
    <row r="17897" hidden="1" x14ac:dyDescent="0.25"/>
    <row r="17898" hidden="1" x14ac:dyDescent="0.25"/>
    <row r="17899" hidden="1" x14ac:dyDescent="0.25"/>
    <row r="17900" hidden="1" x14ac:dyDescent="0.25"/>
    <row r="17901" hidden="1" x14ac:dyDescent="0.25"/>
    <row r="17902" hidden="1" x14ac:dyDescent="0.25"/>
    <row r="17903" hidden="1" x14ac:dyDescent="0.25"/>
    <row r="17904" hidden="1" x14ac:dyDescent="0.25"/>
    <row r="17905" hidden="1" x14ac:dyDescent="0.25"/>
    <row r="17906" hidden="1" x14ac:dyDescent="0.25"/>
    <row r="17907" hidden="1" x14ac:dyDescent="0.25"/>
    <row r="17908" hidden="1" x14ac:dyDescent="0.25"/>
    <row r="17909" hidden="1" x14ac:dyDescent="0.25"/>
    <row r="17910" hidden="1" x14ac:dyDescent="0.25"/>
    <row r="17911" hidden="1" x14ac:dyDescent="0.25"/>
    <row r="17912" hidden="1" x14ac:dyDescent="0.25"/>
    <row r="17913" hidden="1" x14ac:dyDescent="0.25"/>
    <row r="17914" hidden="1" x14ac:dyDescent="0.25"/>
    <row r="17915" hidden="1" x14ac:dyDescent="0.25"/>
    <row r="17916" hidden="1" x14ac:dyDescent="0.25"/>
    <row r="17917" hidden="1" x14ac:dyDescent="0.25"/>
    <row r="17918" hidden="1" x14ac:dyDescent="0.25"/>
    <row r="17919" hidden="1" x14ac:dyDescent="0.25"/>
    <row r="17920" hidden="1" x14ac:dyDescent="0.25"/>
    <row r="17921" hidden="1" x14ac:dyDescent="0.25"/>
    <row r="17922" hidden="1" x14ac:dyDescent="0.25"/>
    <row r="17923" hidden="1" x14ac:dyDescent="0.25"/>
    <row r="17924" hidden="1" x14ac:dyDescent="0.25"/>
    <row r="17925" hidden="1" x14ac:dyDescent="0.25"/>
    <row r="17926" hidden="1" x14ac:dyDescent="0.25"/>
    <row r="17927" hidden="1" x14ac:dyDescent="0.25"/>
    <row r="17928" hidden="1" x14ac:dyDescent="0.25"/>
    <row r="17929" hidden="1" x14ac:dyDescent="0.25"/>
    <row r="17930" hidden="1" x14ac:dyDescent="0.25"/>
    <row r="17931" hidden="1" x14ac:dyDescent="0.25"/>
    <row r="17932" hidden="1" x14ac:dyDescent="0.25"/>
    <row r="17933" hidden="1" x14ac:dyDescent="0.25"/>
    <row r="17934" hidden="1" x14ac:dyDescent="0.25"/>
    <row r="17935" hidden="1" x14ac:dyDescent="0.25"/>
    <row r="17936" hidden="1" x14ac:dyDescent="0.25"/>
    <row r="17937" hidden="1" x14ac:dyDescent="0.25"/>
    <row r="17938" hidden="1" x14ac:dyDescent="0.25"/>
    <row r="17939" hidden="1" x14ac:dyDescent="0.25"/>
    <row r="17940" hidden="1" x14ac:dyDescent="0.25"/>
    <row r="17941" hidden="1" x14ac:dyDescent="0.25"/>
    <row r="17942" hidden="1" x14ac:dyDescent="0.25"/>
    <row r="17943" hidden="1" x14ac:dyDescent="0.25"/>
    <row r="17944" hidden="1" x14ac:dyDescent="0.25"/>
    <row r="17945" hidden="1" x14ac:dyDescent="0.25"/>
    <row r="17946" hidden="1" x14ac:dyDescent="0.25"/>
    <row r="17947" hidden="1" x14ac:dyDescent="0.25"/>
    <row r="17948" hidden="1" x14ac:dyDescent="0.25"/>
    <row r="17949" hidden="1" x14ac:dyDescent="0.25"/>
    <row r="17950" hidden="1" x14ac:dyDescent="0.25"/>
    <row r="17951" hidden="1" x14ac:dyDescent="0.25"/>
    <row r="17952" hidden="1" x14ac:dyDescent="0.25"/>
    <row r="17953" hidden="1" x14ac:dyDescent="0.25"/>
    <row r="17954" hidden="1" x14ac:dyDescent="0.25"/>
    <row r="17955" hidden="1" x14ac:dyDescent="0.25"/>
    <row r="17956" hidden="1" x14ac:dyDescent="0.25"/>
    <row r="17957" hidden="1" x14ac:dyDescent="0.25"/>
    <row r="17958" hidden="1" x14ac:dyDescent="0.25"/>
    <row r="17959" hidden="1" x14ac:dyDescent="0.25"/>
    <row r="17960" hidden="1" x14ac:dyDescent="0.25"/>
    <row r="17961" hidden="1" x14ac:dyDescent="0.25"/>
    <row r="17962" hidden="1" x14ac:dyDescent="0.25"/>
    <row r="17963" hidden="1" x14ac:dyDescent="0.25"/>
    <row r="17964" hidden="1" x14ac:dyDescent="0.25"/>
    <row r="17965" hidden="1" x14ac:dyDescent="0.25"/>
    <row r="17966" hidden="1" x14ac:dyDescent="0.25"/>
    <row r="17967" hidden="1" x14ac:dyDescent="0.25"/>
    <row r="17968" hidden="1" x14ac:dyDescent="0.25"/>
    <row r="17969" hidden="1" x14ac:dyDescent="0.25"/>
    <row r="17970" hidden="1" x14ac:dyDescent="0.25"/>
    <row r="17971" hidden="1" x14ac:dyDescent="0.25"/>
    <row r="17972" hidden="1" x14ac:dyDescent="0.25"/>
    <row r="17973" hidden="1" x14ac:dyDescent="0.25"/>
    <row r="17974" hidden="1" x14ac:dyDescent="0.25"/>
    <row r="17975" hidden="1" x14ac:dyDescent="0.25"/>
    <row r="17976" hidden="1" x14ac:dyDescent="0.25"/>
    <row r="17977" hidden="1" x14ac:dyDescent="0.25"/>
    <row r="17978" hidden="1" x14ac:dyDescent="0.25"/>
    <row r="17979" hidden="1" x14ac:dyDescent="0.25"/>
    <row r="17980" hidden="1" x14ac:dyDescent="0.25"/>
    <row r="17981" hidden="1" x14ac:dyDescent="0.25"/>
    <row r="17982" hidden="1" x14ac:dyDescent="0.25"/>
    <row r="17983" hidden="1" x14ac:dyDescent="0.25"/>
    <row r="17984" hidden="1" x14ac:dyDescent="0.25"/>
    <row r="17985" hidden="1" x14ac:dyDescent="0.25"/>
    <row r="17986" hidden="1" x14ac:dyDescent="0.25"/>
    <row r="17987" hidden="1" x14ac:dyDescent="0.25"/>
    <row r="17988" hidden="1" x14ac:dyDescent="0.25"/>
    <row r="17989" hidden="1" x14ac:dyDescent="0.25"/>
    <row r="17990" hidden="1" x14ac:dyDescent="0.25"/>
    <row r="17991" hidden="1" x14ac:dyDescent="0.25"/>
    <row r="17992" hidden="1" x14ac:dyDescent="0.25"/>
    <row r="17993" hidden="1" x14ac:dyDescent="0.25"/>
    <row r="17994" hidden="1" x14ac:dyDescent="0.25"/>
    <row r="17995" hidden="1" x14ac:dyDescent="0.25"/>
    <row r="17996" hidden="1" x14ac:dyDescent="0.25"/>
    <row r="17997" hidden="1" x14ac:dyDescent="0.25"/>
    <row r="17998" hidden="1" x14ac:dyDescent="0.25"/>
    <row r="17999" hidden="1" x14ac:dyDescent="0.25"/>
    <row r="18000" hidden="1" x14ac:dyDescent="0.25"/>
    <row r="18001" hidden="1" x14ac:dyDescent="0.25"/>
    <row r="18002" hidden="1" x14ac:dyDescent="0.25"/>
    <row r="18003" hidden="1" x14ac:dyDescent="0.25"/>
    <row r="18004" hidden="1" x14ac:dyDescent="0.25"/>
    <row r="18005" hidden="1" x14ac:dyDescent="0.25"/>
    <row r="18006" hidden="1" x14ac:dyDescent="0.25"/>
    <row r="18007" hidden="1" x14ac:dyDescent="0.25"/>
    <row r="18008" hidden="1" x14ac:dyDescent="0.25"/>
    <row r="18009" hidden="1" x14ac:dyDescent="0.25"/>
    <row r="18010" hidden="1" x14ac:dyDescent="0.25"/>
    <row r="18011" hidden="1" x14ac:dyDescent="0.25"/>
    <row r="18012" hidden="1" x14ac:dyDescent="0.25"/>
    <row r="18013" hidden="1" x14ac:dyDescent="0.25"/>
    <row r="18014" hidden="1" x14ac:dyDescent="0.25"/>
    <row r="18015" hidden="1" x14ac:dyDescent="0.25"/>
    <row r="18016" hidden="1" x14ac:dyDescent="0.25"/>
    <row r="18017" hidden="1" x14ac:dyDescent="0.25"/>
    <row r="18018" hidden="1" x14ac:dyDescent="0.25"/>
    <row r="18019" hidden="1" x14ac:dyDescent="0.25"/>
    <row r="18020" hidden="1" x14ac:dyDescent="0.25"/>
    <row r="18021" hidden="1" x14ac:dyDescent="0.25"/>
    <row r="18022" hidden="1" x14ac:dyDescent="0.25"/>
    <row r="18023" hidden="1" x14ac:dyDescent="0.25"/>
    <row r="18024" hidden="1" x14ac:dyDescent="0.25"/>
    <row r="18025" hidden="1" x14ac:dyDescent="0.25"/>
    <row r="18026" hidden="1" x14ac:dyDescent="0.25"/>
    <row r="18027" hidden="1" x14ac:dyDescent="0.25"/>
    <row r="18028" hidden="1" x14ac:dyDescent="0.25"/>
    <row r="18029" hidden="1" x14ac:dyDescent="0.25"/>
    <row r="18030" hidden="1" x14ac:dyDescent="0.25"/>
    <row r="18031" hidden="1" x14ac:dyDescent="0.25"/>
    <row r="18032" hidden="1" x14ac:dyDescent="0.25"/>
    <row r="18033" hidden="1" x14ac:dyDescent="0.25"/>
    <row r="18034" hidden="1" x14ac:dyDescent="0.25"/>
    <row r="18035" hidden="1" x14ac:dyDescent="0.25"/>
    <row r="18036" hidden="1" x14ac:dyDescent="0.25"/>
    <row r="18037" hidden="1" x14ac:dyDescent="0.25"/>
    <row r="18038" hidden="1" x14ac:dyDescent="0.25"/>
    <row r="18039" hidden="1" x14ac:dyDescent="0.25"/>
    <row r="18040" hidden="1" x14ac:dyDescent="0.25"/>
    <row r="18041" hidden="1" x14ac:dyDescent="0.25"/>
    <row r="18042" hidden="1" x14ac:dyDescent="0.25"/>
    <row r="18043" hidden="1" x14ac:dyDescent="0.25"/>
    <row r="18044" hidden="1" x14ac:dyDescent="0.25"/>
    <row r="18045" hidden="1" x14ac:dyDescent="0.25"/>
    <row r="18046" hidden="1" x14ac:dyDescent="0.25"/>
    <row r="18047" hidden="1" x14ac:dyDescent="0.25"/>
    <row r="18048" hidden="1" x14ac:dyDescent="0.25"/>
    <row r="18049" hidden="1" x14ac:dyDescent="0.25"/>
    <row r="18050" hidden="1" x14ac:dyDescent="0.25"/>
    <row r="18051" hidden="1" x14ac:dyDescent="0.25"/>
    <row r="18052" hidden="1" x14ac:dyDescent="0.25"/>
    <row r="18053" hidden="1" x14ac:dyDescent="0.25"/>
    <row r="18054" hidden="1" x14ac:dyDescent="0.25"/>
    <row r="18055" hidden="1" x14ac:dyDescent="0.25"/>
    <row r="18056" hidden="1" x14ac:dyDescent="0.25"/>
    <row r="18057" hidden="1" x14ac:dyDescent="0.25"/>
    <row r="18058" hidden="1" x14ac:dyDescent="0.25"/>
    <row r="18059" hidden="1" x14ac:dyDescent="0.25"/>
    <row r="18060" hidden="1" x14ac:dyDescent="0.25"/>
    <row r="18061" hidden="1" x14ac:dyDescent="0.25"/>
    <row r="18062" hidden="1" x14ac:dyDescent="0.25"/>
    <row r="18063" hidden="1" x14ac:dyDescent="0.25"/>
    <row r="18064" hidden="1" x14ac:dyDescent="0.25"/>
    <row r="18065" hidden="1" x14ac:dyDescent="0.25"/>
    <row r="18066" hidden="1" x14ac:dyDescent="0.25"/>
    <row r="18067" hidden="1" x14ac:dyDescent="0.25"/>
    <row r="18068" hidden="1" x14ac:dyDescent="0.25"/>
    <row r="18069" hidden="1" x14ac:dyDescent="0.25"/>
    <row r="18070" hidden="1" x14ac:dyDescent="0.25"/>
    <row r="18071" hidden="1" x14ac:dyDescent="0.25"/>
    <row r="18072" hidden="1" x14ac:dyDescent="0.25"/>
    <row r="18073" hidden="1" x14ac:dyDescent="0.25"/>
    <row r="18074" hidden="1" x14ac:dyDescent="0.25"/>
    <row r="18075" hidden="1" x14ac:dyDescent="0.25"/>
    <row r="18076" hidden="1" x14ac:dyDescent="0.25"/>
    <row r="18077" hidden="1" x14ac:dyDescent="0.25"/>
    <row r="18078" hidden="1" x14ac:dyDescent="0.25"/>
    <row r="18079" hidden="1" x14ac:dyDescent="0.25"/>
    <row r="18080" hidden="1" x14ac:dyDescent="0.25"/>
    <row r="18081" hidden="1" x14ac:dyDescent="0.25"/>
    <row r="18082" hidden="1" x14ac:dyDescent="0.25"/>
    <row r="18083" hidden="1" x14ac:dyDescent="0.25"/>
    <row r="18084" hidden="1" x14ac:dyDescent="0.25"/>
    <row r="18085" hidden="1" x14ac:dyDescent="0.25"/>
    <row r="18086" hidden="1" x14ac:dyDescent="0.25"/>
    <row r="18087" hidden="1" x14ac:dyDescent="0.25"/>
    <row r="18088" hidden="1" x14ac:dyDescent="0.25"/>
    <row r="18089" hidden="1" x14ac:dyDescent="0.25"/>
    <row r="18090" hidden="1" x14ac:dyDescent="0.25"/>
    <row r="18091" hidden="1" x14ac:dyDescent="0.25"/>
    <row r="18092" hidden="1" x14ac:dyDescent="0.25"/>
    <row r="18093" hidden="1" x14ac:dyDescent="0.25"/>
    <row r="18094" hidden="1" x14ac:dyDescent="0.25"/>
    <row r="18095" hidden="1" x14ac:dyDescent="0.25"/>
    <row r="18096" hidden="1" x14ac:dyDescent="0.25"/>
    <row r="18097" hidden="1" x14ac:dyDescent="0.25"/>
    <row r="18098" hidden="1" x14ac:dyDescent="0.25"/>
    <row r="18099" hidden="1" x14ac:dyDescent="0.25"/>
    <row r="18100" hidden="1" x14ac:dyDescent="0.25"/>
    <row r="18101" hidden="1" x14ac:dyDescent="0.25"/>
    <row r="18102" hidden="1" x14ac:dyDescent="0.25"/>
    <row r="18103" hidden="1" x14ac:dyDescent="0.25"/>
    <row r="18104" hidden="1" x14ac:dyDescent="0.25"/>
    <row r="18105" hidden="1" x14ac:dyDescent="0.25"/>
    <row r="18106" hidden="1" x14ac:dyDescent="0.25"/>
    <row r="18107" hidden="1" x14ac:dyDescent="0.25"/>
    <row r="18108" hidden="1" x14ac:dyDescent="0.25"/>
    <row r="18109" hidden="1" x14ac:dyDescent="0.25"/>
    <row r="18110" hidden="1" x14ac:dyDescent="0.25"/>
    <row r="18111" hidden="1" x14ac:dyDescent="0.25"/>
    <row r="18112" hidden="1" x14ac:dyDescent="0.25"/>
    <row r="18113" hidden="1" x14ac:dyDescent="0.25"/>
    <row r="18114" hidden="1" x14ac:dyDescent="0.25"/>
    <row r="18115" hidden="1" x14ac:dyDescent="0.25"/>
    <row r="18116" hidden="1" x14ac:dyDescent="0.25"/>
    <row r="18117" hidden="1" x14ac:dyDescent="0.25"/>
    <row r="18118" hidden="1" x14ac:dyDescent="0.25"/>
    <row r="18119" hidden="1" x14ac:dyDescent="0.25"/>
    <row r="18120" hidden="1" x14ac:dyDescent="0.25"/>
    <row r="18121" hidden="1" x14ac:dyDescent="0.25"/>
    <row r="18122" hidden="1" x14ac:dyDescent="0.25"/>
    <row r="18123" hidden="1" x14ac:dyDescent="0.25"/>
    <row r="18124" hidden="1" x14ac:dyDescent="0.25"/>
    <row r="18125" hidden="1" x14ac:dyDescent="0.25"/>
    <row r="18126" hidden="1" x14ac:dyDescent="0.25"/>
    <row r="18127" hidden="1" x14ac:dyDescent="0.25"/>
    <row r="18128" hidden="1" x14ac:dyDescent="0.25"/>
    <row r="18129" hidden="1" x14ac:dyDescent="0.25"/>
    <row r="18130" hidden="1" x14ac:dyDescent="0.25"/>
    <row r="18131" hidden="1" x14ac:dyDescent="0.25"/>
    <row r="18132" hidden="1" x14ac:dyDescent="0.25"/>
    <row r="18133" hidden="1" x14ac:dyDescent="0.25"/>
    <row r="18134" hidden="1" x14ac:dyDescent="0.25"/>
    <row r="18135" hidden="1" x14ac:dyDescent="0.25"/>
    <row r="18136" hidden="1" x14ac:dyDescent="0.25"/>
    <row r="18137" hidden="1" x14ac:dyDescent="0.25"/>
    <row r="18138" hidden="1" x14ac:dyDescent="0.25"/>
    <row r="18139" hidden="1" x14ac:dyDescent="0.25"/>
    <row r="18140" hidden="1" x14ac:dyDescent="0.25"/>
    <row r="18141" hidden="1" x14ac:dyDescent="0.25"/>
    <row r="18142" hidden="1" x14ac:dyDescent="0.25"/>
    <row r="18143" hidden="1" x14ac:dyDescent="0.25"/>
    <row r="18144" hidden="1" x14ac:dyDescent="0.25"/>
    <row r="18145" hidden="1" x14ac:dyDescent="0.25"/>
    <row r="18146" hidden="1" x14ac:dyDescent="0.25"/>
    <row r="18147" hidden="1" x14ac:dyDescent="0.25"/>
    <row r="18148" hidden="1" x14ac:dyDescent="0.25"/>
    <row r="18149" hidden="1" x14ac:dyDescent="0.25"/>
    <row r="18150" hidden="1" x14ac:dyDescent="0.25"/>
    <row r="18151" hidden="1" x14ac:dyDescent="0.25"/>
    <row r="18152" hidden="1" x14ac:dyDescent="0.25"/>
    <row r="18153" hidden="1" x14ac:dyDescent="0.25"/>
    <row r="18154" hidden="1" x14ac:dyDescent="0.25"/>
    <row r="18155" hidden="1" x14ac:dyDescent="0.25"/>
    <row r="18156" hidden="1" x14ac:dyDescent="0.25"/>
    <row r="18157" hidden="1" x14ac:dyDescent="0.25"/>
    <row r="18158" hidden="1" x14ac:dyDescent="0.25"/>
    <row r="18159" hidden="1" x14ac:dyDescent="0.25"/>
    <row r="18160" hidden="1" x14ac:dyDescent="0.25"/>
    <row r="18161" hidden="1" x14ac:dyDescent="0.25"/>
    <row r="18162" hidden="1" x14ac:dyDescent="0.25"/>
    <row r="18163" hidden="1" x14ac:dyDescent="0.25"/>
    <row r="18164" hidden="1" x14ac:dyDescent="0.25"/>
    <row r="18165" hidden="1" x14ac:dyDescent="0.25"/>
    <row r="18166" hidden="1" x14ac:dyDescent="0.25"/>
    <row r="18167" hidden="1" x14ac:dyDescent="0.25"/>
    <row r="18168" hidden="1" x14ac:dyDescent="0.25"/>
    <row r="18169" hidden="1" x14ac:dyDescent="0.25"/>
    <row r="18170" hidden="1" x14ac:dyDescent="0.25"/>
    <row r="18171" hidden="1" x14ac:dyDescent="0.25"/>
    <row r="18172" hidden="1" x14ac:dyDescent="0.25"/>
    <row r="18173" hidden="1" x14ac:dyDescent="0.25"/>
    <row r="18174" hidden="1" x14ac:dyDescent="0.25"/>
    <row r="18175" hidden="1" x14ac:dyDescent="0.25"/>
    <row r="18176" hidden="1" x14ac:dyDescent="0.25"/>
    <row r="18177" hidden="1" x14ac:dyDescent="0.25"/>
    <row r="18178" hidden="1" x14ac:dyDescent="0.25"/>
    <row r="18179" hidden="1" x14ac:dyDescent="0.25"/>
    <row r="18180" hidden="1" x14ac:dyDescent="0.25"/>
    <row r="18181" hidden="1" x14ac:dyDescent="0.25"/>
    <row r="18182" hidden="1" x14ac:dyDescent="0.25"/>
    <row r="18183" hidden="1" x14ac:dyDescent="0.25"/>
    <row r="18184" hidden="1" x14ac:dyDescent="0.25"/>
    <row r="18185" hidden="1" x14ac:dyDescent="0.25"/>
    <row r="18186" hidden="1" x14ac:dyDescent="0.25"/>
    <row r="18187" hidden="1" x14ac:dyDescent="0.25"/>
    <row r="18188" hidden="1" x14ac:dyDescent="0.25"/>
    <row r="18189" hidden="1" x14ac:dyDescent="0.25"/>
    <row r="18190" hidden="1" x14ac:dyDescent="0.25"/>
    <row r="18191" hidden="1" x14ac:dyDescent="0.25"/>
    <row r="18192" hidden="1" x14ac:dyDescent="0.25"/>
    <row r="18193" hidden="1" x14ac:dyDescent="0.25"/>
    <row r="18194" hidden="1" x14ac:dyDescent="0.25"/>
    <row r="18195" hidden="1" x14ac:dyDescent="0.25"/>
    <row r="18196" hidden="1" x14ac:dyDescent="0.25"/>
    <row r="18197" hidden="1" x14ac:dyDescent="0.25"/>
    <row r="18198" hidden="1" x14ac:dyDescent="0.25"/>
    <row r="18199" hidden="1" x14ac:dyDescent="0.25"/>
    <row r="18200" hidden="1" x14ac:dyDescent="0.25"/>
    <row r="18201" hidden="1" x14ac:dyDescent="0.25"/>
    <row r="18202" hidden="1" x14ac:dyDescent="0.25"/>
    <row r="18203" hidden="1" x14ac:dyDescent="0.25"/>
    <row r="18204" hidden="1" x14ac:dyDescent="0.25"/>
    <row r="18205" hidden="1" x14ac:dyDescent="0.25"/>
    <row r="18206" hidden="1" x14ac:dyDescent="0.25"/>
    <row r="18207" hidden="1" x14ac:dyDescent="0.25"/>
    <row r="18208" hidden="1" x14ac:dyDescent="0.25"/>
    <row r="18209" hidden="1" x14ac:dyDescent="0.25"/>
    <row r="18210" hidden="1" x14ac:dyDescent="0.25"/>
    <row r="18211" hidden="1" x14ac:dyDescent="0.25"/>
    <row r="18212" hidden="1" x14ac:dyDescent="0.25"/>
    <row r="18213" hidden="1" x14ac:dyDescent="0.25"/>
    <row r="18214" hidden="1" x14ac:dyDescent="0.25"/>
    <row r="18215" hidden="1" x14ac:dyDescent="0.25"/>
    <row r="18216" hidden="1" x14ac:dyDescent="0.25"/>
    <row r="18217" hidden="1" x14ac:dyDescent="0.25"/>
    <row r="18218" hidden="1" x14ac:dyDescent="0.25"/>
    <row r="18219" hidden="1" x14ac:dyDescent="0.25"/>
    <row r="18220" hidden="1" x14ac:dyDescent="0.25"/>
    <row r="18221" hidden="1" x14ac:dyDescent="0.25"/>
    <row r="18222" hidden="1" x14ac:dyDescent="0.25"/>
    <row r="18223" hidden="1" x14ac:dyDescent="0.25"/>
    <row r="18224" hidden="1" x14ac:dyDescent="0.25"/>
    <row r="18225" hidden="1" x14ac:dyDescent="0.25"/>
    <row r="18226" hidden="1" x14ac:dyDescent="0.25"/>
    <row r="18227" hidden="1" x14ac:dyDescent="0.25"/>
    <row r="18228" hidden="1" x14ac:dyDescent="0.25"/>
    <row r="18229" hidden="1" x14ac:dyDescent="0.25"/>
    <row r="18230" hidden="1" x14ac:dyDescent="0.25"/>
    <row r="18231" hidden="1" x14ac:dyDescent="0.25"/>
    <row r="18232" hidden="1" x14ac:dyDescent="0.25"/>
    <row r="18233" hidden="1" x14ac:dyDescent="0.25"/>
    <row r="18234" hidden="1" x14ac:dyDescent="0.25"/>
    <row r="18235" hidden="1" x14ac:dyDescent="0.25"/>
    <row r="18236" hidden="1" x14ac:dyDescent="0.25"/>
    <row r="18237" hidden="1" x14ac:dyDescent="0.25"/>
    <row r="18238" hidden="1" x14ac:dyDescent="0.25"/>
    <row r="18239" hidden="1" x14ac:dyDescent="0.25"/>
    <row r="18240" hidden="1" x14ac:dyDescent="0.25"/>
    <row r="18241" hidden="1" x14ac:dyDescent="0.25"/>
    <row r="18242" hidden="1" x14ac:dyDescent="0.25"/>
    <row r="18243" hidden="1" x14ac:dyDescent="0.25"/>
    <row r="18244" hidden="1" x14ac:dyDescent="0.25"/>
    <row r="18245" hidden="1" x14ac:dyDescent="0.25"/>
    <row r="18246" hidden="1" x14ac:dyDescent="0.25"/>
    <row r="18247" hidden="1" x14ac:dyDescent="0.25"/>
    <row r="18248" hidden="1" x14ac:dyDescent="0.25"/>
    <row r="18249" hidden="1" x14ac:dyDescent="0.25"/>
    <row r="18250" hidden="1" x14ac:dyDescent="0.25"/>
    <row r="18251" hidden="1" x14ac:dyDescent="0.25"/>
    <row r="18252" hidden="1" x14ac:dyDescent="0.25"/>
    <row r="18253" hidden="1" x14ac:dyDescent="0.25"/>
    <row r="18254" hidden="1" x14ac:dyDescent="0.25"/>
    <row r="18255" hidden="1" x14ac:dyDescent="0.25"/>
    <row r="18256" hidden="1" x14ac:dyDescent="0.25"/>
    <row r="18257" hidden="1" x14ac:dyDescent="0.25"/>
    <row r="18258" hidden="1" x14ac:dyDescent="0.25"/>
    <row r="18259" hidden="1" x14ac:dyDescent="0.25"/>
    <row r="18260" hidden="1" x14ac:dyDescent="0.25"/>
    <row r="18261" hidden="1" x14ac:dyDescent="0.25"/>
    <row r="18262" hidden="1" x14ac:dyDescent="0.25"/>
    <row r="18263" hidden="1" x14ac:dyDescent="0.25"/>
    <row r="18264" hidden="1" x14ac:dyDescent="0.25"/>
    <row r="18265" hidden="1" x14ac:dyDescent="0.25"/>
    <row r="18266" hidden="1" x14ac:dyDescent="0.25"/>
    <row r="18267" hidden="1" x14ac:dyDescent="0.25"/>
    <row r="18268" hidden="1" x14ac:dyDescent="0.25"/>
    <row r="18269" hidden="1" x14ac:dyDescent="0.25"/>
    <row r="18270" hidden="1" x14ac:dyDescent="0.25"/>
    <row r="18271" hidden="1" x14ac:dyDescent="0.25"/>
    <row r="18272" hidden="1" x14ac:dyDescent="0.25"/>
    <row r="18273" hidden="1" x14ac:dyDescent="0.25"/>
    <row r="18274" hidden="1" x14ac:dyDescent="0.25"/>
    <row r="18275" hidden="1" x14ac:dyDescent="0.25"/>
    <row r="18276" hidden="1" x14ac:dyDescent="0.25"/>
    <row r="18277" hidden="1" x14ac:dyDescent="0.25"/>
    <row r="18278" hidden="1" x14ac:dyDescent="0.25"/>
    <row r="18279" hidden="1" x14ac:dyDescent="0.25"/>
    <row r="18280" hidden="1" x14ac:dyDescent="0.25"/>
    <row r="18281" hidden="1" x14ac:dyDescent="0.25"/>
    <row r="18282" hidden="1" x14ac:dyDescent="0.25"/>
    <row r="18283" hidden="1" x14ac:dyDescent="0.25"/>
    <row r="18284" hidden="1" x14ac:dyDescent="0.25"/>
    <row r="18285" hidden="1" x14ac:dyDescent="0.25"/>
    <row r="18286" hidden="1" x14ac:dyDescent="0.25"/>
    <row r="18287" hidden="1" x14ac:dyDescent="0.25"/>
    <row r="18288" hidden="1" x14ac:dyDescent="0.25"/>
    <row r="18289" hidden="1" x14ac:dyDescent="0.25"/>
    <row r="18290" hidden="1" x14ac:dyDescent="0.25"/>
    <row r="18291" hidden="1" x14ac:dyDescent="0.25"/>
    <row r="18292" hidden="1" x14ac:dyDescent="0.25"/>
    <row r="18293" hidden="1" x14ac:dyDescent="0.25"/>
    <row r="18294" hidden="1" x14ac:dyDescent="0.25"/>
    <row r="18295" hidden="1" x14ac:dyDescent="0.25"/>
    <row r="18296" hidden="1" x14ac:dyDescent="0.25"/>
    <row r="18297" hidden="1" x14ac:dyDescent="0.25"/>
    <row r="18298" hidden="1" x14ac:dyDescent="0.25"/>
    <row r="18299" hidden="1" x14ac:dyDescent="0.25"/>
    <row r="18300" hidden="1" x14ac:dyDescent="0.25"/>
    <row r="18301" hidden="1" x14ac:dyDescent="0.25"/>
    <row r="18302" hidden="1" x14ac:dyDescent="0.25"/>
    <row r="18303" hidden="1" x14ac:dyDescent="0.25"/>
    <row r="18304" hidden="1" x14ac:dyDescent="0.25"/>
    <row r="18305" hidden="1" x14ac:dyDescent="0.25"/>
    <row r="18306" hidden="1" x14ac:dyDescent="0.25"/>
    <row r="18307" hidden="1" x14ac:dyDescent="0.25"/>
    <row r="18308" hidden="1" x14ac:dyDescent="0.25"/>
    <row r="18309" hidden="1" x14ac:dyDescent="0.25"/>
    <row r="18310" hidden="1" x14ac:dyDescent="0.25"/>
    <row r="18311" hidden="1" x14ac:dyDescent="0.25"/>
    <row r="18312" hidden="1" x14ac:dyDescent="0.25"/>
    <row r="18313" hidden="1" x14ac:dyDescent="0.25"/>
    <row r="18314" hidden="1" x14ac:dyDescent="0.25"/>
    <row r="18315" hidden="1" x14ac:dyDescent="0.25"/>
    <row r="18316" hidden="1" x14ac:dyDescent="0.25"/>
    <row r="18317" hidden="1" x14ac:dyDescent="0.25"/>
    <row r="18318" hidden="1" x14ac:dyDescent="0.25"/>
    <row r="18319" hidden="1" x14ac:dyDescent="0.25"/>
    <row r="18320" hidden="1" x14ac:dyDescent="0.25"/>
    <row r="18321" hidden="1" x14ac:dyDescent="0.25"/>
    <row r="18322" hidden="1" x14ac:dyDescent="0.25"/>
    <row r="18323" hidden="1" x14ac:dyDescent="0.25"/>
    <row r="18324" hidden="1" x14ac:dyDescent="0.25"/>
    <row r="18325" hidden="1" x14ac:dyDescent="0.25"/>
    <row r="18326" hidden="1" x14ac:dyDescent="0.25"/>
    <row r="18327" hidden="1" x14ac:dyDescent="0.25"/>
    <row r="18328" hidden="1" x14ac:dyDescent="0.25"/>
    <row r="18329" hidden="1" x14ac:dyDescent="0.25"/>
    <row r="18330" hidden="1" x14ac:dyDescent="0.25"/>
    <row r="18331" hidden="1" x14ac:dyDescent="0.25"/>
    <row r="18332" hidden="1" x14ac:dyDescent="0.25"/>
    <row r="18333" hidden="1" x14ac:dyDescent="0.25"/>
    <row r="18334" hidden="1" x14ac:dyDescent="0.25"/>
    <row r="18335" hidden="1" x14ac:dyDescent="0.25"/>
    <row r="18336" hidden="1" x14ac:dyDescent="0.25"/>
    <row r="18337" hidden="1" x14ac:dyDescent="0.25"/>
    <row r="18338" hidden="1" x14ac:dyDescent="0.25"/>
    <row r="18339" hidden="1" x14ac:dyDescent="0.25"/>
    <row r="18340" hidden="1" x14ac:dyDescent="0.25"/>
    <row r="18341" hidden="1" x14ac:dyDescent="0.25"/>
    <row r="18342" hidden="1" x14ac:dyDescent="0.25"/>
    <row r="18343" hidden="1" x14ac:dyDescent="0.25"/>
    <row r="18344" hidden="1" x14ac:dyDescent="0.25"/>
    <row r="18345" hidden="1" x14ac:dyDescent="0.25"/>
    <row r="18346" hidden="1" x14ac:dyDescent="0.25"/>
    <row r="18347" hidden="1" x14ac:dyDescent="0.25"/>
    <row r="18348" hidden="1" x14ac:dyDescent="0.25"/>
    <row r="18349" hidden="1" x14ac:dyDescent="0.25"/>
    <row r="18350" hidden="1" x14ac:dyDescent="0.25"/>
    <row r="18351" hidden="1" x14ac:dyDescent="0.25"/>
    <row r="18352" hidden="1" x14ac:dyDescent="0.25"/>
    <row r="18353" hidden="1" x14ac:dyDescent="0.25"/>
    <row r="18354" hidden="1" x14ac:dyDescent="0.25"/>
    <row r="18355" hidden="1" x14ac:dyDescent="0.25"/>
    <row r="18356" hidden="1" x14ac:dyDescent="0.25"/>
    <row r="18357" hidden="1" x14ac:dyDescent="0.25"/>
    <row r="18358" hidden="1" x14ac:dyDescent="0.25"/>
    <row r="18359" hidden="1" x14ac:dyDescent="0.25"/>
    <row r="18360" hidden="1" x14ac:dyDescent="0.25"/>
    <row r="18361" hidden="1" x14ac:dyDescent="0.25"/>
    <row r="18362" hidden="1" x14ac:dyDescent="0.25"/>
    <row r="18363" hidden="1" x14ac:dyDescent="0.25"/>
    <row r="18364" hidden="1" x14ac:dyDescent="0.25"/>
    <row r="18365" hidden="1" x14ac:dyDescent="0.25"/>
    <row r="18366" hidden="1" x14ac:dyDescent="0.25"/>
    <row r="18367" hidden="1" x14ac:dyDescent="0.25"/>
    <row r="18368" hidden="1" x14ac:dyDescent="0.25"/>
    <row r="18369" hidden="1" x14ac:dyDescent="0.25"/>
    <row r="18370" hidden="1" x14ac:dyDescent="0.25"/>
    <row r="18371" hidden="1" x14ac:dyDescent="0.25"/>
    <row r="18372" hidden="1" x14ac:dyDescent="0.25"/>
    <row r="18373" hidden="1" x14ac:dyDescent="0.25"/>
    <row r="18374" hidden="1" x14ac:dyDescent="0.25"/>
    <row r="18375" hidden="1" x14ac:dyDescent="0.25"/>
    <row r="18376" hidden="1" x14ac:dyDescent="0.25"/>
    <row r="18377" hidden="1" x14ac:dyDescent="0.25"/>
    <row r="18378" hidden="1" x14ac:dyDescent="0.25"/>
    <row r="18379" hidden="1" x14ac:dyDescent="0.25"/>
    <row r="18380" hidden="1" x14ac:dyDescent="0.25"/>
    <row r="18381" hidden="1" x14ac:dyDescent="0.25"/>
    <row r="18382" hidden="1" x14ac:dyDescent="0.25"/>
    <row r="18383" hidden="1" x14ac:dyDescent="0.25"/>
    <row r="18384" hidden="1" x14ac:dyDescent="0.25"/>
    <row r="18385" hidden="1" x14ac:dyDescent="0.25"/>
    <row r="18386" hidden="1" x14ac:dyDescent="0.25"/>
    <row r="18387" hidden="1" x14ac:dyDescent="0.25"/>
    <row r="18388" hidden="1" x14ac:dyDescent="0.25"/>
    <row r="18389" hidden="1" x14ac:dyDescent="0.25"/>
    <row r="18390" hidden="1" x14ac:dyDescent="0.25"/>
    <row r="18391" hidden="1" x14ac:dyDescent="0.25"/>
    <row r="18392" hidden="1" x14ac:dyDescent="0.25"/>
    <row r="18393" hidden="1" x14ac:dyDescent="0.25"/>
    <row r="18394" hidden="1" x14ac:dyDescent="0.25"/>
    <row r="18395" hidden="1" x14ac:dyDescent="0.25"/>
    <row r="18396" hidden="1" x14ac:dyDescent="0.25"/>
    <row r="18397" hidden="1" x14ac:dyDescent="0.25"/>
    <row r="18398" hidden="1" x14ac:dyDescent="0.25"/>
    <row r="18399" hidden="1" x14ac:dyDescent="0.25"/>
    <row r="18400" hidden="1" x14ac:dyDescent="0.25"/>
    <row r="18401" hidden="1" x14ac:dyDescent="0.25"/>
    <row r="18402" hidden="1" x14ac:dyDescent="0.25"/>
    <row r="18403" hidden="1" x14ac:dyDescent="0.25"/>
    <row r="18404" hidden="1" x14ac:dyDescent="0.25"/>
    <row r="18405" hidden="1" x14ac:dyDescent="0.25"/>
    <row r="18406" hidden="1" x14ac:dyDescent="0.25"/>
    <row r="18407" hidden="1" x14ac:dyDescent="0.25"/>
    <row r="18408" hidden="1" x14ac:dyDescent="0.25"/>
    <row r="18409" hidden="1" x14ac:dyDescent="0.25"/>
    <row r="18410" hidden="1" x14ac:dyDescent="0.25"/>
    <row r="18411" hidden="1" x14ac:dyDescent="0.25"/>
    <row r="18412" hidden="1" x14ac:dyDescent="0.25"/>
    <row r="18413" hidden="1" x14ac:dyDescent="0.25"/>
    <row r="18414" hidden="1" x14ac:dyDescent="0.25"/>
    <row r="18415" hidden="1" x14ac:dyDescent="0.25"/>
    <row r="18416" hidden="1" x14ac:dyDescent="0.25"/>
    <row r="18417" hidden="1" x14ac:dyDescent="0.25"/>
    <row r="18418" hidden="1" x14ac:dyDescent="0.25"/>
    <row r="18419" hidden="1" x14ac:dyDescent="0.25"/>
    <row r="18420" hidden="1" x14ac:dyDescent="0.25"/>
    <row r="18421" hidden="1" x14ac:dyDescent="0.25"/>
    <row r="18422" hidden="1" x14ac:dyDescent="0.25"/>
    <row r="18423" hidden="1" x14ac:dyDescent="0.25"/>
    <row r="18424" hidden="1" x14ac:dyDescent="0.25"/>
    <row r="18425" hidden="1" x14ac:dyDescent="0.25"/>
    <row r="18426" hidden="1" x14ac:dyDescent="0.25"/>
    <row r="18427" hidden="1" x14ac:dyDescent="0.25"/>
    <row r="18428" hidden="1" x14ac:dyDescent="0.25"/>
    <row r="18429" hidden="1" x14ac:dyDescent="0.25"/>
    <row r="18430" hidden="1" x14ac:dyDescent="0.25"/>
    <row r="18431" hidden="1" x14ac:dyDescent="0.25"/>
    <row r="18432" hidden="1" x14ac:dyDescent="0.25"/>
    <row r="18433" hidden="1" x14ac:dyDescent="0.25"/>
    <row r="18434" hidden="1" x14ac:dyDescent="0.25"/>
    <row r="18435" hidden="1" x14ac:dyDescent="0.25"/>
    <row r="18436" hidden="1" x14ac:dyDescent="0.25"/>
    <row r="18437" hidden="1" x14ac:dyDescent="0.25"/>
    <row r="18438" hidden="1" x14ac:dyDescent="0.25"/>
    <row r="18439" hidden="1" x14ac:dyDescent="0.25"/>
    <row r="18440" hidden="1" x14ac:dyDescent="0.25"/>
    <row r="18441" hidden="1" x14ac:dyDescent="0.25"/>
    <row r="18442" hidden="1" x14ac:dyDescent="0.25"/>
    <row r="18443" hidden="1" x14ac:dyDescent="0.25"/>
    <row r="18444" hidden="1" x14ac:dyDescent="0.25"/>
    <row r="18445" hidden="1" x14ac:dyDescent="0.25"/>
    <row r="18446" hidden="1" x14ac:dyDescent="0.25"/>
    <row r="18447" hidden="1" x14ac:dyDescent="0.25"/>
    <row r="18448" hidden="1" x14ac:dyDescent="0.25"/>
    <row r="18449" hidden="1" x14ac:dyDescent="0.25"/>
    <row r="18450" hidden="1" x14ac:dyDescent="0.25"/>
    <row r="18451" hidden="1" x14ac:dyDescent="0.25"/>
    <row r="18452" hidden="1" x14ac:dyDescent="0.25"/>
    <row r="18453" hidden="1" x14ac:dyDescent="0.25"/>
    <row r="18454" hidden="1" x14ac:dyDescent="0.25"/>
    <row r="18455" hidden="1" x14ac:dyDescent="0.25"/>
    <row r="18456" hidden="1" x14ac:dyDescent="0.25"/>
    <row r="18457" hidden="1" x14ac:dyDescent="0.25"/>
    <row r="18458" hidden="1" x14ac:dyDescent="0.25"/>
    <row r="18459" hidden="1" x14ac:dyDescent="0.25"/>
    <row r="18460" hidden="1" x14ac:dyDescent="0.25"/>
    <row r="18461" hidden="1" x14ac:dyDescent="0.25"/>
    <row r="18462" hidden="1" x14ac:dyDescent="0.25"/>
    <row r="18463" hidden="1" x14ac:dyDescent="0.25"/>
    <row r="18464" hidden="1" x14ac:dyDescent="0.25"/>
    <row r="18465" hidden="1" x14ac:dyDescent="0.25"/>
    <row r="18466" hidden="1" x14ac:dyDescent="0.25"/>
    <row r="18467" hidden="1" x14ac:dyDescent="0.25"/>
    <row r="18468" hidden="1" x14ac:dyDescent="0.25"/>
    <row r="18469" hidden="1" x14ac:dyDescent="0.25"/>
    <row r="18470" hidden="1" x14ac:dyDescent="0.25"/>
    <row r="18471" hidden="1" x14ac:dyDescent="0.25"/>
    <row r="18472" hidden="1" x14ac:dyDescent="0.25"/>
    <row r="18473" hidden="1" x14ac:dyDescent="0.25"/>
    <row r="18474" hidden="1" x14ac:dyDescent="0.25"/>
    <row r="18475" hidden="1" x14ac:dyDescent="0.25"/>
    <row r="18476" hidden="1" x14ac:dyDescent="0.25"/>
    <row r="18477" hidden="1" x14ac:dyDescent="0.25"/>
    <row r="18478" hidden="1" x14ac:dyDescent="0.25"/>
    <row r="18479" hidden="1" x14ac:dyDescent="0.25"/>
    <row r="18480" hidden="1" x14ac:dyDescent="0.25"/>
    <row r="18481" hidden="1" x14ac:dyDescent="0.25"/>
    <row r="18482" hidden="1" x14ac:dyDescent="0.25"/>
    <row r="18483" hidden="1" x14ac:dyDescent="0.25"/>
    <row r="18484" hidden="1" x14ac:dyDescent="0.25"/>
    <row r="18485" hidden="1" x14ac:dyDescent="0.25"/>
    <row r="18486" hidden="1" x14ac:dyDescent="0.25"/>
    <row r="18487" hidden="1" x14ac:dyDescent="0.25"/>
    <row r="18488" hidden="1" x14ac:dyDescent="0.25"/>
    <row r="18489" hidden="1" x14ac:dyDescent="0.25"/>
    <row r="18490" hidden="1" x14ac:dyDescent="0.25"/>
    <row r="18491" hidden="1" x14ac:dyDescent="0.25"/>
    <row r="18492" hidden="1" x14ac:dyDescent="0.25"/>
    <row r="18493" hidden="1" x14ac:dyDescent="0.25"/>
    <row r="18494" hidden="1" x14ac:dyDescent="0.25"/>
    <row r="18495" hidden="1" x14ac:dyDescent="0.25"/>
    <row r="18496" hidden="1" x14ac:dyDescent="0.25"/>
    <row r="18497" hidden="1" x14ac:dyDescent="0.25"/>
    <row r="18498" hidden="1" x14ac:dyDescent="0.25"/>
    <row r="18499" hidden="1" x14ac:dyDescent="0.25"/>
    <row r="18500" hidden="1" x14ac:dyDescent="0.25"/>
    <row r="18501" hidden="1" x14ac:dyDescent="0.25"/>
    <row r="18502" hidden="1" x14ac:dyDescent="0.25"/>
    <row r="18503" hidden="1" x14ac:dyDescent="0.25"/>
    <row r="18504" hidden="1" x14ac:dyDescent="0.25"/>
    <row r="18505" hidden="1" x14ac:dyDescent="0.25"/>
    <row r="18506" hidden="1" x14ac:dyDescent="0.25"/>
    <row r="18507" hidden="1" x14ac:dyDescent="0.25"/>
    <row r="18508" hidden="1" x14ac:dyDescent="0.25"/>
    <row r="18509" hidden="1" x14ac:dyDescent="0.25"/>
    <row r="18510" hidden="1" x14ac:dyDescent="0.25"/>
    <row r="18511" hidden="1" x14ac:dyDescent="0.25"/>
    <row r="18512" hidden="1" x14ac:dyDescent="0.25"/>
    <row r="18513" hidden="1" x14ac:dyDescent="0.25"/>
    <row r="18514" hidden="1" x14ac:dyDescent="0.25"/>
    <row r="18515" hidden="1" x14ac:dyDescent="0.25"/>
    <row r="18516" hidden="1" x14ac:dyDescent="0.25"/>
    <row r="18517" hidden="1" x14ac:dyDescent="0.25"/>
    <row r="18518" hidden="1" x14ac:dyDescent="0.25"/>
    <row r="18519" hidden="1" x14ac:dyDescent="0.25"/>
    <row r="18520" hidden="1" x14ac:dyDescent="0.25"/>
    <row r="18521" hidden="1" x14ac:dyDescent="0.25"/>
    <row r="18522" hidden="1" x14ac:dyDescent="0.25"/>
    <row r="18523" hidden="1" x14ac:dyDescent="0.25"/>
    <row r="18524" hidden="1" x14ac:dyDescent="0.25"/>
    <row r="18525" hidden="1" x14ac:dyDescent="0.25"/>
    <row r="18526" hidden="1" x14ac:dyDescent="0.25"/>
    <row r="18527" hidden="1" x14ac:dyDescent="0.25"/>
    <row r="18528" hidden="1" x14ac:dyDescent="0.25"/>
    <row r="18529" hidden="1" x14ac:dyDescent="0.25"/>
    <row r="18530" hidden="1" x14ac:dyDescent="0.25"/>
    <row r="18531" hidden="1" x14ac:dyDescent="0.25"/>
    <row r="18532" hidden="1" x14ac:dyDescent="0.25"/>
    <row r="18533" hidden="1" x14ac:dyDescent="0.25"/>
    <row r="18534" hidden="1" x14ac:dyDescent="0.25"/>
    <row r="18535" hidden="1" x14ac:dyDescent="0.25"/>
    <row r="18536" hidden="1" x14ac:dyDescent="0.25"/>
    <row r="18537" hidden="1" x14ac:dyDescent="0.25"/>
    <row r="18538" hidden="1" x14ac:dyDescent="0.25"/>
    <row r="18539" hidden="1" x14ac:dyDescent="0.25"/>
    <row r="18540" hidden="1" x14ac:dyDescent="0.25"/>
    <row r="18541" hidden="1" x14ac:dyDescent="0.25"/>
    <row r="18542" hidden="1" x14ac:dyDescent="0.25"/>
    <row r="18543" hidden="1" x14ac:dyDescent="0.25"/>
    <row r="18544" hidden="1" x14ac:dyDescent="0.25"/>
    <row r="18545" hidden="1" x14ac:dyDescent="0.25"/>
    <row r="18546" hidden="1" x14ac:dyDescent="0.25"/>
    <row r="18547" hidden="1" x14ac:dyDescent="0.25"/>
    <row r="18548" hidden="1" x14ac:dyDescent="0.25"/>
    <row r="18549" hidden="1" x14ac:dyDescent="0.25"/>
    <row r="18550" hidden="1" x14ac:dyDescent="0.25"/>
    <row r="18551" hidden="1" x14ac:dyDescent="0.25"/>
    <row r="18552" hidden="1" x14ac:dyDescent="0.25"/>
    <row r="18553" hidden="1" x14ac:dyDescent="0.25"/>
    <row r="18554" hidden="1" x14ac:dyDescent="0.25"/>
    <row r="18555" hidden="1" x14ac:dyDescent="0.25"/>
    <row r="18556" hidden="1" x14ac:dyDescent="0.25"/>
    <row r="18557" hidden="1" x14ac:dyDescent="0.25"/>
    <row r="18558" hidden="1" x14ac:dyDescent="0.25"/>
    <row r="18559" hidden="1" x14ac:dyDescent="0.25"/>
    <row r="18560" hidden="1" x14ac:dyDescent="0.25"/>
    <row r="18561" hidden="1" x14ac:dyDescent="0.25"/>
    <row r="18562" hidden="1" x14ac:dyDescent="0.25"/>
    <row r="18563" hidden="1" x14ac:dyDescent="0.25"/>
    <row r="18564" hidden="1" x14ac:dyDescent="0.25"/>
    <row r="18565" hidden="1" x14ac:dyDescent="0.25"/>
    <row r="18566" hidden="1" x14ac:dyDescent="0.25"/>
    <row r="18567" hidden="1" x14ac:dyDescent="0.25"/>
    <row r="18568" hidden="1" x14ac:dyDescent="0.25"/>
    <row r="18569" hidden="1" x14ac:dyDescent="0.25"/>
    <row r="18570" hidden="1" x14ac:dyDescent="0.25"/>
    <row r="18571" hidden="1" x14ac:dyDescent="0.25"/>
    <row r="18572" hidden="1" x14ac:dyDescent="0.25"/>
    <row r="18573" hidden="1" x14ac:dyDescent="0.25"/>
    <row r="18574" hidden="1" x14ac:dyDescent="0.25"/>
    <row r="18575" hidden="1" x14ac:dyDescent="0.25"/>
    <row r="18576" hidden="1" x14ac:dyDescent="0.25"/>
    <row r="18577" hidden="1" x14ac:dyDescent="0.25"/>
    <row r="18578" hidden="1" x14ac:dyDescent="0.25"/>
    <row r="18579" hidden="1" x14ac:dyDescent="0.25"/>
    <row r="18580" hidden="1" x14ac:dyDescent="0.25"/>
    <row r="18581" hidden="1" x14ac:dyDescent="0.25"/>
    <row r="18582" hidden="1" x14ac:dyDescent="0.25"/>
    <row r="18583" hidden="1" x14ac:dyDescent="0.25"/>
    <row r="18584" hidden="1" x14ac:dyDescent="0.25"/>
    <row r="18585" hidden="1" x14ac:dyDescent="0.25"/>
    <row r="18586" hidden="1" x14ac:dyDescent="0.25"/>
    <row r="18587" hidden="1" x14ac:dyDescent="0.25"/>
    <row r="18588" hidden="1" x14ac:dyDescent="0.25"/>
    <row r="18589" hidden="1" x14ac:dyDescent="0.25"/>
    <row r="18590" hidden="1" x14ac:dyDescent="0.25"/>
    <row r="18591" hidden="1" x14ac:dyDescent="0.25"/>
    <row r="18592" hidden="1" x14ac:dyDescent="0.25"/>
    <row r="18593" hidden="1" x14ac:dyDescent="0.25"/>
    <row r="18594" hidden="1" x14ac:dyDescent="0.25"/>
    <row r="18595" hidden="1" x14ac:dyDescent="0.25"/>
    <row r="18596" hidden="1" x14ac:dyDescent="0.25"/>
    <row r="18597" hidden="1" x14ac:dyDescent="0.25"/>
    <row r="18598" hidden="1" x14ac:dyDescent="0.25"/>
    <row r="18599" hidden="1" x14ac:dyDescent="0.25"/>
    <row r="18600" hidden="1" x14ac:dyDescent="0.25"/>
    <row r="18601" hidden="1" x14ac:dyDescent="0.25"/>
    <row r="18602" hidden="1" x14ac:dyDescent="0.25"/>
    <row r="18603" hidden="1" x14ac:dyDescent="0.25"/>
    <row r="18604" hidden="1" x14ac:dyDescent="0.25"/>
    <row r="18605" hidden="1" x14ac:dyDescent="0.25"/>
    <row r="18606" hidden="1" x14ac:dyDescent="0.25"/>
    <row r="18607" hidden="1" x14ac:dyDescent="0.25"/>
    <row r="18608" hidden="1" x14ac:dyDescent="0.25"/>
    <row r="18609" hidden="1" x14ac:dyDescent="0.25"/>
    <row r="18610" hidden="1" x14ac:dyDescent="0.25"/>
    <row r="18611" hidden="1" x14ac:dyDescent="0.25"/>
    <row r="18612" hidden="1" x14ac:dyDescent="0.25"/>
    <row r="18613" hidden="1" x14ac:dyDescent="0.25"/>
    <row r="18614" hidden="1" x14ac:dyDescent="0.25"/>
    <row r="18615" hidden="1" x14ac:dyDescent="0.25"/>
    <row r="18616" hidden="1" x14ac:dyDescent="0.25"/>
    <row r="18617" hidden="1" x14ac:dyDescent="0.25"/>
    <row r="18618" hidden="1" x14ac:dyDescent="0.25"/>
    <row r="18619" hidden="1" x14ac:dyDescent="0.25"/>
    <row r="18620" hidden="1" x14ac:dyDescent="0.25"/>
    <row r="18621" hidden="1" x14ac:dyDescent="0.25"/>
    <row r="18622" hidden="1" x14ac:dyDescent="0.25"/>
    <row r="18623" hidden="1" x14ac:dyDescent="0.25"/>
    <row r="18624" hidden="1" x14ac:dyDescent="0.25"/>
    <row r="18625" hidden="1" x14ac:dyDescent="0.25"/>
    <row r="18626" hidden="1" x14ac:dyDescent="0.25"/>
    <row r="18627" hidden="1" x14ac:dyDescent="0.25"/>
    <row r="18628" hidden="1" x14ac:dyDescent="0.25"/>
    <row r="18629" hidden="1" x14ac:dyDescent="0.25"/>
    <row r="18630" hidden="1" x14ac:dyDescent="0.25"/>
    <row r="18631" hidden="1" x14ac:dyDescent="0.25"/>
    <row r="18632" hidden="1" x14ac:dyDescent="0.25"/>
    <row r="18633" hidden="1" x14ac:dyDescent="0.25"/>
    <row r="18634" hidden="1" x14ac:dyDescent="0.25"/>
    <row r="18635" hidden="1" x14ac:dyDescent="0.25"/>
    <row r="18636" hidden="1" x14ac:dyDescent="0.25"/>
    <row r="18637" hidden="1" x14ac:dyDescent="0.25"/>
    <row r="18638" hidden="1" x14ac:dyDescent="0.25"/>
    <row r="18639" hidden="1" x14ac:dyDescent="0.25"/>
    <row r="18640" hidden="1" x14ac:dyDescent="0.25"/>
    <row r="18641" hidden="1" x14ac:dyDescent="0.25"/>
    <row r="18642" hidden="1" x14ac:dyDescent="0.25"/>
    <row r="18643" hidden="1" x14ac:dyDescent="0.25"/>
    <row r="18644" hidden="1" x14ac:dyDescent="0.25"/>
    <row r="18645" hidden="1" x14ac:dyDescent="0.25"/>
    <row r="18646" hidden="1" x14ac:dyDescent="0.25"/>
    <row r="18647" hidden="1" x14ac:dyDescent="0.25"/>
    <row r="18648" hidden="1" x14ac:dyDescent="0.25"/>
    <row r="18649" hidden="1" x14ac:dyDescent="0.25"/>
    <row r="18650" hidden="1" x14ac:dyDescent="0.25"/>
    <row r="18651" hidden="1" x14ac:dyDescent="0.25"/>
    <row r="18652" hidden="1" x14ac:dyDescent="0.25"/>
    <row r="18653" hidden="1" x14ac:dyDescent="0.25"/>
    <row r="18654" hidden="1" x14ac:dyDescent="0.25"/>
    <row r="18655" hidden="1" x14ac:dyDescent="0.25"/>
    <row r="18656" hidden="1" x14ac:dyDescent="0.25"/>
    <row r="18657" hidden="1" x14ac:dyDescent="0.25"/>
    <row r="18658" hidden="1" x14ac:dyDescent="0.25"/>
    <row r="18659" hidden="1" x14ac:dyDescent="0.25"/>
    <row r="18660" hidden="1" x14ac:dyDescent="0.25"/>
    <row r="18661" hidden="1" x14ac:dyDescent="0.25"/>
    <row r="18662" hidden="1" x14ac:dyDescent="0.25"/>
    <row r="18663" hidden="1" x14ac:dyDescent="0.25"/>
    <row r="18664" hidden="1" x14ac:dyDescent="0.25"/>
    <row r="18665" hidden="1" x14ac:dyDescent="0.25"/>
    <row r="18666" hidden="1" x14ac:dyDescent="0.25"/>
    <row r="18667" hidden="1" x14ac:dyDescent="0.25"/>
    <row r="18668" hidden="1" x14ac:dyDescent="0.25"/>
    <row r="18669" hidden="1" x14ac:dyDescent="0.25"/>
    <row r="18670" hidden="1" x14ac:dyDescent="0.25"/>
    <row r="18671" hidden="1" x14ac:dyDescent="0.25"/>
    <row r="18672" hidden="1" x14ac:dyDescent="0.25"/>
    <row r="18673" hidden="1" x14ac:dyDescent="0.25"/>
    <row r="18674" hidden="1" x14ac:dyDescent="0.25"/>
    <row r="18675" hidden="1" x14ac:dyDescent="0.25"/>
    <row r="18676" hidden="1" x14ac:dyDescent="0.25"/>
    <row r="18677" hidden="1" x14ac:dyDescent="0.25"/>
    <row r="18678" hidden="1" x14ac:dyDescent="0.25"/>
    <row r="18679" hidden="1" x14ac:dyDescent="0.25"/>
    <row r="18680" hidden="1" x14ac:dyDescent="0.25"/>
    <row r="18681" hidden="1" x14ac:dyDescent="0.25"/>
    <row r="18682" hidden="1" x14ac:dyDescent="0.25"/>
    <row r="18683" hidden="1" x14ac:dyDescent="0.25"/>
    <row r="18684" hidden="1" x14ac:dyDescent="0.25"/>
    <row r="18685" hidden="1" x14ac:dyDescent="0.25"/>
    <row r="18686" hidden="1" x14ac:dyDescent="0.25"/>
    <row r="18687" hidden="1" x14ac:dyDescent="0.25"/>
    <row r="18688" hidden="1" x14ac:dyDescent="0.25"/>
    <row r="18689" hidden="1" x14ac:dyDescent="0.25"/>
    <row r="18690" hidden="1" x14ac:dyDescent="0.25"/>
    <row r="18691" hidden="1" x14ac:dyDescent="0.25"/>
    <row r="18692" hidden="1" x14ac:dyDescent="0.25"/>
    <row r="18693" hidden="1" x14ac:dyDescent="0.25"/>
    <row r="18694" hidden="1" x14ac:dyDescent="0.25"/>
    <row r="18695" hidden="1" x14ac:dyDescent="0.25"/>
    <row r="18696" hidden="1" x14ac:dyDescent="0.25"/>
    <row r="18697" hidden="1" x14ac:dyDescent="0.25"/>
    <row r="18698" hidden="1" x14ac:dyDescent="0.25"/>
    <row r="18699" hidden="1" x14ac:dyDescent="0.25"/>
    <row r="18700" hidden="1" x14ac:dyDescent="0.25"/>
    <row r="18701" hidden="1" x14ac:dyDescent="0.25"/>
    <row r="18702" hidden="1" x14ac:dyDescent="0.25"/>
    <row r="18703" hidden="1" x14ac:dyDescent="0.25"/>
    <row r="18704" hidden="1" x14ac:dyDescent="0.25"/>
    <row r="18705" hidden="1" x14ac:dyDescent="0.25"/>
    <row r="18706" hidden="1" x14ac:dyDescent="0.25"/>
    <row r="18707" hidden="1" x14ac:dyDescent="0.25"/>
    <row r="18708" hidden="1" x14ac:dyDescent="0.25"/>
    <row r="18709" hidden="1" x14ac:dyDescent="0.25"/>
    <row r="18710" hidden="1" x14ac:dyDescent="0.25"/>
    <row r="18711" hidden="1" x14ac:dyDescent="0.25"/>
    <row r="18712" hidden="1" x14ac:dyDescent="0.25"/>
    <row r="18713" hidden="1" x14ac:dyDescent="0.25"/>
    <row r="18714" hidden="1" x14ac:dyDescent="0.25"/>
    <row r="18715" hidden="1" x14ac:dyDescent="0.25"/>
    <row r="18716" hidden="1" x14ac:dyDescent="0.25"/>
    <row r="18717" hidden="1" x14ac:dyDescent="0.25"/>
    <row r="18718" hidden="1" x14ac:dyDescent="0.25"/>
    <row r="18719" hidden="1" x14ac:dyDescent="0.25"/>
    <row r="18720" hidden="1" x14ac:dyDescent="0.25"/>
    <row r="18721" hidden="1" x14ac:dyDescent="0.25"/>
    <row r="18722" hidden="1" x14ac:dyDescent="0.25"/>
    <row r="18723" hidden="1" x14ac:dyDescent="0.25"/>
    <row r="18724" hidden="1" x14ac:dyDescent="0.25"/>
    <row r="18725" hidden="1" x14ac:dyDescent="0.25"/>
    <row r="18726" hidden="1" x14ac:dyDescent="0.25"/>
    <row r="18727" hidden="1" x14ac:dyDescent="0.25"/>
    <row r="18728" hidden="1" x14ac:dyDescent="0.25"/>
    <row r="18729" hidden="1" x14ac:dyDescent="0.25"/>
    <row r="18730" hidden="1" x14ac:dyDescent="0.25"/>
    <row r="18731" hidden="1" x14ac:dyDescent="0.25"/>
    <row r="18732" hidden="1" x14ac:dyDescent="0.25"/>
    <row r="18733" hidden="1" x14ac:dyDescent="0.25"/>
    <row r="18734" hidden="1" x14ac:dyDescent="0.25"/>
    <row r="18735" hidden="1" x14ac:dyDescent="0.25"/>
    <row r="18736" hidden="1" x14ac:dyDescent="0.25"/>
    <row r="18737" hidden="1" x14ac:dyDescent="0.25"/>
    <row r="18738" hidden="1" x14ac:dyDescent="0.25"/>
    <row r="18739" hidden="1" x14ac:dyDescent="0.25"/>
    <row r="18740" hidden="1" x14ac:dyDescent="0.25"/>
    <row r="18741" hidden="1" x14ac:dyDescent="0.25"/>
    <row r="18742" hidden="1" x14ac:dyDescent="0.25"/>
    <row r="18743" hidden="1" x14ac:dyDescent="0.25"/>
    <row r="18744" hidden="1" x14ac:dyDescent="0.25"/>
    <row r="18745" hidden="1" x14ac:dyDescent="0.25"/>
    <row r="18746" hidden="1" x14ac:dyDescent="0.25"/>
    <row r="18747" hidden="1" x14ac:dyDescent="0.25"/>
    <row r="18748" hidden="1" x14ac:dyDescent="0.25"/>
    <row r="18749" hidden="1" x14ac:dyDescent="0.25"/>
    <row r="18750" hidden="1" x14ac:dyDescent="0.25"/>
    <row r="18751" hidden="1" x14ac:dyDescent="0.25"/>
    <row r="18752" hidden="1" x14ac:dyDescent="0.25"/>
    <row r="18753" hidden="1" x14ac:dyDescent="0.25"/>
    <row r="18754" hidden="1" x14ac:dyDescent="0.25"/>
    <row r="18755" hidden="1" x14ac:dyDescent="0.25"/>
    <row r="18756" hidden="1" x14ac:dyDescent="0.25"/>
    <row r="18757" hidden="1" x14ac:dyDescent="0.25"/>
    <row r="18758" hidden="1" x14ac:dyDescent="0.25"/>
    <row r="18759" hidden="1" x14ac:dyDescent="0.25"/>
    <row r="18760" hidden="1" x14ac:dyDescent="0.25"/>
    <row r="18761" hidden="1" x14ac:dyDescent="0.25"/>
    <row r="18762" hidden="1" x14ac:dyDescent="0.25"/>
    <row r="18763" hidden="1" x14ac:dyDescent="0.25"/>
    <row r="18764" hidden="1" x14ac:dyDescent="0.25"/>
    <row r="18765" hidden="1" x14ac:dyDescent="0.25"/>
    <row r="18766" hidden="1" x14ac:dyDescent="0.25"/>
    <row r="18767" hidden="1" x14ac:dyDescent="0.25"/>
    <row r="18768" hidden="1" x14ac:dyDescent="0.25"/>
    <row r="18769" hidden="1" x14ac:dyDescent="0.25"/>
    <row r="18770" hidden="1" x14ac:dyDescent="0.25"/>
    <row r="18771" hidden="1" x14ac:dyDescent="0.25"/>
    <row r="18772" hidden="1" x14ac:dyDescent="0.25"/>
    <row r="18773" hidden="1" x14ac:dyDescent="0.25"/>
    <row r="18774" hidden="1" x14ac:dyDescent="0.25"/>
    <row r="18775" hidden="1" x14ac:dyDescent="0.25"/>
    <row r="18776" hidden="1" x14ac:dyDescent="0.25"/>
    <row r="18777" hidden="1" x14ac:dyDescent="0.25"/>
    <row r="18778" hidden="1" x14ac:dyDescent="0.25"/>
    <row r="18779" hidden="1" x14ac:dyDescent="0.25"/>
    <row r="18780" hidden="1" x14ac:dyDescent="0.25"/>
    <row r="18781" hidden="1" x14ac:dyDescent="0.25"/>
    <row r="18782" hidden="1" x14ac:dyDescent="0.25"/>
    <row r="18783" hidden="1" x14ac:dyDescent="0.25"/>
    <row r="18784" hidden="1" x14ac:dyDescent="0.25"/>
    <row r="18785" hidden="1" x14ac:dyDescent="0.25"/>
    <row r="18786" hidden="1" x14ac:dyDescent="0.25"/>
    <row r="18787" hidden="1" x14ac:dyDescent="0.25"/>
    <row r="18788" hidden="1" x14ac:dyDescent="0.25"/>
    <row r="18789" hidden="1" x14ac:dyDescent="0.25"/>
    <row r="18790" hidden="1" x14ac:dyDescent="0.25"/>
    <row r="18791" hidden="1" x14ac:dyDescent="0.25"/>
    <row r="18792" hidden="1" x14ac:dyDescent="0.25"/>
    <row r="18793" hidden="1" x14ac:dyDescent="0.25"/>
    <row r="18794" hidden="1" x14ac:dyDescent="0.25"/>
    <row r="18795" hidden="1" x14ac:dyDescent="0.25"/>
    <row r="18796" hidden="1" x14ac:dyDescent="0.25"/>
    <row r="18797" hidden="1" x14ac:dyDescent="0.25"/>
    <row r="18798" hidden="1" x14ac:dyDescent="0.25"/>
    <row r="18799" hidden="1" x14ac:dyDescent="0.25"/>
    <row r="18800" hidden="1" x14ac:dyDescent="0.25"/>
    <row r="18801" hidden="1" x14ac:dyDescent="0.25"/>
    <row r="18802" hidden="1" x14ac:dyDescent="0.25"/>
    <row r="18803" hidden="1" x14ac:dyDescent="0.25"/>
    <row r="18804" hidden="1" x14ac:dyDescent="0.25"/>
    <row r="18805" hidden="1" x14ac:dyDescent="0.25"/>
    <row r="18806" hidden="1" x14ac:dyDescent="0.25"/>
    <row r="18807" hidden="1" x14ac:dyDescent="0.25"/>
    <row r="18808" hidden="1" x14ac:dyDescent="0.25"/>
    <row r="18809" hidden="1" x14ac:dyDescent="0.25"/>
    <row r="18810" hidden="1" x14ac:dyDescent="0.25"/>
    <row r="18811" hidden="1" x14ac:dyDescent="0.25"/>
    <row r="18812" hidden="1" x14ac:dyDescent="0.25"/>
    <row r="18813" hidden="1" x14ac:dyDescent="0.25"/>
    <row r="18814" hidden="1" x14ac:dyDescent="0.25"/>
    <row r="18815" hidden="1" x14ac:dyDescent="0.25"/>
    <row r="18816" hidden="1" x14ac:dyDescent="0.25"/>
    <row r="18817" hidden="1" x14ac:dyDescent="0.25"/>
    <row r="18818" hidden="1" x14ac:dyDescent="0.25"/>
    <row r="18819" hidden="1" x14ac:dyDescent="0.25"/>
    <row r="18820" hidden="1" x14ac:dyDescent="0.25"/>
    <row r="18821" hidden="1" x14ac:dyDescent="0.25"/>
    <row r="18822" hidden="1" x14ac:dyDescent="0.25"/>
    <row r="18823" hidden="1" x14ac:dyDescent="0.25"/>
    <row r="18824" hidden="1" x14ac:dyDescent="0.25"/>
    <row r="18825" hidden="1" x14ac:dyDescent="0.25"/>
    <row r="18826" hidden="1" x14ac:dyDescent="0.25"/>
    <row r="18827" hidden="1" x14ac:dyDescent="0.25"/>
    <row r="18828" hidden="1" x14ac:dyDescent="0.25"/>
    <row r="18829" hidden="1" x14ac:dyDescent="0.25"/>
    <row r="18830" hidden="1" x14ac:dyDescent="0.25"/>
    <row r="18831" hidden="1" x14ac:dyDescent="0.25"/>
    <row r="18832" hidden="1" x14ac:dyDescent="0.25"/>
    <row r="18833" hidden="1" x14ac:dyDescent="0.25"/>
    <row r="18834" hidden="1" x14ac:dyDescent="0.25"/>
    <row r="18835" hidden="1" x14ac:dyDescent="0.25"/>
    <row r="18836" hidden="1" x14ac:dyDescent="0.25"/>
    <row r="18837" hidden="1" x14ac:dyDescent="0.25"/>
    <row r="18838" hidden="1" x14ac:dyDescent="0.25"/>
    <row r="18839" hidden="1" x14ac:dyDescent="0.25"/>
    <row r="18840" hidden="1" x14ac:dyDescent="0.25"/>
    <row r="18841" hidden="1" x14ac:dyDescent="0.25"/>
    <row r="18842" hidden="1" x14ac:dyDescent="0.25"/>
    <row r="18843" hidden="1" x14ac:dyDescent="0.25"/>
    <row r="18844" hidden="1" x14ac:dyDescent="0.25"/>
    <row r="18845" hidden="1" x14ac:dyDescent="0.25"/>
    <row r="18846" hidden="1" x14ac:dyDescent="0.25"/>
    <row r="18847" hidden="1" x14ac:dyDescent="0.25"/>
    <row r="18848" hidden="1" x14ac:dyDescent="0.25"/>
    <row r="18849" hidden="1" x14ac:dyDescent="0.25"/>
    <row r="18850" hidden="1" x14ac:dyDescent="0.25"/>
    <row r="18851" hidden="1" x14ac:dyDescent="0.25"/>
    <row r="18852" hidden="1" x14ac:dyDescent="0.25"/>
    <row r="18853" hidden="1" x14ac:dyDescent="0.25"/>
    <row r="18854" hidden="1" x14ac:dyDescent="0.25"/>
    <row r="18855" hidden="1" x14ac:dyDescent="0.25"/>
    <row r="18856" hidden="1" x14ac:dyDescent="0.25"/>
    <row r="18857" hidden="1" x14ac:dyDescent="0.25"/>
    <row r="18858" hidden="1" x14ac:dyDescent="0.25"/>
    <row r="18859" hidden="1" x14ac:dyDescent="0.25"/>
    <row r="18860" hidden="1" x14ac:dyDescent="0.25"/>
    <row r="18861" hidden="1" x14ac:dyDescent="0.25"/>
    <row r="18862" hidden="1" x14ac:dyDescent="0.25"/>
    <row r="18863" hidden="1" x14ac:dyDescent="0.25"/>
    <row r="18864" hidden="1" x14ac:dyDescent="0.25"/>
    <row r="18865" hidden="1" x14ac:dyDescent="0.25"/>
    <row r="18866" hidden="1" x14ac:dyDescent="0.25"/>
    <row r="18867" hidden="1" x14ac:dyDescent="0.25"/>
    <row r="18868" hidden="1" x14ac:dyDescent="0.25"/>
    <row r="18869" hidden="1" x14ac:dyDescent="0.25"/>
    <row r="18870" hidden="1" x14ac:dyDescent="0.25"/>
    <row r="18871" hidden="1" x14ac:dyDescent="0.25"/>
    <row r="18872" hidden="1" x14ac:dyDescent="0.25"/>
    <row r="18873" hidden="1" x14ac:dyDescent="0.25"/>
    <row r="18874" hidden="1" x14ac:dyDescent="0.25"/>
    <row r="18875" hidden="1" x14ac:dyDescent="0.25"/>
    <row r="18876" hidden="1" x14ac:dyDescent="0.25"/>
    <row r="18877" hidden="1" x14ac:dyDescent="0.25"/>
    <row r="18878" hidden="1" x14ac:dyDescent="0.25"/>
    <row r="18879" hidden="1" x14ac:dyDescent="0.25"/>
    <row r="18880" hidden="1" x14ac:dyDescent="0.25"/>
    <row r="18881" hidden="1" x14ac:dyDescent="0.25"/>
    <row r="18882" hidden="1" x14ac:dyDescent="0.25"/>
    <row r="18883" hidden="1" x14ac:dyDescent="0.25"/>
    <row r="18884" hidden="1" x14ac:dyDescent="0.25"/>
    <row r="18885" hidden="1" x14ac:dyDescent="0.25"/>
    <row r="18886" hidden="1" x14ac:dyDescent="0.25"/>
    <row r="18887" hidden="1" x14ac:dyDescent="0.25"/>
    <row r="18888" hidden="1" x14ac:dyDescent="0.25"/>
    <row r="18889" hidden="1" x14ac:dyDescent="0.25"/>
    <row r="18890" hidden="1" x14ac:dyDescent="0.25"/>
    <row r="18891" hidden="1" x14ac:dyDescent="0.25"/>
    <row r="18892" hidden="1" x14ac:dyDescent="0.25"/>
    <row r="18893" hidden="1" x14ac:dyDescent="0.25"/>
    <row r="18894" hidden="1" x14ac:dyDescent="0.25"/>
    <row r="18895" hidden="1" x14ac:dyDescent="0.25"/>
    <row r="18896" hidden="1" x14ac:dyDescent="0.25"/>
    <row r="18897" hidden="1" x14ac:dyDescent="0.25"/>
    <row r="18898" hidden="1" x14ac:dyDescent="0.25"/>
    <row r="18899" hidden="1" x14ac:dyDescent="0.25"/>
    <row r="18900" hidden="1" x14ac:dyDescent="0.25"/>
    <row r="18901" hidden="1" x14ac:dyDescent="0.25"/>
    <row r="18902" hidden="1" x14ac:dyDescent="0.25"/>
    <row r="18903" hidden="1" x14ac:dyDescent="0.25"/>
    <row r="18904" hidden="1" x14ac:dyDescent="0.25"/>
    <row r="18905" hidden="1" x14ac:dyDescent="0.25"/>
    <row r="18906" hidden="1" x14ac:dyDescent="0.25"/>
    <row r="18907" hidden="1" x14ac:dyDescent="0.25"/>
    <row r="18908" hidden="1" x14ac:dyDescent="0.25"/>
    <row r="18909" hidden="1" x14ac:dyDescent="0.25"/>
    <row r="18910" hidden="1" x14ac:dyDescent="0.25"/>
    <row r="18911" hidden="1" x14ac:dyDescent="0.25"/>
    <row r="18912" hidden="1" x14ac:dyDescent="0.25"/>
    <row r="18913" hidden="1" x14ac:dyDescent="0.25"/>
    <row r="18914" hidden="1" x14ac:dyDescent="0.25"/>
    <row r="18915" hidden="1" x14ac:dyDescent="0.25"/>
    <row r="18916" hidden="1" x14ac:dyDescent="0.25"/>
    <row r="18917" hidden="1" x14ac:dyDescent="0.25"/>
    <row r="18918" hidden="1" x14ac:dyDescent="0.25"/>
    <row r="18919" hidden="1" x14ac:dyDescent="0.25"/>
    <row r="18920" hidden="1" x14ac:dyDescent="0.25"/>
    <row r="18921" hidden="1" x14ac:dyDescent="0.25"/>
    <row r="18922" hidden="1" x14ac:dyDescent="0.25"/>
    <row r="18923" hidden="1" x14ac:dyDescent="0.25"/>
    <row r="18924" hidden="1" x14ac:dyDescent="0.25"/>
    <row r="18925" hidden="1" x14ac:dyDescent="0.25"/>
    <row r="18926" hidden="1" x14ac:dyDescent="0.25"/>
    <row r="18927" hidden="1" x14ac:dyDescent="0.25"/>
    <row r="18928" hidden="1" x14ac:dyDescent="0.25"/>
    <row r="18929" hidden="1" x14ac:dyDescent="0.25"/>
    <row r="18930" hidden="1" x14ac:dyDescent="0.25"/>
    <row r="18931" hidden="1" x14ac:dyDescent="0.25"/>
    <row r="18932" hidden="1" x14ac:dyDescent="0.25"/>
    <row r="18933" hidden="1" x14ac:dyDescent="0.25"/>
    <row r="18934" hidden="1" x14ac:dyDescent="0.25"/>
    <row r="18935" hidden="1" x14ac:dyDescent="0.25"/>
    <row r="18936" hidden="1" x14ac:dyDescent="0.25"/>
    <row r="18937" hidden="1" x14ac:dyDescent="0.25"/>
    <row r="18938" hidden="1" x14ac:dyDescent="0.25"/>
    <row r="18939" hidden="1" x14ac:dyDescent="0.25"/>
    <row r="18940" hidden="1" x14ac:dyDescent="0.25"/>
    <row r="18941" hidden="1" x14ac:dyDescent="0.25"/>
    <row r="18942" hidden="1" x14ac:dyDescent="0.25"/>
    <row r="18943" hidden="1" x14ac:dyDescent="0.25"/>
    <row r="18944" hidden="1" x14ac:dyDescent="0.25"/>
    <row r="18945" hidden="1" x14ac:dyDescent="0.25"/>
    <row r="18946" hidden="1" x14ac:dyDescent="0.25"/>
    <row r="18947" hidden="1" x14ac:dyDescent="0.25"/>
    <row r="18948" hidden="1" x14ac:dyDescent="0.25"/>
    <row r="18949" hidden="1" x14ac:dyDescent="0.25"/>
    <row r="18950" hidden="1" x14ac:dyDescent="0.25"/>
    <row r="18951" hidden="1" x14ac:dyDescent="0.25"/>
    <row r="18952" hidden="1" x14ac:dyDescent="0.25"/>
    <row r="18953" hidden="1" x14ac:dyDescent="0.25"/>
    <row r="18954" hidden="1" x14ac:dyDescent="0.25"/>
    <row r="18955" hidden="1" x14ac:dyDescent="0.25"/>
    <row r="18956" hidden="1" x14ac:dyDescent="0.25"/>
    <row r="18957" hidden="1" x14ac:dyDescent="0.25"/>
    <row r="18958" hidden="1" x14ac:dyDescent="0.25"/>
    <row r="18959" hidden="1" x14ac:dyDescent="0.25"/>
    <row r="18960" hidden="1" x14ac:dyDescent="0.25"/>
    <row r="18961" hidden="1" x14ac:dyDescent="0.25"/>
    <row r="18962" hidden="1" x14ac:dyDescent="0.25"/>
    <row r="18963" hidden="1" x14ac:dyDescent="0.25"/>
    <row r="18964" hidden="1" x14ac:dyDescent="0.25"/>
    <row r="18965" hidden="1" x14ac:dyDescent="0.25"/>
    <row r="18966" hidden="1" x14ac:dyDescent="0.25"/>
    <row r="18967" hidden="1" x14ac:dyDescent="0.25"/>
    <row r="18968" hidden="1" x14ac:dyDescent="0.25"/>
    <row r="18969" hidden="1" x14ac:dyDescent="0.25"/>
    <row r="18970" hidden="1" x14ac:dyDescent="0.25"/>
    <row r="18971" hidden="1" x14ac:dyDescent="0.25"/>
    <row r="18972" hidden="1" x14ac:dyDescent="0.25"/>
    <row r="18973" hidden="1" x14ac:dyDescent="0.25"/>
    <row r="18974" hidden="1" x14ac:dyDescent="0.25"/>
    <row r="18975" hidden="1" x14ac:dyDescent="0.25"/>
    <row r="18976" hidden="1" x14ac:dyDescent="0.25"/>
    <row r="18977" hidden="1" x14ac:dyDescent="0.25"/>
    <row r="18978" hidden="1" x14ac:dyDescent="0.25"/>
    <row r="18979" hidden="1" x14ac:dyDescent="0.25"/>
    <row r="18980" hidden="1" x14ac:dyDescent="0.25"/>
    <row r="18981" hidden="1" x14ac:dyDescent="0.25"/>
    <row r="18982" hidden="1" x14ac:dyDescent="0.25"/>
    <row r="18983" hidden="1" x14ac:dyDescent="0.25"/>
    <row r="18984" hidden="1" x14ac:dyDescent="0.25"/>
    <row r="18985" hidden="1" x14ac:dyDescent="0.25"/>
    <row r="18986" hidden="1" x14ac:dyDescent="0.25"/>
    <row r="18987" hidden="1" x14ac:dyDescent="0.25"/>
    <row r="18988" hidden="1" x14ac:dyDescent="0.25"/>
    <row r="18989" hidden="1" x14ac:dyDescent="0.25"/>
    <row r="18990" hidden="1" x14ac:dyDescent="0.25"/>
    <row r="18991" hidden="1" x14ac:dyDescent="0.25"/>
    <row r="18992" hidden="1" x14ac:dyDescent="0.25"/>
    <row r="18993" hidden="1" x14ac:dyDescent="0.25"/>
    <row r="18994" hidden="1" x14ac:dyDescent="0.25"/>
    <row r="18995" hidden="1" x14ac:dyDescent="0.25"/>
    <row r="18996" hidden="1" x14ac:dyDescent="0.25"/>
    <row r="18997" hidden="1" x14ac:dyDescent="0.25"/>
    <row r="18998" hidden="1" x14ac:dyDescent="0.25"/>
    <row r="18999" hidden="1" x14ac:dyDescent="0.25"/>
    <row r="19000" hidden="1" x14ac:dyDescent="0.25"/>
    <row r="19001" hidden="1" x14ac:dyDescent="0.25"/>
    <row r="19002" hidden="1" x14ac:dyDescent="0.25"/>
    <row r="19003" hidden="1" x14ac:dyDescent="0.25"/>
    <row r="19004" hidden="1" x14ac:dyDescent="0.25"/>
    <row r="19005" hidden="1" x14ac:dyDescent="0.25"/>
    <row r="19006" hidden="1" x14ac:dyDescent="0.25"/>
    <row r="19007" hidden="1" x14ac:dyDescent="0.25"/>
    <row r="19008" hidden="1" x14ac:dyDescent="0.25"/>
    <row r="19009" hidden="1" x14ac:dyDescent="0.25"/>
    <row r="19010" hidden="1" x14ac:dyDescent="0.25"/>
    <row r="19011" hidden="1" x14ac:dyDescent="0.25"/>
    <row r="19012" hidden="1" x14ac:dyDescent="0.25"/>
    <row r="19013" hidden="1" x14ac:dyDescent="0.25"/>
    <row r="19014" hidden="1" x14ac:dyDescent="0.25"/>
    <row r="19015" hidden="1" x14ac:dyDescent="0.25"/>
    <row r="19016" hidden="1" x14ac:dyDescent="0.25"/>
    <row r="19017" hidden="1" x14ac:dyDescent="0.25"/>
    <row r="19018" hidden="1" x14ac:dyDescent="0.25"/>
    <row r="19019" hidden="1" x14ac:dyDescent="0.25"/>
    <row r="19020" hidden="1" x14ac:dyDescent="0.25"/>
    <row r="19021" hidden="1" x14ac:dyDescent="0.25"/>
    <row r="19022" hidden="1" x14ac:dyDescent="0.25"/>
    <row r="19023" hidden="1" x14ac:dyDescent="0.25"/>
    <row r="19024" hidden="1" x14ac:dyDescent="0.25"/>
    <row r="19025" hidden="1" x14ac:dyDescent="0.25"/>
    <row r="19026" hidden="1" x14ac:dyDescent="0.25"/>
    <row r="19027" hidden="1" x14ac:dyDescent="0.25"/>
    <row r="19028" hidden="1" x14ac:dyDescent="0.25"/>
    <row r="19029" hidden="1" x14ac:dyDescent="0.25"/>
    <row r="19030" hidden="1" x14ac:dyDescent="0.25"/>
    <row r="19031" hidden="1" x14ac:dyDescent="0.25"/>
    <row r="19032" hidden="1" x14ac:dyDescent="0.25"/>
    <row r="19033" hidden="1" x14ac:dyDescent="0.25"/>
    <row r="19034" hidden="1" x14ac:dyDescent="0.25"/>
    <row r="19035" hidden="1" x14ac:dyDescent="0.25"/>
    <row r="19036" hidden="1" x14ac:dyDescent="0.25"/>
    <row r="19037" hidden="1" x14ac:dyDescent="0.25"/>
    <row r="19038" hidden="1" x14ac:dyDescent="0.25"/>
    <row r="19039" hidden="1" x14ac:dyDescent="0.25"/>
    <row r="19040" hidden="1" x14ac:dyDescent="0.25"/>
    <row r="19041" hidden="1" x14ac:dyDescent="0.25"/>
    <row r="19042" hidden="1" x14ac:dyDescent="0.25"/>
    <row r="19043" hidden="1" x14ac:dyDescent="0.25"/>
    <row r="19044" hidden="1" x14ac:dyDescent="0.25"/>
    <row r="19045" hidden="1" x14ac:dyDescent="0.25"/>
    <row r="19046" hidden="1" x14ac:dyDescent="0.25"/>
    <row r="19047" hidden="1" x14ac:dyDescent="0.25"/>
    <row r="19048" hidden="1" x14ac:dyDescent="0.25"/>
    <row r="19049" hidden="1" x14ac:dyDescent="0.25"/>
    <row r="19050" hidden="1" x14ac:dyDescent="0.25"/>
    <row r="19051" hidden="1" x14ac:dyDescent="0.25"/>
    <row r="19052" hidden="1" x14ac:dyDescent="0.25"/>
    <row r="19053" hidden="1" x14ac:dyDescent="0.25"/>
    <row r="19054" hidden="1" x14ac:dyDescent="0.25"/>
    <row r="19055" hidden="1" x14ac:dyDescent="0.25"/>
    <row r="19056" hidden="1" x14ac:dyDescent="0.25"/>
    <row r="19057" hidden="1" x14ac:dyDescent="0.25"/>
    <row r="19058" hidden="1" x14ac:dyDescent="0.25"/>
    <row r="19059" hidden="1" x14ac:dyDescent="0.25"/>
    <row r="19060" hidden="1" x14ac:dyDescent="0.25"/>
    <row r="19061" hidden="1" x14ac:dyDescent="0.25"/>
    <row r="19062" hidden="1" x14ac:dyDescent="0.25"/>
    <row r="19063" hidden="1" x14ac:dyDescent="0.25"/>
    <row r="19064" hidden="1" x14ac:dyDescent="0.25"/>
    <row r="19065" hidden="1" x14ac:dyDescent="0.25"/>
    <row r="19066" hidden="1" x14ac:dyDescent="0.25"/>
    <row r="19067" hidden="1" x14ac:dyDescent="0.25"/>
    <row r="19068" hidden="1" x14ac:dyDescent="0.25"/>
    <row r="19069" hidden="1" x14ac:dyDescent="0.25"/>
    <row r="19070" hidden="1" x14ac:dyDescent="0.25"/>
    <row r="19071" hidden="1" x14ac:dyDescent="0.25"/>
    <row r="19072" hidden="1" x14ac:dyDescent="0.25"/>
    <row r="19073" hidden="1" x14ac:dyDescent="0.25"/>
    <row r="19074" hidden="1" x14ac:dyDescent="0.25"/>
    <row r="19075" hidden="1" x14ac:dyDescent="0.25"/>
    <row r="19076" hidden="1" x14ac:dyDescent="0.25"/>
    <row r="19077" hidden="1" x14ac:dyDescent="0.25"/>
    <row r="19078" hidden="1" x14ac:dyDescent="0.25"/>
    <row r="19079" hidden="1" x14ac:dyDescent="0.25"/>
    <row r="19080" hidden="1" x14ac:dyDescent="0.25"/>
    <row r="19081" hidden="1" x14ac:dyDescent="0.25"/>
    <row r="19082" hidden="1" x14ac:dyDescent="0.25"/>
    <row r="19083" hidden="1" x14ac:dyDescent="0.25"/>
    <row r="19084" hidden="1" x14ac:dyDescent="0.25"/>
    <row r="19085" hidden="1" x14ac:dyDescent="0.25"/>
    <row r="19086" hidden="1" x14ac:dyDescent="0.25"/>
    <row r="19087" hidden="1" x14ac:dyDescent="0.25"/>
    <row r="19088" hidden="1" x14ac:dyDescent="0.25"/>
    <row r="19089" hidden="1" x14ac:dyDescent="0.25"/>
    <row r="19090" hidden="1" x14ac:dyDescent="0.25"/>
    <row r="19091" hidden="1" x14ac:dyDescent="0.25"/>
    <row r="19092" hidden="1" x14ac:dyDescent="0.25"/>
    <row r="19093" hidden="1" x14ac:dyDescent="0.25"/>
    <row r="19094" hidden="1" x14ac:dyDescent="0.25"/>
    <row r="19095" hidden="1" x14ac:dyDescent="0.25"/>
    <row r="19096" hidden="1" x14ac:dyDescent="0.25"/>
    <row r="19097" hidden="1" x14ac:dyDescent="0.25"/>
    <row r="19098" hidden="1" x14ac:dyDescent="0.25"/>
    <row r="19099" hidden="1" x14ac:dyDescent="0.25"/>
    <row r="19100" hidden="1" x14ac:dyDescent="0.25"/>
    <row r="19101" hidden="1" x14ac:dyDescent="0.25"/>
    <row r="19102" hidden="1" x14ac:dyDescent="0.25"/>
    <row r="19103" hidden="1" x14ac:dyDescent="0.25"/>
    <row r="19104" hidden="1" x14ac:dyDescent="0.25"/>
    <row r="19105" hidden="1" x14ac:dyDescent="0.25"/>
    <row r="19106" hidden="1" x14ac:dyDescent="0.25"/>
    <row r="19107" hidden="1" x14ac:dyDescent="0.25"/>
    <row r="19108" hidden="1" x14ac:dyDescent="0.25"/>
    <row r="19109" hidden="1" x14ac:dyDescent="0.25"/>
    <row r="19110" hidden="1" x14ac:dyDescent="0.25"/>
    <row r="19111" hidden="1" x14ac:dyDescent="0.25"/>
    <row r="19112" hidden="1" x14ac:dyDescent="0.25"/>
    <row r="19113" hidden="1" x14ac:dyDescent="0.25"/>
    <row r="19114" hidden="1" x14ac:dyDescent="0.25"/>
    <row r="19115" hidden="1" x14ac:dyDescent="0.25"/>
    <row r="19116" hidden="1" x14ac:dyDescent="0.25"/>
    <row r="19117" hidden="1" x14ac:dyDescent="0.25"/>
    <row r="19118" hidden="1" x14ac:dyDescent="0.25"/>
    <row r="19119" hidden="1" x14ac:dyDescent="0.25"/>
    <row r="19120" hidden="1" x14ac:dyDescent="0.25"/>
    <row r="19121" hidden="1" x14ac:dyDescent="0.25"/>
    <row r="19122" hidden="1" x14ac:dyDescent="0.25"/>
    <row r="19123" hidden="1" x14ac:dyDescent="0.25"/>
    <row r="19124" hidden="1" x14ac:dyDescent="0.25"/>
    <row r="19125" hidden="1" x14ac:dyDescent="0.25"/>
    <row r="19126" hidden="1" x14ac:dyDescent="0.25"/>
    <row r="19127" hidden="1" x14ac:dyDescent="0.25"/>
    <row r="19128" hidden="1" x14ac:dyDescent="0.25"/>
    <row r="19129" hidden="1" x14ac:dyDescent="0.25"/>
    <row r="19130" hidden="1" x14ac:dyDescent="0.25"/>
    <row r="19131" hidden="1" x14ac:dyDescent="0.25"/>
    <row r="19132" hidden="1" x14ac:dyDescent="0.25"/>
    <row r="19133" hidden="1" x14ac:dyDescent="0.25"/>
    <row r="19134" hidden="1" x14ac:dyDescent="0.25"/>
    <row r="19135" hidden="1" x14ac:dyDescent="0.25"/>
    <row r="19136" hidden="1" x14ac:dyDescent="0.25"/>
    <row r="19137" hidden="1" x14ac:dyDescent="0.25"/>
    <row r="19138" hidden="1" x14ac:dyDescent="0.25"/>
    <row r="19139" hidden="1" x14ac:dyDescent="0.25"/>
    <row r="19140" hidden="1" x14ac:dyDescent="0.25"/>
    <row r="19141" hidden="1" x14ac:dyDescent="0.25"/>
    <row r="19142" hidden="1" x14ac:dyDescent="0.25"/>
    <row r="19143" hidden="1" x14ac:dyDescent="0.25"/>
    <row r="19144" hidden="1" x14ac:dyDescent="0.25"/>
    <row r="19145" hidden="1" x14ac:dyDescent="0.25"/>
    <row r="19146" hidden="1" x14ac:dyDescent="0.25"/>
    <row r="19147" hidden="1" x14ac:dyDescent="0.25"/>
    <row r="19148" hidden="1" x14ac:dyDescent="0.25"/>
    <row r="19149" hidden="1" x14ac:dyDescent="0.25"/>
    <row r="19150" hidden="1" x14ac:dyDescent="0.25"/>
    <row r="19151" hidden="1" x14ac:dyDescent="0.25"/>
    <row r="19152" hidden="1" x14ac:dyDescent="0.25"/>
    <row r="19153" hidden="1" x14ac:dyDescent="0.25"/>
    <row r="19154" hidden="1" x14ac:dyDescent="0.25"/>
    <row r="19155" hidden="1" x14ac:dyDescent="0.25"/>
    <row r="19156" hidden="1" x14ac:dyDescent="0.25"/>
    <row r="19157" hidden="1" x14ac:dyDescent="0.25"/>
    <row r="19158" hidden="1" x14ac:dyDescent="0.25"/>
    <row r="19159" hidden="1" x14ac:dyDescent="0.25"/>
    <row r="19160" hidden="1" x14ac:dyDescent="0.25"/>
    <row r="19161" hidden="1" x14ac:dyDescent="0.25"/>
    <row r="19162" hidden="1" x14ac:dyDescent="0.25"/>
    <row r="19163" hidden="1" x14ac:dyDescent="0.25"/>
    <row r="19164" hidden="1" x14ac:dyDescent="0.25"/>
    <row r="19165" hidden="1" x14ac:dyDescent="0.25"/>
    <row r="19166" hidden="1" x14ac:dyDescent="0.25"/>
    <row r="19167" hidden="1" x14ac:dyDescent="0.25"/>
    <row r="19168" hidden="1" x14ac:dyDescent="0.25"/>
    <row r="19169" hidden="1" x14ac:dyDescent="0.25"/>
    <row r="19170" hidden="1" x14ac:dyDescent="0.25"/>
    <row r="19171" hidden="1" x14ac:dyDescent="0.25"/>
    <row r="19172" hidden="1" x14ac:dyDescent="0.25"/>
    <row r="19173" hidden="1" x14ac:dyDescent="0.25"/>
    <row r="19174" hidden="1" x14ac:dyDescent="0.25"/>
    <row r="19175" hidden="1" x14ac:dyDescent="0.25"/>
    <row r="19176" hidden="1" x14ac:dyDescent="0.25"/>
    <row r="19177" hidden="1" x14ac:dyDescent="0.25"/>
    <row r="19178" hidden="1" x14ac:dyDescent="0.25"/>
    <row r="19179" hidden="1" x14ac:dyDescent="0.25"/>
    <row r="19180" hidden="1" x14ac:dyDescent="0.25"/>
    <row r="19181" hidden="1" x14ac:dyDescent="0.25"/>
    <row r="19182" hidden="1" x14ac:dyDescent="0.25"/>
    <row r="19183" hidden="1" x14ac:dyDescent="0.25"/>
    <row r="19184" hidden="1" x14ac:dyDescent="0.25"/>
    <row r="19185" hidden="1" x14ac:dyDescent="0.25"/>
    <row r="19186" hidden="1" x14ac:dyDescent="0.25"/>
    <row r="19187" hidden="1" x14ac:dyDescent="0.25"/>
    <row r="19188" hidden="1" x14ac:dyDescent="0.25"/>
    <row r="19189" hidden="1" x14ac:dyDescent="0.25"/>
    <row r="19190" hidden="1" x14ac:dyDescent="0.25"/>
    <row r="19191" hidden="1" x14ac:dyDescent="0.25"/>
    <row r="19192" hidden="1" x14ac:dyDescent="0.25"/>
    <row r="19193" hidden="1" x14ac:dyDescent="0.25"/>
    <row r="19194" hidden="1" x14ac:dyDescent="0.25"/>
    <row r="19195" hidden="1" x14ac:dyDescent="0.25"/>
    <row r="19196" hidden="1" x14ac:dyDescent="0.25"/>
    <row r="19197" hidden="1" x14ac:dyDescent="0.25"/>
    <row r="19198" hidden="1" x14ac:dyDescent="0.25"/>
    <row r="19199" hidden="1" x14ac:dyDescent="0.25"/>
    <row r="19200" hidden="1" x14ac:dyDescent="0.25"/>
    <row r="19201" hidden="1" x14ac:dyDescent="0.25"/>
    <row r="19202" hidden="1" x14ac:dyDescent="0.25"/>
    <row r="19203" hidden="1" x14ac:dyDescent="0.25"/>
    <row r="19204" hidden="1" x14ac:dyDescent="0.25"/>
    <row r="19205" hidden="1" x14ac:dyDescent="0.25"/>
    <row r="19206" hidden="1" x14ac:dyDescent="0.25"/>
    <row r="19207" hidden="1" x14ac:dyDescent="0.25"/>
    <row r="19208" hidden="1" x14ac:dyDescent="0.25"/>
    <row r="19209" hidden="1" x14ac:dyDescent="0.25"/>
    <row r="19210" hidden="1" x14ac:dyDescent="0.25"/>
    <row r="19211" hidden="1" x14ac:dyDescent="0.25"/>
    <row r="19212" hidden="1" x14ac:dyDescent="0.25"/>
    <row r="19213" hidden="1" x14ac:dyDescent="0.25"/>
    <row r="19214" hidden="1" x14ac:dyDescent="0.25"/>
    <row r="19215" hidden="1" x14ac:dyDescent="0.25"/>
    <row r="19216" hidden="1" x14ac:dyDescent="0.25"/>
    <row r="19217" hidden="1" x14ac:dyDescent="0.25"/>
    <row r="19218" hidden="1" x14ac:dyDescent="0.25"/>
    <row r="19219" hidden="1" x14ac:dyDescent="0.25"/>
    <row r="19220" hidden="1" x14ac:dyDescent="0.25"/>
    <row r="19221" hidden="1" x14ac:dyDescent="0.25"/>
    <row r="19222" hidden="1" x14ac:dyDescent="0.25"/>
    <row r="19223" hidden="1" x14ac:dyDescent="0.25"/>
    <row r="19224" hidden="1" x14ac:dyDescent="0.25"/>
    <row r="19225" hidden="1" x14ac:dyDescent="0.25"/>
    <row r="19226" hidden="1" x14ac:dyDescent="0.25"/>
    <row r="19227" hidden="1" x14ac:dyDescent="0.25"/>
    <row r="19228" hidden="1" x14ac:dyDescent="0.25"/>
    <row r="19229" hidden="1" x14ac:dyDescent="0.25"/>
    <row r="19230" hidden="1" x14ac:dyDescent="0.25"/>
    <row r="19231" hidden="1" x14ac:dyDescent="0.25"/>
    <row r="19232" hidden="1" x14ac:dyDescent="0.25"/>
    <row r="19233" hidden="1" x14ac:dyDescent="0.25"/>
    <row r="19234" hidden="1" x14ac:dyDescent="0.25"/>
    <row r="19235" hidden="1" x14ac:dyDescent="0.25"/>
    <row r="19236" hidden="1" x14ac:dyDescent="0.25"/>
    <row r="19237" hidden="1" x14ac:dyDescent="0.25"/>
    <row r="19238" hidden="1" x14ac:dyDescent="0.25"/>
    <row r="19239" hidden="1" x14ac:dyDescent="0.25"/>
    <row r="19240" hidden="1" x14ac:dyDescent="0.25"/>
    <row r="19241" hidden="1" x14ac:dyDescent="0.25"/>
    <row r="19242" hidden="1" x14ac:dyDescent="0.25"/>
    <row r="19243" hidden="1" x14ac:dyDescent="0.25"/>
    <row r="19244" hidden="1" x14ac:dyDescent="0.25"/>
    <row r="19245" hidden="1" x14ac:dyDescent="0.25"/>
    <row r="19246" hidden="1" x14ac:dyDescent="0.25"/>
    <row r="19247" hidden="1" x14ac:dyDescent="0.25"/>
    <row r="19248" hidden="1" x14ac:dyDescent="0.25"/>
    <row r="19249" hidden="1" x14ac:dyDescent="0.25"/>
    <row r="19250" hidden="1" x14ac:dyDescent="0.25"/>
    <row r="19251" hidden="1" x14ac:dyDescent="0.25"/>
    <row r="19252" hidden="1" x14ac:dyDescent="0.25"/>
    <row r="19253" hidden="1" x14ac:dyDescent="0.25"/>
    <row r="19254" hidden="1" x14ac:dyDescent="0.25"/>
    <row r="19255" hidden="1" x14ac:dyDescent="0.25"/>
    <row r="19256" hidden="1" x14ac:dyDescent="0.25"/>
    <row r="19257" hidden="1" x14ac:dyDescent="0.25"/>
    <row r="19258" hidden="1" x14ac:dyDescent="0.25"/>
    <row r="19259" hidden="1" x14ac:dyDescent="0.25"/>
    <row r="19260" hidden="1" x14ac:dyDescent="0.25"/>
    <row r="19261" hidden="1" x14ac:dyDescent="0.25"/>
    <row r="19262" hidden="1" x14ac:dyDescent="0.25"/>
    <row r="19263" hidden="1" x14ac:dyDescent="0.25"/>
    <row r="19264" hidden="1" x14ac:dyDescent="0.25"/>
    <row r="19265" hidden="1" x14ac:dyDescent="0.25"/>
    <row r="19266" hidden="1" x14ac:dyDescent="0.25"/>
    <row r="19267" hidden="1" x14ac:dyDescent="0.25"/>
    <row r="19268" hidden="1" x14ac:dyDescent="0.25"/>
    <row r="19269" hidden="1" x14ac:dyDescent="0.25"/>
    <row r="19270" hidden="1" x14ac:dyDescent="0.25"/>
    <row r="19271" hidden="1" x14ac:dyDescent="0.25"/>
    <row r="19272" hidden="1" x14ac:dyDescent="0.25"/>
    <row r="19273" hidden="1" x14ac:dyDescent="0.25"/>
    <row r="19274" hidden="1" x14ac:dyDescent="0.25"/>
    <row r="19275" hidden="1" x14ac:dyDescent="0.25"/>
    <row r="19276" hidden="1" x14ac:dyDescent="0.25"/>
    <row r="19277" hidden="1" x14ac:dyDescent="0.25"/>
    <row r="19278" hidden="1" x14ac:dyDescent="0.25"/>
    <row r="19279" hidden="1" x14ac:dyDescent="0.25"/>
    <row r="19280" hidden="1" x14ac:dyDescent="0.25"/>
    <row r="19281" hidden="1" x14ac:dyDescent="0.25"/>
    <row r="19282" hidden="1" x14ac:dyDescent="0.25"/>
    <row r="19283" hidden="1" x14ac:dyDescent="0.25"/>
    <row r="19284" hidden="1" x14ac:dyDescent="0.25"/>
    <row r="19285" hidden="1" x14ac:dyDescent="0.25"/>
    <row r="19286" hidden="1" x14ac:dyDescent="0.25"/>
    <row r="19287" hidden="1" x14ac:dyDescent="0.25"/>
    <row r="19288" hidden="1" x14ac:dyDescent="0.25"/>
    <row r="19289" hidden="1" x14ac:dyDescent="0.25"/>
    <row r="19290" hidden="1" x14ac:dyDescent="0.25"/>
    <row r="19291" hidden="1" x14ac:dyDescent="0.25"/>
    <row r="19292" hidden="1" x14ac:dyDescent="0.25"/>
    <row r="19293" hidden="1" x14ac:dyDescent="0.25"/>
    <row r="19294" hidden="1" x14ac:dyDescent="0.25"/>
    <row r="19295" hidden="1" x14ac:dyDescent="0.25"/>
    <row r="19296" hidden="1" x14ac:dyDescent="0.25"/>
    <row r="19297" hidden="1" x14ac:dyDescent="0.25"/>
    <row r="19298" hidden="1" x14ac:dyDescent="0.25"/>
    <row r="19299" hidden="1" x14ac:dyDescent="0.25"/>
    <row r="19300" hidden="1" x14ac:dyDescent="0.25"/>
    <row r="19301" hidden="1" x14ac:dyDescent="0.25"/>
    <row r="19302" hidden="1" x14ac:dyDescent="0.25"/>
    <row r="19303" hidden="1" x14ac:dyDescent="0.25"/>
    <row r="19304" hidden="1" x14ac:dyDescent="0.25"/>
    <row r="19305" hidden="1" x14ac:dyDescent="0.25"/>
    <row r="19306" hidden="1" x14ac:dyDescent="0.25"/>
    <row r="19307" hidden="1" x14ac:dyDescent="0.25"/>
    <row r="19308" hidden="1" x14ac:dyDescent="0.25"/>
    <row r="19309" hidden="1" x14ac:dyDescent="0.25"/>
    <row r="19310" hidden="1" x14ac:dyDescent="0.25"/>
    <row r="19311" hidden="1" x14ac:dyDescent="0.25"/>
    <row r="19312" hidden="1" x14ac:dyDescent="0.25"/>
    <row r="19313" hidden="1" x14ac:dyDescent="0.25"/>
    <row r="19314" hidden="1" x14ac:dyDescent="0.25"/>
    <row r="19315" hidden="1" x14ac:dyDescent="0.25"/>
    <row r="19316" hidden="1" x14ac:dyDescent="0.25"/>
    <row r="19317" hidden="1" x14ac:dyDescent="0.25"/>
    <row r="19318" hidden="1" x14ac:dyDescent="0.25"/>
    <row r="19319" hidden="1" x14ac:dyDescent="0.25"/>
    <row r="19320" hidden="1" x14ac:dyDescent="0.25"/>
    <row r="19321" hidden="1" x14ac:dyDescent="0.25"/>
    <row r="19322" hidden="1" x14ac:dyDescent="0.25"/>
    <row r="19323" hidden="1" x14ac:dyDescent="0.25"/>
    <row r="19324" hidden="1" x14ac:dyDescent="0.25"/>
    <row r="19325" hidden="1" x14ac:dyDescent="0.25"/>
    <row r="19326" hidden="1" x14ac:dyDescent="0.25"/>
    <row r="19327" hidden="1" x14ac:dyDescent="0.25"/>
    <row r="19328" hidden="1" x14ac:dyDescent="0.25"/>
    <row r="19329" hidden="1" x14ac:dyDescent="0.25"/>
    <row r="19330" hidden="1" x14ac:dyDescent="0.25"/>
    <row r="19331" hidden="1" x14ac:dyDescent="0.25"/>
    <row r="19332" hidden="1" x14ac:dyDescent="0.25"/>
    <row r="19333" hidden="1" x14ac:dyDescent="0.25"/>
    <row r="19334" hidden="1" x14ac:dyDescent="0.25"/>
    <row r="19335" hidden="1" x14ac:dyDescent="0.25"/>
    <row r="19336" hidden="1" x14ac:dyDescent="0.25"/>
    <row r="19337" hidden="1" x14ac:dyDescent="0.25"/>
    <row r="19338" hidden="1" x14ac:dyDescent="0.25"/>
    <row r="19339" hidden="1" x14ac:dyDescent="0.25"/>
    <row r="19340" hidden="1" x14ac:dyDescent="0.25"/>
    <row r="19341" hidden="1" x14ac:dyDescent="0.25"/>
    <row r="19342" hidden="1" x14ac:dyDescent="0.25"/>
    <row r="19343" hidden="1" x14ac:dyDescent="0.25"/>
    <row r="19344" hidden="1" x14ac:dyDescent="0.25"/>
    <row r="19345" hidden="1" x14ac:dyDescent="0.25"/>
    <row r="19346" hidden="1" x14ac:dyDescent="0.25"/>
    <row r="19347" hidden="1" x14ac:dyDescent="0.25"/>
    <row r="19348" hidden="1" x14ac:dyDescent="0.25"/>
    <row r="19349" hidden="1" x14ac:dyDescent="0.25"/>
    <row r="19350" hidden="1" x14ac:dyDescent="0.25"/>
    <row r="19351" hidden="1" x14ac:dyDescent="0.25"/>
    <row r="19352" hidden="1" x14ac:dyDescent="0.25"/>
    <row r="19353" hidden="1" x14ac:dyDescent="0.25"/>
    <row r="19354" hidden="1" x14ac:dyDescent="0.25"/>
    <row r="19355" hidden="1" x14ac:dyDescent="0.25"/>
    <row r="19356" hidden="1" x14ac:dyDescent="0.25"/>
    <row r="19357" hidden="1" x14ac:dyDescent="0.25"/>
    <row r="19358" hidden="1" x14ac:dyDescent="0.25"/>
    <row r="19359" hidden="1" x14ac:dyDescent="0.25"/>
    <row r="19360" hidden="1" x14ac:dyDescent="0.25"/>
    <row r="19361" hidden="1" x14ac:dyDescent="0.25"/>
    <row r="19362" hidden="1" x14ac:dyDescent="0.25"/>
    <row r="19363" hidden="1" x14ac:dyDescent="0.25"/>
    <row r="19364" hidden="1" x14ac:dyDescent="0.25"/>
    <row r="19365" hidden="1" x14ac:dyDescent="0.25"/>
    <row r="19366" hidden="1" x14ac:dyDescent="0.25"/>
    <row r="19367" hidden="1" x14ac:dyDescent="0.25"/>
    <row r="19368" hidden="1" x14ac:dyDescent="0.25"/>
    <row r="19369" hidden="1" x14ac:dyDescent="0.25"/>
    <row r="19370" hidden="1" x14ac:dyDescent="0.25"/>
    <row r="19371" hidden="1" x14ac:dyDescent="0.25"/>
    <row r="19372" hidden="1" x14ac:dyDescent="0.25"/>
    <row r="19373" hidden="1" x14ac:dyDescent="0.25"/>
    <row r="19374" hidden="1" x14ac:dyDescent="0.25"/>
    <row r="19375" hidden="1" x14ac:dyDescent="0.25"/>
    <row r="19376" hidden="1" x14ac:dyDescent="0.25"/>
    <row r="19377" hidden="1" x14ac:dyDescent="0.25"/>
    <row r="19378" hidden="1" x14ac:dyDescent="0.25"/>
    <row r="19379" hidden="1" x14ac:dyDescent="0.25"/>
    <row r="19380" hidden="1" x14ac:dyDescent="0.25"/>
    <row r="19381" hidden="1" x14ac:dyDescent="0.25"/>
    <row r="19382" hidden="1" x14ac:dyDescent="0.25"/>
    <row r="19383" hidden="1" x14ac:dyDescent="0.25"/>
    <row r="19384" hidden="1" x14ac:dyDescent="0.25"/>
    <row r="19385" hidden="1" x14ac:dyDescent="0.25"/>
    <row r="19386" hidden="1" x14ac:dyDescent="0.25"/>
    <row r="19387" hidden="1" x14ac:dyDescent="0.25"/>
    <row r="19388" hidden="1" x14ac:dyDescent="0.25"/>
    <row r="19389" hidden="1" x14ac:dyDescent="0.25"/>
    <row r="19390" hidden="1" x14ac:dyDescent="0.25"/>
    <row r="19391" hidden="1" x14ac:dyDescent="0.25"/>
    <row r="19392" hidden="1" x14ac:dyDescent="0.25"/>
    <row r="19393" hidden="1" x14ac:dyDescent="0.25"/>
    <row r="19394" hidden="1" x14ac:dyDescent="0.25"/>
    <row r="19395" hidden="1" x14ac:dyDescent="0.25"/>
    <row r="19396" hidden="1" x14ac:dyDescent="0.25"/>
    <row r="19397" hidden="1" x14ac:dyDescent="0.25"/>
    <row r="19398" hidden="1" x14ac:dyDescent="0.25"/>
    <row r="19399" hidden="1" x14ac:dyDescent="0.25"/>
    <row r="19400" hidden="1" x14ac:dyDescent="0.25"/>
    <row r="19401" hidden="1" x14ac:dyDescent="0.25"/>
    <row r="19402" hidden="1" x14ac:dyDescent="0.25"/>
    <row r="19403" hidden="1" x14ac:dyDescent="0.25"/>
    <row r="19404" hidden="1" x14ac:dyDescent="0.25"/>
    <row r="19405" hidden="1" x14ac:dyDescent="0.25"/>
    <row r="19406" hidden="1" x14ac:dyDescent="0.25"/>
    <row r="19407" hidden="1" x14ac:dyDescent="0.25"/>
    <row r="19408" hidden="1" x14ac:dyDescent="0.25"/>
    <row r="19409" hidden="1" x14ac:dyDescent="0.25"/>
    <row r="19410" hidden="1" x14ac:dyDescent="0.25"/>
    <row r="19411" hidden="1" x14ac:dyDescent="0.25"/>
    <row r="19412" hidden="1" x14ac:dyDescent="0.25"/>
    <row r="19413" hidden="1" x14ac:dyDescent="0.25"/>
    <row r="19414" hidden="1" x14ac:dyDescent="0.25"/>
    <row r="19415" hidden="1" x14ac:dyDescent="0.25"/>
    <row r="19416" hidden="1" x14ac:dyDescent="0.25"/>
    <row r="19417" hidden="1" x14ac:dyDescent="0.25"/>
    <row r="19418" hidden="1" x14ac:dyDescent="0.25"/>
    <row r="19419" hidden="1" x14ac:dyDescent="0.25"/>
    <row r="19420" hidden="1" x14ac:dyDescent="0.25"/>
    <row r="19421" hidden="1" x14ac:dyDescent="0.25"/>
    <row r="19422" hidden="1" x14ac:dyDescent="0.25"/>
    <row r="19423" hidden="1" x14ac:dyDescent="0.25"/>
    <row r="19424" hidden="1" x14ac:dyDescent="0.25"/>
    <row r="19425" hidden="1" x14ac:dyDescent="0.25"/>
    <row r="19426" hidden="1" x14ac:dyDescent="0.25"/>
    <row r="19427" hidden="1" x14ac:dyDescent="0.25"/>
    <row r="19428" hidden="1" x14ac:dyDescent="0.25"/>
    <row r="19429" hidden="1" x14ac:dyDescent="0.25"/>
    <row r="19430" hidden="1" x14ac:dyDescent="0.25"/>
    <row r="19431" hidden="1" x14ac:dyDescent="0.25"/>
    <row r="19432" hidden="1" x14ac:dyDescent="0.25"/>
    <row r="19433" hidden="1" x14ac:dyDescent="0.25"/>
    <row r="19434" hidden="1" x14ac:dyDescent="0.25"/>
    <row r="19435" hidden="1" x14ac:dyDescent="0.25"/>
    <row r="19436" hidden="1" x14ac:dyDescent="0.25"/>
    <row r="19437" hidden="1" x14ac:dyDescent="0.25"/>
    <row r="19438" hidden="1" x14ac:dyDescent="0.25"/>
    <row r="19439" hidden="1" x14ac:dyDescent="0.25"/>
    <row r="19440" hidden="1" x14ac:dyDescent="0.25"/>
    <row r="19441" hidden="1" x14ac:dyDescent="0.25"/>
    <row r="19442" hidden="1" x14ac:dyDescent="0.25"/>
    <row r="19443" hidden="1" x14ac:dyDescent="0.25"/>
    <row r="19444" hidden="1" x14ac:dyDescent="0.25"/>
    <row r="19445" hidden="1" x14ac:dyDescent="0.25"/>
    <row r="19446" hidden="1" x14ac:dyDescent="0.25"/>
    <row r="19447" hidden="1" x14ac:dyDescent="0.25"/>
    <row r="19448" hidden="1" x14ac:dyDescent="0.25"/>
    <row r="19449" hidden="1" x14ac:dyDescent="0.25"/>
    <row r="19450" hidden="1" x14ac:dyDescent="0.25"/>
    <row r="19451" hidden="1" x14ac:dyDescent="0.25"/>
    <row r="19452" hidden="1" x14ac:dyDescent="0.25"/>
    <row r="19453" hidden="1" x14ac:dyDescent="0.25"/>
    <row r="19454" hidden="1" x14ac:dyDescent="0.25"/>
    <row r="19455" hidden="1" x14ac:dyDescent="0.25"/>
    <row r="19456" hidden="1" x14ac:dyDescent="0.25"/>
    <row r="19457" hidden="1" x14ac:dyDescent="0.25"/>
    <row r="19458" hidden="1" x14ac:dyDescent="0.25"/>
    <row r="19459" hidden="1" x14ac:dyDescent="0.25"/>
    <row r="19460" hidden="1" x14ac:dyDescent="0.25"/>
    <row r="19461" hidden="1" x14ac:dyDescent="0.25"/>
    <row r="19462" hidden="1" x14ac:dyDescent="0.25"/>
    <row r="19463" hidden="1" x14ac:dyDescent="0.25"/>
    <row r="19464" hidden="1" x14ac:dyDescent="0.25"/>
    <row r="19465" hidden="1" x14ac:dyDescent="0.25"/>
    <row r="19466" hidden="1" x14ac:dyDescent="0.25"/>
    <row r="19467" hidden="1" x14ac:dyDescent="0.25"/>
    <row r="19468" hidden="1" x14ac:dyDescent="0.25"/>
    <row r="19469" hidden="1" x14ac:dyDescent="0.25"/>
    <row r="19470" hidden="1" x14ac:dyDescent="0.25"/>
    <row r="19471" hidden="1" x14ac:dyDescent="0.25"/>
    <row r="19472" hidden="1" x14ac:dyDescent="0.25"/>
    <row r="19473" hidden="1" x14ac:dyDescent="0.25"/>
    <row r="19474" hidden="1" x14ac:dyDescent="0.25"/>
    <row r="19475" hidden="1" x14ac:dyDescent="0.25"/>
    <row r="19476" hidden="1" x14ac:dyDescent="0.25"/>
    <row r="19477" hidden="1" x14ac:dyDescent="0.25"/>
    <row r="19478" hidden="1" x14ac:dyDescent="0.25"/>
    <row r="19479" hidden="1" x14ac:dyDescent="0.25"/>
    <row r="19480" hidden="1" x14ac:dyDescent="0.25"/>
    <row r="19481" hidden="1" x14ac:dyDescent="0.25"/>
    <row r="19482" hidden="1" x14ac:dyDescent="0.25"/>
    <row r="19483" hidden="1" x14ac:dyDescent="0.25"/>
    <row r="19484" hidden="1" x14ac:dyDescent="0.25"/>
    <row r="19485" hidden="1" x14ac:dyDescent="0.25"/>
    <row r="19486" hidden="1" x14ac:dyDescent="0.25"/>
    <row r="19487" hidden="1" x14ac:dyDescent="0.25"/>
    <row r="19488" hidden="1" x14ac:dyDescent="0.25"/>
    <row r="19489" hidden="1" x14ac:dyDescent="0.25"/>
    <row r="19490" hidden="1" x14ac:dyDescent="0.25"/>
    <row r="19491" hidden="1" x14ac:dyDescent="0.25"/>
    <row r="19492" hidden="1" x14ac:dyDescent="0.25"/>
    <row r="19493" hidden="1" x14ac:dyDescent="0.25"/>
    <row r="19494" hidden="1" x14ac:dyDescent="0.25"/>
    <row r="19495" hidden="1" x14ac:dyDescent="0.25"/>
    <row r="19496" hidden="1" x14ac:dyDescent="0.25"/>
    <row r="19497" hidden="1" x14ac:dyDescent="0.25"/>
    <row r="19498" hidden="1" x14ac:dyDescent="0.25"/>
    <row r="19499" hidden="1" x14ac:dyDescent="0.25"/>
    <row r="19500" hidden="1" x14ac:dyDescent="0.25"/>
    <row r="19501" hidden="1" x14ac:dyDescent="0.25"/>
    <row r="19502" hidden="1" x14ac:dyDescent="0.25"/>
    <row r="19503" hidden="1" x14ac:dyDescent="0.25"/>
    <row r="19504" hidden="1" x14ac:dyDescent="0.25"/>
    <row r="19505" hidden="1" x14ac:dyDescent="0.25"/>
    <row r="19506" hidden="1" x14ac:dyDescent="0.25"/>
    <row r="19507" hidden="1" x14ac:dyDescent="0.25"/>
    <row r="19508" hidden="1" x14ac:dyDescent="0.25"/>
    <row r="19509" hidden="1" x14ac:dyDescent="0.25"/>
    <row r="19510" hidden="1" x14ac:dyDescent="0.25"/>
    <row r="19511" hidden="1" x14ac:dyDescent="0.25"/>
    <row r="19512" hidden="1" x14ac:dyDescent="0.25"/>
    <row r="19513" hidden="1" x14ac:dyDescent="0.25"/>
    <row r="19514" hidden="1" x14ac:dyDescent="0.25"/>
    <row r="19515" hidden="1" x14ac:dyDescent="0.25"/>
    <row r="19516" hidden="1" x14ac:dyDescent="0.25"/>
    <row r="19517" hidden="1" x14ac:dyDescent="0.25"/>
    <row r="19518" hidden="1" x14ac:dyDescent="0.25"/>
    <row r="19519" hidden="1" x14ac:dyDescent="0.25"/>
    <row r="19520" hidden="1" x14ac:dyDescent="0.25"/>
    <row r="19521" hidden="1" x14ac:dyDescent="0.25"/>
    <row r="19522" hidden="1" x14ac:dyDescent="0.25"/>
    <row r="19523" hidden="1" x14ac:dyDescent="0.25"/>
    <row r="19524" hidden="1" x14ac:dyDescent="0.25"/>
    <row r="19525" hidden="1" x14ac:dyDescent="0.25"/>
    <row r="19526" hidden="1" x14ac:dyDescent="0.25"/>
    <row r="19527" hidden="1" x14ac:dyDescent="0.25"/>
    <row r="19528" hidden="1" x14ac:dyDescent="0.25"/>
    <row r="19529" hidden="1" x14ac:dyDescent="0.25"/>
    <row r="19530" hidden="1" x14ac:dyDescent="0.25"/>
    <row r="19531" hidden="1" x14ac:dyDescent="0.25"/>
    <row r="19532" hidden="1" x14ac:dyDescent="0.25"/>
    <row r="19533" hidden="1" x14ac:dyDescent="0.25"/>
    <row r="19534" hidden="1" x14ac:dyDescent="0.25"/>
    <row r="19535" hidden="1" x14ac:dyDescent="0.25"/>
    <row r="19536" hidden="1" x14ac:dyDescent="0.25"/>
    <row r="19537" hidden="1" x14ac:dyDescent="0.25"/>
    <row r="19538" hidden="1" x14ac:dyDescent="0.25"/>
    <row r="19539" hidden="1" x14ac:dyDescent="0.25"/>
    <row r="19540" hidden="1" x14ac:dyDescent="0.25"/>
    <row r="19541" hidden="1" x14ac:dyDescent="0.25"/>
    <row r="19542" hidden="1" x14ac:dyDescent="0.25"/>
    <row r="19543" hidden="1" x14ac:dyDescent="0.25"/>
    <row r="19544" hidden="1" x14ac:dyDescent="0.25"/>
    <row r="19545" hidden="1" x14ac:dyDescent="0.25"/>
    <row r="19546" hidden="1" x14ac:dyDescent="0.25"/>
    <row r="19547" hidden="1" x14ac:dyDescent="0.25"/>
    <row r="19548" hidden="1" x14ac:dyDescent="0.25"/>
    <row r="19549" hidden="1" x14ac:dyDescent="0.25"/>
    <row r="19550" hidden="1" x14ac:dyDescent="0.25"/>
    <row r="19551" hidden="1" x14ac:dyDescent="0.25"/>
    <row r="19552" hidden="1" x14ac:dyDescent="0.25"/>
    <row r="19553" hidden="1" x14ac:dyDescent="0.25"/>
    <row r="19554" hidden="1" x14ac:dyDescent="0.25"/>
    <row r="19555" hidden="1" x14ac:dyDescent="0.25"/>
    <row r="19556" hidden="1" x14ac:dyDescent="0.25"/>
    <row r="19557" hidden="1" x14ac:dyDescent="0.25"/>
    <row r="19558" hidden="1" x14ac:dyDescent="0.25"/>
    <row r="19559" hidden="1" x14ac:dyDescent="0.25"/>
    <row r="19560" hidden="1" x14ac:dyDescent="0.25"/>
    <row r="19561" hidden="1" x14ac:dyDescent="0.25"/>
    <row r="19562" hidden="1" x14ac:dyDescent="0.25"/>
    <row r="19563" hidden="1" x14ac:dyDescent="0.25"/>
    <row r="19564" hidden="1" x14ac:dyDescent="0.25"/>
    <row r="19565" hidden="1" x14ac:dyDescent="0.25"/>
    <row r="19566" hidden="1" x14ac:dyDescent="0.25"/>
    <row r="19567" hidden="1" x14ac:dyDescent="0.25"/>
    <row r="19568" hidden="1" x14ac:dyDescent="0.25"/>
    <row r="19569" hidden="1" x14ac:dyDescent="0.25"/>
    <row r="19570" hidden="1" x14ac:dyDescent="0.25"/>
    <row r="19571" hidden="1" x14ac:dyDescent="0.25"/>
    <row r="19572" hidden="1" x14ac:dyDescent="0.25"/>
    <row r="19573" hidden="1" x14ac:dyDescent="0.25"/>
    <row r="19574" hidden="1" x14ac:dyDescent="0.25"/>
    <row r="19575" hidden="1" x14ac:dyDescent="0.25"/>
    <row r="19576" hidden="1" x14ac:dyDescent="0.25"/>
    <row r="19577" hidden="1" x14ac:dyDescent="0.25"/>
    <row r="19578" hidden="1" x14ac:dyDescent="0.25"/>
    <row r="19579" hidden="1" x14ac:dyDescent="0.25"/>
    <row r="19580" hidden="1" x14ac:dyDescent="0.25"/>
    <row r="19581" hidden="1" x14ac:dyDescent="0.25"/>
    <row r="19582" hidden="1" x14ac:dyDescent="0.25"/>
    <row r="19583" hidden="1" x14ac:dyDescent="0.25"/>
    <row r="19584" hidden="1" x14ac:dyDescent="0.25"/>
    <row r="19585" hidden="1" x14ac:dyDescent="0.25"/>
    <row r="19586" hidden="1" x14ac:dyDescent="0.25"/>
    <row r="19587" hidden="1" x14ac:dyDescent="0.25"/>
    <row r="19588" hidden="1" x14ac:dyDescent="0.25"/>
    <row r="19589" hidden="1" x14ac:dyDescent="0.25"/>
    <row r="19590" hidden="1" x14ac:dyDescent="0.25"/>
    <row r="19591" hidden="1" x14ac:dyDescent="0.25"/>
    <row r="19592" hidden="1" x14ac:dyDescent="0.25"/>
    <row r="19593" hidden="1" x14ac:dyDescent="0.25"/>
    <row r="19594" hidden="1" x14ac:dyDescent="0.25"/>
    <row r="19595" hidden="1" x14ac:dyDescent="0.25"/>
    <row r="19596" hidden="1" x14ac:dyDescent="0.25"/>
    <row r="19597" hidden="1" x14ac:dyDescent="0.25"/>
    <row r="19598" hidden="1" x14ac:dyDescent="0.25"/>
    <row r="19599" hidden="1" x14ac:dyDescent="0.25"/>
    <row r="19600" hidden="1" x14ac:dyDescent="0.25"/>
    <row r="19601" hidden="1" x14ac:dyDescent="0.25"/>
    <row r="19602" hidden="1" x14ac:dyDescent="0.25"/>
    <row r="19603" hidden="1" x14ac:dyDescent="0.25"/>
    <row r="19604" hidden="1" x14ac:dyDescent="0.25"/>
    <row r="19605" hidden="1" x14ac:dyDescent="0.25"/>
    <row r="19606" hidden="1" x14ac:dyDescent="0.25"/>
    <row r="19607" hidden="1" x14ac:dyDescent="0.25"/>
    <row r="19608" hidden="1" x14ac:dyDescent="0.25"/>
    <row r="19609" hidden="1" x14ac:dyDescent="0.25"/>
    <row r="19610" hidden="1" x14ac:dyDescent="0.25"/>
    <row r="19611" hidden="1" x14ac:dyDescent="0.25"/>
    <row r="19612" hidden="1" x14ac:dyDescent="0.25"/>
    <row r="19613" hidden="1" x14ac:dyDescent="0.25"/>
    <row r="19614" hidden="1" x14ac:dyDescent="0.25"/>
    <row r="19615" hidden="1" x14ac:dyDescent="0.25"/>
    <row r="19616" hidden="1" x14ac:dyDescent="0.25"/>
    <row r="19617" hidden="1" x14ac:dyDescent="0.25"/>
    <row r="19618" hidden="1" x14ac:dyDescent="0.25"/>
    <row r="19619" hidden="1" x14ac:dyDescent="0.25"/>
    <row r="19620" hidden="1" x14ac:dyDescent="0.25"/>
    <row r="19621" hidden="1" x14ac:dyDescent="0.25"/>
    <row r="19622" hidden="1" x14ac:dyDescent="0.25"/>
    <row r="19623" hidden="1" x14ac:dyDescent="0.25"/>
    <row r="19624" hidden="1" x14ac:dyDescent="0.25"/>
    <row r="19625" hidden="1" x14ac:dyDescent="0.25"/>
    <row r="19626" hidden="1" x14ac:dyDescent="0.25"/>
    <row r="19627" hidden="1" x14ac:dyDescent="0.25"/>
    <row r="19628" hidden="1" x14ac:dyDescent="0.25"/>
    <row r="19629" hidden="1" x14ac:dyDescent="0.25"/>
    <row r="19630" hidden="1" x14ac:dyDescent="0.25"/>
    <row r="19631" hidden="1" x14ac:dyDescent="0.25"/>
    <row r="19632" hidden="1" x14ac:dyDescent="0.25"/>
    <row r="19633" hidden="1" x14ac:dyDescent="0.25"/>
    <row r="19634" hidden="1" x14ac:dyDescent="0.25"/>
    <row r="19635" hidden="1" x14ac:dyDescent="0.25"/>
    <row r="19636" hidden="1" x14ac:dyDescent="0.25"/>
    <row r="19637" hidden="1" x14ac:dyDescent="0.25"/>
    <row r="19638" hidden="1" x14ac:dyDescent="0.25"/>
    <row r="19639" hidden="1" x14ac:dyDescent="0.25"/>
    <row r="19640" hidden="1" x14ac:dyDescent="0.25"/>
    <row r="19641" hidden="1" x14ac:dyDescent="0.25"/>
    <row r="19642" hidden="1" x14ac:dyDescent="0.25"/>
    <row r="19643" hidden="1" x14ac:dyDescent="0.25"/>
    <row r="19644" hidden="1" x14ac:dyDescent="0.25"/>
    <row r="19645" hidden="1" x14ac:dyDescent="0.25"/>
    <row r="19646" hidden="1" x14ac:dyDescent="0.25"/>
    <row r="19647" hidden="1" x14ac:dyDescent="0.25"/>
    <row r="19648" hidden="1" x14ac:dyDescent="0.25"/>
    <row r="19649" hidden="1" x14ac:dyDescent="0.25"/>
    <row r="19650" hidden="1" x14ac:dyDescent="0.25"/>
    <row r="19651" hidden="1" x14ac:dyDescent="0.25"/>
    <row r="19652" hidden="1" x14ac:dyDescent="0.25"/>
    <row r="19653" hidden="1" x14ac:dyDescent="0.25"/>
    <row r="19654" hidden="1" x14ac:dyDescent="0.25"/>
    <row r="19655" hidden="1" x14ac:dyDescent="0.25"/>
    <row r="19656" hidden="1" x14ac:dyDescent="0.25"/>
    <row r="19657" hidden="1" x14ac:dyDescent="0.25"/>
    <row r="19658" hidden="1" x14ac:dyDescent="0.25"/>
    <row r="19659" hidden="1" x14ac:dyDescent="0.25"/>
    <row r="19660" hidden="1" x14ac:dyDescent="0.25"/>
    <row r="19661" hidden="1" x14ac:dyDescent="0.25"/>
    <row r="19662" hidden="1" x14ac:dyDescent="0.25"/>
    <row r="19663" hidden="1" x14ac:dyDescent="0.25"/>
    <row r="19664" hidden="1" x14ac:dyDescent="0.25"/>
    <row r="19665" hidden="1" x14ac:dyDescent="0.25"/>
    <row r="19666" hidden="1" x14ac:dyDescent="0.25"/>
    <row r="19667" hidden="1" x14ac:dyDescent="0.25"/>
    <row r="19668" hidden="1" x14ac:dyDescent="0.25"/>
    <row r="19669" hidden="1" x14ac:dyDescent="0.25"/>
    <row r="19670" hidden="1" x14ac:dyDescent="0.25"/>
    <row r="19671" hidden="1" x14ac:dyDescent="0.25"/>
    <row r="19672" hidden="1" x14ac:dyDescent="0.25"/>
    <row r="19673" hidden="1" x14ac:dyDescent="0.25"/>
    <row r="19674" hidden="1" x14ac:dyDescent="0.25"/>
    <row r="19675" hidden="1" x14ac:dyDescent="0.25"/>
    <row r="19676" hidden="1" x14ac:dyDescent="0.25"/>
    <row r="19677" hidden="1" x14ac:dyDescent="0.25"/>
    <row r="19678" hidden="1" x14ac:dyDescent="0.25"/>
    <row r="19679" hidden="1" x14ac:dyDescent="0.25"/>
    <row r="19680" hidden="1" x14ac:dyDescent="0.25"/>
    <row r="19681" hidden="1" x14ac:dyDescent="0.25"/>
    <row r="19682" hidden="1" x14ac:dyDescent="0.25"/>
    <row r="19683" hidden="1" x14ac:dyDescent="0.25"/>
    <row r="19684" hidden="1" x14ac:dyDescent="0.25"/>
    <row r="19685" hidden="1" x14ac:dyDescent="0.25"/>
    <row r="19686" hidden="1" x14ac:dyDescent="0.25"/>
    <row r="19687" hidden="1" x14ac:dyDescent="0.25"/>
    <row r="19688" hidden="1" x14ac:dyDescent="0.25"/>
    <row r="19689" hidden="1" x14ac:dyDescent="0.25"/>
    <row r="19690" hidden="1" x14ac:dyDescent="0.25"/>
    <row r="19691" hidden="1" x14ac:dyDescent="0.25"/>
    <row r="19692" hidden="1" x14ac:dyDescent="0.25"/>
    <row r="19693" hidden="1" x14ac:dyDescent="0.25"/>
    <row r="19694" hidden="1" x14ac:dyDescent="0.25"/>
    <row r="19695" hidden="1" x14ac:dyDescent="0.25"/>
    <row r="19696" hidden="1" x14ac:dyDescent="0.25"/>
    <row r="19697" hidden="1" x14ac:dyDescent="0.25"/>
    <row r="19698" hidden="1" x14ac:dyDescent="0.25"/>
    <row r="19699" hidden="1" x14ac:dyDescent="0.25"/>
    <row r="19700" hidden="1" x14ac:dyDescent="0.25"/>
    <row r="19701" hidden="1" x14ac:dyDescent="0.25"/>
    <row r="19702" hidden="1" x14ac:dyDescent="0.25"/>
    <row r="19703" hidden="1" x14ac:dyDescent="0.25"/>
    <row r="19704" hidden="1" x14ac:dyDescent="0.25"/>
    <row r="19705" hidden="1" x14ac:dyDescent="0.25"/>
    <row r="19706" hidden="1" x14ac:dyDescent="0.25"/>
    <row r="19707" hidden="1" x14ac:dyDescent="0.25"/>
    <row r="19708" hidden="1" x14ac:dyDescent="0.25"/>
    <row r="19709" hidden="1" x14ac:dyDescent="0.25"/>
    <row r="19710" hidden="1" x14ac:dyDescent="0.25"/>
    <row r="19711" hidden="1" x14ac:dyDescent="0.25"/>
    <row r="19712" hidden="1" x14ac:dyDescent="0.25"/>
    <row r="19713" hidden="1" x14ac:dyDescent="0.25"/>
    <row r="19714" hidden="1" x14ac:dyDescent="0.25"/>
    <row r="19715" hidden="1" x14ac:dyDescent="0.25"/>
    <row r="19716" hidden="1" x14ac:dyDescent="0.25"/>
    <row r="19717" hidden="1" x14ac:dyDescent="0.25"/>
    <row r="19718" hidden="1" x14ac:dyDescent="0.25"/>
    <row r="19719" hidden="1" x14ac:dyDescent="0.25"/>
    <row r="19720" hidden="1" x14ac:dyDescent="0.25"/>
    <row r="19721" hidden="1" x14ac:dyDescent="0.25"/>
    <row r="19722" hidden="1" x14ac:dyDescent="0.25"/>
    <row r="19723" hidden="1" x14ac:dyDescent="0.25"/>
    <row r="19724" hidden="1" x14ac:dyDescent="0.25"/>
    <row r="19725" hidden="1" x14ac:dyDescent="0.25"/>
    <row r="19726" hidden="1" x14ac:dyDescent="0.25"/>
    <row r="19727" hidden="1" x14ac:dyDescent="0.25"/>
    <row r="19728" hidden="1" x14ac:dyDescent="0.25"/>
    <row r="19729" hidden="1" x14ac:dyDescent="0.25"/>
    <row r="19730" hidden="1" x14ac:dyDescent="0.25"/>
    <row r="19731" hidden="1" x14ac:dyDescent="0.25"/>
    <row r="19732" hidden="1" x14ac:dyDescent="0.25"/>
    <row r="19733" hidden="1" x14ac:dyDescent="0.25"/>
    <row r="19734" hidden="1" x14ac:dyDescent="0.25"/>
    <row r="19735" hidden="1" x14ac:dyDescent="0.25"/>
    <row r="19736" hidden="1" x14ac:dyDescent="0.25"/>
    <row r="19737" hidden="1" x14ac:dyDescent="0.25"/>
    <row r="19738" hidden="1" x14ac:dyDescent="0.25"/>
    <row r="19739" hidden="1" x14ac:dyDescent="0.25"/>
    <row r="19740" hidden="1" x14ac:dyDescent="0.25"/>
    <row r="19741" hidden="1" x14ac:dyDescent="0.25"/>
    <row r="19742" hidden="1" x14ac:dyDescent="0.25"/>
    <row r="19743" hidden="1" x14ac:dyDescent="0.25"/>
    <row r="19744" hidden="1" x14ac:dyDescent="0.25"/>
    <row r="19745" hidden="1" x14ac:dyDescent="0.25"/>
    <row r="19746" hidden="1" x14ac:dyDescent="0.25"/>
    <row r="19747" hidden="1" x14ac:dyDescent="0.25"/>
    <row r="19748" hidden="1" x14ac:dyDescent="0.25"/>
    <row r="19749" hidden="1" x14ac:dyDescent="0.25"/>
    <row r="19750" hidden="1" x14ac:dyDescent="0.25"/>
    <row r="19751" hidden="1" x14ac:dyDescent="0.25"/>
    <row r="19752" hidden="1" x14ac:dyDescent="0.25"/>
    <row r="19753" hidden="1" x14ac:dyDescent="0.25"/>
    <row r="19754" hidden="1" x14ac:dyDescent="0.25"/>
    <row r="19755" hidden="1" x14ac:dyDescent="0.25"/>
    <row r="19756" hidden="1" x14ac:dyDescent="0.25"/>
    <row r="19757" hidden="1" x14ac:dyDescent="0.25"/>
    <row r="19758" hidden="1" x14ac:dyDescent="0.25"/>
    <row r="19759" hidden="1" x14ac:dyDescent="0.25"/>
    <row r="19760" hidden="1" x14ac:dyDescent="0.25"/>
    <row r="19761" hidden="1" x14ac:dyDescent="0.25"/>
    <row r="19762" hidden="1" x14ac:dyDescent="0.25"/>
    <row r="19763" hidden="1" x14ac:dyDescent="0.25"/>
    <row r="19764" hidden="1" x14ac:dyDescent="0.25"/>
    <row r="19765" hidden="1" x14ac:dyDescent="0.25"/>
    <row r="19766" hidden="1" x14ac:dyDescent="0.25"/>
    <row r="19767" hidden="1" x14ac:dyDescent="0.25"/>
    <row r="19768" hidden="1" x14ac:dyDescent="0.25"/>
    <row r="19769" hidden="1" x14ac:dyDescent="0.25"/>
    <row r="19770" hidden="1" x14ac:dyDescent="0.25"/>
    <row r="19771" hidden="1" x14ac:dyDescent="0.25"/>
    <row r="19772" hidden="1" x14ac:dyDescent="0.25"/>
    <row r="19773" hidden="1" x14ac:dyDescent="0.25"/>
    <row r="19774" hidden="1" x14ac:dyDescent="0.25"/>
    <row r="19775" hidden="1" x14ac:dyDescent="0.25"/>
    <row r="19776" hidden="1" x14ac:dyDescent="0.25"/>
    <row r="19777" hidden="1" x14ac:dyDescent="0.25"/>
    <row r="19778" hidden="1" x14ac:dyDescent="0.25"/>
    <row r="19779" hidden="1" x14ac:dyDescent="0.25"/>
    <row r="19780" hidden="1" x14ac:dyDescent="0.25"/>
    <row r="19781" hidden="1" x14ac:dyDescent="0.25"/>
    <row r="19782" hidden="1" x14ac:dyDescent="0.25"/>
    <row r="19783" hidden="1" x14ac:dyDescent="0.25"/>
    <row r="19784" hidden="1" x14ac:dyDescent="0.25"/>
    <row r="19785" hidden="1" x14ac:dyDescent="0.25"/>
    <row r="19786" hidden="1" x14ac:dyDescent="0.25"/>
    <row r="19787" hidden="1" x14ac:dyDescent="0.25"/>
    <row r="19788" hidden="1" x14ac:dyDescent="0.25"/>
    <row r="19789" hidden="1" x14ac:dyDescent="0.25"/>
    <row r="19790" hidden="1" x14ac:dyDescent="0.25"/>
    <row r="19791" hidden="1" x14ac:dyDescent="0.25"/>
    <row r="19792" hidden="1" x14ac:dyDescent="0.25"/>
    <row r="19793" hidden="1" x14ac:dyDescent="0.25"/>
    <row r="19794" hidden="1" x14ac:dyDescent="0.25"/>
    <row r="19795" hidden="1" x14ac:dyDescent="0.25"/>
    <row r="19796" hidden="1" x14ac:dyDescent="0.25"/>
    <row r="19797" hidden="1" x14ac:dyDescent="0.25"/>
    <row r="19798" hidden="1" x14ac:dyDescent="0.25"/>
    <row r="19799" hidden="1" x14ac:dyDescent="0.25"/>
    <row r="19800" hidden="1" x14ac:dyDescent="0.25"/>
    <row r="19801" hidden="1" x14ac:dyDescent="0.25"/>
    <row r="19802" hidden="1" x14ac:dyDescent="0.25"/>
    <row r="19803" hidden="1" x14ac:dyDescent="0.25"/>
    <row r="19804" hidden="1" x14ac:dyDescent="0.25"/>
    <row r="19805" hidden="1" x14ac:dyDescent="0.25"/>
    <row r="19806" hidden="1" x14ac:dyDescent="0.25"/>
    <row r="19807" hidden="1" x14ac:dyDescent="0.25"/>
    <row r="19808" hidden="1" x14ac:dyDescent="0.25"/>
    <row r="19809" hidden="1" x14ac:dyDescent="0.25"/>
    <row r="19810" hidden="1" x14ac:dyDescent="0.25"/>
    <row r="19811" hidden="1" x14ac:dyDescent="0.25"/>
    <row r="19812" hidden="1" x14ac:dyDescent="0.25"/>
    <row r="19813" hidden="1" x14ac:dyDescent="0.25"/>
    <row r="19814" hidden="1" x14ac:dyDescent="0.25"/>
    <row r="19815" hidden="1" x14ac:dyDescent="0.25"/>
    <row r="19816" hidden="1" x14ac:dyDescent="0.25"/>
    <row r="19817" hidden="1" x14ac:dyDescent="0.25"/>
    <row r="19818" hidden="1" x14ac:dyDescent="0.25"/>
    <row r="19819" hidden="1" x14ac:dyDescent="0.25"/>
    <row r="19820" hidden="1" x14ac:dyDescent="0.25"/>
    <row r="19821" hidden="1" x14ac:dyDescent="0.25"/>
    <row r="19822" hidden="1" x14ac:dyDescent="0.25"/>
    <row r="19823" hidden="1" x14ac:dyDescent="0.25"/>
    <row r="19824" hidden="1" x14ac:dyDescent="0.25"/>
    <row r="19825" hidden="1" x14ac:dyDescent="0.25"/>
    <row r="19826" hidden="1" x14ac:dyDescent="0.25"/>
    <row r="19827" hidden="1" x14ac:dyDescent="0.25"/>
    <row r="19828" hidden="1" x14ac:dyDescent="0.25"/>
    <row r="19829" hidden="1" x14ac:dyDescent="0.25"/>
    <row r="19830" hidden="1" x14ac:dyDescent="0.25"/>
    <row r="19831" hidden="1" x14ac:dyDescent="0.25"/>
    <row r="19832" hidden="1" x14ac:dyDescent="0.25"/>
    <row r="19833" hidden="1" x14ac:dyDescent="0.25"/>
    <row r="19834" hidden="1" x14ac:dyDescent="0.25"/>
    <row r="19835" hidden="1" x14ac:dyDescent="0.25"/>
    <row r="19836" hidden="1" x14ac:dyDescent="0.25"/>
    <row r="19837" hidden="1" x14ac:dyDescent="0.25"/>
    <row r="19838" hidden="1" x14ac:dyDescent="0.25"/>
    <row r="19839" hidden="1" x14ac:dyDescent="0.25"/>
    <row r="19840" hidden="1" x14ac:dyDescent="0.25"/>
    <row r="19841" hidden="1" x14ac:dyDescent="0.25"/>
    <row r="19842" hidden="1" x14ac:dyDescent="0.25"/>
    <row r="19843" hidden="1" x14ac:dyDescent="0.25"/>
    <row r="19844" hidden="1" x14ac:dyDescent="0.25"/>
    <row r="19845" hidden="1" x14ac:dyDescent="0.25"/>
    <row r="19846" hidden="1" x14ac:dyDescent="0.25"/>
    <row r="19847" hidden="1" x14ac:dyDescent="0.25"/>
    <row r="19848" hidden="1" x14ac:dyDescent="0.25"/>
    <row r="19849" hidden="1" x14ac:dyDescent="0.25"/>
    <row r="19850" hidden="1" x14ac:dyDescent="0.25"/>
    <row r="19851" hidden="1" x14ac:dyDescent="0.25"/>
    <row r="19852" hidden="1" x14ac:dyDescent="0.25"/>
    <row r="19853" hidden="1" x14ac:dyDescent="0.25"/>
    <row r="19854" hidden="1" x14ac:dyDescent="0.25"/>
    <row r="19855" hidden="1" x14ac:dyDescent="0.25"/>
    <row r="19856" hidden="1" x14ac:dyDescent="0.25"/>
    <row r="19857" hidden="1" x14ac:dyDescent="0.25"/>
    <row r="19858" hidden="1" x14ac:dyDescent="0.25"/>
    <row r="19859" hidden="1" x14ac:dyDescent="0.25"/>
    <row r="19860" hidden="1" x14ac:dyDescent="0.25"/>
    <row r="19861" hidden="1" x14ac:dyDescent="0.25"/>
    <row r="19862" hidden="1" x14ac:dyDescent="0.25"/>
    <row r="19863" hidden="1" x14ac:dyDescent="0.25"/>
    <row r="19864" hidden="1" x14ac:dyDescent="0.25"/>
    <row r="19865" hidden="1" x14ac:dyDescent="0.25"/>
    <row r="19866" hidden="1" x14ac:dyDescent="0.25"/>
    <row r="19867" hidden="1" x14ac:dyDescent="0.25"/>
    <row r="19868" hidden="1" x14ac:dyDescent="0.25"/>
    <row r="19869" hidden="1" x14ac:dyDescent="0.25"/>
    <row r="19870" hidden="1" x14ac:dyDescent="0.25"/>
    <row r="19871" hidden="1" x14ac:dyDescent="0.25"/>
    <row r="19872" hidden="1" x14ac:dyDescent="0.25"/>
    <row r="19873" hidden="1" x14ac:dyDescent="0.25"/>
    <row r="19874" hidden="1" x14ac:dyDescent="0.25"/>
    <row r="19875" hidden="1" x14ac:dyDescent="0.25"/>
    <row r="19876" hidden="1" x14ac:dyDescent="0.25"/>
    <row r="19877" hidden="1" x14ac:dyDescent="0.25"/>
    <row r="19878" hidden="1" x14ac:dyDescent="0.25"/>
    <row r="19879" hidden="1" x14ac:dyDescent="0.25"/>
    <row r="19880" hidden="1" x14ac:dyDescent="0.25"/>
    <row r="19881" hidden="1" x14ac:dyDescent="0.25"/>
    <row r="19882" hidden="1" x14ac:dyDescent="0.25"/>
    <row r="19883" hidden="1" x14ac:dyDescent="0.25"/>
    <row r="19884" hidden="1" x14ac:dyDescent="0.25"/>
    <row r="19885" hidden="1" x14ac:dyDescent="0.25"/>
    <row r="19886" hidden="1" x14ac:dyDescent="0.25"/>
    <row r="19887" hidden="1" x14ac:dyDescent="0.25"/>
    <row r="19888" hidden="1" x14ac:dyDescent="0.25"/>
    <row r="19889" hidden="1" x14ac:dyDescent="0.25"/>
    <row r="19890" hidden="1" x14ac:dyDescent="0.25"/>
    <row r="19891" hidden="1" x14ac:dyDescent="0.25"/>
    <row r="19892" hidden="1" x14ac:dyDescent="0.25"/>
    <row r="19893" hidden="1" x14ac:dyDescent="0.25"/>
    <row r="19894" hidden="1" x14ac:dyDescent="0.25"/>
    <row r="19895" hidden="1" x14ac:dyDescent="0.25"/>
    <row r="19896" hidden="1" x14ac:dyDescent="0.25"/>
    <row r="19897" hidden="1" x14ac:dyDescent="0.25"/>
    <row r="19898" hidden="1" x14ac:dyDescent="0.25"/>
    <row r="19899" hidden="1" x14ac:dyDescent="0.25"/>
    <row r="19900" hidden="1" x14ac:dyDescent="0.25"/>
    <row r="19901" hidden="1" x14ac:dyDescent="0.25"/>
    <row r="19902" hidden="1" x14ac:dyDescent="0.25"/>
    <row r="19903" hidden="1" x14ac:dyDescent="0.25"/>
    <row r="19904" hidden="1" x14ac:dyDescent="0.25"/>
    <row r="19905" hidden="1" x14ac:dyDescent="0.25"/>
    <row r="19906" hidden="1" x14ac:dyDescent="0.25"/>
    <row r="19907" hidden="1" x14ac:dyDescent="0.25"/>
    <row r="19908" hidden="1" x14ac:dyDescent="0.25"/>
    <row r="19909" hidden="1" x14ac:dyDescent="0.25"/>
    <row r="19910" hidden="1" x14ac:dyDescent="0.25"/>
    <row r="19911" hidden="1" x14ac:dyDescent="0.25"/>
    <row r="19912" hidden="1" x14ac:dyDescent="0.25"/>
    <row r="19913" hidden="1" x14ac:dyDescent="0.25"/>
    <row r="19914" hidden="1" x14ac:dyDescent="0.25"/>
    <row r="19915" hidden="1" x14ac:dyDescent="0.25"/>
    <row r="19916" hidden="1" x14ac:dyDescent="0.25"/>
    <row r="19917" hidden="1" x14ac:dyDescent="0.25"/>
    <row r="19918" hidden="1" x14ac:dyDescent="0.25"/>
    <row r="19919" hidden="1" x14ac:dyDescent="0.25"/>
    <row r="19920" hidden="1" x14ac:dyDescent="0.25"/>
    <row r="19921" hidden="1" x14ac:dyDescent="0.25"/>
    <row r="19922" hidden="1" x14ac:dyDescent="0.25"/>
    <row r="19923" hidden="1" x14ac:dyDescent="0.25"/>
    <row r="19924" hidden="1" x14ac:dyDescent="0.25"/>
    <row r="19925" hidden="1" x14ac:dyDescent="0.25"/>
    <row r="19926" hidden="1" x14ac:dyDescent="0.25"/>
    <row r="19927" hidden="1" x14ac:dyDescent="0.25"/>
    <row r="19928" hidden="1" x14ac:dyDescent="0.25"/>
    <row r="19929" hidden="1" x14ac:dyDescent="0.25"/>
    <row r="19930" hidden="1" x14ac:dyDescent="0.25"/>
    <row r="19931" hidden="1" x14ac:dyDescent="0.25"/>
    <row r="19932" hidden="1" x14ac:dyDescent="0.25"/>
    <row r="19933" hidden="1" x14ac:dyDescent="0.25"/>
    <row r="19934" hidden="1" x14ac:dyDescent="0.25"/>
    <row r="19935" hidden="1" x14ac:dyDescent="0.25"/>
    <row r="19936" hidden="1" x14ac:dyDescent="0.25"/>
    <row r="19937" hidden="1" x14ac:dyDescent="0.25"/>
    <row r="19938" hidden="1" x14ac:dyDescent="0.25"/>
    <row r="19939" hidden="1" x14ac:dyDescent="0.25"/>
    <row r="19940" hidden="1" x14ac:dyDescent="0.25"/>
    <row r="19941" hidden="1" x14ac:dyDescent="0.25"/>
    <row r="19942" hidden="1" x14ac:dyDescent="0.25"/>
    <row r="19943" hidden="1" x14ac:dyDescent="0.25"/>
    <row r="19944" hidden="1" x14ac:dyDescent="0.25"/>
    <row r="19945" hidden="1" x14ac:dyDescent="0.25"/>
    <row r="19946" hidden="1" x14ac:dyDescent="0.25"/>
    <row r="19947" hidden="1" x14ac:dyDescent="0.25"/>
    <row r="19948" hidden="1" x14ac:dyDescent="0.25"/>
    <row r="19949" hidden="1" x14ac:dyDescent="0.25"/>
    <row r="19950" hidden="1" x14ac:dyDescent="0.25"/>
    <row r="19951" hidden="1" x14ac:dyDescent="0.25"/>
    <row r="19952" hidden="1" x14ac:dyDescent="0.25"/>
    <row r="19953" hidden="1" x14ac:dyDescent="0.25"/>
    <row r="19954" hidden="1" x14ac:dyDescent="0.25"/>
    <row r="19955" hidden="1" x14ac:dyDescent="0.25"/>
    <row r="19956" hidden="1" x14ac:dyDescent="0.25"/>
    <row r="19957" hidden="1" x14ac:dyDescent="0.25"/>
    <row r="19958" hidden="1" x14ac:dyDescent="0.25"/>
    <row r="19959" hidden="1" x14ac:dyDescent="0.25"/>
    <row r="19960" hidden="1" x14ac:dyDescent="0.25"/>
    <row r="19961" hidden="1" x14ac:dyDescent="0.25"/>
    <row r="19962" hidden="1" x14ac:dyDescent="0.25"/>
    <row r="19963" hidden="1" x14ac:dyDescent="0.25"/>
    <row r="19964" hidden="1" x14ac:dyDescent="0.25"/>
    <row r="19965" hidden="1" x14ac:dyDescent="0.25"/>
    <row r="19966" hidden="1" x14ac:dyDescent="0.25"/>
    <row r="19967" hidden="1" x14ac:dyDescent="0.25"/>
    <row r="19968" hidden="1" x14ac:dyDescent="0.25"/>
    <row r="19969" hidden="1" x14ac:dyDescent="0.25"/>
    <row r="19970" hidden="1" x14ac:dyDescent="0.25"/>
    <row r="19971" hidden="1" x14ac:dyDescent="0.25"/>
    <row r="19972" hidden="1" x14ac:dyDescent="0.25"/>
    <row r="19973" hidden="1" x14ac:dyDescent="0.25"/>
    <row r="19974" hidden="1" x14ac:dyDescent="0.25"/>
    <row r="19975" hidden="1" x14ac:dyDescent="0.25"/>
    <row r="19976" hidden="1" x14ac:dyDescent="0.25"/>
    <row r="19977" hidden="1" x14ac:dyDescent="0.25"/>
    <row r="19978" hidden="1" x14ac:dyDescent="0.25"/>
    <row r="19979" hidden="1" x14ac:dyDescent="0.25"/>
    <row r="19980" hidden="1" x14ac:dyDescent="0.25"/>
    <row r="19981" hidden="1" x14ac:dyDescent="0.25"/>
    <row r="19982" hidden="1" x14ac:dyDescent="0.25"/>
    <row r="19983" hidden="1" x14ac:dyDescent="0.25"/>
    <row r="19984" hidden="1" x14ac:dyDescent="0.25"/>
    <row r="19985" hidden="1" x14ac:dyDescent="0.25"/>
    <row r="19986" hidden="1" x14ac:dyDescent="0.25"/>
    <row r="19987" hidden="1" x14ac:dyDescent="0.25"/>
    <row r="19988" hidden="1" x14ac:dyDescent="0.25"/>
    <row r="19989" hidden="1" x14ac:dyDescent="0.25"/>
    <row r="19990" hidden="1" x14ac:dyDescent="0.25"/>
    <row r="19991" hidden="1" x14ac:dyDescent="0.25"/>
    <row r="19992" hidden="1" x14ac:dyDescent="0.25"/>
    <row r="19993" hidden="1" x14ac:dyDescent="0.25"/>
    <row r="19994" hidden="1" x14ac:dyDescent="0.25"/>
    <row r="19995" hidden="1" x14ac:dyDescent="0.25"/>
    <row r="19996" hidden="1" x14ac:dyDescent="0.25"/>
    <row r="19997" hidden="1" x14ac:dyDescent="0.25"/>
    <row r="19998" hidden="1" x14ac:dyDescent="0.25"/>
    <row r="19999" hidden="1" x14ac:dyDescent="0.25"/>
    <row r="20000" hidden="1" x14ac:dyDescent="0.25"/>
    <row r="20001" hidden="1" x14ac:dyDescent="0.25"/>
    <row r="20002" hidden="1" x14ac:dyDescent="0.25"/>
    <row r="20003" hidden="1" x14ac:dyDescent="0.25"/>
    <row r="20004" hidden="1" x14ac:dyDescent="0.25"/>
    <row r="20005" hidden="1" x14ac:dyDescent="0.25"/>
    <row r="20006" hidden="1" x14ac:dyDescent="0.25"/>
    <row r="20007" hidden="1" x14ac:dyDescent="0.25"/>
    <row r="20008" hidden="1" x14ac:dyDescent="0.25"/>
    <row r="20009" hidden="1" x14ac:dyDescent="0.25"/>
    <row r="20010" hidden="1" x14ac:dyDescent="0.25"/>
    <row r="20011" hidden="1" x14ac:dyDescent="0.25"/>
    <row r="20012" hidden="1" x14ac:dyDescent="0.25"/>
    <row r="20013" hidden="1" x14ac:dyDescent="0.25"/>
    <row r="20014" hidden="1" x14ac:dyDescent="0.25"/>
    <row r="20015" hidden="1" x14ac:dyDescent="0.25"/>
    <row r="20016" hidden="1" x14ac:dyDescent="0.25"/>
    <row r="20017" hidden="1" x14ac:dyDescent="0.25"/>
    <row r="20018" hidden="1" x14ac:dyDescent="0.25"/>
    <row r="20019" hidden="1" x14ac:dyDescent="0.25"/>
    <row r="20020" hidden="1" x14ac:dyDescent="0.25"/>
    <row r="20021" hidden="1" x14ac:dyDescent="0.25"/>
    <row r="20022" hidden="1" x14ac:dyDescent="0.25"/>
    <row r="20023" hidden="1" x14ac:dyDescent="0.25"/>
    <row r="20024" hidden="1" x14ac:dyDescent="0.25"/>
    <row r="20025" hidden="1" x14ac:dyDescent="0.25"/>
    <row r="20026" hidden="1" x14ac:dyDescent="0.25"/>
    <row r="20027" hidden="1" x14ac:dyDescent="0.25"/>
    <row r="20028" hidden="1" x14ac:dyDescent="0.25"/>
    <row r="20029" hidden="1" x14ac:dyDescent="0.25"/>
    <row r="20030" hidden="1" x14ac:dyDescent="0.25"/>
    <row r="20031" hidden="1" x14ac:dyDescent="0.25"/>
    <row r="20032" hidden="1" x14ac:dyDescent="0.25"/>
    <row r="20033" hidden="1" x14ac:dyDescent="0.25"/>
    <row r="20034" hidden="1" x14ac:dyDescent="0.25"/>
    <row r="20035" hidden="1" x14ac:dyDescent="0.25"/>
    <row r="20036" hidden="1" x14ac:dyDescent="0.25"/>
    <row r="20037" hidden="1" x14ac:dyDescent="0.25"/>
    <row r="20038" hidden="1" x14ac:dyDescent="0.25"/>
    <row r="20039" hidden="1" x14ac:dyDescent="0.25"/>
    <row r="20040" hidden="1" x14ac:dyDescent="0.25"/>
    <row r="20041" hidden="1" x14ac:dyDescent="0.25"/>
    <row r="20042" hidden="1" x14ac:dyDescent="0.25"/>
    <row r="20043" hidden="1" x14ac:dyDescent="0.25"/>
    <row r="20044" hidden="1" x14ac:dyDescent="0.25"/>
    <row r="20045" hidden="1" x14ac:dyDescent="0.25"/>
    <row r="20046" hidden="1" x14ac:dyDescent="0.25"/>
    <row r="20047" hidden="1" x14ac:dyDescent="0.25"/>
    <row r="20048" hidden="1" x14ac:dyDescent="0.25"/>
    <row r="20049" hidden="1" x14ac:dyDescent="0.25"/>
    <row r="20050" hidden="1" x14ac:dyDescent="0.25"/>
    <row r="20051" hidden="1" x14ac:dyDescent="0.25"/>
    <row r="20052" hidden="1" x14ac:dyDescent="0.25"/>
    <row r="20053" hidden="1" x14ac:dyDescent="0.25"/>
    <row r="20054" hidden="1" x14ac:dyDescent="0.25"/>
    <row r="20055" hidden="1" x14ac:dyDescent="0.25"/>
    <row r="20056" hidden="1" x14ac:dyDescent="0.25"/>
    <row r="20057" hidden="1" x14ac:dyDescent="0.25"/>
    <row r="20058" hidden="1" x14ac:dyDescent="0.25"/>
    <row r="20059" hidden="1" x14ac:dyDescent="0.25"/>
    <row r="20060" hidden="1" x14ac:dyDescent="0.25"/>
    <row r="20061" hidden="1" x14ac:dyDescent="0.25"/>
    <row r="20062" hidden="1" x14ac:dyDescent="0.25"/>
    <row r="20063" hidden="1" x14ac:dyDescent="0.25"/>
    <row r="20064" hidden="1" x14ac:dyDescent="0.25"/>
    <row r="20065" hidden="1" x14ac:dyDescent="0.25"/>
    <row r="20066" hidden="1" x14ac:dyDescent="0.25"/>
    <row r="20067" hidden="1" x14ac:dyDescent="0.25"/>
    <row r="20068" hidden="1" x14ac:dyDescent="0.25"/>
    <row r="20069" hidden="1" x14ac:dyDescent="0.25"/>
    <row r="20070" hidden="1" x14ac:dyDescent="0.25"/>
    <row r="20071" hidden="1" x14ac:dyDescent="0.25"/>
    <row r="20072" hidden="1" x14ac:dyDescent="0.25"/>
    <row r="20073" hidden="1" x14ac:dyDescent="0.25"/>
    <row r="20074" hidden="1" x14ac:dyDescent="0.25"/>
    <row r="20075" hidden="1" x14ac:dyDescent="0.25"/>
    <row r="20076" hidden="1" x14ac:dyDescent="0.25"/>
    <row r="20077" hidden="1" x14ac:dyDescent="0.25"/>
    <row r="20078" hidden="1" x14ac:dyDescent="0.25"/>
    <row r="20079" hidden="1" x14ac:dyDescent="0.25"/>
    <row r="20080" hidden="1" x14ac:dyDescent="0.25"/>
    <row r="20081" hidden="1" x14ac:dyDescent="0.25"/>
    <row r="20082" hidden="1" x14ac:dyDescent="0.25"/>
    <row r="20083" hidden="1" x14ac:dyDescent="0.25"/>
    <row r="20084" hidden="1" x14ac:dyDescent="0.25"/>
    <row r="20085" hidden="1" x14ac:dyDescent="0.25"/>
    <row r="20086" hidden="1" x14ac:dyDescent="0.25"/>
    <row r="20087" hidden="1" x14ac:dyDescent="0.25"/>
    <row r="20088" hidden="1" x14ac:dyDescent="0.25"/>
    <row r="20089" hidden="1" x14ac:dyDescent="0.25"/>
    <row r="20090" hidden="1" x14ac:dyDescent="0.25"/>
    <row r="20091" hidden="1" x14ac:dyDescent="0.25"/>
    <row r="20092" hidden="1" x14ac:dyDescent="0.25"/>
    <row r="20093" hidden="1" x14ac:dyDescent="0.25"/>
    <row r="20094" hidden="1" x14ac:dyDescent="0.25"/>
    <row r="20095" hidden="1" x14ac:dyDescent="0.25"/>
    <row r="20096" hidden="1" x14ac:dyDescent="0.25"/>
    <row r="20097" hidden="1" x14ac:dyDescent="0.25"/>
    <row r="20098" hidden="1" x14ac:dyDescent="0.25"/>
    <row r="20099" hidden="1" x14ac:dyDescent="0.25"/>
    <row r="20100" hidden="1" x14ac:dyDescent="0.25"/>
    <row r="20101" hidden="1" x14ac:dyDescent="0.25"/>
    <row r="20102" hidden="1" x14ac:dyDescent="0.25"/>
    <row r="20103" hidden="1" x14ac:dyDescent="0.25"/>
    <row r="20104" hidden="1" x14ac:dyDescent="0.25"/>
    <row r="20105" hidden="1" x14ac:dyDescent="0.25"/>
    <row r="20106" hidden="1" x14ac:dyDescent="0.25"/>
    <row r="20107" hidden="1" x14ac:dyDescent="0.25"/>
    <row r="20108" hidden="1" x14ac:dyDescent="0.25"/>
    <row r="20109" hidden="1" x14ac:dyDescent="0.25"/>
    <row r="20110" hidden="1" x14ac:dyDescent="0.25"/>
    <row r="20111" hidden="1" x14ac:dyDescent="0.25"/>
    <row r="20112" hidden="1" x14ac:dyDescent="0.25"/>
    <row r="20113" hidden="1" x14ac:dyDescent="0.25"/>
    <row r="20114" hidden="1" x14ac:dyDescent="0.25"/>
    <row r="20115" hidden="1" x14ac:dyDescent="0.25"/>
    <row r="20116" hidden="1" x14ac:dyDescent="0.25"/>
    <row r="20117" hidden="1" x14ac:dyDescent="0.25"/>
    <row r="20118" hidden="1" x14ac:dyDescent="0.25"/>
    <row r="20119" hidden="1" x14ac:dyDescent="0.25"/>
    <row r="20120" hidden="1" x14ac:dyDescent="0.25"/>
    <row r="20121" hidden="1" x14ac:dyDescent="0.25"/>
    <row r="20122" hidden="1" x14ac:dyDescent="0.25"/>
    <row r="20123" hidden="1" x14ac:dyDescent="0.25"/>
    <row r="20124" hidden="1" x14ac:dyDescent="0.25"/>
    <row r="20125" hidden="1" x14ac:dyDescent="0.25"/>
    <row r="20126" hidden="1" x14ac:dyDescent="0.25"/>
    <row r="20127" hidden="1" x14ac:dyDescent="0.25"/>
    <row r="20128" hidden="1" x14ac:dyDescent="0.25"/>
    <row r="20129" hidden="1" x14ac:dyDescent="0.25"/>
    <row r="20130" hidden="1" x14ac:dyDescent="0.25"/>
    <row r="20131" hidden="1" x14ac:dyDescent="0.25"/>
    <row r="20132" hidden="1" x14ac:dyDescent="0.25"/>
    <row r="20133" hidden="1" x14ac:dyDescent="0.25"/>
    <row r="20134" hidden="1" x14ac:dyDescent="0.25"/>
    <row r="20135" hidden="1" x14ac:dyDescent="0.25"/>
    <row r="20136" hidden="1" x14ac:dyDescent="0.25"/>
    <row r="20137" hidden="1" x14ac:dyDescent="0.25"/>
    <row r="20138" hidden="1" x14ac:dyDescent="0.25"/>
    <row r="20139" hidden="1" x14ac:dyDescent="0.25"/>
    <row r="20140" hidden="1" x14ac:dyDescent="0.25"/>
    <row r="20141" hidden="1" x14ac:dyDescent="0.25"/>
    <row r="20142" hidden="1" x14ac:dyDescent="0.25"/>
    <row r="20143" hidden="1" x14ac:dyDescent="0.25"/>
    <row r="20144" hidden="1" x14ac:dyDescent="0.25"/>
    <row r="20145" hidden="1" x14ac:dyDescent="0.25"/>
    <row r="20146" hidden="1" x14ac:dyDescent="0.25"/>
    <row r="20147" hidden="1" x14ac:dyDescent="0.25"/>
    <row r="20148" hidden="1" x14ac:dyDescent="0.25"/>
    <row r="20149" hidden="1" x14ac:dyDescent="0.25"/>
    <row r="20150" hidden="1" x14ac:dyDescent="0.25"/>
    <row r="20151" hidden="1" x14ac:dyDescent="0.25"/>
    <row r="20152" hidden="1" x14ac:dyDescent="0.25"/>
    <row r="20153" hidden="1" x14ac:dyDescent="0.25"/>
    <row r="20154" hidden="1" x14ac:dyDescent="0.25"/>
    <row r="20155" hidden="1" x14ac:dyDescent="0.25"/>
    <row r="20156" hidden="1" x14ac:dyDescent="0.25"/>
    <row r="20157" hidden="1" x14ac:dyDescent="0.25"/>
    <row r="20158" hidden="1" x14ac:dyDescent="0.25"/>
    <row r="20159" hidden="1" x14ac:dyDescent="0.25"/>
    <row r="20160" hidden="1" x14ac:dyDescent="0.25"/>
    <row r="20161" hidden="1" x14ac:dyDescent="0.25"/>
    <row r="20162" hidden="1" x14ac:dyDescent="0.25"/>
    <row r="20163" hidden="1" x14ac:dyDescent="0.25"/>
    <row r="20164" hidden="1" x14ac:dyDescent="0.25"/>
    <row r="20165" hidden="1" x14ac:dyDescent="0.25"/>
    <row r="20166" hidden="1" x14ac:dyDescent="0.25"/>
    <row r="20167" hidden="1" x14ac:dyDescent="0.25"/>
    <row r="20168" hidden="1" x14ac:dyDescent="0.25"/>
    <row r="20169" hidden="1" x14ac:dyDescent="0.25"/>
    <row r="20170" hidden="1" x14ac:dyDescent="0.25"/>
    <row r="20171" hidden="1" x14ac:dyDescent="0.25"/>
    <row r="20172" hidden="1" x14ac:dyDescent="0.25"/>
    <row r="20173" hidden="1" x14ac:dyDescent="0.25"/>
    <row r="20174" hidden="1" x14ac:dyDescent="0.25"/>
    <row r="20175" hidden="1" x14ac:dyDescent="0.25"/>
    <row r="20176" hidden="1" x14ac:dyDescent="0.25"/>
    <row r="20177" hidden="1" x14ac:dyDescent="0.25"/>
    <row r="20178" hidden="1" x14ac:dyDescent="0.25"/>
    <row r="20179" hidden="1" x14ac:dyDescent="0.25"/>
    <row r="20180" hidden="1" x14ac:dyDescent="0.25"/>
    <row r="20181" hidden="1" x14ac:dyDescent="0.25"/>
    <row r="20182" hidden="1" x14ac:dyDescent="0.25"/>
    <row r="20183" hidden="1" x14ac:dyDescent="0.25"/>
    <row r="20184" hidden="1" x14ac:dyDescent="0.25"/>
    <row r="20185" hidden="1" x14ac:dyDescent="0.25"/>
    <row r="20186" hidden="1" x14ac:dyDescent="0.25"/>
    <row r="20187" hidden="1" x14ac:dyDescent="0.25"/>
    <row r="20188" hidden="1" x14ac:dyDescent="0.25"/>
    <row r="20189" hidden="1" x14ac:dyDescent="0.25"/>
    <row r="20190" hidden="1" x14ac:dyDescent="0.25"/>
    <row r="20191" hidden="1" x14ac:dyDescent="0.25"/>
    <row r="20192" hidden="1" x14ac:dyDescent="0.25"/>
    <row r="20193" hidden="1" x14ac:dyDescent="0.25"/>
    <row r="20194" hidden="1" x14ac:dyDescent="0.25"/>
    <row r="20195" hidden="1" x14ac:dyDescent="0.25"/>
    <row r="20196" hidden="1" x14ac:dyDescent="0.25"/>
    <row r="20197" hidden="1" x14ac:dyDescent="0.25"/>
    <row r="20198" hidden="1" x14ac:dyDescent="0.25"/>
    <row r="20199" hidden="1" x14ac:dyDescent="0.25"/>
    <row r="20200" hidden="1" x14ac:dyDescent="0.25"/>
    <row r="20201" hidden="1" x14ac:dyDescent="0.25"/>
    <row r="20202" hidden="1" x14ac:dyDescent="0.25"/>
    <row r="20203" hidden="1" x14ac:dyDescent="0.25"/>
    <row r="20204" hidden="1" x14ac:dyDescent="0.25"/>
    <row r="20205" hidden="1" x14ac:dyDescent="0.25"/>
    <row r="20206" hidden="1" x14ac:dyDescent="0.25"/>
    <row r="20207" hidden="1" x14ac:dyDescent="0.25"/>
    <row r="20208" hidden="1" x14ac:dyDescent="0.25"/>
    <row r="20209" hidden="1" x14ac:dyDescent="0.25"/>
    <row r="20210" hidden="1" x14ac:dyDescent="0.25"/>
    <row r="20211" hidden="1" x14ac:dyDescent="0.25"/>
    <row r="20212" hidden="1" x14ac:dyDescent="0.25"/>
    <row r="20213" hidden="1" x14ac:dyDescent="0.25"/>
    <row r="20214" hidden="1" x14ac:dyDescent="0.25"/>
    <row r="20215" hidden="1" x14ac:dyDescent="0.25"/>
    <row r="20216" hidden="1" x14ac:dyDescent="0.25"/>
    <row r="20217" hidden="1" x14ac:dyDescent="0.25"/>
    <row r="20218" hidden="1" x14ac:dyDescent="0.25"/>
    <row r="20219" hidden="1" x14ac:dyDescent="0.25"/>
    <row r="20220" hidden="1" x14ac:dyDescent="0.25"/>
    <row r="20221" hidden="1" x14ac:dyDescent="0.25"/>
    <row r="20222" hidden="1" x14ac:dyDescent="0.25"/>
    <row r="20223" hidden="1" x14ac:dyDescent="0.25"/>
    <row r="20224" hidden="1" x14ac:dyDescent="0.25"/>
    <row r="20225" hidden="1" x14ac:dyDescent="0.25"/>
    <row r="20226" hidden="1" x14ac:dyDescent="0.25"/>
    <row r="20227" hidden="1" x14ac:dyDescent="0.25"/>
    <row r="20228" hidden="1" x14ac:dyDescent="0.25"/>
    <row r="20229" hidden="1" x14ac:dyDescent="0.25"/>
    <row r="20230" hidden="1" x14ac:dyDescent="0.25"/>
    <row r="20231" hidden="1" x14ac:dyDescent="0.25"/>
    <row r="20232" hidden="1" x14ac:dyDescent="0.25"/>
    <row r="20233" hidden="1" x14ac:dyDescent="0.25"/>
    <row r="20234" hidden="1" x14ac:dyDescent="0.25"/>
    <row r="20235" hidden="1" x14ac:dyDescent="0.25"/>
    <row r="20236" hidden="1" x14ac:dyDescent="0.25"/>
    <row r="20237" hidden="1" x14ac:dyDescent="0.25"/>
    <row r="20238" hidden="1" x14ac:dyDescent="0.25"/>
    <row r="20239" hidden="1" x14ac:dyDescent="0.25"/>
    <row r="20240" hidden="1" x14ac:dyDescent="0.25"/>
    <row r="20241" hidden="1" x14ac:dyDescent="0.25"/>
    <row r="20242" hidden="1" x14ac:dyDescent="0.25"/>
    <row r="20243" hidden="1" x14ac:dyDescent="0.25"/>
    <row r="20244" hidden="1" x14ac:dyDescent="0.25"/>
    <row r="20245" hidden="1" x14ac:dyDescent="0.25"/>
    <row r="20246" hidden="1" x14ac:dyDescent="0.25"/>
    <row r="20247" hidden="1" x14ac:dyDescent="0.25"/>
    <row r="20248" hidden="1" x14ac:dyDescent="0.25"/>
    <row r="20249" hidden="1" x14ac:dyDescent="0.25"/>
    <row r="20250" hidden="1" x14ac:dyDescent="0.25"/>
    <row r="20251" hidden="1" x14ac:dyDescent="0.25"/>
    <row r="20252" hidden="1" x14ac:dyDescent="0.25"/>
    <row r="20253" hidden="1" x14ac:dyDescent="0.25"/>
    <row r="20254" hidden="1" x14ac:dyDescent="0.25"/>
    <row r="20255" hidden="1" x14ac:dyDescent="0.25"/>
    <row r="20256" hidden="1" x14ac:dyDescent="0.25"/>
    <row r="20257" hidden="1" x14ac:dyDescent="0.25"/>
    <row r="20258" hidden="1" x14ac:dyDescent="0.25"/>
    <row r="20259" hidden="1" x14ac:dyDescent="0.25"/>
    <row r="20260" hidden="1" x14ac:dyDescent="0.25"/>
    <row r="20261" hidden="1" x14ac:dyDescent="0.25"/>
    <row r="20262" hidden="1" x14ac:dyDescent="0.25"/>
    <row r="20263" hidden="1" x14ac:dyDescent="0.25"/>
    <row r="20264" hidden="1" x14ac:dyDescent="0.25"/>
    <row r="20265" hidden="1" x14ac:dyDescent="0.25"/>
    <row r="20266" hidden="1" x14ac:dyDescent="0.25"/>
    <row r="20267" hidden="1" x14ac:dyDescent="0.25"/>
    <row r="20268" hidden="1" x14ac:dyDescent="0.25"/>
    <row r="20269" hidden="1" x14ac:dyDescent="0.25"/>
    <row r="20270" hidden="1" x14ac:dyDescent="0.25"/>
    <row r="20271" hidden="1" x14ac:dyDescent="0.25"/>
    <row r="20272" hidden="1" x14ac:dyDescent="0.25"/>
    <row r="20273" hidden="1" x14ac:dyDescent="0.25"/>
    <row r="20274" hidden="1" x14ac:dyDescent="0.25"/>
    <row r="20275" hidden="1" x14ac:dyDescent="0.25"/>
    <row r="20276" hidden="1" x14ac:dyDescent="0.25"/>
    <row r="20277" hidden="1" x14ac:dyDescent="0.25"/>
    <row r="20278" hidden="1" x14ac:dyDescent="0.25"/>
    <row r="20279" hidden="1" x14ac:dyDescent="0.25"/>
    <row r="20280" hidden="1" x14ac:dyDescent="0.25"/>
    <row r="20281" hidden="1" x14ac:dyDescent="0.25"/>
    <row r="20282" hidden="1" x14ac:dyDescent="0.25"/>
    <row r="20283" hidden="1" x14ac:dyDescent="0.25"/>
    <row r="20284" hidden="1" x14ac:dyDescent="0.25"/>
    <row r="20285" hidden="1" x14ac:dyDescent="0.25"/>
    <row r="20286" hidden="1" x14ac:dyDescent="0.25"/>
    <row r="20287" hidden="1" x14ac:dyDescent="0.25"/>
    <row r="20288" hidden="1" x14ac:dyDescent="0.25"/>
    <row r="20289" hidden="1" x14ac:dyDescent="0.25"/>
    <row r="20290" hidden="1" x14ac:dyDescent="0.25"/>
    <row r="20291" hidden="1" x14ac:dyDescent="0.25"/>
    <row r="20292" hidden="1" x14ac:dyDescent="0.25"/>
    <row r="20293" hidden="1" x14ac:dyDescent="0.25"/>
    <row r="20294" hidden="1" x14ac:dyDescent="0.25"/>
    <row r="20295" hidden="1" x14ac:dyDescent="0.25"/>
    <row r="20296" hidden="1" x14ac:dyDescent="0.25"/>
    <row r="20297" hidden="1" x14ac:dyDescent="0.25"/>
    <row r="20298" hidden="1" x14ac:dyDescent="0.25"/>
    <row r="20299" hidden="1" x14ac:dyDescent="0.25"/>
    <row r="20300" hidden="1" x14ac:dyDescent="0.25"/>
    <row r="20301" hidden="1" x14ac:dyDescent="0.25"/>
    <row r="20302" hidden="1" x14ac:dyDescent="0.25"/>
    <row r="20303" hidden="1" x14ac:dyDescent="0.25"/>
    <row r="20304" hidden="1" x14ac:dyDescent="0.25"/>
    <row r="20305" hidden="1" x14ac:dyDescent="0.25"/>
    <row r="20306" hidden="1" x14ac:dyDescent="0.25"/>
    <row r="20307" hidden="1" x14ac:dyDescent="0.25"/>
    <row r="20308" hidden="1" x14ac:dyDescent="0.25"/>
    <row r="20309" hidden="1" x14ac:dyDescent="0.25"/>
    <row r="20310" hidden="1" x14ac:dyDescent="0.25"/>
    <row r="20311" hidden="1" x14ac:dyDescent="0.25"/>
    <row r="20312" hidden="1" x14ac:dyDescent="0.25"/>
    <row r="20313" hidden="1" x14ac:dyDescent="0.25"/>
    <row r="20314" hidden="1" x14ac:dyDescent="0.25"/>
    <row r="20315" hidden="1" x14ac:dyDescent="0.25"/>
    <row r="20316" hidden="1" x14ac:dyDescent="0.25"/>
    <row r="20317" hidden="1" x14ac:dyDescent="0.25"/>
    <row r="20318" hidden="1" x14ac:dyDescent="0.25"/>
    <row r="20319" hidden="1" x14ac:dyDescent="0.25"/>
    <row r="20320" hidden="1" x14ac:dyDescent="0.25"/>
    <row r="20321" hidden="1" x14ac:dyDescent="0.25"/>
    <row r="20322" hidden="1" x14ac:dyDescent="0.25"/>
    <row r="20323" hidden="1" x14ac:dyDescent="0.25"/>
    <row r="20324" hidden="1" x14ac:dyDescent="0.25"/>
    <row r="20325" hidden="1" x14ac:dyDescent="0.25"/>
    <row r="20326" hidden="1" x14ac:dyDescent="0.25"/>
    <row r="20327" hidden="1" x14ac:dyDescent="0.25"/>
    <row r="20328" hidden="1" x14ac:dyDescent="0.25"/>
    <row r="20329" hidden="1" x14ac:dyDescent="0.25"/>
    <row r="20330" hidden="1" x14ac:dyDescent="0.25"/>
    <row r="20331" hidden="1" x14ac:dyDescent="0.25"/>
    <row r="20332" hidden="1" x14ac:dyDescent="0.25"/>
    <row r="20333" hidden="1" x14ac:dyDescent="0.25"/>
    <row r="20334" hidden="1" x14ac:dyDescent="0.25"/>
    <row r="20335" hidden="1" x14ac:dyDescent="0.25"/>
    <row r="20336" hidden="1" x14ac:dyDescent="0.25"/>
    <row r="20337" hidden="1" x14ac:dyDescent="0.25"/>
    <row r="20338" hidden="1" x14ac:dyDescent="0.25"/>
    <row r="20339" hidden="1" x14ac:dyDescent="0.25"/>
    <row r="20340" hidden="1" x14ac:dyDescent="0.25"/>
    <row r="20341" hidden="1" x14ac:dyDescent="0.25"/>
    <row r="20342" hidden="1" x14ac:dyDescent="0.25"/>
    <row r="20343" hidden="1" x14ac:dyDescent="0.25"/>
    <row r="20344" hidden="1" x14ac:dyDescent="0.25"/>
    <row r="20345" hidden="1" x14ac:dyDescent="0.25"/>
    <row r="20346" hidden="1" x14ac:dyDescent="0.25"/>
    <row r="20347" hidden="1" x14ac:dyDescent="0.25"/>
    <row r="20348" hidden="1" x14ac:dyDescent="0.25"/>
    <row r="20349" hidden="1" x14ac:dyDescent="0.25"/>
    <row r="20350" hidden="1" x14ac:dyDescent="0.25"/>
    <row r="20351" hidden="1" x14ac:dyDescent="0.25"/>
    <row r="20352" hidden="1" x14ac:dyDescent="0.25"/>
    <row r="20353" hidden="1" x14ac:dyDescent="0.25"/>
    <row r="20354" hidden="1" x14ac:dyDescent="0.25"/>
    <row r="20355" hidden="1" x14ac:dyDescent="0.25"/>
    <row r="20356" hidden="1" x14ac:dyDescent="0.25"/>
    <row r="20357" hidden="1" x14ac:dyDescent="0.25"/>
    <row r="20358" hidden="1" x14ac:dyDescent="0.25"/>
    <row r="20359" hidden="1" x14ac:dyDescent="0.25"/>
    <row r="20360" hidden="1" x14ac:dyDescent="0.25"/>
    <row r="20361" hidden="1" x14ac:dyDescent="0.25"/>
    <row r="20362" hidden="1" x14ac:dyDescent="0.25"/>
    <row r="20363" hidden="1" x14ac:dyDescent="0.25"/>
    <row r="20364" hidden="1" x14ac:dyDescent="0.25"/>
    <row r="20365" hidden="1" x14ac:dyDescent="0.25"/>
    <row r="20366" hidden="1" x14ac:dyDescent="0.25"/>
    <row r="20367" hidden="1" x14ac:dyDescent="0.25"/>
    <row r="20368" hidden="1" x14ac:dyDescent="0.25"/>
    <row r="20369" hidden="1" x14ac:dyDescent="0.25"/>
    <row r="20370" hidden="1" x14ac:dyDescent="0.25"/>
    <row r="20371" hidden="1" x14ac:dyDescent="0.25"/>
    <row r="20372" hidden="1" x14ac:dyDescent="0.25"/>
    <row r="20373" hidden="1" x14ac:dyDescent="0.25"/>
    <row r="20374" hidden="1" x14ac:dyDescent="0.25"/>
    <row r="20375" hidden="1" x14ac:dyDescent="0.25"/>
    <row r="20376" hidden="1" x14ac:dyDescent="0.25"/>
    <row r="20377" hidden="1" x14ac:dyDescent="0.25"/>
    <row r="20378" hidden="1" x14ac:dyDescent="0.25"/>
    <row r="20379" hidden="1" x14ac:dyDescent="0.25"/>
    <row r="20380" hidden="1" x14ac:dyDescent="0.25"/>
    <row r="20381" hidden="1" x14ac:dyDescent="0.25"/>
    <row r="20382" hidden="1" x14ac:dyDescent="0.25"/>
    <row r="20383" hidden="1" x14ac:dyDescent="0.25"/>
    <row r="20384" hidden="1" x14ac:dyDescent="0.25"/>
    <row r="20385" hidden="1" x14ac:dyDescent="0.25"/>
    <row r="20386" hidden="1" x14ac:dyDescent="0.25"/>
    <row r="20387" hidden="1" x14ac:dyDescent="0.25"/>
    <row r="20388" hidden="1" x14ac:dyDescent="0.25"/>
    <row r="20389" hidden="1" x14ac:dyDescent="0.25"/>
    <row r="20390" hidden="1" x14ac:dyDescent="0.25"/>
    <row r="20391" hidden="1" x14ac:dyDescent="0.25"/>
    <row r="20392" hidden="1" x14ac:dyDescent="0.25"/>
    <row r="20393" hidden="1" x14ac:dyDescent="0.25"/>
    <row r="20394" hidden="1" x14ac:dyDescent="0.25"/>
    <row r="20395" hidden="1" x14ac:dyDescent="0.25"/>
    <row r="20396" hidden="1" x14ac:dyDescent="0.25"/>
    <row r="20397" hidden="1" x14ac:dyDescent="0.25"/>
    <row r="20398" hidden="1" x14ac:dyDescent="0.25"/>
    <row r="20399" hidden="1" x14ac:dyDescent="0.25"/>
    <row r="20400" hidden="1" x14ac:dyDescent="0.25"/>
    <row r="20401" hidden="1" x14ac:dyDescent="0.25"/>
    <row r="20402" hidden="1" x14ac:dyDescent="0.25"/>
    <row r="20403" hidden="1" x14ac:dyDescent="0.25"/>
    <row r="20404" hidden="1" x14ac:dyDescent="0.25"/>
    <row r="20405" hidden="1" x14ac:dyDescent="0.25"/>
    <row r="20406" hidden="1" x14ac:dyDescent="0.25"/>
    <row r="20407" hidden="1" x14ac:dyDescent="0.25"/>
    <row r="20408" hidden="1" x14ac:dyDescent="0.25"/>
    <row r="20409" hidden="1" x14ac:dyDescent="0.25"/>
    <row r="20410" hidden="1" x14ac:dyDescent="0.25"/>
    <row r="20411" hidden="1" x14ac:dyDescent="0.25"/>
    <row r="20412" hidden="1" x14ac:dyDescent="0.25"/>
    <row r="20413" hidden="1" x14ac:dyDescent="0.25"/>
    <row r="20414" hidden="1" x14ac:dyDescent="0.25"/>
    <row r="20415" hidden="1" x14ac:dyDescent="0.25"/>
    <row r="20416" hidden="1" x14ac:dyDescent="0.25"/>
    <row r="20417" hidden="1" x14ac:dyDescent="0.25"/>
    <row r="20418" hidden="1" x14ac:dyDescent="0.25"/>
    <row r="20419" hidden="1" x14ac:dyDescent="0.25"/>
    <row r="20420" hidden="1" x14ac:dyDescent="0.25"/>
    <row r="20421" hidden="1" x14ac:dyDescent="0.25"/>
    <row r="20422" hidden="1" x14ac:dyDescent="0.25"/>
    <row r="20423" hidden="1" x14ac:dyDescent="0.25"/>
    <row r="20424" hidden="1" x14ac:dyDescent="0.25"/>
    <row r="20425" hidden="1" x14ac:dyDescent="0.25"/>
    <row r="20426" hidden="1" x14ac:dyDescent="0.25"/>
    <row r="20427" hidden="1" x14ac:dyDescent="0.25"/>
    <row r="20428" hidden="1" x14ac:dyDescent="0.25"/>
    <row r="20429" hidden="1" x14ac:dyDescent="0.25"/>
    <row r="20430" hidden="1" x14ac:dyDescent="0.25"/>
    <row r="20431" hidden="1" x14ac:dyDescent="0.25"/>
    <row r="20432" hidden="1" x14ac:dyDescent="0.25"/>
    <row r="20433" hidden="1" x14ac:dyDescent="0.25"/>
    <row r="20434" hidden="1" x14ac:dyDescent="0.25"/>
    <row r="20435" hidden="1" x14ac:dyDescent="0.25"/>
    <row r="20436" hidden="1" x14ac:dyDescent="0.25"/>
    <row r="20437" hidden="1" x14ac:dyDescent="0.25"/>
    <row r="20438" hidden="1" x14ac:dyDescent="0.25"/>
    <row r="20439" hidden="1" x14ac:dyDescent="0.25"/>
    <row r="20440" hidden="1" x14ac:dyDescent="0.25"/>
    <row r="20441" hidden="1" x14ac:dyDescent="0.25"/>
    <row r="20442" hidden="1" x14ac:dyDescent="0.25"/>
    <row r="20443" hidden="1" x14ac:dyDescent="0.25"/>
    <row r="20444" hidden="1" x14ac:dyDescent="0.25"/>
    <row r="20445" hidden="1" x14ac:dyDescent="0.25"/>
    <row r="20446" hidden="1" x14ac:dyDescent="0.25"/>
    <row r="20447" hidden="1" x14ac:dyDescent="0.25"/>
    <row r="20448" hidden="1" x14ac:dyDescent="0.25"/>
    <row r="20449" hidden="1" x14ac:dyDescent="0.25"/>
    <row r="20450" hidden="1" x14ac:dyDescent="0.25"/>
    <row r="20451" hidden="1" x14ac:dyDescent="0.25"/>
    <row r="20452" hidden="1" x14ac:dyDescent="0.25"/>
    <row r="20453" hidden="1" x14ac:dyDescent="0.25"/>
    <row r="20454" hidden="1" x14ac:dyDescent="0.25"/>
    <row r="20455" hidden="1" x14ac:dyDescent="0.25"/>
    <row r="20456" hidden="1" x14ac:dyDescent="0.25"/>
    <row r="20457" hidden="1" x14ac:dyDescent="0.25"/>
    <row r="20458" hidden="1" x14ac:dyDescent="0.25"/>
    <row r="20459" hidden="1" x14ac:dyDescent="0.25"/>
    <row r="20460" hidden="1" x14ac:dyDescent="0.25"/>
    <row r="20461" hidden="1" x14ac:dyDescent="0.25"/>
    <row r="20462" hidden="1" x14ac:dyDescent="0.25"/>
    <row r="20463" hidden="1" x14ac:dyDescent="0.25"/>
    <row r="20464" hidden="1" x14ac:dyDescent="0.25"/>
    <row r="20465" hidden="1" x14ac:dyDescent="0.25"/>
    <row r="20466" hidden="1" x14ac:dyDescent="0.25"/>
    <row r="20467" hidden="1" x14ac:dyDescent="0.25"/>
    <row r="20468" hidden="1" x14ac:dyDescent="0.25"/>
    <row r="20469" hidden="1" x14ac:dyDescent="0.25"/>
    <row r="20470" hidden="1" x14ac:dyDescent="0.25"/>
    <row r="20471" hidden="1" x14ac:dyDescent="0.25"/>
    <row r="20472" hidden="1" x14ac:dyDescent="0.25"/>
    <row r="20473" hidden="1" x14ac:dyDescent="0.25"/>
    <row r="20474" hidden="1" x14ac:dyDescent="0.25"/>
    <row r="20475" hidden="1" x14ac:dyDescent="0.25"/>
    <row r="20476" hidden="1" x14ac:dyDescent="0.25"/>
    <row r="20477" hidden="1" x14ac:dyDescent="0.25"/>
    <row r="20478" hidden="1" x14ac:dyDescent="0.25"/>
    <row r="20479" hidden="1" x14ac:dyDescent="0.25"/>
    <row r="20480" hidden="1" x14ac:dyDescent="0.25"/>
    <row r="20481" hidden="1" x14ac:dyDescent="0.25"/>
    <row r="20482" hidden="1" x14ac:dyDescent="0.25"/>
    <row r="20483" hidden="1" x14ac:dyDescent="0.25"/>
    <row r="20484" hidden="1" x14ac:dyDescent="0.25"/>
    <row r="20485" hidden="1" x14ac:dyDescent="0.25"/>
    <row r="20486" hidden="1" x14ac:dyDescent="0.25"/>
    <row r="20487" hidden="1" x14ac:dyDescent="0.25"/>
    <row r="20488" hidden="1" x14ac:dyDescent="0.25"/>
    <row r="20489" hidden="1" x14ac:dyDescent="0.25"/>
    <row r="20490" hidden="1" x14ac:dyDescent="0.25"/>
    <row r="20491" hidden="1" x14ac:dyDescent="0.25"/>
    <row r="20492" hidden="1" x14ac:dyDescent="0.25"/>
    <row r="20493" hidden="1" x14ac:dyDescent="0.25"/>
    <row r="20494" hidden="1" x14ac:dyDescent="0.25"/>
    <row r="20495" hidden="1" x14ac:dyDescent="0.25"/>
    <row r="20496" hidden="1" x14ac:dyDescent="0.25"/>
    <row r="20497" hidden="1" x14ac:dyDescent="0.25"/>
    <row r="20498" hidden="1" x14ac:dyDescent="0.25"/>
    <row r="20499" hidden="1" x14ac:dyDescent="0.25"/>
    <row r="20500" hidden="1" x14ac:dyDescent="0.25"/>
    <row r="20501" hidden="1" x14ac:dyDescent="0.25"/>
    <row r="20502" hidden="1" x14ac:dyDescent="0.25"/>
    <row r="20503" hidden="1" x14ac:dyDescent="0.25"/>
    <row r="20504" hidden="1" x14ac:dyDescent="0.25"/>
    <row r="20505" hidden="1" x14ac:dyDescent="0.25"/>
    <row r="20506" hidden="1" x14ac:dyDescent="0.25"/>
    <row r="20507" hidden="1" x14ac:dyDescent="0.25"/>
    <row r="20508" hidden="1" x14ac:dyDescent="0.25"/>
    <row r="20509" hidden="1" x14ac:dyDescent="0.25"/>
    <row r="20510" hidden="1" x14ac:dyDescent="0.25"/>
    <row r="20511" hidden="1" x14ac:dyDescent="0.25"/>
    <row r="20512" hidden="1" x14ac:dyDescent="0.25"/>
    <row r="20513" hidden="1" x14ac:dyDescent="0.25"/>
    <row r="20514" hidden="1" x14ac:dyDescent="0.25"/>
    <row r="20515" hidden="1" x14ac:dyDescent="0.25"/>
    <row r="20516" hidden="1" x14ac:dyDescent="0.25"/>
    <row r="20517" hidden="1" x14ac:dyDescent="0.25"/>
    <row r="20518" hidden="1" x14ac:dyDescent="0.25"/>
    <row r="20519" hidden="1" x14ac:dyDescent="0.25"/>
    <row r="20520" hidden="1" x14ac:dyDescent="0.25"/>
    <row r="20521" hidden="1" x14ac:dyDescent="0.25"/>
    <row r="20522" hidden="1" x14ac:dyDescent="0.25"/>
    <row r="20523" hidden="1" x14ac:dyDescent="0.25"/>
    <row r="20524" hidden="1" x14ac:dyDescent="0.25"/>
    <row r="20525" hidden="1" x14ac:dyDescent="0.25"/>
    <row r="20526" hidden="1" x14ac:dyDescent="0.25"/>
    <row r="20527" hidden="1" x14ac:dyDescent="0.25"/>
    <row r="20528" hidden="1" x14ac:dyDescent="0.25"/>
    <row r="20529" hidden="1" x14ac:dyDescent="0.25"/>
    <row r="20530" hidden="1" x14ac:dyDescent="0.25"/>
    <row r="20531" hidden="1" x14ac:dyDescent="0.25"/>
    <row r="20532" hidden="1" x14ac:dyDescent="0.25"/>
    <row r="20533" hidden="1" x14ac:dyDescent="0.25"/>
    <row r="20534" hidden="1" x14ac:dyDescent="0.25"/>
    <row r="20535" hidden="1" x14ac:dyDescent="0.25"/>
    <row r="20536" hidden="1" x14ac:dyDescent="0.25"/>
    <row r="20537" hidden="1" x14ac:dyDescent="0.25"/>
    <row r="20538" hidden="1" x14ac:dyDescent="0.25"/>
    <row r="20539" hidden="1" x14ac:dyDescent="0.25"/>
    <row r="20540" hidden="1" x14ac:dyDescent="0.25"/>
    <row r="20541" hidden="1" x14ac:dyDescent="0.25"/>
    <row r="20542" hidden="1" x14ac:dyDescent="0.25"/>
    <row r="20543" hidden="1" x14ac:dyDescent="0.25"/>
    <row r="20544" hidden="1" x14ac:dyDescent="0.25"/>
    <row r="20545" hidden="1" x14ac:dyDescent="0.25"/>
    <row r="20546" hidden="1" x14ac:dyDescent="0.25"/>
    <row r="20547" hidden="1" x14ac:dyDescent="0.25"/>
    <row r="20548" hidden="1" x14ac:dyDescent="0.25"/>
    <row r="20549" hidden="1" x14ac:dyDescent="0.25"/>
    <row r="20550" hidden="1" x14ac:dyDescent="0.25"/>
    <row r="20551" hidden="1" x14ac:dyDescent="0.25"/>
    <row r="20552" hidden="1" x14ac:dyDescent="0.25"/>
    <row r="20553" hidden="1" x14ac:dyDescent="0.25"/>
    <row r="20554" hidden="1" x14ac:dyDescent="0.25"/>
    <row r="20555" hidden="1" x14ac:dyDescent="0.25"/>
    <row r="20556" hidden="1" x14ac:dyDescent="0.25"/>
    <row r="20557" hidden="1" x14ac:dyDescent="0.25"/>
    <row r="20558" hidden="1" x14ac:dyDescent="0.25"/>
    <row r="20559" hidden="1" x14ac:dyDescent="0.25"/>
    <row r="20560" hidden="1" x14ac:dyDescent="0.25"/>
    <row r="20561" hidden="1" x14ac:dyDescent="0.25"/>
    <row r="20562" hidden="1" x14ac:dyDescent="0.25"/>
    <row r="20563" hidden="1" x14ac:dyDescent="0.25"/>
    <row r="20564" hidden="1" x14ac:dyDescent="0.25"/>
    <row r="20565" hidden="1" x14ac:dyDescent="0.25"/>
    <row r="20566" hidden="1" x14ac:dyDescent="0.25"/>
    <row r="20567" hidden="1" x14ac:dyDescent="0.25"/>
    <row r="20568" hidden="1" x14ac:dyDescent="0.25"/>
    <row r="20569" hidden="1" x14ac:dyDescent="0.25"/>
    <row r="20570" hidden="1" x14ac:dyDescent="0.25"/>
    <row r="20571" hidden="1" x14ac:dyDescent="0.25"/>
    <row r="20572" hidden="1" x14ac:dyDescent="0.25"/>
    <row r="20573" hidden="1" x14ac:dyDescent="0.25"/>
    <row r="20574" hidden="1" x14ac:dyDescent="0.25"/>
    <row r="20575" hidden="1" x14ac:dyDescent="0.25"/>
    <row r="20576" hidden="1" x14ac:dyDescent="0.25"/>
    <row r="20577" hidden="1" x14ac:dyDescent="0.25"/>
    <row r="20578" hidden="1" x14ac:dyDescent="0.25"/>
    <row r="20579" hidden="1" x14ac:dyDescent="0.25"/>
    <row r="20580" hidden="1" x14ac:dyDescent="0.25"/>
    <row r="20581" hidden="1" x14ac:dyDescent="0.25"/>
    <row r="20582" hidden="1" x14ac:dyDescent="0.25"/>
    <row r="20583" hidden="1" x14ac:dyDescent="0.25"/>
    <row r="20584" hidden="1" x14ac:dyDescent="0.25"/>
    <row r="20585" hidden="1" x14ac:dyDescent="0.25"/>
    <row r="20586" hidden="1" x14ac:dyDescent="0.25"/>
    <row r="20587" hidden="1" x14ac:dyDescent="0.25"/>
    <row r="20588" hidden="1" x14ac:dyDescent="0.25"/>
    <row r="20589" hidden="1" x14ac:dyDescent="0.25"/>
    <row r="20590" hidden="1" x14ac:dyDescent="0.25"/>
    <row r="20591" hidden="1" x14ac:dyDescent="0.25"/>
    <row r="20592" hidden="1" x14ac:dyDescent="0.25"/>
    <row r="20593" hidden="1" x14ac:dyDescent="0.25"/>
    <row r="20594" hidden="1" x14ac:dyDescent="0.25"/>
    <row r="20595" hidden="1" x14ac:dyDescent="0.25"/>
    <row r="20596" hidden="1" x14ac:dyDescent="0.25"/>
    <row r="20597" hidden="1" x14ac:dyDescent="0.25"/>
    <row r="20598" hidden="1" x14ac:dyDescent="0.25"/>
    <row r="20599" hidden="1" x14ac:dyDescent="0.25"/>
    <row r="20600" hidden="1" x14ac:dyDescent="0.25"/>
    <row r="20601" hidden="1" x14ac:dyDescent="0.25"/>
    <row r="20602" hidden="1" x14ac:dyDescent="0.25"/>
    <row r="20603" hidden="1" x14ac:dyDescent="0.25"/>
    <row r="20604" hidden="1" x14ac:dyDescent="0.25"/>
    <row r="20605" hidden="1" x14ac:dyDescent="0.25"/>
    <row r="20606" hidden="1" x14ac:dyDescent="0.25"/>
    <row r="20607" hidden="1" x14ac:dyDescent="0.25"/>
    <row r="20608" hidden="1" x14ac:dyDescent="0.25"/>
    <row r="20609" hidden="1" x14ac:dyDescent="0.25"/>
    <row r="20610" hidden="1" x14ac:dyDescent="0.25"/>
    <row r="20611" hidden="1" x14ac:dyDescent="0.25"/>
    <row r="20612" hidden="1" x14ac:dyDescent="0.25"/>
    <row r="20613" hidden="1" x14ac:dyDescent="0.25"/>
    <row r="20614" hidden="1" x14ac:dyDescent="0.25"/>
    <row r="20615" hidden="1" x14ac:dyDescent="0.25"/>
    <row r="20616" hidden="1" x14ac:dyDescent="0.25"/>
    <row r="20617" hidden="1" x14ac:dyDescent="0.25"/>
    <row r="20618" hidden="1" x14ac:dyDescent="0.25"/>
    <row r="20619" hidden="1" x14ac:dyDescent="0.25"/>
    <row r="20620" hidden="1" x14ac:dyDescent="0.25"/>
    <row r="20621" hidden="1" x14ac:dyDescent="0.25"/>
    <row r="20622" hidden="1" x14ac:dyDescent="0.25"/>
    <row r="20623" hidden="1" x14ac:dyDescent="0.25"/>
    <row r="20624" hidden="1" x14ac:dyDescent="0.25"/>
    <row r="20625" hidden="1" x14ac:dyDescent="0.25"/>
    <row r="20626" hidden="1" x14ac:dyDescent="0.25"/>
    <row r="20627" hidden="1" x14ac:dyDescent="0.25"/>
    <row r="20628" hidden="1" x14ac:dyDescent="0.25"/>
    <row r="20629" hidden="1" x14ac:dyDescent="0.25"/>
    <row r="20630" hidden="1" x14ac:dyDescent="0.25"/>
    <row r="20631" hidden="1" x14ac:dyDescent="0.25"/>
    <row r="20632" hidden="1" x14ac:dyDescent="0.25"/>
    <row r="20633" hidden="1" x14ac:dyDescent="0.25"/>
    <row r="20634" hidden="1" x14ac:dyDescent="0.25"/>
    <row r="20635" hidden="1" x14ac:dyDescent="0.25"/>
    <row r="20636" hidden="1" x14ac:dyDescent="0.25"/>
    <row r="20637" hidden="1" x14ac:dyDescent="0.25"/>
    <row r="20638" hidden="1" x14ac:dyDescent="0.25"/>
    <row r="20639" hidden="1" x14ac:dyDescent="0.25"/>
    <row r="20640" hidden="1" x14ac:dyDescent="0.25"/>
    <row r="20641" hidden="1" x14ac:dyDescent="0.25"/>
    <row r="20642" hidden="1" x14ac:dyDescent="0.25"/>
    <row r="20643" hidden="1" x14ac:dyDescent="0.25"/>
    <row r="20644" hidden="1" x14ac:dyDescent="0.25"/>
    <row r="20645" hidden="1" x14ac:dyDescent="0.25"/>
    <row r="20646" hidden="1" x14ac:dyDescent="0.25"/>
    <row r="20647" hidden="1" x14ac:dyDescent="0.25"/>
    <row r="20648" hidden="1" x14ac:dyDescent="0.25"/>
    <row r="20649" hidden="1" x14ac:dyDescent="0.25"/>
    <row r="20650" hidden="1" x14ac:dyDescent="0.25"/>
    <row r="20651" hidden="1" x14ac:dyDescent="0.25"/>
    <row r="20652" hidden="1" x14ac:dyDescent="0.25"/>
    <row r="20653" hidden="1" x14ac:dyDescent="0.25"/>
    <row r="20654" hidden="1" x14ac:dyDescent="0.25"/>
    <row r="20655" hidden="1" x14ac:dyDescent="0.25"/>
    <row r="20656" hidden="1" x14ac:dyDescent="0.25"/>
    <row r="20657" hidden="1" x14ac:dyDescent="0.25"/>
    <row r="20658" hidden="1" x14ac:dyDescent="0.25"/>
    <row r="20659" hidden="1" x14ac:dyDescent="0.25"/>
    <row r="20660" hidden="1" x14ac:dyDescent="0.25"/>
    <row r="20661" hidden="1" x14ac:dyDescent="0.25"/>
    <row r="20662" hidden="1" x14ac:dyDescent="0.25"/>
    <row r="20663" hidden="1" x14ac:dyDescent="0.25"/>
    <row r="20664" hidden="1" x14ac:dyDescent="0.25"/>
    <row r="20665" hidden="1" x14ac:dyDescent="0.25"/>
    <row r="20666" hidden="1" x14ac:dyDescent="0.25"/>
    <row r="20667" hidden="1" x14ac:dyDescent="0.25"/>
    <row r="20668" hidden="1" x14ac:dyDescent="0.25"/>
    <row r="20669" hidden="1" x14ac:dyDescent="0.25"/>
    <row r="20670" hidden="1" x14ac:dyDescent="0.25"/>
    <row r="20671" hidden="1" x14ac:dyDescent="0.25"/>
    <row r="20672" hidden="1" x14ac:dyDescent="0.25"/>
    <row r="20673" hidden="1" x14ac:dyDescent="0.25"/>
    <row r="20674" hidden="1" x14ac:dyDescent="0.25"/>
    <row r="20675" hidden="1" x14ac:dyDescent="0.25"/>
    <row r="20676" hidden="1" x14ac:dyDescent="0.25"/>
    <row r="20677" hidden="1" x14ac:dyDescent="0.25"/>
    <row r="20678" hidden="1" x14ac:dyDescent="0.25"/>
    <row r="20679" hidden="1" x14ac:dyDescent="0.25"/>
    <row r="20680" hidden="1" x14ac:dyDescent="0.25"/>
    <row r="20681" hidden="1" x14ac:dyDescent="0.25"/>
    <row r="20682" hidden="1" x14ac:dyDescent="0.25"/>
    <row r="20683" hidden="1" x14ac:dyDescent="0.25"/>
    <row r="20684" hidden="1" x14ac:dyDescent="0.25"/>
    <row r="20685" hidden="1" x14ac:dyDescent="0.25"/>
    <row r="20686" hidden="1" x14ac:dyDescent="0.25"/>
    <row r="20687" hidden="1" x14ac:dyDescent="0.25"/>
    <row r="20688" hidden="1" x14ac:dyDescent="0.25"/>
    <row r="20689" hidden="1" x14ac:dyDescent="0.25"/>
    <row r="20690" hidden="1" x14ac:dyDescent="0.25"/>
    <row r="20691" hidden="1" x14ac:dyDescent="0.25"/>
    <row r="20692" hidden="1" x14ac:dyDescent="0.25"/>
    <row r="20693" hidden="1" x14ac:dyDescent="0.25"/>
    <row r="20694" hidden="1" x14ac:dyDescent="0.25"/>
    <row r="20695" hidden="1" x14ac:dyDescent="0.25"/>
    <row r="20696" hidden="1" x14ac:dyDescent="0.25"/>
    <row r="20697" hidden="1" x14ac:dyDescent="0.25"/>
    <row r="20698" hidden="1" x14ac:dyDescent="0.25"/>
    <row r="20699" hidden="1" x14ac:dyDescent="0.25"/>
    <row r="20700" hidden="1" x14ac:dyDescent="0.25"/>
    <row r="20701" hidden="1" x14ac:dyDescent="0.25"/>
    <row r="20702" hidden="1" x14ac:dyDescent="0.25"/>
    <row r="20703" hidden="1" x14ac:dyDescent="0.25"/>
    <row r="20704" hidden="1" x14ac:dyDescent="0.25"/>
    <row r="20705" hidden="1" x14ac:dyDescent="0.25"/>
    <row r="20706" hidden="1" x14ac:dyDescent="0.25"/>
    <row r="20707" hidden="1" x14ac:dyDescent="0.25"/>
    <row r="20708" hidden="1" x14ac:dyDescent="0.25"/>
    <row r="20709" hidden="1" x14ac:dyDescent="0.25"/>
    <row r="20710" hidden="1" x14ac:dyDescent="0.25"/>
    <row r="20711" hidden="1" x14ac:dyDescent="0.25"/>
    <row r="20712" hidden="1" x14ac:dyDescent="0.25"/>
    <row r="20713" hidden="1" x14ac:dyDescent="0.25"/>
    <row r="20714" hidden="1" x14ac:dyDescent="0.25"/>
    <row r="20715" hidden="1" x14ac:dyDescent="0.25"/>
    <row r="20716" hidden="1" x14ac:dyDescent="0.25"/>
    <row r="20717" hidden="1" x14ac:dyDescent="0.25"/>
    <row r="20718" hidden="1" x14ac:dyDescent="0.25"/>
    <row r="20719" hidden="1" x14ac:dyDescent="0.25"/>
    <row r="20720" hidden="1" x14ac:dyDescent="0.25"/>
    <row r="20721" hidden="1" x14ac:dyDescent="0.25"/>
    <row r="20722" hidden="1" x14ac:dyDescent="0.25"/>
    <row r="20723" hidden="1" x14ac:dyDescent="0.25"/>
    <row r="20724" hidden="1" x14ac:dyDescent="0.25"/>
    <row r="20725" hidden="1" x14ac:dyDescent="0.25"/>
    <row r="20726" hidden="1" x14ac:dyDescent="0.25"/>
    <row r="20727" hidden="1" x14ac:dyDescent="0.25"/>
    <row r="20728" hidden="1" x14ac:dyDescent="0.25"/>
    <row r="20729" hidden="1" x14ac:dyDescent="0.25"/>
    <row r="20730" hidden="1" x14ac:dyDescent="0.25"/>
    <row r="20731" hidden="1" x14ac:dyDescent="0.25"/>
    <row r="20732" hidden="1" x14ac:dyDescent="0.25"/>
    <row r="20733" hidden="1" x14ac:dyDescent="0.25"/>
    <row r="20734" hidden="1" x14ac:dyDescent="0.25"/>
    <row r="20735" hidden="1" x14ac:dyDescent="0.25"/>
    <row r="20736" hidden="1" x14ac:dyDescent="0.25"/>
    <row r="20737" hidden="1" x14ac:dyDescent="0.25"/>
    <row r="20738" hidden="1" x14ac:dyDescent="0.25"/>
    <row r="20739" hidden="1" x14ac:dyDescent="0.25"/>
    <row r="20740" hidden="1" x14ac:dyDescent="0.25"/>
    <row r="20741" hidden="1" x14ac:dyDescent="0.25"/>
    <row r="20742" hidden="1" x14ac:dyDescent="0.25"/>
    <row r="20743" hidden="1" x14ac:dyDescent="0.25"/>
    <row r="20744" hidden="1" x14ac:dyDescent="0.25"/>
    <row r="20745" hidden="1" x14ac:dyDescent="0.25"/>
    <row r="20746" hidden="1" x14ac:dyDescent="0.25"/>
    <row r="20747" hidden="1" x14ac:dyDescent="0.25"/>
    <row r="20748" hidden="1" x14ac:dyDescent="0.25"/>
    <row r="20749" hidden="1" x14ac:dyDescent="0.25"/>
    <row r="20750" hidden="1" x14ac:dyDescent="0.25"/>
    <row r="20751" hidden="1" x14ac:dyDescent="0.25"/>
    <row r="20752" hidden="1" x14ac:dyDescent="0.25"/>
    <row r="20753" hidden="1" x14ac:dyDescent="0.25"/>
    <row r="20754" hidden="1" x14ac:dyDescent="0.25"/>
    <row r="20755" hidden="1" x14ac:dyDescent="0.25"/>
    <row r="20756" hidden="1" x14ac:dyDescent="0.25"/>
    <row r="20757" hidden="1" x14ac:dyDescent="0.25"/>
    <row r="20758" hidden="1" x14ac:dyDescent="0.25"/>
    <row r="20759" hidden="1" x14ac:dyDescent="0.25"/>
    <row r="20760" hidden="1" x14ac:dyDescent="0.25"/>
    <row r="20761" hidden="1" x14ac:dyDescent="0.25"/>
    <row r="20762" hidden="1" x14ac:dyDescent="0.25"/>
    <row r="20763" hidden="1" x14ac:dyDescent="0.25"/>
    <row r="20764" hidden="1" x14ac:dyDescent="0.25"/>
    <row r="20765" hidden="1" x14ac:dyDescent="0.25"/>
    <row r="20766" hidden="1" x14ac:dyDescent="0.25"/>
    <row r="20767" hidden="1" x14ac:dyDescent="0.25"/>
    <row r="20768" hidden="1" x14ac:dyDescent="0.25"/>
    <row r="20769" hidden="1" x14ac:dyDescent="0.25"/>
    <row r="20770" hidden="1" x14ac:dyDescent="0.25"/>
    <row r="20771" hidden="1" x14ac:dyDescent="0.25"/>
    <row r="20772" hidden="1" x14ac:dyDescent="0.25"/>
    <row r="20773" hidden="1" x14ac:dyDescent="0.25"/>
    <row r="20774" hidden="1" x14ac:dyDescent="0.25"/>
    <row r="20775" hidden="1" x14ac:dyDescent="0.25"/>
    <row r="20776" hidden="1" x14ac:dyDescent="0.25"/>
    <row r="20777" hidden="1" x14ac:dyDescent="0.25"/>
    <row r="20778" hidden="1" x14ac:dyDescent="0.25"/>
    <row r="20779" hidden="1" x14ac:dyDescent="0.25"/>
    <row r="20780" hidden="1" x14ac:dyDescent="0.25"/>
    <row r="20781" hidden="1" x14ac:dyDescent="0.25"/>
    <row r="20782" hidden="1" x14ac:dyDescent="0.25"/>
    <row r="20783" hidden="1" x14ac:dyDescent="0.25"/>
    <row r="20784" hidden="1" x14ac:dyDescent="0.25"/>
    <row r="20785" hidden="1" x14ac:dyDescent="0.25"/>
    <row r="20786" hidden="1" x14ac:dyDescent="0.25"/>
    <row r="20787" hidden="1" x14ac:dyDescent="0.25"/>
    <row r="20788" hidden="1" x14ac:dyDescent="0.25"/>
    <row r="20789" hidden="1" x14ac:dyDescent="0.25"/>
    <row r="20790" hidden="1" x14ac:dyDescent="0.25"/>
    <row r="20791" hidden="1" x14ac:dyDescent="0.25"/>
    <row r="20792" hidden="1" x14ac:dyDescent="0.25"/>
    <row r="20793" hidden="1" x14ac:dyDescent="0.25"/>
    <row r="20794" hidden="1" x14ac:dyDescent="0.25"/>
    <row r="20795" hidden="1" x14ac:dyDescent="0.25"/>
    <row r="20796" hidden="1" x14ac:dyDescent="0.25"/>
    <row r="20797" hidden="1" x14ac:dyDescent="0.25"/>
    <row r="20798" hidden="1" x14ac:dyDescent="0.25"/>
    <row r="20799" hidden="1" x14ac:dyDescent="0.25"/>
    <row r="20800" hidden="1" x14ac:dyDescent="0.25"/>
    <row r="20801" hidden="1" x14ac:dyDescent="0.25"/>
    <row r="20802" hidden="1" x14ac:dyDescent="0.25"/>
    <row r="20803" hidden="1" x14ac:dyDescent="0.25"/>
    <row r="20804" hidden="1" x14ac:dyDescent="0.25"/>
    <row r="20805" hidden="1" x14ac:dyDescent="0.25"/>
    <row r="20806" hidden="1" x14ac:dyDescent="0.25"/>
    <row r="20807" hidden="1" x14ac:dyDescent="0.25"/>
    <row r="20808" hidden="1" x14ac:dyDescent="0.25"/>
    <row r="20809" hidden="1" x14ac:dyDescent="0.25"/>
    <row r="20810" hidden="1" x14ac:dyDescent="0.25"/>
    <row r="20811" hidden="1" x14ac:dyDescent="0.25"/>
    <row r="20812" hidden="1" x14ac:dyDescent="0.25"/>
    <row r="20813" hidden="1" x14ac:dyDescent="0.25"/>
    <row r="20814" hidden="1" x14ac:dyDescent="0.25"/>
    <row r="20815" hidden="1" x14ac:dyDescent="0.25"/>
    <row r="20816" hidden="1" x14ac:dyDescent="0.25"/>
    <row r="20817" hidden="1" x14ac:dyDescent="0.25"/>
    <row r="20818" hidden="1" x14ac:dyDescent="0.25"/>
    <row r="20819" hidden="1" x14ac:dyDescent="0.25"/>
    <row r="20820" hidden="1" x14ac:dyDescent="0.25"/>
    <row r="20821" hidden="1" x14ac:dyDescent="0.25"/>
    <row r="20822" hidden="1" x14ac:dyDescent="0.25"/>
    <row r="20823" hidden="1" x14ac:dyDescent="0.25"/>
    <row r="20824" hidden="1" x14ac:dyDescent="0.25"/>
    <row r="20825" hidden="1" x14ac:dyDescent="0.25"/>
    <row r="20826" hidden="1" x14ac:dyDescent="0.25"/>
    <row r="20827" hidden="1" x14ac:dyDescent="0.25"/>
    <row r="20828" hidden="1" x14ac:dyDescent="0.25"/>
    <row r="20829" hidden="1" x14ac:dyDescent="0.25"/>
    <row r="20830" hidden="1" x14ac:dyDescent="0.25"/>
    <row r="20831" hidden="1" x14ac:dyDescent="0.25"/>
    <row r="20832" hidden="1" x14ac:dyDescent="0.25"/>
    <row r="20833" hidden="1" x14ac:dyDescent="0.25"/>
    <row r="20834" hidden="1" x14ac:dyDescent="0.25"/>
    <row r="20835" hidden="1" x14ac:dyDescent="0.25"/>
    <row r="20836" hidden="1" x14ac:dyDescent="0.25"/>
    <row r="20837" hidden="1" x14ac:dyDescent="0.25"/>
    <row r="20838" hidden="1" x14ac:dyDescent="0.25"/>
    <row r="20839" hidden="1" x14ac:dyDescent="0.25"/>
    <row r="20840" hidden="1" x14ac:dyDescent="0.25"/>
    <row r="20841" hidden="1" x14ac:dyDescent="0.25"/>
    <row r="20842" hidden="1" x14ac:dyDescent="0.25"/>
    <row r="20843" hidden="1" x14ac:dyDescent="0.25"/>
    <row r="20844" hidden="1" x14ac:dyDescent="0.25"/>
    <row r="20845" hidden="1" x14ac:dyDescent="0.25"/>
    <row r="20846" hidden="1" x14ac:dyDescent="0.25"/>
    <row r="20847" hidden="1" x14ac:dyDescent="0.25"/>
    <row r="20848" hidden="1" x14ac:dyDescent="0.25"/>
    <row r="20849" hidden="1" x14ac:dyDescent="0.25"/>
    <row r="20850" hidden="1" x14ac:dyDescent="0.25"/>
    <row r="20851" hidden="1" x14ac:dyDescent="0.25"/>
    <row r="20852" hidden="1" x14ac:dyDescent="0.25"/>
    <row r="20853" hidden="1" x14ac:dyDescent="0.25"/>
    <row r="20854" hidden="1" x14ac:dyDescent="0.25"/>
    <row r="20855" hidden="1" x14ac:dyDescent="0.25"/>
    <row r="20856" hidden="1" x14ac:dyDescent="0.25"/>
    <row r="20857" hidden="1" x14ac:dyDescent="0.25"/>
    <row r="20858" hidden="1" x14ac:dyDescent="0.25"/>
    <row r="20859" hidden="1" x14ac:dyDescent="0.25"/>
    <row r="20860" hidden="1" x14ac:dyDescent="0.25"/>
    <row r="20861" hidden="1" x14ac:dyDescent="0.25"/>
    <row r="20862" hidden="1" x14ac:dyDescent="0.25"/>
    <row r="20863" hidden="1" x14ac:dyDescent="0.25"/>
    <row r="20864" hidden="1" x14ac:dyDescent="0.25"/>
    <row r="20865" hidden="1" x14ac:dyDescent="0.25"/>
    <row r="20866" hidden="1" x14ac:dyDescent="0.25"/>
    <row r="20867" hidden="1" x14ac:dyDescent="0.25"/>
    <row r="20868" hidden="1" x14ac:dyDescent="0.25"/>
    <row r="20869" hidden="1" x14ac:dyDescent="0.25"/>
    <row r="20870" hidden="1" x14ac:dyDescent="0.25"/>
    <row r="20871" hidden="1" x14ac:dyDescent="0.25"/>
    <row r="20872" hidden="1" x14ac:dyDescent="0.25"/>
    <row r="20873" hidden="1" x14ac:dyDescent="0.25"/>
    <row r="20874" hidden="1" x14ac:dyDescent="0.25"/>
    <row r="20875" hidden="1" x14ac:dyDescent="0.25"/>
    <row r="20876" hidden="1" x14ac:dyDescent="0.25"/>
    <row r="20877" hidden="1" x14ac:dyDescent="0.25"/>
    <row r="20878" hidden="1" x14ac:dyDescent="0.25"/>
    <row r="20879" hidden="1" x14ac:dyDescent="0.25"/>
    <row r="20880" hidden="1" x14ac:dyDescent="0.25"/>
    <row r="20881" hidden="1" x14ac:dyDescent="0.25"/>
    <row r="20882" hidden="1" x14ac:dyDescent="0.25"/>
    <row r="20883" hidden="1" x14ac:dyDescent="0.25"/>
    <row r="20884" hidden="1" x14ac:dyDescent="0.25"/>
    <row r="20885" hidden="1" x14ac:dyDescent="0.25"/>
    <row r="20886" hidden="1" x14ac:dyDescent="0.25"/>
    <row r="20887" hidden="1" x14ac:dyDescent="0.25"/>
    <row r="20888" hidden="1" x14ac:dyDescent="0.25"/>
    <row r="20889" hidden="1" x14ac:dyDescent="0.25"/>
    <row r="20890" hidden="1" x14ac:dyDescent="0.25"/>
    <row r="20891" hidden="1" x14ac:dyDescent="0.25"/>
    <row r="20892" hidden="1" x14ac:dyDescent="0.25"/>
    <row r="20893" hidden="1" x14ac:dyDescent="0.25"/>
    <row r="20894" hidden="1" x14ac:dyDescent="0.25"/>
    <row r="20895" hidden="1" x14ac:dyDescent="0.25"/>
    <row r="20896" hidden="1" x14ac:dyDescent="0.25"/>
    <row r="20897" hidden="1" x14ac:dyDescent="0.25"/>
    <row r="20898" hidden="1" x14ac:dyDescent="0.25"/>
    <row r="20899" hidden="1" x14ac:dyDescent="0.25"/>
    <row r="20900" hidden="1" x14ac:dyDescent="0.25"/>
    <row r="20901" hidden="1" x14ac:dyDescent="0.25"/>
    <row r="20902" hidden="1" x14ac:dyDescent="0.25"/>
    <row r="20903" hidden="1" x14ac:dyDescent="0.25"/>
    <row r="20904" hidden="1" x14ac:dyDescent="0.25"/>
    <row r="20905" hidden="1" x14ac:dyDescent="0.25"/>
    <row r="20906" hidden="1" x14ac:dyDescent="0.25"/>
    <row r="20907" hidden="1" x14ac:dyDescent="0.25"/>
    <row r="20908" hidden="1" x14ac:dyDescent="0.25"/>
    <row r="20909" hidden="1" x14ac:dyDescent="0.25"/>
    <row r="20910" hidden="1" x14ac:dyDescent="0.25"/>
    <row r="20911" hidden="1" x14ac:dyDescent="0.25"/>
    <row r="20912" hidden="1" x14ac:dyDescent="0.25"/>
    <row r="20913" hidden="1" x14ac:dyDescent="0.25"/>
    <row r="20914" hidden="1" x14ac:dyDescent="0.25"/>
    <row r="20915" hidden="1" x14ac:dyDescent="0.25"/>
    <row r="20916" hidden="1" x14ac:dyDescent="0.25"/>
    <row r="20917" hidden="1" x14ac:dyDescent="0.25"/>
    <row r="20918" hidden="1" x14ac:dyDescent="0.25"/>
    <row r="20919" hidden="1" x14ac:dyDescent="0.25"/>
    <row r="20920" hidden="1" x14ac:dyDescent="0.25"/>
    <row r="20921" hidden="1" x14ac:dyDescent="0.25"/>
    <row r="20922" hidden="1" x14ac:dyDescent="0.25"/>
    <row r="20923" hidden="1" x14ac:dyDescent="0.25"/>
    <row r="20924" hidden="1" x14ac:dyDescent="0.25"/>
    <row r="20925" hidden="1" x14ac:dyDescent="0.25"/>
    <row r="20926" hidden="1" x14ac:dyDescent="0.25"/>
    <row r="20927" hidden="1" x14ac:dyDescent="0.25"/>
    <row r="20928" hidden="1" x14ac:dyDescent="0.25"/>
    <row r="20929" hidden="1" x14ac:dyDescent="0.25"/>
    <row r="20930" hidden="1" x14ac:dyDescent="0.25"/>
    <row r="20931" hidden="1" x14ac:dyDescent="0.25"/>
    <row r="20932" hidden="1" x14ac:dyDescent="0.25"/>
    <row r="20933" hidden="1" x14ac:dyDescent="0.25"/>
    <row r="20934" hidden="1" x14ac:dyDescent="0.25"/>
    <row r="20935" hidden="1" x14ac:dyDescent="0.25"/>
    <row r="20936" hidden="1" x14ac:dyDescent="0.25"/>
    <row r="20937" hidden="1" x14ac:dyDescent="0.25"/>
    <row r="20938" hidden="1" x14ac:dyDescent="0.25"/>
    <row r="20939" hidden="1" x14ac:dyDescent="0.25"/>
    <row r="20940" hidden="1" x14ac:dyDescent="0.25"/>
    <row r="20941" hidden="1" x14ac:dyDescent="0.25"/>
    <row r="20942" hidden="1" x14ac:dyDescent="0.25"/>
    <row r="20943" hidden="1" x14ac:dyDescent="0.25"/>
    <row r="20944" hidden="1" x14ac:dyDescent="0.25"/>
    <row r="20945" hidden="1" x14ac:dyDescent="0.25"/>
    <row r="20946" hidden="1" x14ac:dyDescent="0.25"/>
    <row r="20947" hidden="1" x14ac:dyDescent="0.25"/>
    <row r="20948" hidden="1" x14ac:dyDescent="0.25"/>
    <row r="20949" hidden="1" x14ac:dyDescent="0.25"/>
    <row r="20950" hidden="1" x14ac:dyDescent="0.25"/>
    <row r="20951" hidden="1" x14ac:dyDescent="0.25"/>
    <row r="20952" hidden="1" x14ac:dyDescent="0.25"/>
    <row r="20953" hidden="1" x14ac:dyDescent="0.25"/>
    <row r="20954" hidden="1" x14ac:dyDescent="0.25"/>
    <row r="20955" hidden="1" x14ac:dyDescent="0.25"/>
    <row r="20956" hidden="1" x14ac:dyDescent="0.25"/>
    <row r="20957" hidden="1" x14ac:dyDescent="0.25"/>
    <row r="20958" hidden="1" x14ac:dyDescent="0.25"/>
    <row r="20959" hidden="1" x14ac:dyDescent="0.25"/>
    <row r="20960" hidden="1" x14ac:dyDescent="0.25"/>
    <row r="20961" hidden="1" x14ac:dyDescent="0.25"/>
    <row r="20962" hidden="1" x14ac:dyDescent="0.25"/>
    <row r="20963" hidden="1" x14ac:dyDescent="0.25"/>
    <row r="20964" hidden="1" x14ac:dyDescent="0.25"/>
    <row r="20965" hidden="1" x14ac:dyDescent="0.25"/>
    <row r="20966" hidden="1" x14ac:dyDescent="0.25"/>
    <row r="20967" hidden="1" x14ac:dyDescent="0.25"/>
    <row r="20968" hidden="1" x14ac:dyDescent="0.25"/>
    <row r="20969" hidden="1" x14ac:dyDescent="0.25"/>
    <row r="20970" hidden="1" x14ac:dyDescent="0.25"/>
    <row r="20971" hidden="1" x14ac:dyDescent="0.25"/>
    <row r="20972" hidden="1" x14ac:dyDescent="0.25"/>
    <row r="20973" hidden="1" x14ac:dyDescent="0.25"/>
    <row r="20974" hidden="1" x14ac:dyDescent="0.25"/>
    <row r="20975" hidden="1" x14ac:dyDescent="0.25"/>
    <row r="20976" hidden="1" x14ac:dyDescent="0.25"/>
    <row r="20977" hidden="1" x14ac:dyDescent="0.25"/>
    <row r="20978" hidden="1" x14ac:dyDescent="0.25"/>
    <row r="20979" hidden="1" x14ac:dyDescent="0.25"/>
    <row r="20980" hidden="1" x14ac:dyDescent="0.25"/>
    <row r="20981" hidden="1" x14ac:dyDescent="0.25"/>
    <row r="20982" hidden="1" x14ac:dyDescent="0.25"/>
    <row r="20983" hidden="1" x14ac:dyDescent="0.25"/>
    <row r="20984" hidden="1" x14ac:dyDescent="0.25"/>
    <row r="20985" hidden="1" x14ac:dyDescent="0.25"/>
    <row r="20986" hidden="1" x14ac:dyDescent="0.25"/>
    <row r="20987" hidden="1" x14ac:dyDescent="0.25"/>
    <row r="20988" hidden="1" x14ac:dyDescent="0.25"/>
    <row r="20989" hidden="1" x14ac:dyDescent="0.25"/>
    <row r="20990" hidden="1" x14ac:dyDescent="0.25"/>
    <row r="20991" hidden="1" x14ac:dyDescent="0.25"/>
    <row r="20992" hidden="1" x14ac:dyDescent="0.25"/>
    <row r="20993" hidden="1" x14ac:dyDescent="0.25"/>
    <row r="20994" hidden="1" x14ac:dyDescent="0.25"/>
    <row r="20995" hidden="1" x14ac:dyDescent="0.25"/>
    <row r="20996" hidden="1" x14ac:dyDescent="0.25"/>
    <row r="20997" hidden="1" x14ac:dyDescent="0.25"/>
    <row r="20998" hidden="1" x14ac:dyDescent="0.25"/>
    <row r="20999" hidden="1" x14ac:dyDescent="0.25"/>
    <row r="21000" hidden="1" x14ac:dyDescent="0.25"/>
    <row r="21001" hidden="1" x14ac:dyDescent="0.25"/>
    <row r="21002" hidden="1" x14ac:dyDescent="0.25"/>
    <row r="21003" hidden="1" x14ac:dyDescent="0.25"/>
    <row r="21004" hidden="1" x14ac:dyDescent="0.25"/>
    <row r="21005" hidden="1" x14ac:dyDescent="0.25"/>
    <row r="21006" hidden="1" x14ac:dyDescent="0.25"/>
    <row r="21007" hidden="1" x14ac:dyDescent="0.25"/>
    <row r="21008" hidden="1" x14ac:dyDescent="0.25"/>
    <row r="21009" hidden="1" x14ac:dyDescent="0.25"/>
    <row r="21010" hidden="1" x14ac:dyDescent="0.25"/>
    <row r="21011" hidden="1" x14ac:dyDescent="0.25"/>
    <row r="21012" hidden="1" x14ac:dyDescent="0.25"/>
    <row r="21013" hidden="1" x14ac:dyDescent="0.25"/>
    <row r="21014" hidden="1" x14ac:dyDescent="0.25"/>
    <row r="21015" hidden="1" x14ac:dyDescent="0.25"/>
    <row r="21016" hidden="1" x14ac:dyDescent="0.25"/>
    <row r="21017" hidden="1" x14ac:dyDescent="0.25"/>
    <row r="21018" hidden="1" x14ac:dyDescent="0.25"/>
    <row r="21019" hidden="1" x14ac:dyDescent="0.25"/>
    <row r="21020" hidden="1" x14ac:dyDescent="0.25"/>
    <row r="21021" hidden="1" x14ac:dyDescent="0.25"/>
    <row r="21022" hidden="1" x14ac:dyDescent="0.25"/>
    <row r="21023" hidden="1" x14ac:dyDescent="0.25"/>
    <row r="21024" hidden="1" x14ac:dyDescent="0.25"/>
    <row r="21025" hidden="1" x14ac:dyDescent="0.25"/>
    <row r="21026" hidden="1" x14ac:dyDescent="0.25"/>
    <row r="21027" hidden="1" x14ac:dyDescent="0.25"/>
    <row r="21028" hidden="1" x14ac:dyDescent="0.25"/>
    <row r="21029" hidden="1" x14ac:dyDescent="0.25"/>
    <row r="21030" hidden="1" x14ac:dyDescent="0.25"/>
    <row r="21031" hidden="1" x14ac:dyDescent="0.25"/>
    <row r="21032" hidden="1" x14ac:dyDescent="0.25"/>
    <row r="21033" hidden="1" x14ac:dyDescent="0.25"/>
    <row r="21034" hidden="1" x14ac:dyDescent="0.25"/>
    <row r="21035" hidden="1" x14ac:dyDescent="0.25"/>
    <row r="21036" hidden="1" x14ac:dyDescent="0.25"/>
    <row r="21037" hidden="1" x14ac:dyDescent="0.25"/>
    <row r="21038" hidden="1" x14ac:dyDescent="0.25"/>
    <row r="21039" hidden="1" x14ac:dyDescent="0.25"/>
    <row r="21040" hidden="1" x14ac:dyDescent="0.25"/>
    <row r="21041" hidden="1" x14ac:dyDescent="0.25"/>
    <row r="21042" hidden="1" x14ac:dyDescent="0.25"/>
    <row r="21043" hidden="1" x14ac:dyDescent="0.25"/>
    <row r="21044" hidden="1" x14ac:dyDescent="0.25"/>
    <row r="21045" hidden="1" x14ac:dyDescent="0.25"/>
    <row r="21046" hidden="1" x14ac:dyDescent="0.25"/>
    <row r="21047" hidden="1" x14ac:dyDescent="0.25"/>
    <row r="21048" hidden="1" x14ac:dyDescent="0.25"/>
    <row r="21049" hidden="1" x14ac:dyDescent="0.25"/>
    <row r="21050" hidden="1" x14ac:dyDescent="0.25"/>
    <row r="21051" hidden="1" x14ac:dyDescent="0.25"/>
    <row r="21052" hidden="1" x14ac:dyDescent="0.25"/>
    <row r="21053" hidden="1" x14ac:dyDescent="0.25"/>
    <row r="21054" hidden="1" x14ac:dyDescent="0.25"/>
    <row r="21055" hidden="1" x14ac:dyDescent="0.25"/>
    <row r="21056" hidden="1" x14ac:dyDescent="0.25"/>
    <row r="21057" hidden="1" x14ac:dyDescent="0.25"/>
    <row r="21058" hidden="1" x14ac:dyDescent="0.25"/>
    <row r="21059" hidden="1" x14ac:dyDescent="0.25"/>
    <row r="21060" hidden="1" x14ac:dyDescent="0.25"/>
    <row r="21061" hidden="1" x14ac:dyDescent="0.25"/>
    <row r="21062" hidden="1" x14ac:dyDescent="0.25"/>
    <row r="21063" hidden="1" x14ac:dyDescent="0.25"/>
    <row r="21064" hidden="1" x14ac:dyDescent="0.25"/>
    <row r="21065" hidden="1" x14ac:dyDescent="0.25"/>
    <row r="21066" hidden="1" x14ac:dyDescent="0.25"/>
    <row r="21067" hidden="1" x14ac:dyDescent="0.25"/>
    <row r="21068" hidden="1" x14ac:dyDescent="0.25"/>
    <row r="21069" hidden="1" x14ac:dyDescent="0.25"/>
    <row r="21070" hidden="1" x14ac:dyDescent="0.25"/>
    <row r="21071" hidden="1" x14ac:dyDescent="0.25"/>
    <row r="21072" hidden="1" x14ac:dyDescent="0.25"/>
    <row r="21073" hidden="1" x14ac:dyDescent="0.25"/>
    <row r="21074" hidden="1" x14ac:dyDescent="0.25"/>
    <row r="21075" hidden="1" x14ac:dyDescent="0.25"/>
    <row r="21076" hidden="1" x14ac:dyDescent="0.25"/>
    <row r="21077" hidden="1" x14ac:dyDescent="0.25"/>
    <row r="21078" hidden="1" x14ac:dyDescent="0.25"/>
    <row r="21079" hidden="1" x14ac:dyDescent="0.25"/>
    <row r="21080" hidden="1" x14ac:dyDescent="0.25"/>
    <row r="21081" hidden="1" x14ac:dyDescent="0.25"/>
    <row r="21082" hidden="1" x14ac:dyDescent="0.25"/>
    <row r="21083" hidden="1" x14ac:dyDescent="0.25"/>
    <row r="21084" hidden="1" x14ac:dyDescent="0.25"/>
    <row r="21085" hidden="1" x14ac:dyDescent="0.25"/>
    <row r="21086" hidden="1" x14ac:dyDescent="0.25"/>
    <row r="21087" hidden="1" x14ac:dyDescent="0.25"/>
    <row r="21088" hidden="1" x14ac:dyDescent="0.25"/>
    <row r="21089" hidden="1" x14ac:dyDescent="0.25"/>
    <row r="21090" hidden="1" x14ac:dyDescent="0.25"/>
    <row r="21091" hidden="1" x14ac:dyDescent="0.25"/>
    <row r="21092" hidden="1" x14ac:dyDescent="0.25"/>
    <row r="21093" hidden="1" x14ac:dyDescent="0.25"/>
    <row r="21094" hidden="1" x14ac:dyDescent="0.25"/>
    <row r="21095" hidden="1" x14ac:dyDescent="0.25"/>
    <row r="21096" hidden="1" x14ac:dyDescent="0.25"/>
    <row r="21097" hidden="1" x14ac:dyDescent="0.25"/>
    <row r="21098" hidden="1" x14ac:dyDescent="0.25"/>
    <row r="21099" hidden="1" x14ac:dyDescent="0.25"/>
    <row r="21100" hidden="1" x14ac:dyDescent="0.25"/>
    <row r="21101" hidden="1" x14ac:dyDescent="0.25"/>
    <row r="21102" hidden="1" x14ac:dyDescent="0.25"/>
    <row r="21103" hidden="1" x14ac:dyDescent="0.25"/>
    <row r="21104" hidden="1" x14ac:dyDescent="0.25"/>
    <row r="21105" hidden="1" x14ac:dyDescent="0.25"/>
    <row r="21106" hidden="1" x14ac:dyDescent="0.25"/>
    <row r="21107" hidden="1" x14ac:dyDescent="0.25"/>
    <row r="21108" hidden="1" x14ac:dyDescent="0.25"/>
    <row r="21109" hidden="1" x14ac:dyDescent="0.25"/>
    <row r="21110" hidden="1" x14ac:dyDescent="0.25"/>
    <row r="21111" hidden="1" x14ac:dyDescent="0.25"/>
    <row r="21112" hidden="1" x14ac:dyDescent="0.25"/>
    <row r="21113" hidden="1" x14ac:dyDescent="0.25"/>
    <row r="21114" hidden="1" x14ac:dyDescent="0.25"/>
    <row r="21115" hidden="1" x14ac:dyDescent="0.25"/>
    <row r="21116" hidden="1" x14ac:dyDescent="0.25"/>
    <row r="21117" hidden="1" x14ac:dyDescent="0.25"/>
    <row r="21118" hidden="1" x14ac:dyDescent="0.25"/>
    <row r="21119" hidden="1" x14ac:dyDescent="0.25"/>
    <row r="21120" hidden="1" x14ac:dyDescent="0.25"/>
    <row r="21121" hidden="1" x14ac:dyDescent="0.25"/>
    <row r="21122" hidden="1" x14ac:dyDescent="0.25"/>
    <row r="21123" hidden="1" x14ac:dyDescent="0.25"/>
    <row r="21124" hidden="1" x14ac:dyDescent="0.25"/>
    <row r="21125" hidden="1" x14ac:dyDescent="0.25"/>
    <row r="21126" hidden="1" x14ac:dyDescent="0.25"/>
    <row r="21127" hidden="1" x14ac:dyDescent="0.25"/>
    <row r="21128" hidden="1" x14ac:dyDescent="0.25"/>
    <row r="21129" hidden="1" x14ac:dyDescent="0.25"/>
    <row r="21130" hidden="1" x14ac:dyDescent="0.25"/>
    <row r="21131" hidden="1" x14ac:dyDescent="0.25"/>
    <row r="21132" hidden="1" x14ac:dyDescent="0.25"/>
    <row r="21133" hidden="1" x14ac:dyDescent="0.25"/>
    <row r="21134" hidden="1" x14ac:dyDescent="0.25"/>
    <row r="21135" hidden="1" x14ac:dyDescent="0.25"/>
    <row r="21136" hidden="1" x14ac:dyDescent="0.25"/>
    <row r="21137" hidden="1" x14ac:dyDescent="0.25"/>
    <row r="21138" hidden="1" x14ac:dyDescent="0.25"/>
    <row r="21139" hidden="1" x14ac:dyDescent="0.25"/>
    <row r="21140" hidden="1" x14ac:dyDescent="0.25"/>
    <row r="21141" hidden="1" x14ac:dyDescent="0.25"/>
    <row r="21142" hidden="1" x14ac:dyDescent="0.25"/>
    <row r="21143" hidden="1" x14ac:dyDescent="0.25"/>
    <row r="21144" hidden="1" x14ac:dyDescent="0.25"/>
    <row r="21145" hidden="1" x14ac:dyDescent="0.25"/>
    <row r="21146" hidden="1" x14ac:dyDescent="0.25"/>
    <row r="21147" hidden="1" x14ac:dyDescent="0.25"/>
    <row r="21148" hidden="1" x14ac:dyDescent="0.25"/>
    <row r="21149" hidden="1" x14ac:dyDescent="0.25"/>
    <row r="21150" hidden="1" x14ac:dyDescent="0.25"/>
    <row r="21151" hidden="1" x14ac:dyDescent="0.25"/>
    <row r="21152" hidden="1" x14ac:dyDescent="0.25"/>
    <row r="21153" hidden="1" x14ac:dyDescent="0.25"/>
    <row r="21154" hidden="1" x14ac:dyDescent="0.25"/>
    <row r="21155" hidden="1" x14ac:dyDescent="0.25"/>
    <row r="21156" hidden="1" x14ac:dyDescent="0.25"/>
    <row r="21157" hidden="1" x14ac:dyDescent="0.25"/>
    <row r="21158" hidden="1" x14ac:dyDescent="0.25"/>
    <row r="21159" hidden="1" x14ac:dyDescent="0.25"/>
    <row r="21160" hidden="1" x14ac:dyDescent="0.25"/>
    <row r="21161" hidden="1" x14ac:dyDescent="0.25"/>
    <row r="21162" hidden="1" x14ac:dyDescent="0.25"/>
    <row r="21163" hidden="1" x14ac:dyDescent="0.25"/>
    <row r="21164" hidden="1" x14ac:dyDescent="0.25"/>
    <row r="21165" hidden="1" x14ac:dyDescent="0.25"/>
    <row r="21166" hidden="1" x14ac:dyDescent="0.25"/>
    <row r="21167" hidden="1" x14ac:dyDescent="0.25"/>
    <row r="21168" hidden="1" x14ac:dyDescent="0.25"/>
    <row r="21169" hidden="1" x14ac:dyDescent="0.25"/>
    <row r="21170" hidden="1" x14ac:dyDescent="0.25"/>
    <row r="21171" hidden="1" x14ac:dyDescent="0.25"/>
    <row r="21172" hidden="1" x14ac:dyDescent="0.25"/>
    <row r="21173" hidden="1" x14ac:dyDescent="0.25"/>
    <row r="21174" hidden="1" x14ac:dyDescent="0.25"/>
    <row r="21175" hidden="1" x14ac:dyDescent="0.25"/>
    <row r="21176" hidden="1" x14ac:dyDescent="0.25"/>
    <row r="21177" hidden="1" x14ac:dyDescent="0.25"/>
    <row r="21178" hidden="1" x14ac:dyDescent="0.25"/>
    <row r="21179" hidden="1" x14ac:dyDescent="0.25"/>
    <row r="21180" hidden="1" x14ac:dyDescent="0.25"/>
    <row r="21181" hidden="1" x14ac:dyDescent="0.25"/>
    <row r="21182" hidden="1" x14ac:dyDescent="0.25"/>
    <row r="21183" hidden="1" x14ac:dyDescent="0.25"/>
    <row r="21184" hidden="1" x14ac:dyDescent="0.25"/>
    <row r="21185" hidden="1" x14ac:dyDescent="0.25"/>
    <row r="21186" hidden="1" x14ac:dyDescent="0.25"/>
    <row r="21187" hidden="1" x14ac:dyDescent="0.25"/>
    <row r="21188" hidden="1" x14ac:dyDescent="0.25"/>
    <row r="21189" hidden="1" x14ac:dyDescent="0.25"/>
    <row r="21190" hidden="1" x14ac:dyDescent="0.25"/>
    <row r="21191" hidden="1" x14ac:dyDescent="0.25"/>
    <row r="21192" hidden="1" x14ac:dyDescent="0.25"/>
    <row r="21193" hidden="1" x14ac:dyDescent="0.25"/>
    <row r="21194" hidden="1" x14ac:dyDescent="0.25"/>
    <row r="21195" hidden="1" x14ac:dyDescent="0.25"/>
    <row r="21196" hidden="1" x14ac:dyDescent="0.25"/>
    <row r="21197" hidden="1" x14ac:dyDescent="0.25"/>
    <row r="21198" hidden="1" x14ac:dyDescent="0.25"/>
    <row r="21199" hidden="1" x14ac:dyDescent="0.25"/>
    <row r="21200" hidden="1" x14ac:dyDescent="0.25"/>
    <row r="21201" hidden="1" x14ac:dyDescent="0.25"/>
    <row r="21202" hidden="1" x14ac:dyDescent="0.25"/>
    <row r="21203" hidden="1" x14ac:dyDescent="0.25"/>
    <row r="21204" hidden="1" x14ac:dyDescent="0.25"/>
    <row r="21205" hidden="1" x14ac:dyDescent="0.25"/>
    <row r="21206" hidden="1" x14ac:dyDescent="0.25"/>
    <row r="21207" hidden="1" x14ac:dyDescent="0.25"/>
    <row r="21208" hidden="1" x14ac:dyDescent="0.25"/>
    <row r="21209" hidden="1" x14ac:dyDescent="0.25"/>
    <row r="21210" hidden="1" x14ac:dyDescent="0.25"/>
    <row r="21211" hidden="1" x14ac:dyDescent="0.25"/>
    <row r="21212" hidden="1" x14ac:dyDescent="0.25"/>
    <row r="21213" hidden="1" x14ac:dyDescent="0.25"/>
    <row r="21214" hidden="1" x14ac:dyDescent="0.25"/>
    <row r="21215" hidden="1" x14ac:dyDescent="0.25"/>
    <row r="21216" hidden="1" x14ac:dyDescent="0.25"/>
    <row r="21217" hidden="1" x14ac:dyDescent="0.25"/>
    <row r="21218" hidden="1" x14ac:dyDescent="0.25"/>
    <row r="21219" hidden="1" x14ac:dyDescent="0.25"/>
    <row r="21220" hidden="1" x14ac:dyDescent="0.25"/>
    <row r="21221" hidden="1" x14ac:dyDescent="0.25"/>
    <row r="21222" hidden="1" x14ac:dyDescent="0.25"/>
    <row r="21223" hidden="1" x14ac:dyDescent="0.25"/>
    <row r="21224" hidden="1" x14ac:dyDescent="0.25"/>
    <row r="21225" hidden="1" x14ac:dyDescent="0.25"/>
    <row r="21226" hidden="1" x14ac:dyDescent="0.25"/>
    <row r="21227" hidden="1" x14ac:dyDescent="0.25"/>
    <row r="21228" hidden="1" x14ac:dyDescent="0.25"/>
    <row r="21229" hidden="1" x14ac:dyDescent="0.25"/>
    <row r="21230" hidden="1" x14ac:dyDescent="0.25"/>
    <row r="21231" hidden="1" x14ac:dyDescent="0.25"/>
    <row r="21232" hidden="1" x14ac:dyDescent="0.25"/>
    <row r="21233" hidden="1" x14ac:dyDescent="0.25"/>
    <row r="21234" hidden="1" x14ac:dyDescent="0.25"/>
    <row r="21235" hidden="1" x14ac:dyDescent="0.25"/>
    <row r="21236" hidden="1" x14ac:dyDescent="0.25"/>
    <row r="21237" hidden="1" x14ac:dyDescent="0.25"/>
    <row r="21238" hidden="1" x14ac:dyDescent="0.25"/>
    <row r="21239" hidden="1" x14ac:dyDescent="0.25"/>
    <row r="21240" hidden="1" x14ac:dyDescent="0.25"/>
    <row r="21241" hidden="1" x14ac:dyDescent="0.25"/>
    <row r="21242" hidden="1" x14ac:dyDescent="0.25"/>
    <row r="21243" hidden="1" x14ac:dyDescent="0.25"/>
    <row r="21244" hidden="1" x14ac:dyDescent="0.25"/>
    <row r="21245" hidden="1" x14ac:dyDescent="0.25"/>
    <row r="21246" hidden="1" x14ac:dyDescent="0.25"/>
    <row r="21247" hidden="1" x14ac:dyDescent="0.25"/>
    <row r="21248" hidden="1" x14ac:dyDescent="0.25"/>
    <row r="21249" hidden="1" x14ac:dyDescent="0.25"/>
    <row r="21250" hidden="1" x14ac:dyDescent="0.25"/>
    <row r="21251" hidden="1" x14ac:dyDescent="0.25"/>
    <row r="21252" hidden="1" x14ac:dyDescent="0.25"/>
    <row r="21253" hidden="1" x14ac:dyDescent="0.25"/>
    <row r="21254" hidden="1" x14ac:dyDescent="0.25"/>
    <row r="21255" hidden="1" x14ac:dyDescent="0.25"/>
    <row r="21256" hidden="1" x14ac:dyDescent="0.25"/>
    <row r="21257" hidden="1" x14ac:dyDescent="0.25"/>
    <row r="21258" hidden="1" x14ac:dyDescent="0.25"/>
    <row r="21259" hidden="1" x14ac:dyDescent="0.25"/>
    <row r="21260" hidden="1" x14ac:dyDescent="0.25"/>
    <row r="21261" hidden="1" x14ac:dyDescent="0.25"/>
    <row r="21262" hidden="1" x14ac:dyDescent="0.25"/>
    <row r="21263" hidden="1" x14ac:dyDescent="0.25"/>
    <row r="21264" hidden="1" x14ac:dyDescent="0.25"/>
    <row r="21265" hidden="1" x14ac:dyDescent="0.25"/>
    <row r="21266" hidden="1" x14ac:dyDescent="0.25"/>
    <row r="21267" hidden="1" x14ac:dyDescent="0.25"/>
    <row r="21268" hidden="1" x14ac:dyDescent="0.25"/>
    <row r="21269" hidden="1" x14ac:dyDescent="0.25"/>
    <row r="21270" hidden="1" x14ac:dyDescent="0.25"/>
    <row r="21271" hidden="1" x14ac:dyDescent="0.25"/>
    <row r="21272" hidden="1" x14ac:dyDescent="0.25"/>
    <row r="21273" hidden="1" x14ac:dyDescent="0.25"/>
    <row r="21274" hidden="1" x14ac:dyDescent="0.25"/>
    <row r="21275" hidden="1" x14ac:dyDescent="0.25"/>
    <row r="21276" hidden="1" x14ac:dyDescent="0.25"/>
    <row r="21277" hidden="1" x14ac:dyDescent="0.25"/>
    <row r="21278" hidden="1" x14ac:dyDescent="0.25"/>
    <row r="21279" hidden="1" x14ac:dyDescent="0.25"/>
    <row r="21280" hidden="1" x14ac:dyDescent="0.25"/>
    <row r="21281" hidden="1" x14ac:dyDescent="0.25"/>
    <row r="21282" hidden="1" x14ac:dyDescent="0.25"/>
    <row r="21283" hidden="1" x14ac:dyDescent="0.25"/>
    <row r="21284" hidden="1" x14ac:dyDescent="0.25"/>
    <row r="21285" hidden="1" x14ac:dyDescent="0.25"/>
    <row r="21286" hidden="1" x14ac:dyDescent="0.25"/>
    <row r="21287" hidden="1" x14ac:dyDescent="0.25"/>
    <row r="21288" hidden="1" x14ac:dyDescent="0.25"/>
    <row r="21289" hidden="1" x14ac:dyDescent="0.25"/>
    <row r="21290" hidden="1" x14ac:dyDescent="0.25"/>
    <row r="21291" hidden="1" x14ac:dyDescent="0.25"/>
    <row r="21292" hidden="1" x14ac:dyDescent="0.25"/>
    <row r="21293" hidden="1" x14ac:dyDescent="0.25"/>
    <row r="21294" hidden="1" x14ac:dyDescent="0.25"/>
    <row r="21295" hidden="1" x14ac:dyDescent="0.25"/>
    <row r="21296" hidden="1" x14ac:dyDescent="0.25"/>
    <row r="21297" hidden="1" x14ac:dyDescent="0.25"/>
    <row r="21298" hidden="1" x14ac:dyDescent="0.25"/>
    <row r="21299" hidden="1" x14ac:dyDescent="0.25"/>
    <row r="21300" hidden="1" x14ac:dyDescent="0.25"/>
    <row r="21301" hidden="1" x14ac:dyDescent="0.25"/>
    <row r="21302" hidden="1" x14ac:dyDescent="0.25"/>
    <row r="21303" hidden="1" x14ac:dyDescent="0.25"/>
    <row r="21304" hidden="1" x14ac:dyDescent="0.25"/>
    <row r="21305" hidden="1" x14ac:dyDescent="0.25"/>
    <row r="21306" hidden="1" x14ac:dyDescent="0.25"/>
    <row r="21307" hidden="1" x14ac:dyDescent="0.25"/>
    <row r="21308" hidden="1" x14ac:dyDescent="0.25"/>
    <row r="21309" hidden="1" x14ac:dyDescent="0.25"/>
    <row r="21310" hidden="1" x14ac:dyDescent="0.25"/>
    <row r="21311" hidden="1" x14ac:dyDescent="0.25"/>
    <row r="21312" hidden="1" x14ac:dyDescent="0.25"/>
    <row r="21313" hidden="1" x14ac:dyDescent="0.25"/>
    <row r="21314" hidden="1" x14ac:dyDescent="0.25"/>
    <row r="21315" hidden="1" x14ac:dyDescent="0.25"/>
    <row r="21316" hidden="1" x14ac:dyDescent="0.25"/>
    <row r="21317" hidden="1" x14ac:dyDescent="0.25"/>
    <row r="21318" hidden="1" x14ac:dyDescent="0.25"/>
    <row r="21319" hidden="1" x14ac:dyDescent="0.25"/>
    <row r="21320" hidden="1" x14ac:dyDescent="0.25"/>
    <row r="21321" hidden="1" x14ac:dyDescent="0.25"/>
    <row r="21322" hidden="1" x14ac:dyDescent="0.25"/>
    <row r="21323" hidden="1" x14ac:dyDescent="0.25"/>
    <row r="21324" hidden="1" x14ac:dyDescent="0.25"/>
    <row r="21325" hidden="1" x14ac:dyDescent="0.25"/>
    <row r="21326" hidden="1" x14ac:dyDescent="0.25"/>
    <row r="21327" hidden="1" x14ac:dyDescent="0.25"/>
    <row r="21328" hidden="1" x14ac:dyDescent="0.25"/>
    <row r="21329" hidden="1" x14ac:dyDescent="0.25"/>
    <row r="21330" hidden="1" x14ac:dyDescent="0.25"/>
    <row r="21331" hidden="1" x14ac:dyDescent="0.25"/>
    <row r="21332" hidden="1" x14ac:dyDescent="0.25"/>
    <row r="21333" hidden="1" x14ac:dyDescent="0.25"/>
    <row r="21334" hidden="1" x14ac:dyDescent="0.25"/>
    <row r="21335" hidden="1" x14ac:dyDescent="0.25"/>
    <row r="21336" hidden="1" x14ac:dyDescent="0.25"/>
    <row r="21337" hidden="1" x14ac:dyDescent="0.25"/>
    <row r="21338" hidden="1" x14ac:dyDescent="0.25"/>
    <row r="21339" hidden="1" x14ac:dyDescent="0.25"/>
    <row r="21340" hidden="1" x14ac:dyDescent="0.25"/>
    <row r="21341" hidden="1" x14ac:dyDescent="0.25"/>
    <row r="21342" hidden="1" x14ac:dyDescent="0.25"/>
    <row r="21343" hidden="1" x14ac:dyDescent="0.25"/>
    <row r="21344" hidden="1" x14ac:dyDescent="0.25"/>
    <row r="21345" hidden="1" x14ac:dyDescent="0.25"/>
    <row r="21346" hidden="1" x14ac:dyDescent="0.25"/>
    <row r="21347" hidden="1" x14ac:dyDescent="0.25"/>
    <row r="21348" hidden="1" x14ac:dyDescent="0.25"/>
    <row r="21349" hidden="1" x14ac:dyDescent="0.25"/>
    <row r="21350" hidden="1" x14ac:dyDescent="0.25"/>
    <row r="21351" hidden="1" x14ac:dyDescent="0.25"/>
    <row r="21352" hidden="1" x14ac:dyDescent="0.25"/>
    <row r="21353" hidden="1" x14ac:dyDescent="0.25"/>
    <row r="21354" hidden="1" x14ac:dyDescent="0.25"/>
    <row r="21355" hidden="1" x14ac:dyDescent="0.25"/>
    <row r="21356" hidden="1" x14ac:dyDescent="0.25"/>
    <row r="21357" hidden="1" x14ac:dyDescent="0.25"/>
    <row r="21358" hidden="1" x14ac:dyDescent="0.25"/>
    <row r="21359" hidden="1" x14ac:dyDescent="0.25"/>
    <row r="21360" hidden="1" x14ac:dyDescent="0.25"/>
    <row r="21361" hidden="1" x14ac:dyDescent="0.25"/>
    <row r="21362" hidden="1" x14ac:dyDescent="0.25"/>
    <row r="21363" hidden="1" x14ac:dyDescent="0.25"/>
    <row r="21364" hidden="1" x14ac:dyDescent="0.25"/>
    <row r="21365" hidden="1" x14ac:dyDescent="0.25"/>
    <row r="21366" hidden="1" x14ac:dyDescent="0.25"/>
    <row r="21367" hidden="1" x14ac:dyDescent="0.25"/>
    <row r="21368" hidden="1" x14ac:dyDescent="0.25"/>
    <row r="21369" hidden="1" x14ac:dyDescent="0.25"/>
    <row r="21370" hidden="1" x14ac:dyDescent="0.25"/>
    <row r="21371" hidden="1" x14ac:dyDescent="0.25"/>
    <row r="21372" hidden="1" x14ac:dyDescent="0.25"/>
    <row r="21373" hidden="1" x14ac:dyDescent="0.25"/>
    <row r="21374" hidden="1" x14ac:dyDescent="0.25"/>
    <row r="21375" hidden="1" x14ac:dyDescent="0.25"/>
    <row r="21376" hidden="1" x14ac:dyDescent="0.25"/>
    <row r="21377" hidden="1" x14ac:dyDescent="0.25"/>
    <row r="21378" hidden="1" x14ac:dyDescent="0.25"/>
    <row r="21379" hidden="1" x14ac:dyDescent="0.25"/>
    <row r="21380" hidden="1" x14ac:dyDescent="0.25"/>
    <row r="21381" hidden="1" x14ac:dyDescent="0.25"/>
    <row r="21382" hidden="1" x14ac:dyDescent="0.25"/>
    <row r="21383" hidden="1" x14ac:dyDescent="0.25"/>
    <row r="21384" hidden="1" x14ac:dyDescent="0.25"/>
    <row r="21385" hidden="1" x14ac:dyDescent="0.25"/>
    <row r="21386" hidden="1" x14ac:dyDescent="0.25"/>
    <row r="21387" hidden="1" x14ac:dyDescent="0.25"/>
    <row r="21388" hidden="1" x14ac:dyDescent="0.25"/>
    <row r="21389" hidden="1" x14ac:dyDescent="0.25"/>
    <row r="21390" hidden="1" x14ac:dyDescent="0.25"/>
    <row r="21391" hidden="1" x14ac:dyDescent="0.25"/>
    <row r="21392" hidden="1" x14ac:dyDescent="0.25"/>
    <row r="21393" hidden="1" x14ac:dyDescent="0.25"/>
    <row r="21394" hidden="1" x14ac:dyDescent="0.25"/>
    <row r="21395" hidden="1" x14ac:dyDescent="0.25"/>
    <row r="21396" hidden="1" x14ac:dyDescent="0.25"/>
    <row r="21397" hidden="1" x14ac:dyDescent="0.25"/>
    <row r="21398" hidden="1" x14ac:dyDescent="0.25"/>
    <row r="21399" hidden="1" x14ac:dyDescent="0.25"/>
    <row r="21400" hidden="1" x14ac:dyDescent="0.25"/>
    <row r="21401" hidden="1" x14ac:dyDescent="0.25"/>
    <row r="21402" hidden="1" x14ac:dyDescent="0.25"/>
    <row r="21403" hidden="1" x14ac:dyDescent="0.25"/>
    <row r="21404" hidden="1" x14ac:dyDescent="0.25"/>
    <row r="21405" hidden="1" x14ac:dyDescent="0.25"/>
    <row r="21406" hidden="1" x14ac:dyDescent="0.25"/>
    <row r="21407" hidden="1" x14ac:dyDescent="0.25"/>
    <row r="21408" hidden="1" x14ac:dyDescent="0.25"/>
    <row r="21409" hidden="1" x14ac:dyDescent="0.25"/>
    <row r="21410" hidden="1" x14ac:dyDescent="0.25"/>
    <row r="21411" hidden="1" x14ac:dyDescent="0.25"/>
    <row r="21412" hidden="1" x14ac:dyDescent="0.25"/>
    <row r="21413" hidden="1" x14ac:dyDescent="0.25"/>
    <row r="21414" hidden="1" x14ac:dyDescent="0.25"/>
    <row r="21415" hidden="1" x14ac:dyDescent="0.25"/>
    <row r="21416" hidden="1" x14ac:dyDescent="0.25"/>
    <row r="21417" hidden="1" x14ac:dyDescent="0.25"/>
    <row r="21418" hidden="1" x14ac:dyDescent="0.25"/>
    <row r="21419" hidden="1" x14ac:dyDescent="0.25"/>
    <row r="21420" hidden="1" x14ac:dyDescent="0.25"/>
    <row r="21421" hidden="1" x14ac:dyDescent="0.25"/>
    <row r="21422" hidden="1" x14ac:dyDescent="0.25"/>
    <row r="21423" hidden="1" x14ac:dyDescent="0.25"/>
    <row r="21424" hidden="1" x14ac:dyDescent="0.25"/>
    <row r="21425" hidden="1" x14ac:dyDescent="0.25"/>
    <row r="21426" hidden="1" x14ac:dyDescent="0.25"/>
    <row r="21427" hidden="1" x14ac:dyDescent="0.25"/>
    <row r="21428" hidden="1" x14ac:dyDescent="0.25"/>
    <row r="21429" hidden="1" x14ac:dyDescent="0.25"/>
    <row r="21430" hidden="1" x14ac:dyDescent="0.25"/>
    <row r="21431" hidden="1" x14ac:dyDescent="0.25"/>
    <row r="21432" hidden="1" x14ac:dyDescent="0.25"/>
    <row r="21433" hidden="1" x14ac:dyDescent="0.25"/>
    <row r="21434" hidden="1" x14ac:dyDescent="0.25"/>
    <row r="21435" hidden="1" x14ac:dyDescent="0.25"/>
    <row r="21436" hidden="1" x14ac:dyDescent="0.25"/>
    <row r="21437" hidden="1" x14ac:dyDescent="0.25"/>
    <row r="21438" hidden="1" x14ac:dyDescent="0.25"/>
    <row r="21439" hidden="1" x14ac:dyDescent="0.25"/>
    <row r="21440" hidden="1" x14ac:dyDescent="0.25"/>
    <row r="21441" hidden="1" x14ac:dyDescent="0.25"/>
    <row r="21442" hidden="1" x14ac:dyDescent="0.25"/>
    <row r="21443" hidden="1" x14ac:dyDescent="0.25"/>
    <row r="21444" hidden="1" x14ac:dyDescent="0.25"/>
    <row r="21445" hidden="1" x14ac:dyDescent="0.25"/>
    <row r="21446" hidden="1" x14ac:dyDescent="0.25"/>
    <row r="21447" hidden="1" x14ac:dyDescent="0.25"/>
    <row r="21448" hidden="1" x14ac:dyDescent="0.25"/>
    <row r="21449" hidden="1" x14ac:dyDescent="0.25"/>
    <row r="21450" hidden="1" x14ac:dyDescent="0.25"/>
    <row r="21451" hidden="1" x14ac:dyDescent="0.25"/>
    <row r="21452" hidden="1" x14ac:dyDescent="0.25"/>
    <row r="21453" hidden="1" x14ac:dyDescent="0.25"/>
    <row r="21454" hidden="1" x14ac:dyDescent="0.25"/>
    <row r="21455" hidden="1" x14ac:dyDescent="0.25"/>
    <row r="21456" hidden="1" x14ac:dyDescent="0.25"/>
    <row r="21457" hidden="1" x14ac:dyDescent="0.25"/>
    <row r="21458" hidden="1" x14ac:dyDescent="0.25"/>
    <row r="21459" hidden="1" x14ac:dyDescent="0.25"/>
    <row r="21460" hidden="1" x14ac:dyDescent="0.25"/>
    <row r="21461" hidden="1" x14ac:dyDescent="0.25"/>
    <row r="21462" hidden="1" x14ac:dyDescent="0.25"/>
    <row r="21463" hidden="1" x14ac:dyDescent="0.25"/>
    <row r="21464" hidden="1" x14ac:dyDescent="0.25"/>
    <row r="21465" hidden="1" x14ac:dyDescent="0.25"/>
    <row r="21466" hidden="1" x14ac:dyDescent="0.25"/>
    <row r="21467" hidden="1" x14ac:dyDescent="0.25"/>
    <row r="21468" hidden="1" x14ac:dyDescent="0.25"/>
    <row r="21469" hidden="1" x14ac:dyDescent="0.25"/>
    <row r="21470" hidden="1" x14ac:dyDescent="0.25"/>
    <row r="21471" hidden="1" x14ac:dyDescent="0.25"/>
    <row r="21472" hidden="1" x14ac:dyDescent="0.25"/>
    <row r="21473" hidden="1" x14ac:dyDescent="0.25"/>
    <row r="21474" hidden="1" x14ac:dyDescent="0.25"/>
    <row r="21475" hidden="1" x14ac:dyDescent="0.25"/>
    <row r="21476" hidden="1" x14ac:dyDescent="0.25"/>
    <row r="21477" hidden="1" x14ac:dyDescent="0.25"/>
    <row r="21478" hidden="1" x14ac:dyDescent="0.25"/>
    <row r="21479" hidden="1" x14ac:dyDescent="0.25"/>
    <row r="21480" hidden="1" x14ac:dyDescent="0.25"/>
    <row r="21481" hidden="1" x14ac:dyDescent="0.25"/>
    <row r="21482" hidden="1" x14ac:dyDescent="0.25"/>
    <row r="21483" hidden="1" x14ac:dyDescent="0.25"/>
    <row r="21484" hidden="1" x14ac:dyDescent="0.25"/>
    <row r="21485" hidden="1" x14ac:dyDescent="0.25"/>
    <row r="21486" hidden="1" x14ac:dyDescent="0.25"/>
    <row r="21487" hidden="1" x14ac:dyDescent="0.25"/>
    <row r="21488" hidden="1" x14ac:dyDescent="0.25"/>
    <row r="21489" hidden="1" x14ac:dyDescent="0.25"/>
    <row r="21490" hidden="1" x14ac:dyDescent="0.25"/>
    <row r="21491" hidden="1" x14ac:dyDescent="0.25"/>
    <row r="21492" hidden="1" x14ac:dyDescent="0.25"/>
    <row r="21493" hidden="1" x14ac:dyDescent="0.25"/>
    <row r="21494" hidden="1" x14ac:dyDescent="0.25"/>
    <row r="21495" hidden="1" x14ac:dyDescent="0.25"/>
    <row r="21496" hidden="1" x14ac:dyDescent="0.25"/>
    <row r="21497" hidden="1" x14ac:dyDescent="0.25"/>
    <row r="21498" hidden="1" x14ac:dyDescent="0.25"/>
    <row r="21499" hidden="1" x14ac:dyDescent="0.25"/>
    <row r="21500" hidden="1" x14ac:dyDescent="0.25"/>
    <row r="21501" hidden="1" x14ac:dyDescent="0.25"/>
    <row r="21502" hidden="1" x14ac:dyDescent="0.25"/>
    <row r="21503" hidden="1" x14ac:dyDescent="0.25"/>
    <row r="21504" hidden="1" x14ac:dyDescent="0.25"/>
    <row r="21505" hidden="1" x14ac:dyDescent="0.25"/>
    <row r="21506" hidden="1" x14ac:dyDescent="0.25"/>
    <row r="21507" hidden="1" x14ac:dyDescent="0.25"/>
    <row r="21508" hidden="1" x14ac:dyDescent="0.25"/>
    <row r="21509" hidden="1" x14ac:dyDescent="0.25"/>
    <row r="21510" hidden="1" x14ac:dyDescent="0.25"/>
    <row r="21511" hidden="1" x14ac:dyDescent="0.25"/>
    <row r="21512" hidden="1" x14ac:dyDescent="0.25"/>
    <row r="21513" hidden="1" x14ac:dyDescent="0.25"/>
    <row r="21514" hidden="1" x14ac:dyDescent="0.25"/>
    <row r="21515" hidden="1" x14ac:dyDescent="0.25"/>
    <row r="21516" hidden="1" x14ac:dyDescent="0.25"/>
    <row r="21517" hidden="1" x14ac:dyDescent="0.25"/>
    <row r="21518" hidden="1" x14ac:dyDescent="0.25"/>
    <row r="21519" hidden="1" x14ac:dyDescent="0.25"/>
    <row r="21520" hidden="1" x14ac:dyDescent="0.25"/>
    <row r="21521" hidden="1" x14ac:dyDescent="0.25"/>
    <row r="21522" hidden="1" x14ac:dyDescent="0.25"/>
    <row r="21523" hidden="1" x14ac:dyDescent="0.25"/>
    <row r="21524" hidden="1" x14ac:dyDescent="0.25"/>
    <row r="21525" hidden="1" x14ac:dyDescent="0.25"/>
    <row r="21526" hidden="1" x14ac:dyDescent="0.25"/>
    <row r="21527" hidden="1" x14ac:dyDescent="0.25"/>
    <row r="21528" hidden="1" x14ac:dyDescent="0.25"/>
    <row r="21529" hidden="1" x14ac:dyDescent="0.25"/>
    <row r="21530" hidden="1" x14ac:dyDescent="0.25"/>
    <row r="21531" hidden="1" x14ac:dyDescent="0.25"/>
    <row r="21532" hidden="1" x14ac:dyDescent="0.25"/>
    <row r="21533" hidden="1" x14ac:dyDescent="0.25"/>
    <row r="21534" hidden="1" x14ac:dyDescent="0.25"/>
    <row r="21535" hidden="1" x14ac:dyDescent="0.25"/>
    <row r="21536" hidden="1" x14ac:dyDescent="0.25"/>
    <row r="21537" hidden="1" x14ac:dyDescent="0.25"/>
    <row r="21538" hidden="1" x14ac:dyDescent="0.25"/>
    <row r="21539" hidden="1" x14ac:dyDescent="0.25"/>
    <row r="21540" hidden="1" x14ac:dyDescent="0.25"/>
    <row r="21541" hidden="1" x14ac:dyDescent="0.25"/>
    <row r="21542" hidden="1" x14ac:dyDescent="0.25"/>
    <row r="21543" hidden="1" x14ac:dyDescent="0.25"/>
    <row r="21544" hidden="1" x14ac:dyDescent="0.25"/>
    <row r="21545" hidden="1" x14ac:dyDescent="0.25"/>
    <row r="21546" hidden="1" x14ac:dyDescent="0.25"/>
    <row r="21547" hidden="1" x14ac:dyDescent="0.25"/>
    <row r="21548" hidden="1" x14ac:dyDescent="0.25"/>
    <row r="21549" hidden="1" x14ac:dyDescent="0.25"/>
    <row r="21550" hidden="1" x14ac:dyDescent="0.25"/>
    <row r="21551" hidden="1" x14ac:dyDescent="0.25"/>
    <row r="21552" hidden="1" x14ac:dyDescent="0.25"/>
    <row r="21553" hidden="1" x14ac:dyDescent="0.25"/>
    <row r="21554" hidden="1" x14ac:dyDescent="0.25"/>
    <row r="21555" hidden="1" x14ac:dyDescent="0.25"/>
    <row r="21556" hidden="1" x14ac:dyDescent="0.25"/>
    <row r="21557" hidden="1" x14ac:dyDescent="0.25"/>
    <row r="21558" hidden="1" x14ac:dyDescent="0.25"/>
    <row r="21559" hidden="1" x14ac:dyDescent="0.25"/>
    <row r="21560" hidden="1" x14ac:dyDescent="0.25"/>
    <row r="21561" hidden="1" x14ac:dyDescent="0.25"/>
    <row r="21562" hidden="1" x14ac:dyDescent="0.25"/>
    <row r="21563" hidden="1" x14ac:dyDescent="0.25"/>
    <row r="21564" hidden="1" x14ac:dyDescent="0.25"/>
    <row r="21565" hidden="1" x14ac:dyDescent="0.25"/>
    <row r="21566" hidden="1" x14ac:dyDescent="0.25"/>
    <row r="21567" hidden="1" x14ac:dyDescent="0.25"/>
    <row r="21568" hidden="1" x14ac:dyDescent="0.25"/>
    <row r="21569" hidden="1" x14ac:dyDescent="0.25"/>
    <row r="21570" hidden="1" x14ac:dyDescent="0.25"/>
    <row r="21571" hidden="1" x14ac:dyDescent="0.25"/>
    <row r="21572" hidden="1" x14ac:dyDescent="0.25"/>
    <row r="21573" hidden="1" x14ac:dyDescent="0.25"/>
    <row r="21574" hidden="1" x14ac:dyDescent="0.25"/>
    <row r="21575" hidden="1" x14ac:dyDescent="0.25"/>
    <row r="21576" hidden="1" x14ac:dyDescent="0.25"/>
    <row r="21577" hidden="1" x14ac:dyDescent="0.25"/>
    <row r="21578" hidden="1" x14ac:dyDescent="0.25"/>
    <row r="21579" hidden="1" x14ac:dyDescent="0.25"/>
    <row r="21580" hidden="1" x14ac:dyDescent="0.25"/>
    <row r="21581" hidden="1" x14ac:dyDescent="0.25"/>
    <row r="21582" hidden="1" x14ac:dyDescent="0.25"/>
    <row r="21583" hidden="1" x14ac:dyDescent="0.25"/>
    <row r="21584" hidden="1" x14ac:dyDescent="0.25"/>
    <row r="21585" hidden="1" x14ac:dyDescent="0.25"/>
    <row r="21586" hidden="1" x14ac:dyDescent="0.25"/>
    <row r="21587" hidden="1" x14ac:dyDescent="0.25"/>
    <row r="21588" hidden="1" x14ac:dyDescent="0.25"/>
    <row r="21589" hidden="1" x14ac:dyDescent="0.25"/>
    <row r="21590" hidden="1" x14ac:dyDescent="0.25"/>
    <row r="21591" hidden="1" x14ac:dyDescent="0.25"/>
    <row r="21592" hidden="1" x14ac:dyDescent="0.25"/>
    <row r="21593" hidden="1" x14ac:dyDescent="0.25"/>
    <row r="21594" hidden="1" x14ac:dyDescent="0.25"/>
    <row r="21595" hidden="1" x14ac:dyDescent="0.25"/>
    <row r="21596" hidden="1" x14ac:dyDescent="0.25"/>
    <row r="21597" hidden="1" x14ac:dyDescent="0.25"/>
    <row r="21598" hidden="1" x14ac:dyDescent="0.25"/>
    <row r="21599" hidden="1" x14ac:dyDescent="0.25"/>
    <row r="21600" hidden="1" x14ac:dyDescent="0.25"/>
    <row r="21601" hidden="1" x14ac:dyDescent="0.25"/>
    <row r="21602" hidden="1" x14ac:dyDescent="0.25"/>
    <row r="21603" hidden="1" x14ac:dyDescent="0.25"/>
    <row r="21604" hidden="1" x14ac:dyDescent="0.25"/>
    <row r="21605" hidden="1" x14ac:dyDescent="0.25"/>
    <row r="21606" hidden="1" x14ac:dyDescent="0.25"/>
    <row r="21607" hidden="1" x14ac:dyDescent="0.25"/>
    <row r="21608" hidden="1" x14ac:dyDescent="0.25"/>
    <row r="21609" hidden="1" x14ac:dyDescent="0.25"/>
    <row r="21610" hidden="1" x14ac:dyDescent="0.25"/>
    <row r="21611" hidden="1" x14ac:dyDescent="0.25"/>
    <row r="21612" hidden="1" x14ac:dyDescent="0.25"/>
    <row r="21613" hidden="1" x14ac:dyDescent="0.25"/>
    <row r="21614" hidden="1" x14ac:dyDescent="0.25"/>
    <row r="21615" hidden="1" x14ac:dyDescent="0.25"/>
    <row r="21616" hidden="1" x14ac:dyDescent="0.25"/>
    <row r="21617" hidden="1" x14ac:dyDescent="0.25"/>
    <row r="21618" hidden="1" x14ac:dyDescent="0.25"/>
    <row r="21619" hidden="1" x14ac:dyDescent="0.25"/>
    <row r="21620" hidden="1" x14ac:dyDescent="0.25"/>
    <row r="21621" hidden="1" x14ac:dyDescent="0.25"/>
    <row r="21622" hidden="1" x14ac:dyDescent="0.25"/>
    <row r="21623" hidden="1" x14ac:dyDescent="0.25"/>
    <row r="21624" hidden="1" x14ac:dyDescent="0.25"/>
    <row r="21625" hidden="1" x14ac:dyDescent="0.25"/>
    <row r="21626" hidden="1" x14ac:dyDescent="0.25"/>
    <row r="21627" hidden="1" x14ac:dyDescent="0.25"/>
    <row r="21628" hidden="1" x14ac:dyDescent="0.25"/>
    <row r="21629" hidden="1" x14ac:dyDescent="0.25"/>
    <row r="21630" hidden="1" x14ac:dyDescent="0.25"/>
    <row r="21631" hidden="1" x14ac:dyDescent="0.25"/>
    <row r="21632" hidden="1" x14ac:dyDescent="0.25"/>
    <row r="21633" hidden="1" x14ac:dyDescent="0.25"/>
    <row r="21634" hidden="1" x14ac:dyDescent="0.25"/>
    <row r="21635" hidden="1" x14ac:dyDescent="0.25"/>
    <row r="21636" hidden="1" x14ac:dyDescent="0.25"/>
    <row r="21637" hidden="1" x14ac:dyDescent="0.25"/>
    <row r="21638" hidden="1" x14ac:dyDescent="0.25"/>
    <row r="21639" hidden="1" x14ac:dyDescent="0.25"/>
    <row r="21640" hidden="1" x14ac:dyDescent="0.25"/>
    <row r="21641" hidden="1" x14ac:dyDescent="0.25"/>
    <row r="21642" hidden="1" x14ac:dyDescent="0.25"/>
    <row r="21643" hidden="1" x14ac:dyDescent="0.25"/>
    <row r="21644" hidden="1" x14ac:dyDescent="0.25"/>
    <row r="21645" hidden="1" x14ac:dyDescent="0.25"/>
    <row r="21646" hidden="1" x14ac:dyDescent="0.25"/>
    <row r="21647" hidden="1" x14ac:dyDescent="0.25"/>
    <row r="21648" hidden="1" x14ac:dyDescent="0.25"/>
    <row r="21649" hidden="1" x14ac:dyDescent="0.25"/>
    <row r="21650" hidden="1" x14ac:dyDescent="0.25"/>
    <row r="21651" hidden="1" x14ac:dyDescent="0.25"/>
    <row r="21652" hidden="1" x14ac:dyDescent="0.25"/>
    <row r="21653" hidden="1" x14ac:dyDescent="0.25"/>
    <row r="21654" hidden="1" x14ac:dyDescent="0.25"/>
    <row r="21655" hidden="1" x14ac:dyDescent="0.25"/>
    <row r="21656" hidden="1" x14ac:dyDescent="0.25"/>
    <row r="21657" hidden="1" x14ac:dyDescent="0.25"/>
    <row r="21658" hidden="1" x14ac:dyDescent="0.25"/>
    <row r="21659" hidden="1" x14ac:dyDescent="0.25"/>
    <row r="21660" hidden="1" x14ac:dyDescent="0.25"/>
    <row r="21661" hidden="1" x14ac:dyDescent="0.25"/>
    <row r="21662" hidden="1" x14ac:dyDescent="0.25"/>
    <row r="21663" hidden="1" x14ac:dyDescent="0.25"/>
    <row r="21664" hidden="1" x14ac:dyDescent="0.25"/>
    <row r="21665" hidden="1" x14ac:dyDescent="0.25"/>
    <row r="21666" hidden="1" x14ac:dyDescent="0.25"/>
    <row r="21667" hidden="1" x14ac:dyDescent="0.25"/>
    <row r="21668" hidden="1" x14ac:dyDescent="0.25"/>
    <row r="21669" hidden="1" x14ac:dyDescent="0.25"/>
    <row r="21670" hidden="1" x14ac:dyDescent="0.25"/>
    <row r="21671" hidden="1" x14ac:dyDescent="0.25"/>
    <row r="21672" hidden="1" x14ac:dyDescent="0.25"/>
    <row r="21673" hidden="1" x14ac:dyDescent="0.25"/>
    <row r="21674" hidden="1" x14ac:dyDescent="0.25"/>
    <row r="21675" hidden="1" x14ac:dyDescent="0.25"/>
    <row r="21676" hidden="1" x14ac:dyDescent="0.25"/>
    <row r="21677" hidden="1" x14ac:dyDescent="0.25"/>
    <row r="21678" hidden="1" x14ac:dyDescent="0.25"/>
    <row r="21679" hidden="1" x14ac:dyDescent="0.25"/>
    <row r="21680" hidden="1" x14ac:dyDescent="0.25"/>
    <row r="21681" hidden="1" x14ac:dyDescent="0.25"/>
    <row r="21682" hidden="1" x14ac:dyDescent="0.25"/>
    <row r="21683" hidden="1" x14ac:dyDescent="0.25"/>
    <row r="21684" hidden="1" x14ac:dyDescent="0.25"/>
    <row r="21685" hidden="1" x14ac:dyDescent="0.25"/>
    <row r="21686" hidden="1" x14ac:dyDescent="0.25"/>
    <row r="21687" hidden="1" x14ac:dyDescent="0.25"/>
    <row r="21688" hidden="1" x14ac:dyDescent="0.25"/>
    <row r="21689" hidden="1" x14ac:dyDescent="0.25"/>
    <row r="21690" hidden="1" x14ac:dyDescent="0.25"/>
    <row r="21691" hidden="1" x14ac:dyDescent="0.25"/>
    <row r="21692" hidden="1" x14ac:dyDescent="0.25"/>
    <row r="21693" hidden="1" x14ac:dyDescent="0.25"/>
    <row r="21694" hidden="1" x14ac:dyDescent="0.25"/>
    <row r="21695" hidden="1" x14ac:dyDescent="0.25"/>
    <row r="21696" hidden="1" x14ac:dyDescent="0.25"/>
    <row r="21697" hidden="1" x14ac:dyDescent="0.25"/>
    <row r="21698" hidden="1" x14ac:dyDescent="0.25"/>
    <row r="21699" hidden="1" x14ac:dyDescent="0.25"/>
    <row r="21700" hidden="1" x14ac:dyDescent="0.25"/>
    <row r="21701" hidden="1" x14ac:dyDescent="0.25"/>
    <row r="21702" hidden="1" x14ac:dyDescent="0.25"/>
    <row r="21703" hidden="1" x14ac:dyDescent="0.25"/>
    <row r="21704" hidden="1" x14ac:dyDescent="0.25"/>
    <row r="21705" hidden="1" x14ac:dyDescent="0.25"/>
    <row r="21706" hidden="1" x14ac:dyDescent="0.25"/>
    <row r="21707" hidden="1" x14ac:dyDescent="0.25"/>
    <row r="21708" hidden="1" x14ac:dyDescent="0.25"/>
    <row r="21709" hidden="1" x14ac:dyDescent="0.25"/>
    <row r="21710" hidden="1" x14ac:dyDescent="0.25"/>
    <row r="21711" hidden="1" x14ac:dyDescent="0.25"/>
    <row r="21712" hidden="1" x14ac:dyDescent="0.25"/>
    <row r="21713" hidden="1" x14ac:dyDescent="0.25"/>
    <row r="21714" hidden="1" x14ac:dyDescent="0.25"/>
    <row r="21715" hidden="1" x14ac:dyDescent="0.25"/>
    <row r="21716" hidden="1" x14ac:dyDescent="0.25"/>
    <row r="21717" hidden="1" x14ac:dyDescent="0.25"/>
    <row r="21718" hidden="1" x14ac:dyDescent="0.25"/>
    <row r="21719" hidden="1" x14ac:dyDescent="0.25"/>
    <row r="21720" hidden="1" x14ac:dyDescent="0.25"/>
    <row r="21721" hidden="1" x14ac:dyDescent="0.25"/>
    <row r="21722" hidden="1" x14ac:dyDescent="0.25"/>
    <row r="21723" hidden="1" x14ac:dyDescent="0.25"/>
    <row r="21724" hidden="1" x14ac:dyDescent="0.25"/>
    <row r="21725" hidden="1" x14ac:dyDescent="0.25"/>
    <row r="21726" hidden="1" x14ac:dyDescent="0.25"/>
    <row r="21727" hidden="1" x14ac:dyDescent="0.25"/>
    <row r="21728" hidden="1" x14ac:dyDescent="0.25"/>
    <row r="21729" hidden="1" x14ac:dyDescent="0.25"/>
    <row r="21730" hidden="1" x14ac:dyDescent="0.25"/>
    <row r="21731" hidden="1" x14ac:dyDescent="0.25"/>
    <row r="21732" hidden="1" x14ac:dyDescent="0.25"/>
    <row r="21733" hidden="1" x14ac:dyDescent="0.25"/>
    <row r="21734" hidden="1" x14ac:dyDescent="0.25"/>
    <row r="21735" hidden="1" x14ac:dyDescent="0.25"/>
    <row r="21736" hidden="1" x14ac:dyDescent="0.25"/>
    <row r="21737" hidden="1" x14ac:dyDescent="0.25"/>
    <row r="21738" hidden="1" x14ac:dyDescent="0.25"/>
    <row r="21739" hidden="1" x14ac:dyDescent="0.25"/>
    <row r="21740" hidden="1" x14ac:dyDescent="0.25"/>
    <row r="21741" hidden="1" x14ac:dyDescent="0.25"/>
    <row r="21742" hidden="1" x14ac:dyDescent="0.25"/>
    <row r="21743" hidden="1" x14ac:dyDescent="0.25"/>
    <row r="21744" hidden="1" x14ac:dyDescent="0.25"/>
    <row r="21745" hidden="1" x14ac:dyDescent="0.25"/>
    <row r="21746" hidden="1" x14ac:dyDescent="0.25"/>
    <row r="21747" hidden="1" x14ac:dyDescent="0.25"/>
    <row r="21748" hidden="1" x14ac:dyDescent="0.25"/>
    <row r="21749" hidden="1" x14ac:dyDescent="0.25"/>
    <row r="21750" hidden="1" x14ac:dyDescent="0.25"/>
    <row r="21751" hidden="1" x14ac:dyDescent="0.25"/>
    <row r="21752" hidden="1" x14ac:dyDescent="0.25"/>
    <row r="21753" hidden="1" x14ac:dyDescent="0.25"/>
    <row r="21754" hidden="1" x14ac:dyDescent="0.25"/>
    <row r="21755" hidden="1" x14ac:dyDescent="0.25"/>
    <row r="21756" hidden="1" x14ac:dyDescent="0.25"/>
    <row r="21757" hidden="1" x14ac:dyDescent="0.25"/>
    <row r="21758" hidden="1" x14ac:dyDescent="0.25"/>
    <row r="21759" hidden="1" x14ac:dyDescent="0.25"/>
    <row r="21760" hidden="1" x14ac:dyDescent="0.25"/>
    <row r="21761" hidden="1" x14ac:dyDescent="0.25"/>
    <row r="21762" hidden="1" x14ac:dyDescent="0.25"/>
    <row r="21763" hidden="1" x14ac:dyDescent="0.25"/>
    <row r="21764" hidden="1" x14ac:dyDescent="0.25"/>
    <row r="21765" hidden="1" x14ac:dyDescent="0.25"/>
    <row r="21766" hidden="1" x14ac:dyDescent="0.25"/>
    <row r="21767" hidden="1" x14ac:dyDescent="0.25"/>
    <row r="21768" hidden="1" x14ac:dyDescent="0.25"/>
    <row r="21769" hidden="1" x14ac:dyDescent="0.25"/>
    <row r="21770" hidden="1" x14ac:dyDescent="0.25"/>
    <row r="21771" hidden="1" x14ac:dyDescent="0.25"/>
    <row r="21772" hidden="1" x14ac:dyDescent="0.25"/>
    <row r="21773" hidden="1" x14ac:dyDescent="0.25"/>
    <row r="21774" hidden="1" x14ac:dyDescent="0.25"/>
    <row r="21775" hidden="1" x14ac:dyDescent="0.25"/>
    <row r="21776" hidden="1" x14ac:dyDescent="0.25"/>
    <row r="21777" hidden="1" x14ac:dyDescent="0.25"/>
    <row r="21778" hidden="1" x14ac:dyDescent="0.25"/>
    <row r="21779" hidden="1" x14ac:dyDescent="0.25"/>
    <row r="21780" hidden="1" x14ac:dyDescent="0.25"/>
    <row r="21781" hidden="1" x14ac:dyDescent="0.25"/>
    <row r="21782" hidden="1" x14ac:dyDescent="0.25"/>
    <row r="21783" hidden="1" x14ac:dyDescent="0.25"/>
    <row r="21784" hidden="1" x14ac:dyDescent="0.25"/>
    <row r="21785" hidden="1" x14ac:dyDescent="0.25"/>
    <row r="21786" hidden="1" x14ac:dyDescent="0.25"/>
    <row r="21787" hidden="1" x14ac:dyDescent="0.25"/>
    <row r="21788" hidden="1" x14ac:dyDescent="0.25"/>
    <row r="21789" hidden="1" x14ac:dyDescent="0.25"/>
    <row r="21790" hidden="1" x14ac:dyDescent="0.25"/>
    <row r="21791" hidden="1" x14ac:dyDescent="0.25"/>
    <row r="21792" hidden="1" x14ac:dyDescent="0.25"/>
    <row r="21793" hidden="1" x14ac:dyDescent="0.25"/>
    <row r="21794" hidden="1" x14ac:dyDescent="0.25"/>
    <row r="21795" hidden="1" x14ac:dyDescent="0.25"/>
    <row r="21796" hidden="1" x14ac:dyDescent="0.25"/>
    <row r="21797" hidden="1" x14ac:dyDescent="0.25"/>
    <row r="21798" hidden="1" x14ac:dyDescent="0.25"/>
    <row r="21799" hidden="1" x14ac:dyDescent="0.25"/>
    <row r="21800" hidden="1" x14ac:dyDescent="0.25"/>
    <row r="21801" hidden="1" x14ac:dyDescent="0.25"/>
    <row r="21802" hidden="1" x14ac:dyDescent="0.25"/>
    <row r="21803" hidden="1" x14ac:dyDescent="0.25"/>
    <row r="21804" hidden="1" x14ac:dyDescent="0.25"/>
    <row r="21805" hidden="1" x14ac:dyDescent="0.25"/>
    <row r="21806" hidden="1" x14ac:dyDescent="0.25"/>
    <row r="21807" hidden="1" x14ac:dyDescent="0.25"/>
    <row r="21808" hidden="1" x14ac:dyDescent="0.25"/>
    <row r="21809" hidden="1" x14ac:dyDescent="0.25"/>
    <row r="21810" hidden="1" x14ac:dyDescent="0.25"/>
    <row r="21811" hidden="1" x14ac:dyDescent="0.25"/>
    <row r="21812" hidden="1" x14ac:dyDescent="0.25"/>
    <row r="21813" hidden="1" x14ac:dyDescent="0.25"/>
    <row r="21814" hidden="1" x14ac:dyDescent="0.25"/>
    <row r="21815" hidden="1" x14ac:dyDescent="0.25"/>
    <row r="21816" hidden="1" x14ac:dyDescent="0.25"/>
    <row r="21817" hidden="1" x14ac:dyDescent="0.25"/>
    <row r="21818" hidden="1" x14ac:dyDescent="0.25"/>
    <row r="21819" hidden="1" x14ac:dyDescent="0.25"/>
    <row r="21820" hidden="1" x14ac:dyDescent="0.25"/>
    <row r="21821" hidden="1" x14ac:dyDescent="0.25"/>
    <row r="21822" hidden="1" x14ac:dyDescent="0.25"/>
    <row r="21823" hidden="1" x14ac:dyDescent="0.25"/>
    <row r="21824" hidden="1" x14ac:dyDescent="0.25"/>
    <row r="21825" hidden="1" x14ac:dyDescent="0.25"/>
    <row r="21826" hidden="1" x14ac:dyDescent="0.25"/>
    <row r="21827" hidden="1" x14ac:dyDescent="0.25"/>
    <row r="21828" hidden="1" x14ac:dyDescent="0.25"/>
    <row r="21829" hidden="1" x14ac:dyDescent="0.25"/>
    <row r="21830" hidden="1" x14ac:dyDescent="0.25"/>
    <row r="21831" hidden="1" x14ac:dyDescent="0.25"/>
    <row r="21832" hidden="1" x14ac:dyDescent="0.25"/>
    <row r="21833" hidden="1" x14ac:dyDescent="0.25"/>
    <row r="21834" hidden="1" x14ac:dyDescent="0.25"/>
    <row r="21835" hidden="1" x14ac:dyDescent="0.25"/>
    <row r="21836" hidden="1" x14ac:dyDescent="0.25"/>
    <row r="21837" hidden="1" x14ac:dyDescent="0.25"/>
    <row r="21838" hidden="1" x14ac:dyDescent="0.25"/>
    <row r="21839" hidden="1" x14ac:dyDescent="0.25"/>
    <row r="21840" hidden="1" x14ac:dyDescent="0.25"/>
    <row r="21841" hidden="1" x14ac:dyDescent="0.25"/>
    <row r="21842" hidden="1" x14ac:dyDescent="0.25"/>
    <row r="21843" hidden="1" x14ac:dyDescent="0.25"/>
    <row r="21844" hidden="1" x14ac:dyDescent="0.25"/>
    <row r="21845" hidden="1" x14ac:dyDescent="0.25"/>
    <row r="21846" hidden="1" x14ac:dyDescent="0.25"/>
    <row r="21847" hidden="1" x14ac:dyDescent="0.25"/>
    <row r="21848" hidden="1" x14ac:dyDescent="0.25"/>
    <row r="21849" hidden="1" x14ac:dyDescent="0.25"/>
    <row r="21850" hidden="1" x14ac:dyDescent="0.25"/>
    <row r="21851" hidden="1" x14ac:dyDescent="0.25"/>
    <row r="21852" hidden="1" x14ac:dyDescent="0.25"/>
    <row r="21853" hidden="1" x14ac:dyDescent="0.25"/>
    <row r="21854" hidden="1" x14ac:dyDescent="0.25"/>
    <row r="21855" hidden="1" x14ac:dyDescent="0.25"/>
    <row r="21856" hidden="1" x14ac:dyDescent="0.25"/>
    <row r="21857" hidden="1" x14ac:dyDescent="0.25"/>
    <row r="21858" hidden="1" x14ac:dyDescent="0.25"/>
    <row r="21859" hidden="1" x14ac:dyDescent="0.25"/>
    <row r="21860" hidden="1" x14ac:dyDescent="0.25"/>
    <row r="21861" hidden="1" x14ac:dyDescent="0.25"/>
    <row r="21862" hidden="1" x14ac:dyDescent="0.25"/>
    <row r="21863" hidden="1" x14ac:dyDescent="0.25"/>
    <row r="21864" hidden="1" x14ac:dyDescent="0.25"/>
    <row r="21865" hidden="1" x14ac:dyDescent="0.25"/>
    <row r="21866" hidden="1" x14ac:dyDescent="0.25"/>
    <row r="21867" hidden="1" x14ac:dyDescent="0.25"/>
    <row r="21868" hidden="1" x14ac:dyDescent="0.25"/>
    <row r="21869" hidden="1" x14ac:dyDescent="0.25"/>
    <row r="21870" hidden="1" x14ac:dyDescent="0.25"/>
    <row r="21871" hidden="1" x14ac:dyDescent="0.25"/>
    <row r="21872" hidden="1" x14ac:dyDescent="0.25"/>
    <row r="21873" hidden="1" x14ac:dyDescent="0.25"/>
    <row r="21874" hidden="1" x14ac:dyDescent="0.25"/>
    <row r="21875" hidden="1" x14ac:dyDescent="0.25"/>
    <row r="21876" hidden="1" x14ac:dyDescent="0.25"/>
    <row r="21877" hidden="1" x14ac:dyDescent="0.25"/>
    <row r="21878" hidden="1" x14ac:dyDescent="0.25"/>
    <row r="21879" hidden="1" x14ac:dyDescent="0.25"/>
    <row r="21880" hidden="1" x14ac:dyDescent="0.25"/>
    <row r="21881" hidden="1" x14ac:dyDescent="0.25"/>
    <row r="21882" hidden="1" x14ac:dyDescent="0.25"/>
    <row r="21883" hidden="1" x14ac:dyDescent="0.25"/>
    <row r="21884" hidden="1" x14ac:dyDescent="0.25"/>
    <row r="21885" hidden="1" x14ac:dyDescent="0.25"/>
    <row r="21886" hidden="1" x14ac:dyDescent="0.25"/>
    <row r="21887" hidden="1" x14ac:dyDescent="0.25"/>
    <row r="21888" hidden="1" x14ac:dyDescent="0.25"/>
    <row r="21889" hidden="1" x14ac:dyDescent="0.25"/>
    <row r="21890" hidden="1" x14ac:dyDescent="0.25"/>
    <row r="21891" hidden="1" x14ac:dyDescent="0.25"/>
    <row r="21892" hidden="1" x14ac:dyDescent="0.25"/>
    <row r="21893" hidden="1" x14ac:dyDescent="0.25"/>
    <row r="21894" hidden="1" x14ac:dyDescent="0.25"/>
    <row r="21895" hidden="1" x14ac:dyDescent="0.25"/>
    <row r="21896" hidden="1" x14ac:dyDescent="0.25"/>
    <row r="21897" hidden="1" x14ac:dyDescent="0.25"/>
    <row r="21898" hidden="1" x14ac:dyDescent="0.25"/>
    <row r="21899" hidden="1" x14ac:dyDescent="0.25"/>
    <row r="21900" hidden="1" x14ac:dyDescent="0.25"/>
    <row r="21901" hidden="1" x14ac:dyDescent="0.25"/>
    <row r="21902" hidden="1" x14ac:dyDescent="0.25"/>
    <row r="21903" hidden="1" x14ac:dyDescent="0.25"/>
    <row r="21904" hidden="1" x14ac:dyDescent="0.25"/>
    <row r="21905" hidden="1" x14ac:dyDescent="0.25"/>
    <row r="21906" hidden="1" x14ac:dyDescent="0.25"/>
    <row r="21907" hidden="1" x14ac:dyDescent="0.25"/>
    <row r="21908" hidden="1" x14ac:dyDescent="0.25"/>
    <row r="21909" hidden="1" x14ac:dyDescent="0.25"/>
    <row r="21910" hidden="1" x14ac:dyDescent="0.25"/>
    <row r="21911" hidden="1" x14ac:dyDescent="0.25"/>
    <row r="21912" hidden="1" x14ac:dyDescent="0.25"/>
    <row r="21913" hidden="1" x14ac:dyDescent="0.25"/>
    <row r="21914" hidden="1" x14ac:dyDescent="0.25"/>
    <row r="21915" hidden="1" x14ac:dyDescent="0.25"/>
    <row r="21916" hidden="1" x14ac:dyDescent="0.25"/>
    <row r="21917" hidden="1" x14ac:dyDescent="0.25"/>
    <row r="21918" hidden="1" x14ac:dyDescent="0.25"/>
    <row r="21919" hidden="1" x14ac:dyDescent="0.25"/>
    <row r="21920" hidden="1" x14ac:dyDescent="0.25"/>
    <row r="21921" hidden="1" x14ac:dyDescent="0.25"/>
    <row r="21922" hidden="1" x14ac:dyDescent="0.25"/>
    <row r="21923" hidden="1" x14ac:dyDescent="0.25"/>
    <row r="21924" hidden="1" x14ac:dyDescent="0.25"/>
    <row r="21925" hidden="1" x14ac:dyDescent="0.25"/>
    <row r="21926" hidden="1" x14ac:dyDescent="0.25"/>
    <row r="21927" hidden="1" x14ac:dyDescent="0.25"/>
    <row r="21928" hidden="1" x14ac:dyDescent="0.25"/>
    <row r="21929" hidden="1" x14ac:dyDescent="0.25"/>
    <row r="21930" hidden="1" x14ac:dyDescent="0.25"/>
    <row r="21931" hidden="1" x14ac:dyDescent="0.25"/>
    <row r="21932" hidden="1" x14ac:dyDescent="0.25"/>
    <row r="21933" hidden="1" x14ac:dyDescent="0.25"/>
    <row r="21934" hidden="1" x14ac:dyDescent="0.25"/>
    <row r="21935" hidden="1" x14ac:dyDescent="0.25"/>
    <row r="21936" hidden="1" x14ac:dyDescent="0.25"/>
    <row r="21937" hidden="1" x14ac:dyDescent="0.25"/>
    <row r="21938" hidden="1" x14ac:dyDescent="0.25"/>
    <row r="21939" hidden="1" x14ac:dyDescent="0.25"/>
    <row r="21940" hidden="1" x14ac:dyDescent="0.25"/>
    <row r="21941" hidden="1" x14ac:dyDescent="0.25"/>
    <row r="21942" hidden="1" x14ac:dyDescent="0.25"/>
    <row r="21943" hidden="1" x14ac:dyDescent="0.25"/>
    <row r="21944" hidden="1" x14ac:dyDescent="0.25"/>
    <row r="21945" hidden="1" x14ac:dyDescent="0.25"/>
    <row r="21946" hidden="1" x14ac:dyDescent="0.25"/>
    <row r="21947" hidden="1" x14ac:dyDescent="0.25"/>
    <row r="21948" hidden="1" x14ac:dyDescent="0.25"/>
    <row r="21949" hidden="1" x14ac:dyDescent="0.25"/>
    <row r="21950" hidden="1" x14ac:dyDescent="0.25"/>
    <row r="21951" hidden="1" x14ac:dyDescent="0.25"/>
    <row r="21952" hidden="1" x14ac:dyDescent="0.25"/>
    <row r="21953" hidden="1" x14ac:dyDescent="0.25"/>
    <row r="21954" hidden="1" x14ac:dyDescent="0.25"/>
    <row r="21955" hidden="1" x14ac:dyDescent="0.25"/>
    <row r="21956" hidden="1" x14ac:dyDescent="0.25"/>
    <row r="21957" hidden="1" x14ac:dyDescent="0.25"/>
    <row r="21958" hidden="1" x14ac:dyDescent="0.25"/>
    <row r="21959" hidden="1" x14ac:dyDescent="0.25"/>
    <row r="21960" hidden="1" x14ac:dyDescent="0.25"/>
    <row r="21961" hidden="1" x14ac:dyDescent="0.25"/>
    <row r="21962" hidden="1" x14ac:dyDescent="0.25"/>
    <row r="21963" hidden="1" x14ac:dyDescent="0.25"/>
    <row r="21964" hidden="1" x14ac:dyDescent="0.25"/>
    <row r="21965" hidden="1" x14ac:dyDescent="0.25"/>
    <row r="21966" hidden="1" x14ac:dyDescent="0.25"/>
    <row r="21967" hidden="1" x14ac:dyDescent="0.25"/>
    <row r="21968" hidden="1" x14ac:dyDescent="0.25"/>
    <row r="21969" hidden="1" x14ac:dyDescent="0.25"/>
    <row r="21970" hidden="1" x14ac:dyDescent="0.25"/>
    <row r="21971" hidden="1" x14ac:dyDescent="0.25"/>
    <row r="21972" hidden="1" x14ac:dyDescent="0.25"/>
    <row r="21973" hidden="1" x14ac:dyDescent="0.25"/>
    <row r="21974" hidden="1" x14ac:dyDescent="0.25"/>
    <row r="21975" hidden="1" x14ac:dyDescent="0.25"/>
    <row r="21976" hidden="1" x14ac:dyDescent="0.25"/>
    <row r="21977" hidden="1" x14ac:dyDescent="0.25"/>
    <row r="21978" hidden="1" x14ac:dyDescent="0.25"/>
    <row r="21979" hidden="1" x14ac:dyDescent="0.25"/>
    <row r="21980" hidden="1" x14ac:dyDescent="0.25"/>
    <row r="21981" hidden="1" x14ac:dyDescent="0.25"/>
    <row r="21982" hidden="1" x14ac:dyDescent="0.25"/>
    <row r="21983" hidden="1" x14ac:dyDescent="0.25"/>
    <row r="21984" hidden="1" x14ac:dyDescent="0.25"/>
    <row r="21985" hidden="1" x14ac:dyDescent="0.25"/>
    <row r="21986" hidden="1" x14ac:dyDescent="0.25"/>
    <row r="21987" hidden="1" x14ac:dyDescent="0.25"/>
    <row r="21988" hidden="1" x14ac:dyDescent="0.25"/>
    <row r="21989" hidden="1" x14ac:dyDescent="0.25"/>
    <row r="21990" hidden="1" x14ac:dyDescent="0.25"/>
    <row r="21991" hidden="1" x14ac:dyDescent="0.25"/>
    <row r="21992" hidden="1" x14ac:dyDescent="0.25"/>
    <row r="21993" hidden="1" x14ac:dyDescent="0.25"/>
    <row r="21994" hidden="1" x14ac:dyDescent="0.25"/>
    <row r="21995" hidden="1" x14ac:dyDescent="0.25"/>
    <row r="21996" hidden="1" x14ac:dyDescent="0.25"/>
    <row r="21997" hidden="1" x14ac:dyDescent="0.25"/>
    <row r="21998" hidden="1" x14ac:dyDescent="0.25"/>
    <row r="21999" hidden="1" x14ac:dyDescent="0.25"/>
    <row r="22000" hidden="1" x14ac:dyDescent="0.25"/>
    <row r="22001" hidden="1" x14ac:dyDescent="0.25"/>
    <row r="22002" hidden="1" x14ac:dyDescent="0.25"/>
    <row r="22003" hidden="1" x14ac:dyDescent="0.25"/>
    <row r="22004" hidden="1" x14ac:dyDescent="0.25"/>
    <row r="22005" hidden="1" x14ac:dyDescent="0.25"/>
    <row r="22006" hidden="1" x14ac:dyDescent="0.25"/>
    <row r="22007" hidden="1" x14ac:dyDescent="0.25"/>
    <row r="22008" hidden="1" x14ac:dyDescent="0.25"/>
    <row r="22009" hidden="1" x14ac:dyDescent="0.25"/>
    <row r="22010" hidden="1" x14ac:dyDescent="0.25"/>
    <row r="22011" hidden="1" x14ac:dyDescent="0.25"/>
    <row r="22012" hidden="1" x14ac:dyDescent="0.25"/>
    <row r="22013" hidden="1" x14ac:dyDescent="0.25"/>
    <row r="22014" hidden="1" x14ac:dyDescent="0.25"/>
    <row r="22015" hidden="1" x14ac:dyDescent="0.25"/>
    <row r="22016" hidden="1" x14ac:dyDescent="0.25"/>
    <row r="22017" hidden="1" x14ac:dyDescent="0.25"/>
    <row r="22018" hidden="1" x14ac:dyDescent="0.25"/>
    <row r="22019" hidden="1" x14ac:dyDescent="0.25"/>
    <row r="22020" hidden="1" x14ac:dyDescent="0.25"/>
    <row r="22021" hidden="1" x14ac:dyDescent="0.25"/>
    <row r="22022" hidden="1" x14ac:dyDescent="0.25"/>
    <row r="22023" hidden="1" x14ac:dyDescent="0.25"/>
    <row r="22024" hidden="1" x14ac:dyDescent="0.25"/>
    <row r="22025" hidden="1" x14ac:dyDescent="0.25"/>
    <row r="22026" hidden="1" x14ac:dyDescent="0.25"/>
    <row r="22027" hidden="1" x14ac:dyDescent="0.25"/>
    <row r="22028" hidden="1" x14ac:dyDescent="0.25"/>
    <row r="22029" hidden="1" x14ac:dyDescent="0.25"/>
    <row r="22030" hidden="1" x14ac:dyDescent="0.25"/>
    <row r="22031" hidden="1" x14ac:dyDescent="0.25"/>
    <row r="22032" hidden="1" x14ac:dyDescent="0.25"/>
    <row r="22033" hidden="1" x14ac:dyDescent="0.25"/>
    <row r="22034" hidden="1" x14ac:dyDescent="0.25"/>
    <row r="22035" hidden="1" x14ac:dyDescent="0.25"/>
    <row r="22036" hidden="1" x14ac:dyDescent="0.25"/>
    <row r="22037" hidden="1" x14ac:dyDescent="0.25"/>
    <row r="22038" hidden="1" x14ac:dyDescent="0.25"/>
    <row r="22039" hidden="1" x14ac:dyDescent="0.25"/>
    <row r="22040" hidden="1" x14ac:dyDescent="0.25"/>
    <row r="22041" hidden="1" x14ac:dyDescent="0.25"/>
    <row r="22042" hidden="1" x14ac:dyDescent="0.25"/>
    <row r="22043" hidden="1" x14ac:dyDescent="0.25"/>
    <row r="22044" hidden="1" x14ac:dyDescent="0.25"/>
    <row r="22045" hidden="1" x14ac:dyDescent="0.25"/>
    <row r="22046" hidden="1" x14ac:dyDescent="0.25"/>
    <row r="22047" hidden="1" x14ac:dyDescent="0.25"/>
    <row r="22048" hidden="1" x14ac:dyDescent="0.25"/>
    <row r="22049" hidden="1" x14ac:dyDescent="0.25"/>
    <row r="22050" hidden="1" x14ac:dyDescent="0.25"/>
    <row r="22051" hidden="1" x14ac:dyDescent="0.25"/>
    <row r="22052" hidden="1" x14ac:dyDescent="0.25"/>
    <row r="22053" hidden="1" x14ac:dyDescent="0.25"/>
    <row r="22054" hidden="1" x14ac:dyDescent="0.25"/>
    <row r="22055" hidden="1" x14ac:dyDescent="0.25"/>
    <row r="22056" hidden="1" x14ac:dyDescent="0.25"/>
    <row r="22057" hidden="1" x14ac:dyDescent="0.25"/>
    <row r="22058" hidden="1" x14ac:dyDescent="0.25"/>
    <row r="22059" hidden="1" x14ac:dyDescent="0.25"/>
    <row r="22060" hidden="1" x14ac:dyDescent="0.25"/>
    <row r="22061" hidden="1" x14ac:dyDescent="0.25"/>
    <row r="22062" hidden="1" x14ac:dyDescent="0.25"/>
    <row r="22063" hidden="1" x14ac:dyDescent="0.25"/>
    <row r="22064" hidden="1" x14ac:dyDescent="0.25"/>
    <row r="22065" hidden="1" x14ac:dyDescent="0.25"/>
    <row r="22066" hidden="1" x14ac:dyDescent="0.25"/>
    <row r="22067" hidden="1" x14ac:dyDescent="0.25"/>
    <row r="22068" hidden="1" x14ac:dyDescent="0.25"/>
    <row r="22069" hidden="1" x14ac:dyDescent="0.25"/>
    <row r="22070" hidden="1" x14ac:dyDescent="0.25"/>
    <row r="22071" hidden="1" x14ac:dyDescent="0.25"/>
    <row r="22072" hidden="1" x14ac:dyDescent="0.25"/>
    <row r="22073" hidden="1" x14ac:dyDescent="0.25"/>
    <row r="22074" hidden="1" x14ac:dyDescent="0.25"/>
    <row r="22075" hidden="1" x14ac:dyDescent="0.25"/>
    <row r="22076" hidden="1" x14ac:dyDescent="0.25"/>
    <row r="22077" hidden="1" x14ac:dyDescent="0.25"/>
    <row r="22078" hidden="1" x14ac:dyDescent="0.25"/>
    <row r="22079" hidden="1" x14ac:dyDescent="0.25"/>
    <row r="22080" hidden="1" x14ac:dyDescent="0.25"/>
    <row r="22081" hidden="1" x14ac:dyDescent="0.25"/>
    <row r="22082" hidden="1" x14ac:dyDescent="0.25"/>
    <row r="22083" hidden="1" x14ac:dyDescent="0.25"/>
    <row r="22084" hidden="1" x14ac:dyDescent="0.25"/>
    <row r="22085" hidden="1" x14ac:dyDescent="0.25"/>
    <row r="22086" hidden="1" x14ac:dyDescent="0.25"/>
    <row r="22087" hidden="1" x14ac:dyDescent="0.25"/>
    <row r="22088" hidden="1" x14ac:dyDescent="0.25"/>
    <row r="22089" hidden="1" x14ac:dyDescent="0.25"/>
    <row r="22090" hidden="1" x14ac:dyDescent="0.25"/>
    <row r="22091" hidden="1" x14ac:dyDescent="0.25"/>
    <row r="22092" hidden="1" x14ac:dyDescent="0.25"/>
    <row r="22093" hidden="1" x14ac:dyDescent="0.25"/>
    <row r="22094" hidden="1" x14ac:dyDescent="0.25"/>
    <row r="22095" hidden="1" x14ac:dyDescent="0.25"/>
    <row r="22096" hidden="1" x14ac:dyDescent="0.25"/>
    <row r="22097" hidden="1" x14ac:dyDescent="0.25"/>
    <row r="22098" hidden="1" x14ac:dyDescent="0.25"/>
    <row r="22099" hidden="1" x14ac:dyDescent="0.25"/>
    <row r="22100" hidden="1" x14ac:dyDescent="0.25"/>
    <row r="22101" hidden="1" x14ac:dyDescent="0.25"/>
    <row r="22102" hidden="1" x14ac:dyDescent="0.25"/>
    <row r="22103" hidden="1" x14ac:dyDescent="0.25"/>
    <row r="22104" hidden="1" x14ac:dyDescent="0.25"/>
    <row r="22105" hidden="1" x14ac:dyDescent="0.25"/>
    <row r="22106" hidden="1" x14ac:dyDescent="0.25"/>
    <row r="22107" hidden="1" x14ac:dyDescent="0.25"/>
    <row r="22108" hidden="1" x14ac:dyDescent="0.25"/>
    <row r="22109" hidden="1" x14ac:dyDescent="0.25"/>
    <row r="22110" hidden="1" x14ac:dyDescent="0.25"/>
    <row r="22111" hidden="1" x14ac:dyDescent="0.25"/>
    <row r="22112" hidden="1" x14ac:dyDescent="0.25"/>
    <row r="22113" hidden="1" x14ac:dyDescent="0.25"/>
    <row r="22114" hidden="1" x14ac:dyDescent="0.25"/>
    <row r="22115" hidden="1" x14ac:dyDescent="0.25"/>
    <row r="22116" hidden="1" x14ac:dyDescent="0.25"/>
    <row r="22117" hidden="1" x14ac:dyDescent="0.25"/>
    <row r="22118" hidden="1" x14ac:dyDescent="0.25"/>
    <row r="22119" hidden="1" x14ac:dyDescent="0.25"/>
    <row r="22120" hidden="1" x14ac:dyDescent="0.25"/>
    <row r="22121" hidden="1" x14ac:dyDescent="0.25"/>
    <row r="22122" hidden="1" x14ac:dyDescent="0.25"/>
    <row r="22123" hidden="1" x14ac:dyDescent="0.25"/>
    <row r="22124" hidden="1" x14ac:dyDescent="0.25"/>
    <row r="22125" hidden="1" x14ac:dyDescent="0.25"/>
    <row r="22126" hidden="1" x14ac:dyDescent="0.25"/>
    <row r="22127" hidden="1" x14ac:dyDescent="0.25"/>
    <row r="22128" hidden="1" x14ac:dyDescent="0.25"/>
    <row r="22129" hidden="1" x14ac:dyDescent="0.25"/>
    <row r="22130" hidden="1" x14ac:dyDescent="0.25"/>
    <row r="22131" hidden="1" x14ac:dyDescent="0.25"/>
    <row r="22132" hidden="1" x14ac:dyDescent="0.25"/>
    <row r="22133" hidden="1" x14ac:dyDescent="0.25"/>
    <row r="22134" hidden="1" x14ac:dyDescent="0.25"/>
    <row r="22135" hidden="1" x14ac:dyDescent="0.25"/>
    <row r="22136" hidden="1" x14ac:dyDescent="0.25"/>
    <row r="22137" hidden="1" x14ac:dyDescent="0.25"/>
    <row r="22138" hidden="1" x14ac:dyDescent="0.25"/>
    <row r="22139" hidden="1" x14ac:dyDescent="0.25"/>
    <row r="22140" hidden="1" x14ac:dyDescent="0.25"/>
    <row r="22141" hidden="1" x14ac:dyDescent="0.25"/>
    <row r="22142" hidden="1" x14ac:dyDescent="0.25"/>
    <row r="22143" hidden="1" x14ac:dyDescent="0.25"/>
    <row r="22144" hidden="1" x14ac:dyDescent="0.25"/>
    <row r="22145" hidden="1" x14ac:dyDescent="0.25"/>
    <row r="22146" hidden="1" x14ac:dyDescent="0.25"/>
    <row r="22147" hidden="1" x14ac:dyDescent="0.25"/>
    <row r="22148" hidden="1" x14ac:dyDescent="0.25"/>
    <row r="22149" hidden="1" x14ac:dyDescent="0.25"/>
    <row r="22150" hidden="1" x14ac:dyDescent="0.25"/>
    <row r="22151" hidden="1" x14ac:dyDescent="0.25"/>
    <row r="22152" hidden="1" x14ac:dyDescent="0.25"/>
    <row r="22153" hidden="1" x14ac:dyDescent="0.25"/>
    <row r="22154" hidden="1" x14ac:dyDescent="0.25"/>
    <row r="22155" hidden="1" x14ac:dyDescent="0.25"/>
    <row r="22156" hidden="1" x14ac:dyDescent="0.25"/>
    <row r="22157" hidden="1" x14ac:dyDescent="0.25"/>
    <row r="22158" hidden="1" x14ac:dyDescent="0.25"/>
    <row r="22159" hidden="1" x14ac:dyDescent="0.25"/>
    <row r="22160" hidden="1" x14ac:dyDescent="0.25"/>
    <row r="22161" hidden="1" x14ac:dyDescent="0.25"/>
    <row r="22162" hidden="1" x14ac:dyDescent="0.25"/>
    <row r="22163" hidden="1" x14ac:dyDescent="0.25"/>
    <row r="22164" hidden="1" x14ac:dyDescent="0.25"/>
    <row r="22165" hidden="1" x14ac:dyDescent="0.25"/>
    <row r="22166" hidden="1" x14ac:dyDescent="0.25"/>
    <row r="22167" hidden="1" x14ac:dyDescent="0.25"/>
    <row r="22168" hidden="1" x14ac:dyDescent="0.25"/>
    <row r="22169" hidden="1" x14ac:dyDescent="0.25"/>
    <row r="22170" hidden="1" x14ac:dyDescent="0.25"/>
    <row r="22171" hidden="1" x14ac:dyDescent="0.25"/>
    <row r="22172" hidden="1" x14ac:dyDescent="0.25"/>
    <row r="22173" hidden="1" x14ac:dyDescent="0.25"/>
    <row r="22174" hidden="1" x14ac:dyDescent="0.25"/>
    <row r="22175" hidden="1" x14ac:dyDescent="0.25"/>
    <row r="22176" hidden="1" x14ac:dyDescent="0.25"/>
    <row r="22177" hidden="1" x14ac:dyDescent="0.25"/>
    <row r="22178" hidden="1" x14ac:dyDescent="0.25"/>
    <row r="22179" hidden="1" x14ac:dyDescent="0.25"/>
    <row r="22180" hidden="1" x14ac:dyDescent="0.25"/>
    <row r="22181" hidden="1" x14ac:dyDescent="0.25"/>
    <row r="22182" hidden="1" x14ac:dyDescent="0.25"/>
    <row r="22183" hidden="1" x14ac:dyDescent="0.25"/>
    <row r="22184" hidden="1" x14ac:dyDescent="0.25"/>
    <row r="22185" hidden="1" x14ac:dyDescent="0.25"/>
    <row r="22186" hidden="1" x14ac:dyDescent="0.25"/>
    <row r="22187" hidden="1" x14ac:dyDescent="0.25"/>
    <row r="22188" hidden="1" x14ac:dyDescent="0.25"/>
    <row r="22189" hidden="1" x14ac:dyDescent="0.25"/>
    <row r="22190" hidden="1" x14ac:dyDescent="0.25"/>
    <row r="22191" hidden="1" x14ac:dyDescent="0.25"/>
    <row r="22192" hidden="1" x14ac:dyDescent="0.25"/>
    <row r="22193" hidden="1" x14ac:dyDescent="0.25"/>
    <row r="22194" hidden="1" x14ac:dyDescent="0.25"/>
    <row r="22195" hidden="1" x14ac:dyDescent="0.25"/>
    <row r="22196" hidden="1" x14ac:dyDescent="0.25"/>
    <row r="22197" hidden="1" x14ac:dyDescent="0.25"/>
    <row r="22198" hidden="1" x14ac:dyDescent="0.25"/>
    <row r="22199" hidden="1" x14ac:dyDescent="0.25"/>
    <row r="22200" hidden="1" x14ac:dyDescent="0.25"/>
    <row r="22201" hidden="1" x14ac:dyDescent="0.25"/>
    <row r="22202" hidden="1" x14ac:dyDescent="0.25"/>
    <row r="22203" hidden="1" x14ac:dyDescent="0.25"/>
    <row r="22204" hidden="1" x14ac:dyDescent="0.25"/>
    <row r="22205" hidden="1" x14ac:dyDescent="0.25"/>
    <row r="22206" hidden="1" x14ac:dyDescent="0.25"/>
    <row r="22207" hidden="1" x14ac:dyDescent="0.25"/>
    <row r="22208" hidden="1" x14ac:dyDescent="0.25"/>
    <row r="22209" hidden="1" x14ac:dyDescent="0.25"/>
    <row r="22210" hidden="1" x14ac:dyDescent="0.25"/>
    <row r="22211" hidden="1" x14ac:dyDescent="0.25"/>
    <row r="22212" hidden="1" x14ac:dyDescent="0.25"/>
    <row r="22213" hidden="1" x14ac:dyDescent="0.25"/>
    <row r="22214" hidden="1" x14ac:dyDescent="0.25"/>
    <row r="22215" hidden="1" x14ac:dyDescent="0.25"/>
    <row r="22216" hidden="1" x14ac:dyDescent="0.25"/>
    <row r="22217" hidden="1" x14ac:dyDescent="0.25"/>
    <row r="22218" hidden="1" x14ac:dyDescent="0.25"/>
    <row r="22219" hidden="1" x14ac:dyDescent="0.25"/>
    <row r="22220" hidden="1" x14ac:dyDescent="0.25"/>
    <row r="22221" hidden="1" x14ac:dyDescent="0.25"/>
    <row r="22222" hidden="1" x14ac:dyDescent="0.25"/>
    <row r="22223" hidden="1" x14ac:dyDescent="0.25"/>
    <row r="22224" hidden="1" x14ac:dyDescent="0.25"/>
    <row r="22225" hidden="1" x14ac:dyDescent="0.25"/>
    <row r="22226" hidden="1" x14ac:dyDescent="0.25"/>
    <row r="22227" hidden="1" x14ac:dyDescent="0.25"/>
    <row r="22228" hidden="1" x14ac:dyDescent="0.25"/>
    <row r="22229" hidden="1" x14ac:dyDescent="0.25"/>
    <row r="22230" hidden="1" x14ac:dyDescent="0.25"/>
    <row r="22231" hidden="1" x14ac:dyDescent="0.25"/>
    <row r="22232" hidden="1" x14ac:dyDescent="0.25"/>
    <row r="22233" hidden="1" x14ac:dyDescent="0.25"/>
    <row r="22234" hidden="1" x14ac:dyDescent="0.25"/>
    <row r="22235" hidden="1" x14ac:dyDescent="0.25"/>
    <row r="22236" hidden="1" x14ac:dyDescent="0.25"/>
    <row r="22237" hidden="1" x14ac:dyDescent="0.25"/>
    <row r="22238" hidden="1" x14ac:dyDescent="0.25"/>
    <row r="22239" hidden="1" x14ac:dyDescent="0.25"/>
    <row r="22240" hidden="1" x14ac:dyDescent="0.25"/>
    <row r="22241" hidden="1" x14ac:dyDescent="0.25"/>
    <row r="22242" hidden="1" x14ac:dyDescent="0.25"/>
    <row r="22243" hidden="1" x14ac:dyDescent="0.25"/>
    <row r="22244" hidden="1" x14ac:dyDescent="0.25"/>
    <row r="22245" hidden="1" x14ac:dyDescent="0.25"/>
    <row r="22246" hidden="1" x14ac:dyDescent="0.25"/>
    <row r="22247" hidden="1" x14ac:dyDescent="0.25"/>
    <row r="22248" hidden="1" x14ac:dyDescent="0.25"/>
    <row r="22249" hidden="1" x14ac:dyDescent="0.25"/>
    <row r="22250" hidden="1" x14ac:dyDescent="0.25"/>
    <row r="22251" hidden="1" x14ac:dyDescent="0.25"/>
    <row r="22252" hidden="1" x14ac:dyDescent="0.25"/>
    <row r="22253" hidden="1" x14ac:dyDescent="0.25"/>
    <row r="22254" hidden="1" x14ac:dyDescent="0.25"/>
    <row r="22255" hidden="1" x14ac:dyDescent="0.25"/>
    <row r="22256" hidden="1" x14ac:dyDescent="0.25"/>
    <row r="22257" hidden="1" x14ac:dyDescent="0.25"/>
    <row r="22258" hidden="1" x14ac:dyDescent="0.25"/>
    <row r="22259" hidden="1" x14ac:dyDescent="0.25"/>
    <row r="22260" hidden="1" x14ac:dyDescent="0.25"/>
    <row r="22261" hidden="1" x14ac:dyDescent="0.25"/>
    <row r="22262" hidden="1" x14ac:dyDescent="0.25"/>
    <row r="22263" hidden="1" x14ac:dyDescent="0.25"/>
    <row r="22264" hidden="1" x14ac:dyDescent="0.25"/>
    <row r="22265" hidden="1" x14ac:dyDescent="0.25"/>
    <row r="22266" hidden="1" x14ac:dyDescent="0.25"/>
    <row r="22267" hidden="1" x14ac:dyDescent="0.25"/>
    <row r="22268" hidden="1" x14ac:dyDescent="0.25"/>
    <row r="22269" hidden="1" x14ac:dyDescent="0.25"/>
    <row r="22270" hidden="1" x14ac:dyDescent="0.25"/>
    <row r="22271" hidden="1" x14ac:dyDescent="0.25"/>
    <row r="22272" hidden="1" x14ac:dyDescent="0.25"/>
    <row r="22273" hidden="1" x14ac:dyDescent="0.25"/>
    <row r="22274" hidden="1" x14ac:dyDescent="0.25"/>
    <row r="22275" hidden="1" x14ac:dyDescent="0.25"/>
    <row r="22276" hidden="1" x14ac:dyDescent="0.25"/>
    <row r="22277" hidden="1" x14ac:dyDescent="0.25"/>
    <row r="22278" hidden="1" x14ac:dyDescent="0.25"/>
    <row r="22279" hidden="1" x14ac:dyDescent="0.25"/>
    <row r="22280" hidden="1" x14ac:dyDescent="0.25"/>
    <row r="22281" hidden="1" x14ac:dyDescent="0.25"/>
    <row r="22282" hidden="1" x14ac:dyDescent="0.25"/>
    <row r="22283" hidden="1" x14ac:dyDescent="0.25"/>
    <row r="22284" hidden="1" x14ac:dyDescent="0.25"/>
    <row r="22285" hidden="1" x14ac:dyDescent="0.25"/>
    <row r="22286" hidden="1" x14ac:dyDescent="0.25"/>
    <row r="22287" hidden="1" x14ac:dyDescent="0.25"/>
    <row r="22288" hidden="1" x14ac:dyDescent="0.25"/>
    <row r="22289" hidden="1" x14ac:dyDescent="0.25"/>
    <row r="22290" hidden="1" x14ac:dyDescent="0.25"/>
    <row r="22291" hidden="1" x14ac:dyDescent="0.25"/>
    <row r="22292" hidden="1" x14ac:dyDescent="0.25"/>
    <row r="22293" hidden="1" x14ac:dyDescent="0.25"/>
    <row r="22294" hidden="1" x14ac:dyDescent="0.25"/>
    <row r="22295" hidden="1" x14ac:dyDescent="0.25"/>
    <row r="22296" hidden="1" x14ac:dyDescent="0.25"/>
    <row r="22297" hidden="1" x14ac:dyDescent="0.25"/>
    <row r="22298" hidden="1" x14ac:dyDescent="0.25"/>
    <row r="22299" hidden="1" x14ac:dyDescent="0.25"/>
    <row r="22300" hidden="1" x14ac:dyDescent="0.25"/>
    <row r="22301" hidden="1" x14ac:dyDescent="0.25"/>
    <row r="22302" hidden="1" x14ac:dyDescent="0.25"/>
    <row r="22303" hidden="1" x14ac:dyDescent="0.25"/>
    <row r="22304" hidden="1" x14ac:dyDescent="0.25"/>
    <row r="22305" hidden="1" x14ac:dyDescent="0.25"/>
    <row r="22306" hidden="1" x14ac:dyDescent="0.25"/>
    <row r="22307" hidden="1" x14ac:dyDescent="0.25"/>
    <row r="22308" hidden="1" x14ac:dyDescent="0.25"/>
    <row r="22309" hidden="1" x14ac:dyDescent="0.25"/>
    <row r="22310" hidden="1" x14ac:dyDescent="0.25"/>
    <row r="22311" hidden="1" x14ac:dyDescent="0.25"/>
    <row r="22312" hidden="1" x14ac:dyDescent="0.25"/>
    <row r="22313" hidden="1" x14ac:dyDescent="0.25"/>
    <row r="22314" hidden="1" x14ac:dyDescent="0.25"/>
    <row r="22315" hidden="1" x14ac:dyDescent="0.25"/>
    <row r="22316" hidden="1" x14ac:dyDescent="0.25"/>
    <row r="22317" hidden="1" x14ac:dyDescent="0.25"/>
    <row r="22318" hidden="1" x14ac:dyDescent="0.25"/>
    <row r="22319" hidden="1" x14ac:dyDescent="0.25"/>
    <row r="22320" hidden="1" x14ac:dyDescent="0.25"/>
    <row r="22321" hidden="1" x14ac:dyDescent="0.25"/>
    <row r="22322" hidden="1" x14ac:dyDescent="0.25"/>
    <row r="22323" hidden="1" x14ac:dyDescent="0.25"/>
    <row r="22324" hidden="1" x14ac:dyDescent="0.25"/>
    <row r="22325" hidden="1" x14ac:dyDescent="0.25"/>
    <row r="22326" hidden="1" x14ac:dyDescent="0.25"/>
    <row r="22327" hidden="1" x14ac:dyDescent="0.25"/>
    <row r="22328" hidden="1" x14ac:dyDescent="0.25"/>
    <row r="22329" hidden="1" x14ac:dyDescent="0.25"/>
    <row r="22330" hidden="1" x14ac:dyDescent="0.25"/>
    <row r="22331" hidden="1" x14ac:dyDescent="0.25"/>
    <row r="22332" hidden="1" x14ac:dyDescent="0.25"/>
    <row r="22333" hidden="1" x14ac:dyDescent="0.25"/>
    <row r="22334" hidden="1" x14ac:dyDescent="0.25"/>
    <row r="22335" hidden="1" x14ac:dyDescent="0.25"/>
    <row r="22336" hidden="1" x14ac:dyDescent="0.25"/>
    <row r="22337" hidden="1" x14ac:dyDescent="0.25"/>
    <row r="22338" hidden="1" x14ac:dyDescent="0.25"/>
    <row r="22339" hidden="1" x14ac:dyDescent="0.25"/>
    <row r="22340" hidden="1" x14ac:dyDescent="0.25"/>
    <row r="22341" hidden="1" x14ac:dyDescent="0.25"/>
    <row r="22342" hidden="1" x14ac:dyDescent="0.25"/>
    <row r="22343" hidden="1" x14ac:dyDescent="0.25"/>
    <row r="22344" hidden="1" x14ac:dyDescent="0.25"/>
    <row r="22345" hidden="1" x14ac:dyDescent="0.25"/>
    <row r="22346" hidden="1" x14ac:dyDescent="0.25"/>
    <row r="22347" hidden="1" x14ac:dyDescent="0.25"/>
    <row r="22348" hidden="1" x14ac:dyDescent="0.25"/>
    <row r="22349" hidden="1" x14ac:dyDescent="0.25"/>
    <row r="22350" hidden="1" x14ac:dyDescent="0.25"/>
    <row r="22351" hidden="1" x14ac:dyDescent="0.25"/>
    <row r="22352" hidden="1" x14ac:dyDescent="0.25"/>
    <row r="22353" hidden="1" x14ac:dyDescent="0.25"/>
    <row r="22354" hidden="1" x14ac:dyDescent="0.25"/>
    <row r="22355" hidden="1" x14ac:dyDescent="0.25"/>
    <row r="22356" hidden="1" x14ac:dyDescent="0.25"/>
    <row r="22357" hidden="1" x14ac:dyDescent="0.25"/>
    <row r="22358" hidden="1" x14ac:dyDescent="0.25"/>
    <row r="22359" hidden="1" x14ac:dyDescent="0.25"/>
    <row r="22360" hidden="1" x14ac:dyDescent="0.25"/>
    <row r="22361" hidden="1" x14ac:dyDescent="0.25"/>
    <row r="22362" hidden="1" x14ac:dyDescent="0.25"/>
    <row r="22363" hidden="1" x14ac:dyDescent="0.25"/>
    <row r="22364" hidden="1" x14ac:dyDescent="0.25"/>
    <row r="22365" hidden="1" x14ac:dyDescent="0.25"/>
    <row r="22366" hidden="1" x14ac:dyDescent="0.25"/>
    <row r="22367" hidden="1" x14ac:dyDescent="0.25"/>
    <row r="22368" hidden="1" x14ac:dyDescent="0.25"/>
    <row r="22369" hidden="1" x14ac:dyDescent="0.25"/>
    <row r="22370" hidden="1" x14ac:dyDescent="0.25"/>
    <row r="22371" hidden="1" x14ac:dyDescent="0.25"/>
    <row r="22372" hidden="1" x14ac:dyDescent="0.25"/>
    <row r="22373" hidden="1" x14ac:dyDescent="0.25"/>
    <row r="22374" hidden="1" x14ac:dyDescent="0.25"/>
    <row r="22375" hidden="1" x14ac:dyDescent="0.25"/>
    <row r="22376" hidden="1" x14ac:dyDescent="0.25"/>
    <row r="22377" hidden="1" x14ac:dyDescent="0.25"/>
    <row r="22378" hidden="1" x14ac:dyDescent="0.25"/>
    <row r="22379" hidden="1" x14ac:dyDescent="0.25"/>
    <row r="22380" hidden="1" x14ac:dyDescent="0.25"/>
    <row r="22381" hidden="1" x14ac:dyDescent="0.25"/>
    <row r="22382" hidden="1" x14ac:dyDescent="0.25"/>
    <row r="22383" hidden="1" x14ac:dyDescent="0.25"/>
    <row r="22384" hidden="1" x14ac:dyDescent="0.25"/>
    <row r="22385" hidden="1" x14ac:dyDescent="0.25"/>
    <row r="22386" hidden="1" x14ac:dyDescent="0.25"/>
    <row r="22387" hidden="1" x14ac:dyDescent="0.25"/>
    <row r="22388" hidden="1" x14ac:dyDescent="0.25"/>
    <row r="22389" hidden="1" x14ac:dyDescent="0.25"/>
    <row r="22390" hidden="1" x14ac:dyDescent="0.25"/>
    <row r="22391" hidden="1" x14ac:dyDescent="0.25"/>
    <row r="22392" hidden="1" x14ac:dyDescent="0.25"/>
    <row r="22393" hidden="1" x14ac:dyDescent="0.25"/>
    <row r="22394" hidden="1" x14ac:dyDescent="0.25"/>
    <row r="22395" hidden="1" x14ac:dyDescent="0.25"/>
    <row r="22396" hidden="1" x14ac:dyDescent="0.25"/>
    <row r="22397" hidden="1" x14ac:dyDescent="0.25"/>
    <row r="22398" hidden="1" x14ac:dyDescent="0.25"/>
    <row r="22399" hidden="1" x14ac:dyDescent="0.25"/>
    <row r="22400" hidden="1" x14ac:dyDescent="0.25"/>
    <row r="22401" hidden="1" x14ac:dyDescent="0.25"/>
    <row r="22402" hidden="1" x14ac:dyDescent="0.25"/>
    <row r="22403" hidden="1" x14ac:dyDescent="0.25"/>
    <row r="22404" hidden="1" x14ac:dyDescent="0.25"/>
    <row r="22405" hidden="1" x14ac:dyDescent="0.25"/>
    <row r="22406" hidden="1" x14ac:dyDescent="0.25"/>
    <row r="22407" hidden="1" x14ac:dyDescent="0.25"/>
    <row r="22408" hidden="1" x14ac:dyDescent="0.25"/>
    <row r="22409" hidden="1" x14ac:dyDescent="0.25"/>
    <row r="22410" hidden="1" x14ac:dyDescent="0.25"/>
    <row r="22411" hidden="1" x14ac:dyDescent="0.25"/>
    <row r="22412" hidden="1" x14ac:dyDescent="0.25"/>
    <row r="22413" hidden="1" x14ac:dyDescent="0.25"/>
    <row r="22414" hidden="1" x14ac:dyDescent="0.25"/>
    <row r="22415" hidden="1" x14ac:dyDescent="0.25"/>
    <row r="22416" hidden="1" x14ac:dyDescent="0.25"/>
    <row r="22417" hidden="1" x14ac:dyDescent="0.25"/>
    <row r="22418" hidden="1" x14ac:dyDescent="0.25"/>
    <row r="22419" hidden="1" x14ac:dyDescent="0.25"/>
    <row r="22420" hidden="1" x14ac:dyDescent="0.25"/>
    <row r="22421" hidden="1" x14ac:dyDescent="0.25"/>
    <row r="22422" hidden="1" x14ac:dyDescent="0.25"/>
    <row r="22423" hidden="1" x14ac:dyDescent="0.25"/>
    <row r="22424" hidden="1" x14ac:dyDescent="0.25"/>
    <row r="22425" hidden="1" x14ac:dyDescent="0.25"/>
    <row r="22426" hidden="1" x14ac:dyDescent="0.25"/>
    <row r="22427" hidden="1" x14ac:dyDescent="0.25"/>
    <row r="22428" hidden="1" x14ac:dyDescent="0.25"/>
    <row r="22429" hidden="1" x14ac:dyDescent="0.25"/>
    <row r="22430" hidden="1" x14ac:dyDescent="0.25"/>
    <row r="22431" hidden="1" x14ac:dyDescent="0.25"/>
    <row r="22432" hidden="1" x14ac:dyDescent="0.25"/>
    <row r="22433" hidden="1" x14ac:dyDescent="0.25"/>
    <row r="22434" hidden="1" x14ac:dyDescent="0.25"/>
    <row r="22435" hidden="1" x14ac:dyDescent="0.25"/>
    <row r="22436" hidden="1" x14ac:dyDescent="0.25"/>
    <row r="22437" hidden="1" x14ac:dyDescent="0.25"/>
    <row r="22438" hidden="1" x14ac:dyDescent="0.25"/>
    <row r="22439" hidden="1" x14ac:dyDescent="0.25"/>
    <row r="22440" hidden="1" x14ac:dyDescent="0.25"/>
    <row r="22441" hidden="1" x14ac:dyDescent="0.25"/>
    <row r="22442" hidden="1" x14ac:dyDescent="0.25"/>
    <row r="22443" hidden="1" x14ac:dyDescent="0.25"/>
    <row r="22444" hidden="1" x14ac:dyDescent="0.25"/>
    <row r="22445" hidden="1" x14ac:dyDescent="0.25"/>
    <row r="22446" hidden="1" x14ac:dyDescent="0.25"/>
    <row r="22447" hidden="1" x14ac:dyDescent="0.25"/>
    <row r="22448" hidden="1" x14ac:dyDescent="0.25"/>
    <row r="22449" hidden="1" x14ac:dyDescent="0.25"/>
    <row r="22450" hidden="1" x14ac:dyDescent="0.25"/>
    <row r="22451" hidden="1" x14ac:dyDescent="0.25"/>
    <row r="22452" hidden="1" x14ac:dyDescent="0.25"/>
    <row r="22453" hidden="1" x14ac:dyDescent="0.25"/>
    <row r="22454" hidden="1" x14ac:dyDescent="0.25"/>
    <row r="22455" hidden="1" x14ac:dyDescent="0.25"/>
    <row r="22456" hidden="1" x14ac:dyDescent="0.25"/>
    <row r="22457" hidden="1" x14ac:dyDescent="0.25"/>
    <row r="22458" hidden="1" x14ac:dyDescent="0.25"/>
    <row r="22459" hidden="1" x14ac:dyDescent="0.25"/>
    <row r="22460" hidden="1" x14ac:dyDescent="0.25"/>
    <row r="22461" hidden="1" x14ac:dyDescent="0.25"/>
    <row r="22462" hidden="1" x14ac:dyDescent="0.25"/>
    <row r="22463" hidden="1" x14ac:dyDescent="0.25"/>
    <row r="22464" hidden="1" x14ac:dyDescent="0.25"/>
    <row r="22465" hidden="1" x14ac:dyDescent="0.25"/>
    <row r="22466" hidden="1" x14ac:dyDescent="0.25"/>
    <row r="22467" hidden="1" x14ac:dyDescent="0.25"/>
    <row r="22468" hidden="1" x14ac:dyDescent="0.25"/>
    <row r="22469" hidden="1" x14ac:dyDescent="0.25"/>
    <row r="22470" hidden="1" x14ac:dyDescent="0.25"/>
    <row r="22471" hidden="1" x14ac:dyDescent="0.25"/>
    <row r="22472" hidden="1" x14ac:dyDescent="0.25"/>
    <row r="22473" hidden="1" x14ac:dyDescent="0.25"/>
    <row r="22474" hidden="1" x14ac:dyDescent="0.25"/>
    <row r="22475" hidden="1" x14ac:dyDescent="0.25"/>
    <row r="22476" hidden="1" x14ac:dyDescent="0.25"/>
    <row r="22477" hidden="1" x14ac:dyDescent="0.25"/>
    <row r="22478" hidden="1" x14ac:dyDescent="0.25"/>
    <row r="22479" hidden="1" x14ac:dyDescent="0.25"/>
    <row r="22480" hidden="1" x14ac:dyDescent="0.25"/>
    <row r="22481" hidden="1" x14ac:dyDescent="0.25"/>
    <row r="22482" hidden="1" x14ac:dyDescent="0.25"/>
    <row r="22483" hidden="1" x14ac:dyDescent="0.25"/>
    <row r="22484" hidden="1" x14ac:dyDescent="0.25"/>
    <row r="22485" hidden="1" x14ac:dyDescent="0.25"/>
    <row r="22486" hidden="1" x14ac:dyDescent="0.25"/>
    <row r="22487" hidden="1" x14ac:dyDescent="0.25"/>
    <row r="22488" hidden="1" x14ac:dyDescent="0.25"/>
    <row r="22489" hidden="1" x14ac:dyDescent="0.25"/>
    <row r="22490" hidden="1" x14ac:dyDescent="0.25"/>
    <row r="22491" hidden="1" x14ac:dyDescent="0.25"/>
    <row r="22492" hidden="1" x14ac:dyDescent="0.25"/>
    <row r="22493" hidden="1" x14ac:dyDescent="0.25"/>
    <row r="22494" hidden="1" x14ac:dyDescent="0.25"/>
    <row r="22495" hidden="1" x14ac:dyDescent="0.25"/>
    <row r="22496" hidden="1" x14ac:dyDescent="0.25"/>
    <row r="22497" hidden="1" x14ac:dyDescent="0.25"/>
    <row r="22498" hidden="1" x14ac:dyDescent="0.25"/>
    <row r="22499" hidden="1" x14ac:dyDescent="0.25"/>
    <row r="22500" hidden="1" x14ac:dyDescent="0.25"/>
    <row r="22501" hidden="1" x14ac:dyDescent="0.25"/>
    <row r="22502" hidden="1" x14ac:dyDescent="0.25"/>
    <row r="22503" hidden="1" x14ac:dyDescent="0.25"/>
    <row r="22504" hidden="1" x14ac:dyDescent="0.25"/>
    <row r="22505" hidden="1" x14ac:dyDescent="0.25"/>
    <row r="22506" hidden="1" x14ac:dyDescent="0.25"/>
    <row r="22507" hidden="1" x14ac:dyDescent="0.25"/>
    <row r="22508" hidden="1" x14ac:dyDescent="0.25"/>
    <row r="22509" hidden="1" x14ac:dyDescent="0.25"/>
    <row r="22510" hidden="1" x14ac:dyDescent="0.25"/>
    <row r="22511" hidden="1" x14ac:dyDescent="0.25"/>
    <row r="22512" hidden="1" x14ac:dyDescent="0.25"/>
    <row r="22513" hidden="1" x14ac:dyDescent="0.25"/>
    <row r="22514" hidden="1" x14ac:dyDescent="0.25"/>
    <row r="22515" hidden="1" x14ac:dyDescent="0.25"/>
    <row r="22516" hidden="1" x14ac:dyDescent="0.25"/>
    <row r="22517" hidden="1" x14ac:dyDescent="0.25"/>
    <row r="22518" hidden="1" x14ac:dyDescent="0.25"/>
    <row r="22519" hidden="1" x14ac:dyDescent="0.25"/>
    <row r="22520" hidden="1" x14ac:dyDescent="0.25"/>
    <row r="22521" hidden="1" x14ac:dyDescent="0.25"/>
    <row r="22522" hidden="1" x14ac:dyDescent="0.25"/>
    <row r="22523" hidden="1" x14ac:dyDescent="0.25"/>
    <row r="22524" hidden="1" x14ac:dyDescent="0.25"/>
    <row r="22525" hidden="1" x14ac:dyDescent="0.25"/>
    <row r="22526" hidden="1" x14ac:dyDescent="0.25"/>
    <row r="22527" hidden="1" x14ac:dyDescent="0.25"/>
    <row r="22528" hidden="1" x14ac:dyDescent="0.25"/>
    <row r="22529" hidden="1" x14ac:dyDescent="0.25"/>
    <row r="22530" hidden="1" x14ac:dyDescent="0.25"/>
    <row r="22531" hidden="1" x14ac:dyDescent="0.25"/>
    <row r="22532" hidden="1" x14ac:dyDescent="0.25"/>
    <row r="22533" hidden="1" x14ac:dyDescent="0.25"/>
    <row r="22534" hidden="1" x14ac:dyDescent="0.25"/>
    <row r="22535" hidden="1" x14ac:dyDescent="0.25"/>
    <row r="22536" hidden="1" x14ac:dyDescent="0.25"/>
    <row r="22537" hidden="1" x14ac:dyDescent="0.25"/>
    <row r="22538" hidden="1" x14ac:dyDescent="0.25"/>
    <row r="22539" hidden="1" x14ac:dyDescent="0.25"/>
    <row r="22540" hidden="1" x14ac:dyDescent="0.25"/>
    <row r="22541" hidden="1" x14ac:dyDescent="0.25"/>
    <row r="22542" hidden="1" x14ac:dyDescent="0.25"/>
    <row r="22543" hidden="1" x14ac:dyDescent="0.25"/>
    <row r="22544" hidden="1" x14ac:dyDescent="0.25"/>
    <row r="22545" hidden="1" x14ac:dyDescent="0.25"/>
    <row r="22546" hidden="1" x14ac:dyDescent="0.25"/>
    <row r="22547" hidden="1" x14ac:dyDescent="0.25"/>
    <row r="22548" hidden="1" x14ac:dyDescent="0.25"/>
    <row r="22549" hidden="1" x14ac:dyDescent="0.25"/>
    <row r="22550" hidden="1" x14ac:dyDescent="0.25"/>
    <row r="22551" hidden="1" x14ac:dyDescent="0.25"/>
    <row r="22552" hidden="1" x14ac:dyDescent="0.25"/>
    <row r="22553" hidden="1" x14ac:dyDescent="0.25"/>
    <row r="22554" hidden="1" x14ac:dyDescent="0.25"/>
    <row r="22555" hidden="1" x14ac:dyDescent="0.25"/>
    <row r="22556" hidden="1" x14ac:dyDescent="0.25"/>
    <row r="22557" hidden="1" x14ac:dyDescent="0.25"/>
    <row r="22558" hidden="1" x14ac:dyDescent="0.25"/>
    <row r="22559" hidden="1" x14ac:dyDescent="0.25"/>
    <row r="22560" hidden="1" x14ac:dyDescent="0.25"/>
    <row r="22561" hidden="1" x14ac:dyDescent="0.25"/>
    <row r="22562" hidden="1" x14ac:dyDescent="0.25"/>
    <row r="22563" hidden="1" x14ac:dyDescent="0.25"/>
    <row r="22564" hidden="1" x14ac:dyDescent="0.25"/>
    <row r="22565" hidden="1" x14ac:dyDescent="0.25"/>
    <row r="22566" hidden="1" x14ac:dyDescent="0.25"/>
    <row r="22567" hidden="1" x14ac:dyDescent="0.25"/>
    <row r="22568" hidden="1" x14ac:dyDescent="0.25"/>
    <row r="22569" hidden="1" x14ac:dyDescent="0.25"/>
    <row r="22570" hidden="1" x14ac:dyDescent="0.25"/>
    <row r="22571" hidden="1" x14ac:dyDescent="0.25"/>
    <row r="22572" hidden="1" x14ac:dyDescent="0.25"/>
    <row r="22573" hidden="1" x14ac:dyDescent="0.25"/>
    <row r="22574" hidden="1" x14ac:dyDescent="0.25"/>
    <row r="22575" hidden="1" x14ac:dyDescent="0.25"/>
    <row r="22576" hidden="1" x14ac:dyDescent="0.25"/>
    <row r="22577" hidden="1" x14ac:dyDescent="0.25"/>
    <row r="22578" hidden="1" x14ac:dyDescent="0.25"/>
    <row r="22579" hidden="1" x14ac:dyDescent="0.25"/>
    <row r="22580" hidden="1" x14ac:dyDescent="0.25"/>
    <row r="22581" hidden="1" x14ac:dyDescent="0.25"/>
    <row r="22582" hidden="1" x14ac:dyDescent="0.25"/>
    <row r="22583" hidden="1" x14ac:dyDescent="0.25"/>
    <row r="22584" hidden="1" x14ac:dyDescent="0.25"/>
    <row r="22585" hidden="1" x14ac:dyDescent="0.25"/>
    <row r="22586" hidden="1" x14ac:dyDescent="0.25"/>
    <row r="22587" hidden="1" x14ac:dyDescent="0.25"/>
    <row r="22588" hidden="1" x14ac:dyDescent="0.25"/>
    <row r="22589" hidden="1" x14ac:dyDescent="0.25"/>
    <row r="22590" hidden="1" x14ac:dyDescent="0.25"/>
    <row r="22591" hidden="1" x14ac:dyDescent="0.25"/>
    <row r="22592" hidden="1" x14ac:dyDescent="0.25"/>
    <row r="22593" hidden="1" x14ac:dyDescent="0.25"/>
    <row r="22594" hidden="1" x14ac:dyDescent="0.25"/>
    <row r="22595" hidden="1" x14ac:dyDescent="0.25"/>
    <row r="22596" hidden="1" x14ac:dyDescent="0.25"/>
    <row r="22597" hidden="1" x14ac:dyDescent="0.25"/>
    <row r="22598" hidden="1" x14ac:dyDescent="0.25"/>
    <row r="22599" hidden="1" x14ac:dyDescent="0.25"/>
    <row r="22600" hidden="1" x14ac:dyDescent="0.25"/>
    <row r="22601" hidden="1" x14ac:dyDescent="0.25"/>
    <row r="22602" hidden="1" x14ac:dyDescent="0.25"/>
    <row r="22603" hidden="1" x14ac:dyDescent="0.25"/>
    <row r="22604" hidden="1" x14ac:dyDescent="0.25"/>
    <row r="22605" hidden="1" x14ac:dyDescent="0.25"/>
    <row r="22606" hidden="1" x14ac:dyDescent="0.25"/>
    <row r="22607" hidden="1" x14ac:dyDescent="0.25"/>
    <row r="22608" hidden="1" x14ac:dyDescent="0.25"/>
    <row r="22609" hidden="1" x14ac:dyDescent="0.25"/>
    <row r="22610" hidden="1" x14ac:dyDescent="0.25"/>
    <row r="22611" hidden="1" x14ac:dyDescent="0.25"/>
    <row r="22612" hidden="1" x14ac:dyDescent="0.25"/>
    <row r="22613" hidden="1" x14ac:dyDescent="0.25"/>
    <row r="22614" hidden="1" x14ac:dyDescent="0.25"/>
    <row r="22615" hidden="1" x14ac:dyDescent="0.25"/>
    <row r="22616" hidden="1" x14ac:dyDescent="0.25"/>
    <row r="22617" hidden="1" x14ac:dyDescent="0.25"/>
    <row r="22618" hidden="1" x14ac:dyDescent="0.25"/>
    <row r="22619" hidden="1" x14ac:dyDescent="0.25"/>
    <row r="22620" hidden="1" x14ac:dyDescent="0.25"/>
    <row r="22621" hidden="1" x14ac:dyDescent="0.25"/>
    <row r="22622" hidden="1" x14ac:dyDescent="0.25"/>
    <row r="22623" hidden="1" x14ac:dyDescent="0.25"/>
    <row r="22624" hidden="1" x14ac:dyDescent="0.25"/>
    <row r="22625" hidden="1" x14ac:dyDescent="0.25"/>
    <row r="22626" hidden="1" x14ac:dyDescent="0.25"/>
    <row r="22627" hidden="1" x14ac:dyDescent="0.25"/>
    <row r="22628" hidden="1" x14ac:dyDescent="0.25"/>
    <row r="22629" hidden="1" x14ac:dyDescent="0.25"/>
    <row r="22630" hidden="1" x14ac:dyDescent="0.25"/>
    <row r="22631" hidden="1" x14ac:dyDescent="0.25"/>
    <row r="22632" hidden="1" x14ac:dyDescent="0.25"/>
    <row r="22633" hidden="1" x14ac:dyDescent="0.25"/>
    <row r="22634" hidden="1" x14ac:dyDescent="0.25"/>
    <row r="22635" hidden="1" x14ac:dyDescent="0.25"/>
    <row r="22636" hidden="1" x14ac:dyDescent="0.25"/>
    <row r="22637" hidden="1" x14ac:dyDescent="0.25"/>
    <row r="22638" hidden="1" x14ac:dyDescent="0.25"/>
    <row r="22639" hidden="1" x14ac:dyDescent="0.25"/>
    <row r="22640" hidden="1" x14ac:dyDescent="0.25"/>
    <row r="22641" hidden="1" x14ac:dyDescent="0.25"/>
    <row r="22642" hidden="1" x14ac:dyDescent="0.25"/>
    <row r="22643" hidden="1" x14ac:dyDescent="0.25"/>
    <row r="22644" hidden="1" x14ac:dyDescent="0.25"/>
    <row r="22645" hidden="1" x14ac:dyDescent="0.25"/>
    <row r="22646" hidden="1" x14ac:dyDescent="0.25"/>
    <row r="22647" hidden="1" x14ac:dyDescent="0.25"/>
    <row r="22648" hidden="1" x14ac:dyDescent="0.25"/>
    <row r="22649" hidden="1" x14ac:dyDescent="0.25"/>
    <row r="22650" hidden="1" x14ac:dyDescent="0.25"/>
    <row r="22651" hidden="1" x14ac:dyDescent="0.25"/>
    <row r="22652" hidden="1" x14ac:dyDescent="0.25"/>
    <row r="22653" hidden="1" x14ac:dyDescent="0.25"/>
    <row r="22654" hidden="1" x14ac:dyDescent="0.25"/>
    <row r="22655" hidden="1" x14ac:dyDescent="0.25"/>
    <row r="22656" hidden="1" x14ac:dyDescent="0.25"/>
    <row r="22657" hidden="1" x14ac:dyDescent="0.25"/>
    <row r="22658" hidden="1" x14ac:dyDescent="0.25"/>
    <row r="22659" hidden="1" x14ac:dyDescent="0.25"/>
    <row r="22660" hidden="1" x14ac:dyDescent="0.25"/>
    <row r="22661" hidden="1" x14ac:dyDescent="0.25"/>
    <row r="22662" hidden="1" x14ac:dyDescent="0.25"/>
    <row r="22663" hidden="1" x14ac:dyDescent="0.25"/>
    <row r="22664" hidden="1" x14ac:dyDescent="0.25"/>
    <row r="22665" hidden="1" x14ac:dyDescent="0.25"/>
    <row r="22666" hidden="1" x14ac:dyDescent="0.25"/>
    <row r="22667" hidden="1" x14ac:dyDescent="0.25"/>
    <row r="22668" hidden="1" x14ac:dyDescent="0.25"/>
    <row r="22669" hidden="1" x14ac:dyDescent="0.25"/>
    <row r="22670" hidden="1" x14ac:dyDescent="0.25"/>
    <row r="22671" hidden="1" x14ac:dyDescent="0.25"/>
    <row r="22672" hidden="1" x14ac:dyDescent="0.25"/>
    <row r="22673" hidden="1" x14ac:dyDescent="0.25"/>
    <row r="22674" hidden="1" x14ac:dyDescent="0.25"/>
    <row r="22675" hidden="1" x14ac:dyDescent="0.25"/>
    <row r="22676" hidden="1" x14ac:dyDescent="0.25"/>
    <row r="22677" hidden="1" x14ac:dyDescent="0.25"/>
    <row r="22678" hidden="1" x14ac:dyDescent="0.25"/>
    <row r="22679" hidden="1" x14ac:dyDescent="0.25"/>
    <row r="22680" hidden="1" x14ac:dyDescent="0.25"/>
    <row r="22681" hidden="1" x14ac:dyDescent="0.25"/>
    <row r="22682" hidden="1" x14ac:dyDescent="0.25"/>
    <row r="22683" hidden="1" x14ac:dyDescent="0.25"/>
    <row r="22684" hidden="1" x14ac:dyDescent="0.25"/>
    <row r="22685" hidden="1" x14ac:dyDescent="0.25"/>
    <row r="22686" hidden="1" x14ac:dyDescent="0.25"/>
    <row r="22687" hidden="1" x14ac:dyDescent="0.25"/>
    <row r="22688" hidden="1" x14ac:dyDescent="0.25"/>
    <row r="22689" hidden="1" x14ac:dyDescent="0.25"/>
    <row r="22690" hidden="1" x14ac:dyDescent="0.25"/>
    <row r="22691" hidden="1" x14ac:dyDescent="0.25"/>
    <row r="22692" hidden="1" x14ac:dyDescent="0.25"/>
    <row r="22693" hidden="1" x14ac:dyDescent="0.25"/>
    <row r="22694" hidden="1" x14ac:dyDescent="0.25"/>
    <row r="22695" hidden="1" x14ac:dyDescent="0.25"/>
    <row r="22696" hidden="1" x14ac:dyDescent="0.25"/>
    <row r="22697" hidden="1" x14ac:dyDescent="0.25"/>
    <row r="22698" hidden="1" x14ac:dyDescent="0.25"/>
    <row r="22699" hidden="1" x14ac:dyDescent="0.25"/>
    <row r="22700" hidden="1" x14ac:dyDescent="0.25"/>
    <row r="22701" hidden="1" x14ac:dyDescent="0.25"/>
    <row r="22702" hidden="1" x14ac:dyDescent="0.25"/>
    <row r="22703" hidden="1" x14ac:dyDescent="0.25"/>
    <row r="22704" hidden="1" x14ac:dyDescent="0.25"/>
    <row r="22705" hidden="1" x14ac:dyDescent="0.25"/>
    <row r="22706" hidden="1" x14ac:dyDescent="0.25"/>
    <row r="22707" hidden="1" x14ac:dyDescent="0.25"/>
    <row r="22708" hidden="1" x14ac:dyDescent="0.25"/>
    <row r="22709" hidden="1" x14ac:dyDescent="0.25"/>
    <row r="22710" hidden="1" x14ac:dyDescent="0.25"/>
    <row r="22711" hidden="1" x14ac:dyDescent="0.25"/>
    <row r="22712" hidden="1" x14ac:dyDescent="0.25"/>
    <row r="22713" hidden="1" x14ac:dyDescent="0.25"/>
    <row r="22714" hidden="1" x14ac:dyDescent="0.25"/>
    <row r="22715" hidden="1" x14ac:dyDescent="0.25"/>
    <row r="22716" hidden="1" x14ac:dyDescent="0.25"/>
    <row r="22717" hidden="1" x14ac:dyDescent="0.25"/>
    <row r="22718" hidden="1" x14ac:dyDescent="0.25"/>
    <row r="22719" hidden="1" x14ac:dyDescent="0.25"/>
    <row r="22720" hidden="1" x14ac:dyDescent="0.25"/>
    <row r="22721" hidden="1" x14ac:dyDescent="0.25"/>
    <row r="22722" hidden="1" x14ac:dyDescent="0.25"/>
    <row r="22723" hidden="1" x14ac:dyDescent="0.25"/>
    <row r="22724" hidden="1" x14ac:dyDescent="0.25"/>
    <row r="22725" hidden="1" x14ac:dyDescent="0.25"/>
    <row r="22726" hidden="1" x14ac:dyDescent="0.25"/>
    <row r="22727" hidden="1" x14ac:dyDescent="0.25"/>
    <row r="22728" hidden="1" x14ac:dyDescent="0.25"/>
    <row r="22729" hidden="1" x14ac:dyDescent="0.25"/>
    <row r="22730" hidden="1" x14ac:dyDescent="0.25"/>
    <row r="22731" hidden="1" x14ac:dyDescent="0.25"/>
    <row r="22732" hidden="1" x14ac:dyDescent="0.25"/>
    <row r="22733" hidden="1" x14ac:dyDescent="0.25"/>
    <row r="22734" hidden="1" x14ac:dyDescent="0.25"/>
    <row r="22735" hidden="1" x14ac:dyDescent="0.25"/>
    <row r="22736" hidden="1" x14ac:dyDescent="0.25"/>
    <row r="22737" hidden="1" x14ac:dyDescent="0.25"/>
    <row r="22738" hidden="1" x14ac:dyDescent="0.25"/>
    <row r="22739" hidden="1" x14ac:dyDescent="0.25"/>
    <row r="22740" hidden="1" x14ac:dyDescent="0.25"/>
    <row r="22741" hidden="1" x14ac:dyDescent="0.25"/>
    <row r="22742" hidden="1" x14ac:dyDescent="0.25"/>
    <row r="22743" hidden="1" x14ac:dyDescent="0.25"/>
    <row r="22744" hidden="1" x14ac:dyDescent="0.25"/>
    <row r="22745" hidden="1" x14ac:dyDescent="0.25"/>
    <row r="22746" hidden="1" x14ac:dyDescent="0.25"/>
    <row r="22747" hidden="1" x14ac:dyDescent="0.25"/>
    <row r="22748" hidden="1" x14ac:dyDescent="0.25"/>
    <row r="22749" hidden="1" x14ac:dyDescent="0.25"/>
    <row r="22750" hidden="1" x14ac:dyDescent="0.25"/>
    <row r="22751" hidden="1" x14ac:dyDescent="0.25"/>
    <row r="22752" hidden="1" x14ac:dyDescent="0.25"/>
    <row r="22753" hidden="1" x14ac:dyDescent="0.25"/>
    <row r="22754" hidden="1" x14ac:dyDescent="0.25"/>
    <row r="22755" hidden="1" x14ac:dyDescent="0.25"/>
    <row r="22756" hidden="1" x14ac:dyDescent="0.25"/>
    <row r="22757" hidden="1" x14ac:dyDescent="0.25"/>
    <row r="22758" hidden="1" x14ac:dyDescent="0.25"/>
    <row r="22759" hidden="1" x14ac:dyDescent="0.25"/>
    <row r="22760" hidden="1" x14ac:dyDescent="0.25"/>
    <row r="22761" hidden="1" x14ac:dyDescent="0.25"/>
    <row r="22762" hidden="1" x14ac:dyDescent="0.25"/>
    <row r="22763" hidden="1" x14ac:dyDescent="0.25"/>
    <row r="22764" hidden="1" x14ac:dyDescent="0.25"/>
    <row r="22765" hidden="1" x14ac:dyDescent="0.25"/>
    <row r="22766" hidden="1" x14ac:dyDescent="0.25"/>
    <row r="22767" hidden="1" x14ac:dyDescent="0.25"/>
    <row r="22768" hidden="1" x14ac:dyDescent="0.25"/>
    <row r="22769" hidden="1" x14ac:dyDescent="0.25"/>
    <row r="22770" hidden="1" x14ac:dyDescent="0.25"/>
    <row r="22771" hidden="1" x14ac:dyDescent="0.25"/>
    <row r="22772" hidden="1" x14ac:dyDescent="0.25"/>
    <row r="22773" hidden="1" x14ac:dyDescent="0.25"/>
    <row r="22774" hidden="1" x14ac:dyDescent="0.25"/>
    <row r="22775" hidden="1" x14ac:dyDescent="0.25"/>
    <row r="22776" hidden="1" x14ac:dyDescent="0.25"/>
    <row r="22777" hidden="1" x14ac:dyDescent="0.25"/>
    <row r="22778" hidden="1" x14ac:dyDescent="0.25"/>
    <row r="22779" hidden="1" x14ac:dyDescent="0.25"/>
    <row r="22780" hidden="1" x14ac:dyDescent="0.25"/>
    <row r="22781" hidden="1" x14ac:dyDescent="0.25"/>
    <row r="22782" hidden="1" x14ac:dyDescent="0.25"/>
    <row r="22783" hidden="1" x14ac:dyDescent="0.25"/>
    <row r="22784" hidden="1" x14ac:dyDescent="0.25"/>
    <row r="22785" hidden="1" x14ac:dyDescent="0.25"/>
    <row r="22786" hidden="1" x14ac:dyDescent="0.25"/>
    <row r="22787" hidden="1" x14ac:dyDescent="0.25"/>
    <row r="22788" hidden="1" x14ac:dyDescent="0.25"/>
    <row r="22789" hidden="1" x14ac:dyDescent="0.25"/>
    <row r="22790" hidden="1" x14ac:dyDescent="0.25"/>
    <row r="22791" hidden="1" x14ac:dyDescent="0.25"/>
    <row r="22792" hidden="1" x14ac:dyDescent="0.25"/>
    <row r="22793" hidden="1" x14ac:dyDescent="0.25"/>
    <row r="22794" hidden="1" x14ac:dyDescent="0.25"/>
    <row r="22795" hidden="1" x14ac:dyDescent="0.25"/>
    <row r="22796" hidden="1" x14ac:dyDescent="0.25"/>
    <row r="22797" hidden="1" x14ac:dyDescent="0.25"/>
    <row r="22798" hidden="1" x14ac:dyDescent="0.25"/>
    <row r="22799" hidden="1" x14ac:dyDescent="0.25"/>
    <row r="22800" hidden="1" x14ac:dyDescent="0.25"/>
    <row r="22801" hidden="1" x14ac:dyDescent="0.25"/>
    <row r="22802" hidden="1" x14ac:dyDescent="0.25"/>
    <row r="22803" hidden="1" x14ac:dyDescent="0.25"/>
    <row r="22804" hidden="1" x14ac:dyDescent="0.25"/>
    <row r="22805" hidden="1" x14ac:dyDescent="0.25"/>
    <row r="22806" hidden="1" x14ac:dyDescent="0.25"/>
    <row r="22807" hidden="1" x14ac:dyDescent="0.25"/>
    <row r="22808" hidden="1" x14ac:dyDescent="0.25"/>
    <row r="22809" hidden="1" x14ac:dyDescent="0.25"/>
    <row r="22810" hidden="1" x14ac:dyDescent="0.25"/>
    <row r="22811" hidden="1" x14ac:dyDescent="0.25"/>
    <row r="22812" hidden="1" x14ac:dyDescent="0.25"/>
    <row r="22813" hidden="1" x14ac:dyDescent="0.25"/>
    <row r="22814" hidden="1" x14ac:dyDescent="0.25"/>
    <row r="22815" hidden="1" x14ac:dyDescent="0.25"/>
    <row r="22816" hidden="1" x14ac:dyDescent="0.25"/>
    <row r="22817" hidden="1" x14ac:dyDescent="0.25"/>
    <row r="22818" hidden="1" x14ac:dyDescent="0.25"/>
    <row r="22819" hidden="1" x14ac:dyDescent="0.25"/>
    <row r="22820" hidden="1" x14ac:dyDescent="0.25"/>
    <row r="22821" hidden="1" x14ac:dyDescent="0.25"/>
    <row r="22822" hidden="1" x14ac:dyDescent="0.25"/>
    <row r="22823" hidden="1" x14ac:dyDescent="0.25"/>
    <row r="22824" hidden="1" x14ac:dyDescent="0.25"/>
    <row r="22825" hidden="1" x14ac:dyDescent="0.25"/>
    <row r="22826" hidden="1" x14ac:dyDescent="0.25"/>
    <row r="22827" hidden="1" x14ac:dyDescent="0.25"/>
    <row r="22828" hidden="1" x14ac:dyDescent="0.25"/>
    <row r="22829" hidden="1" x14ac:dyDescent="0.25"/>
    <row r="22830" hidden="1" x14ac:dyDescent="0.25"/>
    <row r="22831" hidden="1" x14ac:dyDescent="0.25"/>
    <row r="22832" hidden="1" x14ac:dyDescent="0.25"/>
    <row r="22833" hidden="1" x14ac:dyDescent="0.25"/>
    <row r="22834" hidden="1" x14ac:dyDescent="0.25"/>
    <row r="22835" hidden="1" x14ac:dyDescent="0.25"/>
    <row r="22836" hidden="1" x14ac:dyDescent="0.25"/>
    <row r="22837" hidden="1" x14ac:dyDescent="0.25"/>
    <row r="22838" hidden="1" x14ac:dyDescent="0.25"/>
    <row r="22839" hidden="1" x14ac:dyDescent="0.25"/>
    <row r="22840" hidden="1" x14ac:dyDescent="0.25"/>
    <row r="22841" hidden="1" x14ac:dyDescent="0.25"/>
    <row r="22842" hidden="1" x14ac:dyDescent="0.25"/>
    <row r="22843" hidden="1" x14ac:dyDescent="0.25"/>
    <row r="22844" hidden="1" x14ac:dyDescent="0.25"/>
    <row r="22845" hidden="1" x14ac:dyDescent="0.25"/>
    <row r="22846" hidden="1" x14ac:dyDescent="0.25"/>
    <row r="22847" hidden="1" x14ac:dyDescent="0.25"/>
    <row r="22848" hidden="1" x14ac:dyDescent="0.25"/>
    <row r="22849" hidden="1" x14ac:dyDescent="0.25"/>
    <row r="22850" hidden="1" x14ac:dyDescent="0.25"/>
    <row r="22851" hidden="1" x14ac:dyDescent="0.25"/>
    <row r="22852" hidden="1" x14ac:dyDescent="0.25"/>
    <row r="22853" hidden="1" x14ac:dyDescent="0.25"/>
    <row r="22854" hidden="1" x14ac:dyDescent="0.25"/>
    <row r="22855" hidden="1" x14ac:dyDescent="0.25"/>
    <row r="22856" hidden="1" x14ac:dyDescent="0.25"/>
    <row r="22857" hidden="1" x14ac:dyDescent="0.25"/>
    <row r="22858" hidden="1" x14ac:dyDescent="0.25"/>
    <row r="22859" hidden="1" x14ac:dyDescent="0.25"/>
    <row r="22860" hidden="1" x14ac:dyDescent="0.25"/>
    <row r="22861" hidden="1" x14ac:dyDescent="0.25"/>
    <row r="22862" hidden="1" x14ac:dyDescent="0.25"/>
    <row r="22863" hidden="1" x14ac:dyDescent="0.25"/>
    <row r="22864" hidden="1" x14ac:dyDescent="0.25"/>
    <row r="22865" hidden="1" x14ac:dyDescent="0.25"/>
    <row r="22866" hidden="1" x14ac:dyDescent="0.25"/>
    <row r="22867" hidden="1" x14ac:dyDescent="0.25"/>
    <row r="22868" hidden="1" x14ac:dyDescent="0.25"/>
    <row r="22869" hidden="1" x14ac:dyDescent="0.25"/>
    <row r="22870" hidden="1" x14ac:dyDescent="0.25"/>
    <row r="22871" hidden="1" x14ac:dyDescent="0.25"/>
    <row r="22872" hidden="1" x14ac:dyDescent="0.25"/>
    <row r="22873" hidden="1" x14ac:dyDescent="0.25"/>
    <row r="22874" hidden="1" x14ac:dyDescent="0.25"/>
    <row r="22875" hidden="1" x14ac:dyDescent="0.25"/>
    <row r="22876" hidden="1" x14ac:dyDescent="0.25"/>
    <row r="22877" hidden="1" x14ac:dyDescent="0.25"/>
    <row r="22878" hidden="1" x14ac:dyDescent="0.25"/>
    <row r="22879" hidden="1" x14ac:dyDescent="0.25"/>
    <row r="22880" hidden="1" x14ac:dyDescent="0.25"/>
    <row r="22881" hidden="1" x14ac:dyDescent="0.25"/>
    <row r="22882" hidden="1" x14ac:dyDescent="0.25"/>
    <row r="22883" hidden="1" x14ac:dyDescent="0.25"/>
    <row r="22884" hidden="1" x14ac:dyDescent="0.25"/>
    <row r="22885" hidden="1" x14ac:dyDescent="0.25"/>
    <row r="22886" hidden="1" x14ac:dyDescent="0.25"/>
    <row r="22887" hidden="1" x14ac:dyDescent="0.25"/>
    <row r="22888" hidden="1" x14ac:dyDescent="0.25"/>
    <row r="22889" hidden="1" x14ac:dyDescent="0.25"/>
    <row r="22890" hidden="1" x14ac:dyDescent="0.25"/>
    <row r="22891" hidden="1" x14ac:dyDescent="0.25"/>
    <row r="22892" hidden="1" x14ac:dyDescent="0.25"/>
    <row r="22893" hidden="1" x14ac:dyDescent="0.25"/>
    <row r="22894" hidden="1" x14ac:dyDescent="0.25"/>
    <row r="22895" hidden="1" x14ac:dyDescent="0.25"/>
    <row r="22896" hidden="1" x14ac:dyDescent="0.25"/>
    <row r="22897" hidden="1" x14ac:dyDescent="0.25"/>
    <row r="22898" hidden="1" x14ac:dyDescent="0.25"/>
    <row r="22899" hidden="1" x14ac:dyDescent="0.25"/>
    <row r="22900" hidden="1" x14ac:dyDescent="0.25"/>
    <row r="22901" hidden="1" x14ac:dyDescent="0.25"/>
    <row r="22902" hidden="1" x14ac:dyDescent="0.25"/>
    <row r="22903" hidden="1" x14ac:dyDescent="0.25"/>
    <row r="22904" hidden="1" x14ac:dyDescent="0.25"/>
    <row r="22905" hidden="1" x14ac:dyDescent="0.25"/>
    <row r="22906" hidden="1" x14ac:dyDescent="0.25"/>
    <row r="22907" hidden="1" x14ac:dyDescent="0.25"/>
    <row r="22908" hidden="1" x14ac:dyDescent="0.25"/>
    <row r="22909" hidden="1" x14ac:dyDescent="0.25"/>
    <row r="22910" hidden="1" x14ac:dyDescent="0.25"/>
    <row r="22911" hidden="1" x14ac:dyDescent="0.25"/>
    <row r="22912" hidden="1" x14ac:dyDescent="0.25"/>
    <row r="22913" hidden="1" x14ac:dyDescent="0.25"/>
    <row r="22914" hidden="1" x14ac:dyDescent="0.25"/>
    <row r="22915" hidden="1" x14ac:dyDescent="0.25"/>
    <row r="22916" hidden="1" x14ac:dyDescent="0.25"/>
    <row r="22917" hidden="1" x14ac:dyDescent="0.25"/>
    <row r="22918" hidden="1" x14ac:dyDescent="0.25"/>
    <row r="22919" hidden="1" x14ac:dyDescent="0.25"/>
    <row r="22920" hidden="1" x14ac:dyDescent="0.25"/>
    <row r="22921" hidden="1" x14ac:dyDescent="0.25"/>
    <row r="22922" hidden="1" x14ac:dyDescent="0.25"/>
    <row r="22923" hidden="1" x14ac:dyDescent="0.25"/>
    <row r="22924" hidden="1" x14ac:dyDescent="0.25"/>
    <row r="22925" hidden="1" x14ac:dyDescent="0.25"/>
    <row r="22926" hidden="1" x14ac:dyDescent="0.25"/>
    <row r="22927" hidden="1" x14ac:dyDescent="0.25"/>
    <row r="22928" hidden="1" x14ac:dyDescent="0.25"/>
    <row r="22929" hidden="1" x14ac:dyDescent="0.25"/>
    <row r="22930" hidden="1" x14ac:dyDescent="0.25"/>
    <row r="22931" hidden="1" x14ac:dyDescent="0.25"/>
    <row r="22932" hidden="1" x14ac:dyDescent="0.25"/>
    <row r="22933" hidden="1" x14ac:dyDescent="0.25"/>
    <row r="22934" hidden="1" x14ac:dyDescent="0.25"/>
    <row r="22935" hidden="1" x14ac:dyDescent="0.25"/>
    <row r="22936" hidden="1" x14ac:dyDescent="0.25"/>
    <row r="22937" hidden="1" x14ac:dyDescent="0.25"/>
    <row r="22938" hidden="1" x14ac:dyDescent="0.25"/>
    <row r="22939" hidden="1" x14ac:dyDescent="0.25"/>
    <row r="22940" hidden="1" x14ac:dyDescent="0.25"/>
    <row r="22941" hidden="1" x14ac:dyDescent="0.25"/>
    <row r="22942" hidden="1" x14ac:dyDescent="0.25"/>
    <row r="22943" hidden="1" x14ac:dyDescent="0.25"/>
    <row r="22944" hidden="1" x14ac:dyDescent="0.25"/>
    <row r="22945" hidden="1" x14ac:dyDescent="0.25"/>
    <row r="22946" hidden="1" x14ac:dyDescent="0.25"/>
    <row r="22947" hidden="1" x14ac:dyDescent="0.25"/>
    <row r="22948" hidden="1" x14ac:dyDescent="0.25"/>
    <row r="22949" hidden="1" x14ac:dyDescent="0.25"/>
    <row r="22950" hidden="1" x14ac:dyDescent="0.25"/>
    <row r="22951" hidden="1" x14ac:dyDescent="0.25"/>
    <row r="22952" hidden="1" x14ac:dyDescent="0.25"/>
    <row r="22953" hidden="1" x14ac:dyDescent="0.25"/>
    <row r="22954" hidden="1" x14ac:dyDescent="0.25"/>
    <row r="22955" hidden="1" x14ac:dyDescent="0.25"/>
    <row r="22956" hidden="1" x14ac:dyDescent="0.25"/>
    <row r="22957" hidden="1" x14ac:dyDescent="0.25"/>
    <row r="22958" hidden="1" x14ac:dyDescent="0.25"/>
    <row r="22959" hidden="1" x14ac:dyDescent="0.25"/>
    <row r="22960" hidden="1" x14ac:dyDescent="0.25"/>
    <row r="22961" hidden="1" x14ac:dyDescent="0.25"/>
    <row r="22962" hidden="1" x14ac:dyDescent="0.25"/>
    <row r="22963" hidden="1" x14ac:dyDescent="0.25"/>
    <row r="22964" hidden="1" x14ac:dyDescent="0.25"/>
    <row r="22965" hidden="1" x14ac:dyDescent="0.25"/>
    <row r="22966" hidden="1" x14ac:dyDescent="0.25"/>
    <row r="22967" hidden="1" x14ac:dyDescent="0.25"/>
    <row r="22968" hidden="1" x14ac:dyDescent="0.25"/>
    <row r="22969" hidden="1" x14ac:dyDescent="0.25"/>
    <row r="22970" hidden="1" x14ac:dyDescent="0.25"/>
    <row r="22971" hidden="1" x14ac:dyDescent="0.25"/>
    <row r="22972" hidden="1" x14ac:dyDescent="0.25"/>
    <row r="22973" hidden="1" x14ac:dyDescent="0.25"/>
    <row r="22974" hidden="1" x14ac:dyDescent="0.25"/>
    <row r="22975" hidden="1" x14ac:dyDescent="0.25"/>
    <row r="22976" hidden="1" x14ac:dyDescent="0.25"/>
    <row r="22977" hidden="1" x14ac:dyDescent="0.25"/>
    <row r="22978" hidden="1" x14ac:dyDescent="0.25"/>
    <row r="22979" hidden="1" x14ac:dyDescent="0.25"/>
    <row r="22980" hidden="1" x14ac:dyDescent="0.25"/>
    <row r="22981" hidden="1" x14ac:dyDescent="0.25"/>
    <row r="22982" hidden="1" x14ac:dyDescent="0.25"/>
    <row r="22983" hidden="1" x14ac:dyDescent="0.25"/>
    <row r="22984" hidden="1" x14ac:dyDescent="0.25"/>
    <row r="22985" hidden="1" x14ac:dyDescent="0.25"/>
    <row r="22986" hidden="1" x14ac:dyDescent="0.25"/>
    <row r="22987" hidden="1" x14ac:dyDescent="0.25"/>
    <row r="22988" hidden="1" x14ac:dyDescent="0.25"/>
    <row r="22989" hidden="1" x14ac:dyDescent="0.25"/>
    <row r="22990" hidden="1" x14ac:dyDescent="0.25"/>
    <row r="22991" hidden="1" x14ac:dyDescent="0.25"/>
    <row r="22992" hidden="1" x14ac:dyDescent="0.25"/>
    <row r="22993" hidden="1" x14ac:dyDescent="0.25"/>
    <row r="22994" hidden="1" x14ac:dyDescent="0.25"/>
    <row r="22995" hidden="1" x14ac:dyDescent="0.25"/>
    <row r="22996" hidden="1" x14ac:dyDescent="0.25"/>
    <row r="22997" hidden="1" x14ac:dyDescent="0.25"/>
    <row r="22998" hidden="1" x14ac:dyDescent="0.25"/>
    <row r="22999" hidden="1" x14ac:dyDescent="0.25"/>
    <row r="23000" hidden="1" x14ac:dyDescent="0.25"/>
    <row r="23001" hidden="1" x14ac:dyDescent="0.25"/>
    <row r="23002" hidden="1" x14ac:dyDescent="0.25"/>
    <row r="23003" hidden="1" x14ac:dyDescent="0.25"/>
    <row r="23004" hidden="1" x14ac:dyDescent="0.25"/>
    <row r="23005" hidden="1" x14ac:dyDescent="0.25"/>
    <row r="23006" hidden="1" x14ac:dyDescent="0.25"/>
    <row r="23007" hidden="1" x14ac:dyDescent="0.25"/>
    <row r="23008" hidden="1" x14ac:dyDescent="0.25"/>
    <row r="23009" hidden="1" x14ac:dyDescent="0.25"/>
    <row r="23010" hidden="1" x14ac:dyDescent="0.25"/>
    <row r="23011" hidden="1" x14ac:dyDescent="0.25"/>
    <row r="23012" hidden="1" x14ac:dyDescent="0.25"/>
    <row r="23013" hidden="1" x14ac:dyDescent="0.25"/>
    <row r="23014" hidden="1" x14ac:dyDescent="0.25"/>
    <row r="23015" hidden="1" x14ac:dyDescent="0.25"/>
    <row r="23016" hidden="1" x14ac:dyDescent="0.25"/>
    <row r="23017" hidden="1" x14ac:dyDescent="0.25"/>
    <row r="23018" hidden="1" x14ac:dyDescent="0.25"/>
    <row r="23019" hidden="1" x14ac:dyDescent="0.25"/>
    <row r="23020" hidden="1" x14ac:dyDescent="0.25"/>
    <row r="23021" hidden="1" x14ac:dyDescent="0.25"/>
    <row r="23022" hidden="1" x14ac:dyDescent="0.25"/>
    <row r="23023" hidden="1" x14ac:dyDescent="0.25"/>
    <row r="23024" hidden="1" x14ac:dyDescent="0.25"/>
    <row r="23025" hidden="1" x14ac:dyDescent="0.25"/>
    <row r="23026" hidden="1" x14ac:dyDescent="0.25"/>
    <row r="23027" hidden="1" x14ac:dyDescent="0.25"/>
    <row r="23028" hidden="1" x14ac:dyDescent="0.25"/>
    <row r="23029" hidden="1" x14ac:dyDescent="0.25"/>
    <row r="23030" hidden="1" x14ac:dyDescent="0.25"/>
    <row r="23031" hidden="1" x14ac:dyDescent="0.25"/>
    <row r="23032" hidden="1" x14ac:dyDescent="0.25"/>
    <row r="23033" hidden="1" x14ac:dyDescent="0.25"/>
    <row r="23034" hidden="1" x14ac:dyDescent="0.25"/>
    <row r="23035" hidden="1" x14ac:dyDescent="0.25"/>
    <row r="23036" hidden="1" x14ac:dyDescent="0.25"/>
    <row r="23037" hidden="1" x14ac:dyDescent="0.25"/>
    <row r="23038" hidden="1" x14ac:dyDescent="0.25"/>
    <row r="23039" hidden="1" x14ac:dyDescent="0.25"/>
    <row r="23040" hidden="1" x14ac:dyDescent="0.25"/>
    <row r="23041" hidden="1" x14ac:dyDescent="0.25"/>
    <row r="23042" hidden="1" x14ac:dyDescent="0.25"/>
    <row r="23043" hidden="1" x14ac:dyDescent="0.25"/>
    <row r="23044" hidden="1" x14ac:dyDescent="0.25"/>
    <row r="23045" hidden="1" x14ac:dyDescent="0.25"/>
    <row r="23046" hidden="1" x14ac:dyDescent="0.25"/>
    <row r="23047" hidden="1" x14ac:dyDescent="0.25"/>
    <row r="23048" hidden="1" x14ac:dyDescent="0.25"/>
    <row r="23049" hidden="1" x14ac:dyDescent="0.25"/>
    <row r="23050" hidden="1" x14ac:dyDescent="0.25"/>
    <row r="23051" hidden="1" x14ac:dyDescent="0.25"/>
    <row r="23052" hidden="1" x14ac:dyDescent="0.25"/>
    <row r="23053" hidden="1" x14ac:dyDescent="0.25"/>
    <row r="23054" hidden="1" x14ac:dyDescent="0.25"/>
    <row r="23055" hidden="1" x14ac:dyDescent="0.25"/>
    <row r="23056" hidden="1" x14ac:dyDescent="0.25"/>
    <row r="23057" hidden="1" x14ac:dyDescent="0.25"/>
    <row r="23058" hidden="1" x14ac:dyDescent="0.25"/>
    <row r="23059" hidden="1" x14ac:dyDescent="0.25"/>
    <row r="23060" hidden="1" x14ac:dyDescent="0.25"/>
    <row r="23061" hidden="1" x14ac:dyDescent="0.25"/>
    <row r="23062" hidden="1" x14ac:dyDescent="0.25"/>
    <row r="23063" hidden="1" x14ac:dyDescent="0.25"/>
    <row r="23064" hidden="1" x14ac:dyDescent="0.25"/>
    <row r="23065" hidden="1" x14ac:dyDescent="0.25"/>
    <row r="23066" hidden="1" x14ac:dyDescent="0.25"/>
    <row r="23067" hidden="1" x14ac:dyDescent="0.25"/>
    <row r="23068" hidden="1" x14ac:dyDescent="0.25"/>
    <row r="23069" hidden="1" x14ac:dyDescent="0.25"/>
    <row r="23070" hidden="1" x14ac:dyDescent="0.25"/>
    <row r="23071" hidden="1" x14ac:dyDescent="0.25"/>
    <row r="23072" hidden="1" x14ac:dyDescent="0.25"/>
    <row r="23073" hidden="1" x14ac:dyDescent="0.25"/>
    <row r="23074" hidden="1" x14ac:dyDescent="0.25"/>
    <row r="23075" hidden="1" x14ac:dyDescent="0.25"/>
    <row r="23076" hidden="1" x14ac:dyDescent="0.25"/>
    <row r="23077" hidden="1" x14ac:dyDescent="0.25"/>
    <row r="23078" hidden="1" x14ac:dyDescent="0.25"/>
    <row r="23079" hidden="1" x14ac:dyDescent="0.25"/>
    <row r="23080" hidden="1" x14ac:dyDescent="0.25"/>
    <row r="23081" hidden="1" x14ac:dyDescent="0.25"/>
    <row r="23082" hidden="1" x14ac:dyDescent="0.25"/>
    <row r="23083" hidden="1" x14ac:dyDescent="0.25"/>
    <row r="23084" hidden="1" x14ac:dyDescent="0.25"/>
    <row r="23085" hidden="1" x14ac:dyDescent="0.25"/>
    <row r="23086" hidden="1" x14ac:dyDescent="0.25"/>
    <row r="23087" hidden="1" x14ac:dyDescent="0.25"/>
    <row r="23088" hidden="1" x14ac:dyDescent="0.25"/>
    <row r="23089" hidden="1" x14ac:dyDescent="0.25"/>
    <row r="23090" hidden="1" x14ac:dyDescent="0.25"/>
    <row r="23091" hidden="1" x14ac:dyDescent="0.25"/>
    <row r="23092" hidden="1" x14ac:dyDescent="0.25"/>
    <row r="23093" hidden="1" x14ac:dyDescent="0.25"/>
    <row r="23094" hidden="1" x14ac:dyDescent="0.25"/>
    <row r="23095" hidden="1" x14ac:dyDescent="0.25"/>
    <row r="23096" hidden="1" x14ac:dyDescent="0.25"/>
    <row r="23097" hidden="1" x14ac:dyDescent="0.25"/>
    <row r="23098" hidden="1" x14ac:dyDescent="0.25"/>
    <row r="23099" hidden="1" x14ac:dyDescent="0.25"/>
    <row r="23100" hidden="1" x14ac:dyDescent="0.25"/>
    <row r="23101" hidden="1" x14ac:dyDescent="0.25"/>
    <row r="23102" hidden="1" x14ac:dyDescent="0.25"/>
    <row r="23103" hidden="1" x14ac:dyDescent="0.25"/>
    <row r="23104" hidden="1" x14ac:dyDescent="0.25"/>
    <row r="23105" hidden="1" x14ac:dyDescent="0.25"/>
    <row r="23106" hidden="1" x14ac:dyDescent="0.25"/>
    <row r="23107" hidden="1" x14ac:dyDescent="0.25"/>
    <row r="23108" hidden="1" x14ac:dyDescent="0.25"/>
    <row r="23109" hidden="1" x14ac:dyDescent="0.25"/>
    <row r="23110" hidden="1" x14ac:dyDescent="0.25"/>
    <row r="23111" hidden="1" x14ac:dyDescent="0.25"/>
    <row r="23112" hidden="1" x14ac:dyDescent="0.25"/>
    <row r="23113" hidden="1" x14ac:dyDescent="0.25"/>
    <row r="23114" hidden="1" x14ac:dyDescent="0.25"/>
    <row r="23115" hidden="1" x14ac:dyDescent="0.25"/>
    <row r="23116" hidden="1" x14ac:dyDescent="0.25"/>
    <row r="23117" hidden="1" x14ac:dyDescent="0.25"/>
    <row r="23118" hidden="1" x14ac:dyDescent="0.25"/>
    <row r="23119" hidden="1" x14ac:dyDescent="0.25"/>
    <row r="23120" hidden="1" x14ac:dyDescent="0.25"/>
    <row r="23121" hidden="1" x14ac:dyDescent="0.25"/>
    <row r="23122" hidden="1" x14ac:dyDescent="0.25"/>
    <row r="23123" hidden="1" x14ac:dyDescent="0.25"/>
    <row r="23124" hidden="1" x14ac:dyDescent="0.25"/>
    <row r="23125" hidden="1" x14ac:dyDescent="0.25"/>
    <row r="23126" hidden="1" x14ac:dyDescent="0.25"/>
    <row r="23127" hidden="1" x14ac:dyDescent="0.25"/>
    <row r="23128" hidden="1" x14ac:dyDescent="0.25"/>
    <row r="23129" hidden="1" x14ac:dyDescent="0.25"/>
    <row r="23130" hidden="1" x14ac:dyDescent="0.25"/>
    <row r="23131" hidden="1" x14ac:dyDescent="0.25"/>
    <row r="23132" hidden="1" x14ac:dyDescent="0.25"/>
    <row r="23133" hidden="1" x14ac:dyDescent="0.25"/>
    <row r="23134" hidden="1" x14ac:dyDescent="0.25"/>
    <row r="23135" hidden="1" x14ac:dyDescent="0.25"/>
    <row r="23136" hidden="1" x14ac:dyDescent="0.25"/>
    <row r="23137" hidden="1" x14ac:dyDescent="0.25"/>
    <row r="23138" hidden="1" x14ac:dyDescent="0.25"/>
    <row r="23139" hidden="1" x14ac:dyDescent="0.25"/>
    <row r="23140" hidden="1" x14ac:dyDescent="0.25"/>
    <row r="23141" hidden="1" x14ac:dyDescent="0.25"/>
    <row r="23142" hidden="1" x14ac:dyDescent="0.25"/>
    <row r="23143" hidden="1" x14ac:dyDescent="0.25"/>
    <row r="23144" hidden="1" x14ac:dyDescent="0.25"/>
    <row r="23145" hidden="1" x14ac:dyDescent="0.25"/>
    <row r="23146" hidden="1" x14ac:dyDescent="0.25"/>
    <row r="23147" hidden="1" x14ac:dyDescent="0.25"/>
    <row r="23148" hidden="1" x14ac:dyDescent="0.25"/>
    <row r="23149" hidden="1" x14ac:dyDescent="0.25"/>
    <row r="23150" hidden="1" x14ac:dyDescent="0.25"/>
    <row r="23151" hidden="1" x14ac:dyDescent="0.25"/>
    <row r="23152" hidden="1" x14ac:dyDescent="0.25"/>
    <row r="23153" hidden="1" x14ac:dyDescent="0.25"/>
    <row r="23154" hidden="1" x14ac:dyDescent="0.25"/>
    <row r="23155" hidden="1" x14ac:dyDescent="0.25"/>
    <row r="23156" hidden="1" x14ac:dyDescent="0.25"/>
    <row r="23157" hidden="1" x14ac:dyDescent="0.25"/>
    <row r="23158" hidden="1" x14ac:dyDescent="0.25"/>
    <row r="23159" hidden="1" x14ac:dyDescent="0.25"/>
    <row r="23160" hidden="1" x14ac:dyDescent="0.25"/>
    <row r="23161" hidden="1" x14ac:dyDescent="0.25"/>
    <row r="23162" hidden="1" x14ac:dyDescent="0.25"/>
    <row r="23163" hidden="1" x14ac:dyDescent="0.25"/>
    <row r="23164" hidden="1" x14ac:dyDescent="0.25"/>
    <row r="23165" hidden="1" x14ac:dyDescent="0.25"/>
    <row r="23166" hidden="1" x14ac:dyDescent="0.25"/>
    <row r="23167" hidden="1" x14ac:dyDescent="0.25"/>
    <row r="23168" hidden="1" x14ac:dyDescent="0.25"/>
    <row r="23169" hidden="1" x14ac:dyDescent="0.25"/>
    <row r="23170" hidden="1" x14ac:dyDescent="0.25"/>
    <row r="23171" hidden="1" x14ac:dyDescent="0.25"/>
    <row r="23172" hidden="1" x14ac:dyDescent="0.25"/>
    <row r="23173" hidden="1" x14ac:dyDescent="0.25"/>
    <row r="23174" hidden="1" x14ac:dyDescent="0.25"/>
    <row r="23175" hidden="1" x14ac:dyDescent="0.25"/>
    <row r="23176" hidden="1" x14ac:dyDescent="0.25"/>
    <row r="23177" hidden="1" x14ac:dyDescent="0.25"/>
    <row r="23178" hidden="1" x14ac:dyDescent="0.25"/>
    <row r="23179" hidden="1" x14ac:dyDescent="0.25"/>
    <row r="23180" hidden="1" x14ac:dyDescent="0.25"/>
    <row r="23181" hidden="1" x14ac:dyDescent="0.25"/>
    <row r="23182" hidden="1" x14ac:dyDescent="0.25"/>
    <row r="23183" hidden="1" x14ac:dyDescent="0.25"/>
    <row r="23184" hidden="1" x14ac:dyDescent="0.25"/>
    <row r="23185" hidden="1" x14ac:dyDescent="0.25"/>
    <row r="23186" hidden="1" x14ac:dyDescent="0.25"/>
    <row r="23187" hidden="1" x14ac:dyDescent="0.25"/>
    <row r="23188" hidden="1" x14ac:dyDescent="0.25"/>
    <row r="23189" hidden="1" x14ac:dyDescent="0.25"/>
    <row r="23190" hidden="1" x14ac:dyDescent="0.25"/>
    <row r="23191" hidden="1" x14ac:dyDescent="0.25"/>
    <row r="23192" hidden="1" x14ac:dyDescent="0.25"/>
    <row r="23193" hidden="1" x14ac:dyDescent="0.25"/>
    <row r="23194" hidden="1" x14ac:dyDescent="0.25"/>
    <row r="23195" hidden="1" x14ac:dyDescent="0.25"/>
    <row r="23196" hidden="1" x14ac:dyDescent="0.25"/>
    <row r="23197" hidden="1" x14ac:dyDescent="0.25"/>
    <row r="23198" hidden="1" x14ac:dyDescent="0.25"/>
    <row r="23199" hidden="1" x14ac:dyDescent="0.25"/>
    <row r="23200" hidden="1" x14ac:dyDescent="0.25"/>
    <row r="23201" hidden="1" x14ac:dyDescent="0.25"/>
    <row r="23202" hidden="1" x14ac:dyDescent="0.25"/>
    <row r="23203" hidden="1" x14ac:dyDescent="0.25"/>
    <row r="23204" hidden="1" x14ac:dyDescent="0.25"/>
    <row r="23205" hidden="1" x14ac:dyDescent="0.25"/>
    <row r="23206" hidden="1" x14ac:dyDescent="0.25"/>
    <row r="23207" hidden="1" x14ac:dyDescent="0.25"/>
    <row r="23208" hidden="1" x14ac:dyDescent="0.25"/>
    <row r="23209" hidden="1" x14ac:dyDescent="0.25"/>
    <row r="23210" hidden="1" x14ac:dyDescent="0.25"/>
    <row r="23211" hidden="1" x14ac:dyDescent="0.25"/>
    <row r="23212" hidden="1" x14ac:dyDescent="0.25"/>
    <row r="23213" hidden="1" x14ac:dyDescent="0.25"/>
    <row r="23214" hidden="1" x14ac:dyDescent="0.25"/>
    <row r="23215" hidden="1" x14ac:dyDescent="0.25"/>
    <row r="23216" hidden="1" x14ac:dyDescent="0.25"/>
    <row r="23217" hidden="1" x14ac:dyDescent="0.25"/>
    <row r="23218" hidden="1" x14ac:dyDescent="0.25"/>
    <row r="23219" hidden="1" x14ac:dyDescent="0.25"/>
    <row r="23220" hidden="1" x14ac:dyDescent="0.25"/>
    <row r="23221" hidden="1" x14ac:dyDescent="0.25"/>
    <row r="23222" hidden="1" x14ac:dyDescent="0.25"/>
    <row r="23223" hidden="1" x14ac:dyDescent="0.25"/>
    <row r="23224" hidden="1" x14ac:dyDescent="0.25"/>
    <row r="23225" hidden="1" x14ac:dyDescent="0.25"/>
    <row r="23226" hidden="1" x14ac:dyDescent="0.25"/>
    <row r="23227" hidden="1" x14ac:dyDescent="0.25"/>
    <row r="23228" hidden="1" x14ac:dyDescent="0.25"/>
    <row r="23229" hidden="1" x14ac:dyDescent="0.25"/>
    <row r="23230" hidden="1" x14ac:dyDescent="0.25"/>
    <row r="23231" hidden="1" x14ac:dyDescent="0.25"/>
    <row r="23232" hidden="1" x14ac:dyDescent="0.25"/>
    <row r="23233" hidden="1" x14ac:dyDescent="0.25"/>
    <row r="23234" hidden="1" x14ac:dyDescent="0.25"/>
    <row r="23235" hidden="1" x14ac:dyDescent="0.25"/>
    <row r="23236" hidden="1" x14ac:dyDescent="0.25"/>
    <row r="23237" hidden="1" x14ac:dyDescent="0.25"/>
    <row r="23238" hidden="1" x14ac:dyDescent="0.25"/>
    <row r="23239" hidden="1" x14ac:dyDescent="0.25"/>
    <row r="23240" hidden="1" x14ac:dyDescent="0.25"/>
    <row r="23241" hidden="1" x14ac:dyDescent="0.25"/>
    <row r="23242" hidden="1" x14ac:dyDescent="0.25"/>
    <row r="23243" hidden="1" x14ac:dyDescent="0.25"/>
    <row r="23244" hidden="1" x14ac:dyDescent="0.25"/>
    <row r="23245" hidden="1" x14ac:dyDescent="0.25"/>
    <row r="23246" hidden="1" x14ac:dyDescent="0.25"/>
    <row r="23247" hidden="1" x14ac:dyDescent="0.25"/>
    <row r="23248" hidden="1" x14ac:dyDescent="0.25"/>
    <row r="23249" hidden="1" x14ac:dyDescent="0.25"/>
    <row r="23250" hidden="1" x14ac:dyDescent="0.25"/>
    <row r="23251" hidden="1" x14ac:dyDescent="0.25"/>
    <row r="23252" hidden="1" x14ac:dyDescent="0.25"/>
    <row r="23253" hidden="1" x14ac:dyDescent="0.25"/>
    <row r="23254" hidden="1" x14ac:dyDescent="0.25"/>
    <row r="23255" hidden="1" x14ac:dyDescent="0.25"/>
    <row r="23256" hidden="1" x14ac:dyDescent="0.25"/>
    <row r="23257" hidden="1" x14ac:dyDescent="0.25"/>
    <row r="23258" hidden="1" x14ac:dyDescent="0.25"/>
    <row r="23259" hidden="1" x14ac:dyDescent="0.25"/>
    <row r="23260" hidden="1" x14ac:dyDescent="0.25"/>
    <row r="23261" hidden="1" x14ac:dyDescent="0.25"/>
    <row r="23262" hidden="1" x14ac:dyDescent="0.25"/>
    <row r="23263" hidden="1" x14ac:dyDescent="0.25"/>
    <row r="23264" hidden="1" x14ac:dyDescent="0.25"/>
    <row r="23265" hidden="1" x14ac:dyDescent="0.25"/>
    <row r="23266" hidden="1" x14ac:dyDescent="0.25"/>
    <row r="23267" hidden="1" x14ac:dyDescent="0.25"/>
    <row r="23268" hidden="1" x14ac:dyDescent="0.25"/>
    <row r="23269" hidden="1" x14ac:dyDescent="0.25"/>
    <row r="23270" hidden="1" x14ac:dyDescent="0.25"/>
    <row r="23271" hidden="1" x14ac:dyDescent="0.25"/>
    <row r="23272" hidden="1" x14ac:dyDescent="0.25"/>
    <row r="23273" hidden="1" x14ac:dyDescent="0.25"/>
    <row r="23274" hidden="1" x14ac:dyDescent="0.25"/>
    <row r="23275" hidden="1" x14ac:dyDescent="0.25"/>
    <row r="23276" hidden="1" x14ac:dyDescent="0.25"/>
    <row r="23277" hidden="1" x14ac:dyDescent="0.25"/>
    <row r="23278" hidden="1" x14ac:dyDescent="0.25"/>
    <row r="23279" hidden="1" x14ac:dyDescent="0.25"/>
    <row r="23280" hidden="1" x14ac:dyDescent="0.25"/>
    <row r="23281" hidden="1" x14ac:dyDescent="0.25"/>
    <row r="23282" hidden="1" x14ac:dyDescent="0.25"/>
    <row r="23283" hidden="1" x14ac:dyDescent="0.25"/>
    <row r="23284" hidden="1" x14ac:dyDescent="0.25"/>
    <row r="23285" hidden="1" x14ac:dyDescent="0.25"/>
    <row r="23286" hidden="1" x14ac:dyDescent="0.25"/>
    <row r="23287" hidden="1" x14ac:dyDescent="0.25"/>
    <row r="23288" hidden="1" x14ac:dyDescent="0.25"/>
    <row r="23289" hidden="1" x14ac:dyDescent="0.25"/>
    <row r="23290" hidden="1" x14ac:dyDescent="0.25"/>
    <row r="23291" hidden="1" x14ac:dyDescent="0.25"/>
    <row r="23292" hidden="1" x14ac:dyDescent="0.25"/>
    <row r="23293" hidden="1" x14ac:dyDescent="0.25"/>
    <row r="23294" hidden="1" x14ac:dyDescent="0.25"/>
    <row r="23295" hidden="1" x14ac:dyDescent="0.25"/>
    <row r="23296" hidden="1" x14ac:dyDescent="0.25"/>
    <row r="23297" hidden="1" x14ac:dyDescent="0.25"/>
    <row r="23298" hidden="1" x14ac:dyDescent="0.25"/>
    <row r="23299" hidden="1" x14ac:dyDescent="0.25"/>
    <row r="23300" hidden="1" x14ac:dyDescent="0.25"/>
    <row r="23301" hidden="1" x14ac:dyDescent="0.25"/>
    <row r="23302" hidden="1" x14ac:dyDescent="0.25"/>
    <row r="23303" hidden="1" x14ac:dyDescent="0.25"/>
    <row r="23304" hidden="1" x14ac:dyDescent="0.25"/>
    <row r="23305" hidden="1" x14ac:dyDescent="0.25"/>
    <row r="23306" hidden="1" x14ac:dyDescent="0.25"/>
    <row r="23307" hidden="1" x14ac:dyDescent="0.25"/>
    <row r="23308" hidden="1" x14ac:dyDescent="0.25"/>
    <row r="23309" hidden="1" x14ac:dyDescent="0.25"/>
    <row r="23310" hidden="1" x14ac:dyDescent="0.25"/>
    <row r="23311" hidden="1" x14ac:dyDescent="0.25"/>
    <row r="23312" hidden="1" x14ac:dyDescent="0.25"/>
    <row r="23313" hidden="1" x14ac:dyDescent="0.25"/>
    <row r="23314" hidden="1" x14ac:dyDescent="0.25"/>
    <row r="23315" hidden="1" x14ac:dyDescent="0.25"/>
    <row r="23316" hidden="1" x14ac:dyDescent="0.25"/>
    <row r="23317" hidden="1" x14ac:dyDescent="0.25"/>
    <row r="23318" hidden="1" x14ac:dyDescent="0.25"/>
    <row r="23319" hidden="1" x14ac:dyDescent="0.25"/>
    <row r="23320" hidden="1" x14ac:dyDescent="0.25"/>
    <row r="23321" hidden="1" x14ac:dyDescent="0.25"/>
    <row r="23322" hidden="1" x14ac:dyDescent="0.25"/>
    <row r="23323" hidden="1" x14ac:dyDescent="0.25"/>
    <row r="23324" hidden="1" x14ac:dyDescent="0.25"/>
    <row r="23325" hidden="1" x14ac:dyDescent="0.25"/>
    <row r="23326" hidden="1" x14ac:dyDescent="0.25"/>
    <row r="23327" hidden="1" x14ac:dyDescent="0.25"/>
    <row r="23328" hidden="1" x14ac:dyDescent="0.25"/>
    <row r="23329" hidden="1" x14ac:dyDescent="0.25"/>
    <row r="23330" hidden="1" x14ac:dyDescent="0.25"/>
    <row r="23331" hidden="1" x14ac:dyDescent="0.25"/>
    <row r="23332" hidden="1" x14ac:dyDescent="0.25"/>
    <row r="23333" hidden="1" x14ac:dyDescent="0.25"/>
    <row r="23334" hidden="1" x14ac:dyDescent="0.25"/>
    <row r="23335" hidden="1" x14ac:dyDescent="0.25"/>
    <row r="23336" hidden="1" x14ac:dyDescent="0.25"/>
    <row r="23337" hidden="1" x14ac:dyDescent="0.25"/>
    <row r="23338" hidden="1" x14ac:dyDescent="0.25"/>
    <row r="23339" hidden="1" x14ac:dyDescent="0.25"/>
    <row r="23340" hidden="1" x14ac:dyDescent="0.25"/>
    <row r="23341" hidden="1" x14ac:dyDescent="0.25"/>
    <row r="23342" hidden="1" x14ac:dyDescent="0.25"/>
    <row r="23343" hidden="1" x14ac:dyDescent="0.25"/>
    <row r="23344" hidden="1" x14ac:dyDescent="0.25"/>
    <row r="23345" hidden="1" x14ac:dyDescent="0.25"/>
    <row r="23346" hidden="1" x14ac:dyDescent="0.25"/>
    <row r="23347" hidden="1" x14ac:dyDescent="0.25"/>
    <row r="23348" hidden="1" x14ac:dyDescent="0.25"/>
    <row r="23349" hidden="1" x14ac:dyDescent="0.25"/>
    <row r="23350" hidden="1" x14ac:dyDescent="0.25"/>
    <row r="23351" hidden="1" x14ac:dyDescent="0.25"/>
    <row r="23352" hidden="1" x14ac:dyDescent="0.25"/>
    <row r="23353" hidden="1" x14ac:dyDescent="0.25"/>
    <row r="23354" hidden="1" x14ac:dyDescent="0.25"/>
    <row r="23355" hidden="1" x14ac:dyDescent="0.25"/>
    <row r="23356" hidden="1" x14ac:dyDescent="0.25"/>
    <row r="23357" hidden="1" x14ac:dyDescent="0.25"/>
    <row r="23358" hidden="1" x14ac:dyDescent="0.25"/>
    <row r="23359" hidden="1" x14ac:dyDescent="0.25"/>
    <row r="23360" hidden="1" x14ac:dyDescent="0.25"/>
    <row r="23361" hidden="1" x14ac:dyDescent="0.25"/>
    <row r="23362" hidden="1" x14ac:dyDescent="0.25"/>
    <row r="23363" hidden="1" x14ac:dyDescent="0.25"/>
    <row r="23364" hidden="1" x14ac:dyDescent="0.25"/>
    <row r="23365" hidden="1" x14ac:dyDescent="0.25"/>
    <row r="23366" hidden="1" x14ac:dyDescent="0.25"/>
    <row r="23367" hidden="1" x14ac:dyDescent="0.25"/>
    <row r="23368" hidden="1" x14ac:dyDescent="0.25"/>
    <row r="23369" hidden="1" x14ac:dyDescent="0.25"/>
    <row r="23370" hidden="1" x14ac:dyDescent="0.25"/>
    <row r="23371" hidden="1" x14ac:dyDescent="0.25"/>
    <row r="23372" hidden="1" x14ac:dyDescent="0.25"/>
    <row r="23373" hidden="1" x14ac:dyDescent="0.25"/>
    <row r="23374" hidden="1" x14ac:dyDescent="0.25"/>
    <row r="23375" hidden="1" x14ac:dyDescent="0.25"/>
    <row r="23376" hidden="1" x14ac:dyDescent="0.25"/>
    <row r="23377" hidden="1" x14ac:dyDescent="0.25"/>
    <row r="23378" hidden="1" x14ac:dyDescent="0.25"/>
    <row r="23379" hidden="1" x14ac:dyDescent="0.25"/>
    <row r="23380" hidden="1" x14ac:dyDescent="0.25"/>
    <row r="23381" hidden="1" x14ac:dyDescent="0.25"/>
    <row r="23382" hidden="1" x14ac:dyDescent="0.25"/>
    <row r="23383" hidden="1" x14ac:dyDescent="0.25"/>
    <row r="23384" hidden="1" x14ac:dyDescent="0.25"/>
    <row r="23385" hidden="1" x14ac:dyDescent="0.25"/>
    <row r="23386" hidden="1" x14ac:dyDescent="0.25"/>
    <row r="23387" hidden="1" x14ac:dyDescent="0.25"/>
    <row r="23388" hidden="1" x14ac:dyDescent="0.25"/>
    <row r="23389" hidden="1" x14ac:dyDescent="0.25"/>
    <row r="23390" hidden="1" x14ac:dyDescent="0.25"/>
    <row r="23391" hidden="1" x14ac:dyDescent="0.25"/>
    <row r="23392" hidden="1" x14ac:dyDescent="0.25"/>
    <row r="23393" hidden="1" x14ac:dyDescent="0.25"/>
    <row r="23394" hidden="1" x14ac:dyDescent="0.25"/>
    <row r="23395" hidden="1" x14ac:dyDescent="0.25"/>
    <row r="23396" hidden="1" x14ac:dyDescent="0.25"/>
    <row r="23397" hidden="1" x14ac:dyDescent="0.25"/>
    <row r="23398" hidden="1" x14ac:dyDescent="0.25"/>
    <row r="23399" hidden="1" x14ac:dyDescent="0.25"/>
    <row r="23400" hidden="1" x14ac:dyDescent="0.25"/>
    <row r="23401" hidden="1" x14ac:dyDescent="0.25"/>
    <row r="23402" hidden="1" x14ac:dyDescent="0.25"/>
    <row r="23403" hidden="1" x14ac:dyDescent="0.25"/>
    <row r="23404" hidden="1" x14ac:dyDescent="0.25"/>
    <row r="23405" hidden="1" x14ac:dyDescent="0.25"/>
    <row r="23406" hidden="1" x14ac:dyDescent="0.25"/>
    <row r="23407" hidden="1" x14ac:dyDescent="0.25"/>
    <row r="23408" hidden="1" x14ac:dyDescent="0.25"/>
    <row r="23409" hidden="1" x14ac:dyDescent="0.25"/>
    <row r="23410" hidden="1" x14ac:dyDescent="0.25"/>
    <row r="23411" hidden="1" x14ac:dyDescent="0.25"/>
    <row r="23412" hidden="1" x14ac:dyDescent="0.25"/>
    <row r="23413" hidden="1" x14ac:dyDescent="0.25"/>
    <row r="23414" hidden="1" x14ac:dyDescent="0.25"/>
    <row r="23415" hidden="1" x14ac:dyDescent="0.25"/>
    <row r="23416" hidden="1" x14ac:dyDescent="0.25"/>
    <row r="23417" hidden="1" x14ac:dyDescent="0.25"/>
    <row r="23418" hidden="1" x14ac:dyDescent="0.25"/>
    <row r="23419" hidden="1" x14ac:dyDescent="0.25"/>
    <row r="23420" hidden="1" x14ac:dyDescent="0.25"/>
    <row r="23421" hidden="1" x14ac:dyDescent="0.25"/>
    <row r="23422" hidden="1" x14ac:dyDescent="0.25"/>
    <row r="23423" hidden="1" x14ac:dyDescent="0.25"/>
    <row r="23424" hidden="1" x14ac:dyDescent="0.25"/>
    <row r="23425" hidden="1" x14ac:dyDescent="0.25"/>
    <row r="23426" hidden="1" x14ac:dyDescent="0.25"/>
    <row r="23427" hidden="1" x14ac:dyDescent="0.25"/>
    <row r="23428" hidden="1" x14ac:dyDescent="0.25"/>
    <row r="23429" hidden="1" x14ac:dyDescent="0.25"/>
    <row r="23430" hidden="1" x14ac:dyDescent="0.25"/>
    <row r="23431" hidden="1" x14ac:dyDescent="0.25"/>
    <row r="23432" hidden="1" x14ac:dyDescent="0.25"/>
    <row r="23433" hidden="1" x14ac:dyDescent="0.25"/>
    <row r="23434" hidden="1" x14ac:dyDescent="0.25"/>
    <row r="23435" hidden="1" x14ac:dyDescent="0.25"/>
    <row r="23436" hidden="1" x14ac:dyDescent="0.25"/>
    <row r="23437" hidden="1" x14ac:dyDescent="0.25"/>
    <row r="23438" hidden="1" x14ac:dyDescent="0.25"/>
    <row r="23439" hidden="1" x14ac:dyDescent="0.25"/>
    <row r="23440" hidden="1" x14ac:dyDescent="0.25"/>
    <row r="23441" hidden="1" x14ac:dyDescent="0.25"/>
    <row r="23442" hidden="1" x14ac:dyDescent="0.25"/>
    <row r="23443" hidden="1" x14ac:dyDescent="0.25"/>
    <row r="23444" hidden="1" x14ac:dyDescent="0.25"/>
    <row r="23445" hidden="1" x14ac:dyDescent="0.25"/>
    <row r="23446" hidden="1" x14ac:dyDescent="0.25"/>
    <row r="23447" hidden="1" x14ac:dyDescent="0.25"/>
    <row r="23448" hidden="1" x14ac:dyDescent="0.25"/>
    <row r="23449" hidden="1" x14ac:dyDescent="0.25"/>
    <row r="23450" hidden="1" x14ac:dyDescent="0.25"/>
    <row r="23451" hidden="1" x14ac:dyDescent="0.25"/>
    <row r="23452" hidden="1" x14ac:dyDescent="0.25"/>
    <row r="23453" hidden="1" x14ac:dyDescent="0.25"/>
    <row r="23454" hidden="1" x14ac:dyDescent="0.25"/>
    <row r="23455" hidden="1" x14ac:dyDescent="0.25"/>
    <row r="23456" hidden="1" x14ac:dyDescent="0.25"/>
    <row r="23457" hidden="1" x14ac:dyDescent="0.25"/>
    <row r="23458" hidden="1" x14ac:dyDescent="0.25"/>
    <row r="23459" hidden="1" x14ac:dyDescent="0.25"/>
    <row r="23460" hidden="1" x14ac:dyDescent="0.25"/>
    <row r="23461" hidden="1" x14ac:dyDescent="0.25"/>
    <row r="23462" hidden="1" x14ac:dyDescent="0.25"/>
    <row r="23463" hidden="1" x14ac:dyDescent="0.25"/>
    <row r="23464" hidden="1" x14ac:dyDescent="0.25"/>
    <row r="23465" hidden="1" x14ac:dyDescent="0.25"/>
    <row r="23466" hidden="1" x14ac:dyDescent="0.25"/>
    <row r="23467" hidden="1" x14ac:dyDescent="0.25"/>
    <row r="23468" hidden="1" x14ac:dyDescent="0.25"/>
    <row r="23469" hidden="1" x14ac:dyDescent="0.25"/>
    <row r="23470" hidden="1" x14ac:dyDescent="0.25"/>
    <row r="23471" hidden="1" x14ac:dyDescent="0.25"/>
    <row r="23472" hidden="1" x14ac:dyDescent="0.25"/>
    <row r="23473" hidden="1" x14ac:dyDescent="0.25"/>
    <row r="23474" hidden="1" x14ac:dyDescent="0.25"/>
    <row r="23475" hidden="1" x14ac:dyDescent="0.25"/>
    <row r="23476" hidden="1" x14ac:dyDescent="0.25"/>
    <row r="23477" hidden="1" x14ac:dyDescent="0.25"/>
    <row r="23478" hidden="1" x14ac:dyDescent="0.25"/>
    <row r="23479" hidden="1" x14ac:dyDescent="0.25"/>
    <row r="23480" hidden="1" x14ac:dyDescent="0.25"/>
    <row r="23481" hidden="1" x14ac:dyDescent="0.25"/>
    <row r="23482" hidden="1" x14ac:dyDescent="0.25"/>
    <row r="23483" hidden="1" x14ac:dyDescent="0.25"/>
    <row r="23484" hidden="1" x14ac:dyDescent="0.25"/>
    <row r="23485" hidden="1" x14ac:dyDescent="0.25"/>
    <row r="23486" hidden="1" x14ac:dyDescent="0.25"/>
    <row r="23487" hidden="1" x14ac:dyDescent="0.25"/>
    <row r="23488" hidden="1" x14ac:dyDescent="0.25"/>
    <row r="23489" hidden="1" x14ac:dyDescent="0.25"/>
    <row r="23490" hidden="1" x14ac:dyDescent="0.25"/>
    <row r="23491" hidden="1" x14ac:dyDescent="0.25"/>
    <row r="23492" hidden="1" x14ac:dyDescent="0.25"/>
    <row r="23493" hidden="1" x14ac:dyDescent="0.25"/>
    <row r="23494" hidden="1" x14ac:dyDescent="0.25"/>
    <row r="23495" hidden="1" x14ac:dyDescent="0.25"/>
    <row r="23496" hidden="1" x14ac:dyDescent="0.25"/>
    <row r="23497" hidden="1" x14ac:dyDescent="0.25"/>
    <row r="23498" hidden="1" x14ac:dyDescent="0.25"/>
    <row r="23499" hidden="1" x14ac:dyDescent="0.25"/>
    <row r="23500" hidden="1" x14ac:dyDescent="0.25"/>
    <row r="23501" hidden="1" x14ac:dyDescent="0.25"/>
    <row r="23502" hidden="1" x14ac:dyDescent="0.25"/>
    <row r="23503" hidden="1" x14ac:dyDescent="0.25"/>
    <row r="23504" hidden="1" x14ac:dyDescent="0.25"/>
    <row r="23505" hidden="1" x14ac:dyDescent="0.25"/>
    <row r="23506" hidden="1" x14ac:dyDescent="0.25"/>
    <row r="23507" hidden="1" x14ac:dyDescent="0.25"/>
    <row r="23508" hidden="1" x14ac:dyDescent="0.25"/>
    <row r="23509" hidden="1" x14ac:dyDescent="0.25"/>
    <row r="23510" hidden="1" x14ac:dyDescent="0.25"/>
    <row r="23511" hidden="1" x14ac:dyDescent="0.25"/>
    <row r="23512" hidden="1" x14ac:dyDescent="0.25"/>
    <row r="23513" hidden="1" x14ac:dyDescent="0.25"/>
    <row r="23514" hidden="1" x14ac:dyDescent="0.25"/>
    <row r="23515" hidden="1" x14ac:dyDescent="0.25"/>
    <row r="23516" hidden="1" x14ac:dyDescent="0.25"/>
    <row r="23517" hidden="1" x14ac:dyDescent="0.25"/>
    <row r="23518" hidden="1" x14ac:dyDescent="0.25"/>
    <row r="23519" hidden="1" x14ac:dyDescent="0.25"/>
    <row r="23520" hidden="1" x14ac:dyDescent="0.25"/>
    <row r="23521" hidden="1" x14ac:dyDescent="0.25"/>
    <row r="23522" hidden="1" x14ac:dyDescent="0.25"/>
    <row r="23523" hidden="1" x14ac:dyDescent="0.25"/>
    <row r="23524" hidden="1" x14ac:dyDescent="0.25"/>
    <row r="23525" hidden="1" x14ac:dyDescent="0.25"/>
    <row r="23526" hidden="1" x14ac:dyDescent="0.25"/>
    <row r="23527" hidden="1" x14ac:dyDescent="0.25"/>
    <row r="23528" hidden="1" x14ac:dyDescent="0.25"/>
    <row r="23529" hidden="1" x14ac:dyDescent="0.25"/>
    <row r="23530" hidden="1" x14ac:dyDescent="0.25"/>
    <row r="23531" hidden="1" x14ac:dyDescent="0.25"/>
    <row r="23532" hidden="1" x14ac:dyDescent="0.25"/>
    <row r="23533" hidden="1" x14ac:dyDescent="0.25"/>
    <row r="23534" hidden="1" x14ac:dyDescent="0.25"/>
    <row r="23535" hidden="1" x14ac:dyDescent="0.25"/>
    <row r="23536" hidden="1" x14ac:dyDescent="0.25"/>
    <row r="23537" hidden="1" x14ac:dyDescent="0.25"/>
    <row r="23538" hidden="1" x14ac:dyDescent="0.25"/>
    <row r="23539" hidden="1" x14ac:dyDescent="0.25"/>
    <row r="23540" hidden="1" x14ac:dyDescent="0.25"/>
    <row r="23541" hidden="1" x14ac:dyDescent="0.25"/>
    <row r="23542" hidden="1" x14ac:dyDescent="0.25"/>
    <row r="23543" hidden="1" x14ac:dyDescent="0.25"/>
    <row r="23544" hidden="1" x14ac:dyDescent="0.25"/>
    <row r="23545" hidden="1" x14ac:dyDescent="0.25"/>
    <row r="23546" hidden="1" x14ac:dyDescent="0.25"/>
    <row r="23547" hidden="1" x14ac:dyDescent="0.25"/>
    <row r="23548" hidden="1" x14ac:dyDescent="0.25"/>
    <row r="23549" hidden="1" x14ac:dyDescent="0.25"/>
    <row r="23550" hidden="1" x14ac:dyDescent="0.25"/>
    <row r="23551" hidden="1" x14ac:dyDescent="0.25"/>
    <row r="23552" hidden="1" x14ac:dyDescent="0.25"/>
    <row r="23553" hidden="1" x14ac:dyDescent="0.25"/>
    <row r="23554" hidden="1" x14ac:dyDescent="0.25"/>
    <row r="23555" hidden="1" x14ac:dyDescent="0.25"/>
    <row r="23556" hidden="1" x14ac:dyDescent="0.25"/>
    <row r="23557" hidden="1" x14ac:dyDescent="0.25"/>
    <row r="23558" hidden="1" x14ac:dyDescent="0.25"/>
    <row r="23559" hidden="1" x14ac:dyDescent="0.25"/>
    <row r="23560" hidden="1" x14ac:dyDescent="0.25"/>
    <row r="23561" hidden="1" x14ac:dyDescent="0.25"/>
    <row r="23562" hidden="1" x14ac:dyDescent="0.25"/>
    <row r="23563" hidden="1" x14ac:dyDescent="0.25"/>
    <row r="23564" hidden="1" x14ac:dyDescent="0.25"/>
    <row r="23565" hidden="1" x14ac:dyDescent="0.25"/>
    <row r="23566" hidden="1" x14ac:dyDescent="0.25"/>
    <row r="23567" hidden="1" x14ac:dyDescent="0.25"/>
    <row r="23568" hidden="1" x14ac:dyDescent="0.25"/>
    <row r="23569" hidden="1" x14ac:dyDescent="0.25"/>
    <row r="23570" hidden="1" x14ac:dyDescent="0.25"/>
    <row r="23571" hidden="1" x14ac:dyDescent="0.25"/>
    <row r="23572" hidden="1" x14ac:dyDescent="0.25"/>
    <row r="23573" hidden="1" x14ac:dyDescent="0.25"/>
    <row r="23574" hidden="1" x14ac:dyDescent="0.25"/>
    <row r="23575" hidden="1" x14ac:dyDescent="0.25"/>
    <row r="23576" hidden="1" x14ac:dyDescent="0.25"/>
    <row r="23577" hidden="1" x14ac:dyDescent="0.25"/>
    <row r="23578" hidden="1" x14ac:dyDescent="0.25"/>
    <row r="23579" hidden="1" x14ac:dyDescent="0.25"/>
    <row r="23580" hidden="1" x14ac:dyDescent="0.25"/>
    <row r="23581" hidden="1" x14ac:dyDescent="0.25"/>
    <row r="23582" hidden="1" x14ac:dyDescent="0.25"/>
    <row r="23583" hidden="1" x14ac:dyDescent="0.25"/>
    <row r="23584" hidden="1" x14ac:dyDescent="0.25"/>
    <row r="23585" hidden="1" x14ac:dyDescent="0.25"/>
    <row r="23586" hidden="1" x14ac:dyDescent="0.25"/>
    <row r="23587" hidden="1" x14ac:dyDescent="0.25"/>
    <row r="23588" hidden="1" x14ac:dyDescent="0.25"/>
    <row r="23589" hidden="1" x14ac:dyDescent="0.25"/>
    <row r="23590" hidden="1" x14ac:dyDescent="0.25"/>
    <row r="23591" hidden="1" x14ac:dyDescent="0.25"/>
    <row r="23592" hidden="1" x14ac:dyDescent="0.25"/>
    <row r="23593" hidden="1" x14ac:dyDescent="0.25"/>
    <row r="23594" hidden="1" x14ac:dyDescent="0.25"/>
    <row r="23595" hidden="1" x14ac:dyDescent="0.25"/>
    <row r="23596" hidden="1" x14ac:dyDescent="0.25"/>
    <row r="23597" hidden="1" x14ac:dyDescent="0.25"/>
    <row r="23598" hidden="1" x14ac:dyDescent="0.25"/>
    <row r="23599" hidden="1" x14ac:dyDescent="0.25"/>
    <row r="23600" hidden="1" x14ac:dyDescent="0.25"/>
    <row r="23601" hidden="1" x14ac:dyDescent="0.25"/>
    <row r="23602" hidden="1" x14ac:dyDescent="0.25"/>
    <row r="23603" hidden="1" x14ac:dyDescent="0.25"/>
    <row r="23604" hidden="1" x14ac:dyDescent="0.25"/>
    <row r="23605" hidden="1" x14ac:dyDescent="0.25"/>
    <row r="23606" hidden="1" x14ac:dyDescent="0.25"/>
    <row r="23607" hidden="1" x14ac:dyDescent="0.25"/>
    <row r="23608" hidden="1" x14ac:dyDescent="0.25"/>
    <row r="23609" hidden="1" x14ac:dyDescent="0.25"/>
    <row r="23610" hidden="1" x14ac:dyDescent="0.25"/>
    <row r="23611" hidden="1" x14ac:dyDescent="0.25"/>
    <row r="23612" hidden="1" x14ac:dyDescent="0.25"/>
    <row r="23613" hidden="1" x14ac:dyDescent="0.25"/>
    <row r="23614" hidden="1" x14ac:dyDescent="0.25"/>
    <row r="23615" hidden="1" x14ac:dyDescent="0.25"/>
    <row r="23616" hidden="1" x14ac:dyDescent="0.25"/>
    <row r="23617" hidden="1" x14ac:dyDescent="0.25"/>
    <row r="23618" hidden="1" x14ac:dyDescent="0.25"/>
    <row r="23619" hidden="1" x14ac:dyDescent="0.25"/>
    <row r="23620" hidden="1" x14ac:dyDescent="0.25"/>
    <row r="23621" hidden="1" x14ac:dyDescent="0.25"/>
    <row r="23622" hidden="1" x14ac:dyDescent="0.25"/>
    <row r="23623" hidden="1" x14ac:dyDescent="0.25"/>
    <row r="23624" hidden="1" x14ac:dyDescent="0.25"/>
    <row r="23625" hidden="1" x14ac:dyDescent="0.25"/>
    <row r="23626" hidden="1" x14ac:dyDescent="0.25"/>
    <row r="23627" hidden="1" x14ac:dyDescent="0.25"/>
    <row r="23628" hidden="1" x14ac:dyDescent="0.25"/>
    <row r="23629" hidden="1" x14ac:dyDescent="0.25"/>
    <row r="23630" hidden="1" x14ac:dyDescent="0.25"/>
    <row r="23631" hidden="1" x14ac:dyDescent="0.25"/>
    <row r="23632" hidden="1" x14ac:dyDescent="0.25"/>
    <row r="23633" hidden="1" x14ac:dyDescent="0.25"/>
    <row r="23634" hidden="1" x14ac:dyDescent="0.25"/>
    <row r="23635" hidden="1" x14ac:dyDescent="0.25"/>
    <row r="23636" hidden="1" x14ac:dyDescent="0.25"/>
    <row r="23637" hidden="1" x14ac:dyDescent="0.25"/>
    <row r="23638" hidden="1" x14ac:dyDescent="0.25"/>
    <row r="23639" hidden="1" x14ac:dyDescent="0.25"/>
    <row r="23640" hidden="1" x14ac:dyDescent="0.25"/>
    <row r="23641" hidden="1" x14ac:dyDescent="0.25"/>
    <row r="23642" hidden="1" x14ac:dyDescent="0.25"/>
    <row r="23643" hidden="1" x14ac:dyDescent="0.25"/>
    <row r="23644" hidden="1" x14ac:dyDescent="0.25"/>
    <row r="23645" hidden="1" x14ac:dyDescent="0.25"/>
    <row r="23646" hidden="1" x14ac:dyDescent="0.25"/>
    <row r="23647" hidden="1" x14ac:dyDescent="0.25"/>
    <row r="23648" hidden="1" x14ac:dyDescent="0.25"/>
    <row r="23649" hidden="1" x14ac:dyDescent="0.25"/>
    <row r="23650" hidden="1" x14ac:dyDescent="0.25"/>
    <row r="23651" hidden="1" x14ac:dyDescent="0.25"/>
    <row r="23652" hidden="1" x14ac:dyDescent="0.25"/>
    <row r="23653" hidden="1" x14ac:dyDescent="0.25"/>
    <row r="23654" hidden="1" x14ac:dyDescent="0.25"/>
    <row r="23655" hidden="1" x14ac:dyDescent="0.25"/>
    <row r="23656" hidden="1" x14ac:dyDescent="0.25"/>
    <row r="23657" hidden="1" x14ac:dyDescent="0.25"/>
    <row r="23658" hidden="1" x14ac:dyDescent="0.25"/>
    <row r="23659" hidden="1" x14ac:dyDescent="0.25"/>
    <row r="23660" hidden="1" x14ac:dyDescent="0.25"/>
    <row r="23661" hidden="1" x14ac:dyDescent="0.25"/>
    <row r="23662" hidden="1" x14ac:dyDescent="0.25"/>
    <row r="23663" hidden="1" x14ac:dyDescent="0.25"/>
    <row r="23664" hidden="1" x14ac:dyDescent="0.25"/>
    <row r="23665" hidden="1" x14ac:dyDescent="0.25"/>
    <row r="23666" hidden="1" x14ac:dyDescent="0.25"/>
    <row r="23667" hidden="1" x14ac:dyDescent="0.25"/>
    <row r="23668" hidden="1" x14ac:dyDescent="0.25"/>
    <row r="23669" hidden="1" x14ac:dyDescent="0.25"/>
    <row r="23670" hidden="1" x14ac:dyDescent="0.25"/>
    <row r="23671" hidden="1" x14ac:dyDescent="0.25"/>
    <row r="23672" hidden="1" x14ac:dyDescent="0.25"/>
    <row r="23673" hidden="1" x14ac:dyDescent="0.25"/>
    <row r="23674" hidden="1" x14ac:dyDescent="0.25"/>
    <row r="23675" hidden="1" x14ac:dyDescent="0.25"/>
    <row r="23676" hidden="1" x14ac:dyDescent="0.25"/>
    <row r="23677" hidden="1" x14ac:dyDescent="0.25"/>
    <row r="23678" hidden="1" x14ac:dyDescent="0.25"/>
    <row r="23679" hidden="1" x14ac:dyDescent="0.25"/>
    <row r="23680" hidden="1" x14ac:dyDescent="0.25"/>
    <row r="23681" hidden="1" x14ac:dyDescent="0.25"/>
    <row r="23682" hidden="1" x14ac:dyDescent="0.25"/>
    <row r="23683" hidden="1" x14ac:dyDescent="0.25"/>
    <row r="23684" hidden="1" x14ac:dyDescent="0.25"/>
    <row r="23685" hidden="1" x14ac:dyDescent="0.25"/>
    <row r="23686" hidden="1" x14ac:dyDescent="0.25"/>
    <row r="23687" hidden="1" x14ac:dyDescent="0.25"/>
    <row r="23688" hidden="1" x14ac:dyDescent="0.25"/>
    <row r="23689" hidden="1" x14ac:dyDescent="0.25"/>
    <row r="23690" hidden="1" x14ac:dyDescent="0.25"/>
    <row r="23691" hidden="1" x14ac:dyDescent="0.25"/>
    <row r="23692" hidden="1" x14ac:dyDescent="0.25"/>
    <row r="23693" hidden="1" x14ac:dyDescent="0.25"/>
    <row r="23694" hidden="1" x14ac:dyDescent="0.25"/>
    <row r="23695" hidden="1" x14ac:dyDescent="0.25"/>
    <row r="23696" hidden="1" x14ac:dyDescent="0.25"/>
    <row r="23697" hidden="1" x14ac:dyDescent="0.25"/>
    <row r="23698" hidden="1" x14ac:dyDescent="0.25"/>
    <row r="23699" hidden="1" x14ac:dyDescent="0.25"/>
    <row r="23700" hidden="1" x14ac:dyDescent="0.25"/>
    <row r="23701" hidden="1" x14ac:dyDescent="0.25"/>
    <row r="23702" hidden="1" x14ac:dyDescent="0.25"/>
    <row r="23703" hidden="1" x14ac:dyDescent="0.25"/>
    <row r="23704" hidden="1" x14ac:dyDescent="0.25"/>
    <row r="23705" hidden="1" x14ac:dyDescent="0.25"/>
    <row r="23706" hidden="1" x14ac:dyDescent="0.25"/>
    <row r="23707" hidden="1" x14ac:dyDescent="0.25"/>
    <row r="23708" hidden="1" x14ac:dyDescent="0.25"/>
    <row r="23709" hidden="1" x14ac:dyDescent="0.25"/>
    <row r="23710" hidden="1" x14ac:dyDescent="0.25"/>
    <row r="23711" hidden="1" x14ac:dyDescent="0.25"/>
    <row r="23712" hidden="1" x14ac:dyDescent="0.25"/>
    <row r="23713" hidden="1" x14ac:dyDescent="0.25"/>
    <row r="23714" hidden="1" x14ac:dyDescent="0.25"/>
    <row r="23715" hidden="1" x14ac:dyDescent="0.25"/>
    <row r="23716" hidden="1" x14ac:dyDescent="0.25"/>
    <row r="23717" hidden="1" x14ac:dyDescent="0.25"/>
    <row r="23718" hidden="1" x14ac:dyDescent="0.25"/>
    <row r="23719" hidden="1" x14ac:dyDescent="0.25"/>
    <row r="23720" hidden="1" x14ac:dyDescent="0.25"/>
    <row r="23721" hidden="1" x14ac:dyDescent="0.25"/>
    <row r="23722" hidden="1" x14ac:dyDescent="0.25"/>
    <row r="23723" hidden="1" x14ac:dyDescent="0.25"/>
    <row r="23724" hidden="1" x14ac:dyDescent="0.25"/>
    <row r="23725" hidden="1" x14ac:dyDescent="0.25"/>
    <row r="23726" hidden="1" x14ac:dyDescent="0.25"/>
    <row r="23727" hidden="1" x14ac:dyDescent="0.25"/>
    <row r="23728" hidden="1" x14ac:dyDescent="0.25"/>
    <row r="23729" hidden="1" x14ac:dyDescent="0.25"/>
    <row r="23730" hidden="1" x14ac:dyDescent="0.25"/>
    <row r="23731" hidden="1" x14ac:dyDescent="0.25"/>
    <row r="23732" hidden="1" x14ac:dyDescent="0.25"/>
    <row r="23733" hidden="1" x14ac:dyDescent="0.25"/>
    <row r="23734" hidden="1" x14ac:dyDescent="0.25"/>
    <row r="23735" hidden="1" x14ac:dyDescent="0.25"/>
    <row r="23736" hidden="1" x14ac:dyDescent="0.25"/>
    <row r="23737" hidden="1" x14ac:dyDescent="0.25"/>
    <row r="23738" hidden="1" x14ac:dyDescent="0.25"/>
    <row r="23739" hidden="1" x14ac:dyDescent="0.25"/>
    <row r="23740" hidden="1" x14ac:dyDescent="0.25"/>
    <row r="23741" hidden="1" x14ac:dyDescent="0.25"/>
    <row r="23742" hidden="1" x14ac:dyDescent="0.25"/>
    <row r="23743" hidden="1" x14ac:dyDescent="0.25"/>
    <row r="23744" hidden="1" x14ac:dyDescent="0.25"/>
    <row r="23745" hidden="1" x14ac:dyDescent="0.25"/>
    <row r="23746" hidden="1" x14ac:dyDescent="0.25"/>
    <row r="23747" hidden="1" x14ac:dyDescent="0.25"/>
    <row r="23748" hidden="1" x14ac:dyDescent="0.25"/>
    <row r="23749" hidden="1" x14ac:dyDescent="0.25"/>
    <row r="23750" hidden="1" x14ac:dyDescent="0.25"/>
    <row r="23751" hidden="1" x14ac:dyDescent="0.25"/>
    <row r="23752" hidden="1" x14ac:dyDescent="0.25"/>
    <row r="23753" hidden="1" x14ac:dyDescent="0.25"/>
    <row r="23754" hidden="1" x14ac:dyDescent="0.25"/>
    <row r="23755" hidden="1" x14ac:dyDescent="0.25"/>
    <row r="23756" hidden="1" x14ac:dyDescent="0.25"/>
    <row r="23757" hidden="1" x14ac:dyDescent="0.25"/>
    <row r="23758" hidden="1" x14ac:dyDescent="0.25"/>
    <row r="23759" hidden="1" x14ac:dyDescent="0.25"/>
    <row r="23760" hidden="1" x14ac:dyDescent="0.25"/>
    <row r="23761" hidden="1" x14ac:dyDescent="0.25"/>
    <row r="23762" hidden="1" x14ac:dyDescent="0.25"/>
    <row r="23763" hidden="1" x14ac:dyDescent="0.25"/>
    <row r="23764" hidden="1" x14ac:dyDescent="0.25"/>
    <row r="23765" hidden="1" x14ac:dyDescent="0.25"/>
    <row r="23766" hidden="1" x14ac:dyDescent="0.25"/>
    <row r="23767" hidden="1" x14ac:dyDescent="0.25"/>
    <row r="23768" hidden="1" x14ac:dyDescent="0.25"/>
    <row r="23769" hidden="1" x14ac:dyDescent="0.25"/>
    <row r="23770" hidden="1" x14ac:dyDescent="0.25"/>
    <row r="23771" hidden="1" x14ac:dyDescent="0.25"/>
    <row r="23772" hidden="1" x14ac:dyDescent="0.25"/>
    <row r="23773" hidden="1" x14ac:dyDescent="0.25"/>
    <row r="23774" hidden="1" x14ac:dyDescent="0.25"/>
    <row r="23775" hidden="1" x14ac:dyDescent="0.25"/>
    <row r="23776" hidden="1" x14ac:dyDescent="0.25"/>
    <row r="23777" hidden="1" x14ac:dyDescent="0.25"/>
    <row r="23778" hidden="1" x14ac:dyDescent="0.25"/>
    <row r="23779" hidden="1" x14ac:dyDescent="0.25"/>
    <row r="23780" hidden="1" x14ac:dyDescent="0.25"/>
    <row r="23781" hidden="1" x14ac:dyDescent="0.25"/>
    <row r="23782" hidden="1" x14ac:dyDescent="0.25"/>
    <row r="23783" hidden="1" x14ac:dyDescent="0.25"/>
    <row r="23784" hidden="1" x14ac:dyDescent="0.25"/>
    <row r="23785" hidden="1" x14ac:dyDescent="0.25"/>
    <row r="23786" hidden="1" x14ac:dyDescent="0.25"/>
    <row r="23787" hidden="1" x14ac:dyDescent="0.25"/>
    <row r="23788" hidden="1" x14ac:dyDescent="0.25"/>
    <row r="23789" hidden="1" x14ac:dyDescent="0.25"/>
    <row r="23790" hidden="1" x14ac:dyDescent="0.25"/>
    <row r="23791" hidden="1" x14ac:dyDescent="0.25"/>
    <row r="23792" hidden="1" x14ac:dyDescent="0.25"/>
    <row r="23793" hidden="1" x14ac:dyDescent="0.25"/>
    <row r="23794" hidden="1" x14ac:dyDescent="0.25"/>
    <row r="23795" hidden="1" x14ac:dyDescent="0.25"/>
    <row r="23796" hidden="1" x14ac:dyDescent="0.25"/>
    <row r="23797" hidden="1" x14ac:dyDescent="0.25"/>
    <row r="23798" hidden="1" x14ac:dyDescent="0.25"/>
    <row r="23799" hidden="1" x14ac:dyDescent="0.25"/>
    <row r="23800" hidden="1" x14ac:dyDescent="0.25"/>
    <row r="23801" hidden="1" x14ac:dyDescent="0.25"/>
    <row r="23802" hidden="1" x14ac:dyDescent="0.25"/>
    <row r="23803" hidden="1" x14ac:dyDescent="0.25"/>
    <row r="23804" hidden="1" x14ac:dyDescent="0.25"/>
    <row r="23805" hidden="1" x14ac:dyDescent="0.25"/>
    <row r="23806" hidden="1" x14ac:dyDescent="0.25"/>
    <row r="23807" hidden="1" x14ac:dyDescent="0.25"/>
    <row r="23808" hidden="1" x14ac:dyDescent="0.25"/>
    <row r="23809" hidden="1" x14ac:dyDescent="0.25"/>
    <row r="23810" hidden="1" x14ac:dyDescent="0.25"/>
    <row r="23811" hidden="1" x14ac:dyDescent="0.25"/>
    <row r="23812" hidden="1" x14ac:dyDescent="0.25"/>
    <row r="23813" hidden="1" x14ac:dyDescent="0.25"/>
    <row r="23814" hidden="1" x14ac:dyDescent="0.25"/>
    <row r="23815" hidden="1" x14ac:dyDescent="0.25"/>
    <row r="23816" hidden="1" x14ac:dyDescent="0.25"/>
    <row r="23817" hidden="1" x14ac:dyDescent="0.25"/>
    <row r="23818" hidden="1" x14ac:dyDescent="0.25"/>
    <row r="23819" hidden="1" x14ac:dyDescent="0.25"/>
    <row r="23820" hidden="1" x14ac:dyDescent="0.25"/>
    <row r="23821" hidden="1" x14ac:dyDescent="0.25"/>
    <row r="23822" hidden="1" x14ac:dyDescent="0.25"/>
    <row r="23823" hidden="1" x14ac:dyDescent="0.25"/>
    <row r="23824" hidden="1" x14ac:dyDescent="0.25"/>
    <row r="23825" hidden="1" x14ac:dyDescent="0.25"/>
    <row r="23826" hidden="1" x14ac:dyDescent="0.25"/>
    <row r="23827" hidden="1" x14ac:dyDescent="0.25"/>
    <row r="23828" hidden="1" x14ac:dyDescent="0.25"/>
    <row r="23829" hidden="1" x14ac:dyDescent="0.25"/>
    <row r="23830" hidden="1" x14ac:dyDescent="0.25"/>
    <row r="23831" hidden="1" x14ac:dyDescent="0.25"/>
    <row r="23832" hidden="1" x14ac:dyDescent="0.25"/>
    <row r="23833" hidden="1" x14ac:dyDescent="0.25"/>
    <row r="23834" hidden="1" x14ac:dyDescent="0.25"/>
    <row r="23835" hidden="1" x14ac:dyDescent="0.25"/>
    <row r="23836" hidden="1" x14ac:dyDescent="0.25"/>
    <row r="23837" hidden="1" x14ac:dyDescent="0.25"/>
    <row r="23838" hidden="1" x14ac:dyDescent="0.25"/>
    <row r="23839" hidden="1" x14ac:dyDescent="0.25"/>
    <row r="23840" hidden="1" x14ac:dyDescent="0.25"/>
    <row r="23841" hidden="1" x14ac:dyDescent="0.25"/>
    <row r="23842" hidden="1" x14ac:dyDescent="0.25"/>
    <row r="23843" hidden="1" x14ac:dyDescent="0.25"/>
    <row r="23844" hidden="1" x14ac:dyDescent="0.25"/>
    <row r="23845" hidden="1" x14ac:dyDescent="0.25"/>
    <row r="23846" hidden="1" x14ac:dyDescent="0.25"/>
    <row r="23847" hidden="1" x14ac:dyDescent="0.25"/>
    <row r="23848" hidden="1" x14ac:dyDescent="0.25"/>
    <row r="23849" hidden="1" x14ac:dyDescent="0.25"/>
    <row r="23850" hidden="1" x14ac:dyDescent="0.25"/>
    <row r="23851" hidden="1" x14ac:dyDescent="0.25"/>
    <row r="23852" hidden="1" x14ac:dyDescent="0.25"/>
    <row r="23853" hidden="1" x14ac:dyDescent="0.25"/>
    <row r="23854" hidden="1" x14ac:dyDescent="0.25"/>
    <row r="23855" hidden="1" x14ac:dyDescent="0.25"/>
    <row r="23856" hidden="1" x14ac:dyDescent="0.25"/>
    <row r="23857" hidden="1" x14ac:dyDescent="0.25"/>
    <row r="23858" hidden="1" x14ac:dyDescent="0.25"/>
    <row r="23859" hidden="1" x14ac:dyDescent="0.25"/>
    <row r="23860" hidden="1" x14ac:dyDescent="0.25"/>
    <row r="23861" hidden="1" x14ac:dyDescent="0.25"/>
    <row r="23862" hidden="1" x14ac:dyDescent="0.25"/>
    <row r="23863" hidden="1" x14ac:dyDescent="0.25"/>
    <row r="23864" hidden="1" x14ac:dyDescent="0.25"/>
    <row r="23865" hidden="1" x14ac:dyDescent="0.25"/>
    <row r="23866" hidden="1" x14ac:dyDescent="0.25"/>
    <row r="23867" hidden="1" x14ac:dyDescent="0.25"/>
    <row r="23868" hidden="1" x14ac:dyDescent="0.25"/>
    <row r="23869" hidden="1" x14ac:dyDescent="0.25"/>
    <row r="23870" hidden="1" x14ac:dyDescent="0.25"/>
    <row r="23871" hidden="1" x14ac:dyDescent="0.25"/>
    <row r="23872" hidden="1" x14ac:dyDescent="0.25"/>
    <row r="23873" hidden="1" x14ac:dyDescent="0.25"/>
    <row r="23874" hidden="1" x14ac:dyDescent="0.25"/>
    <row r="23875" hidden="1" x14ac:dyDescent="0.25"/>
    <row r="23876" hidden="1" x14ac:dyDescent="0.25"/>
    <row r="23877" hidden="1" x14ac:dyDescent="0.25"/>
    <row r="23878" hidden="1" x14ac:dyDescent="0.25"/>
    <row r="23879" hidden="1" x14ac:dyDescent="0.25"/>
    <row r="23880" hidden="1" x14ac:dyDescent="0.25"/>
    <row r="23881" hidden="1" x14ac:dyDescent="0.25"/>
    <row r="23882" hidden="1" x14ac:dyDescent="0.25"/>
    <row r="23883" hidden="1" x14ac:dyDescent="0.25"/>
    <row r="23884" hidden="1" x14ac:dyDescent="0.25"/>
    <row r="23885" hidden="1" x14ac:dyDescent="0.25"/>
    <row r="23886" hidden="1" x14ac:dyDescent="0.25"/>
    <row r="23887" hidden="1" x14ac:dyDescent="0.25"/>
    <row r="23888" hidden="1" x14ac:dyDescent="0.25"/>
    <row r="23889" hidden="1" x14ac:dyDescent="0.25"/>
    <row r="23890" hidden="1" x14ac:dyDescent="0.25"/>
    <row r="23891" hidden="1" x14ac:dyDescent="0.25"/>
    <row r="23892" hidden="1" x14ac:dyDescent="0.25"/>
    <row r="23893" hidden="1" x14ac:dyDescent="0.25"/>
    <row r="23894" hidden="1" x14ac:dyDescent="0.25"/>
    <row r="23895" hidden="1" x14ac:dyDescent="0.25"/>
    <row r="23896" hidden="1" x14ac:dyDescent="0.25"/>
    <row r="23897" hidden="1" x14ac:dyDescent="0.25"/>
    <row r="23898" hidden="1" x14ac:dyDescent="0.25"/>
    <row r="23899" hidden="1" x14ac:dyDescent="0.25"/>
    <row r="23900" hidden="1" x14ac:dyDescent="0.25"/>
    <row r="23901" hidden="1" x14ac:dyDescent="0.25"/>
    <row r="23902" hidden="1" x14ac:dyDescent="0.25"/>
    <row r="23903" hidden="1" x14ac:dyDescent="0.25"/>
    <row r="23904" hidden="1" x14ac:dyDescent="0.25"/>
    <row r="23905" hidden="1" x14ac:dyDescent="0.25"/>
    <row r="23906" hidden="1" x14ac:dyDescent="0.25"/>
    <row r="23907" hidden="1" x14ac:dyDescent="0.25"/>
    <row r="23908" hidden="1" x14ac:dyDescent="0.25"/>
    <row r="23909" hidden="1" x14ac:dyDescent="0.25"/>
    <row r="23910" hidden="1" x14ac:dyDescent="0.25"/>
    <row r="23911" hidden="1" x14ac:dyDescent="0.25"/>
    <row r="23912" hidden="1" x14ac:dyDescent="0.25"/>
    <row r="23913" hidden="1" x14ac:dyDescent="0.25"/>
    <row r="23914" hidden="1" x14ac:dyDescent="0.25"/>
    <row r="23915" hidden="1" x14ac:dyDescent="0.25"/>
    <row r="23916" hidden="1" x14ac:dyDescent="0.25"/>
    <row r="23917" hidden="1" x14ac:dyDescent="0.25"/>
    <row r="23918" hidden="1" x14ac:dyDescent="0.25"/>
    <row r="23919" hidden="1" x14ac:dyDescent="0.25"/>
    <row r="23920" hidden="1" x14ac:dyDescent="0.25"/>
    <row r="23921" hidden="1" x14ac:dyDescent="0.25"/>
    <row r="23922" hidden="1" x14ac:dyDescent="0.25"/>
    <row r="23923" hidden="1" x14ac:dyDescent="0.25"/>
    <row r="23924" hidden="1" x14ac:dyDescent="0.25"/>
    <row r="23925" hidden="1" x14ac:dyDescent="0.25"/>
    <row r="23926" hidden="1" x14ac:dyDescent="0.25"/>
    <row r="23927" hidden="1" x14ac:dyDescent="0.25"/>
    <row r="23928" hidden="1" x14ac:dyDescent="0.25"/>
    <row r="23929" hidden="1" x14ac:dyDescent="0.25"/>
    <row r="23930" hidden="1" x14ac:dyDescent="0.25"/>
    <row r="23931" hidden="1" x14ac:dyDescent="0.25"/>
    <row r="23932" hidden="1" x14ac:dyDescent="0.25"/>
    <row r="23933" hidden="1" x14ac:dyDescent="0.25"/>
    <row r="23934" hidden="1" x14ac:dyDescent="0.25"/>
    <row r="23935" hidden="1" x14ac:dyDescent="0.25"/>
    <row r="23936" hidden="1" x14ac:dyDescent="0.25"/>
    <row r="23937" hidden="1" x14ac:dyDescent="0.25"/>
    <row r="23938" hidden="1" x14ac:dyDescent="0.25"/>
    <row r="23939" hidden="1" x14ac:dyDescent="0.25"/>
    <row r="23940" hidden="1" x14ac:dyDescent="0.25"/>
    <row r="23941" hidden="1" x14ac:dyDescent="0.25"/>
    <row r="23942" hidden="1" x14ac:dyDescent="0.25"/>
    <row r="23943" hidden="1" x14ac:dyDescent="0.25"/>
    <row r="23944" hidden="1" x14ac:dyDescent="0.25"/>
    <row r="23945" hidden="1" x14ac:dyDescent="0.25"/>
    <row r="23946" hidden="1" x14ac:dyDescent="0.25"/>
    <row r="23947" hidden="1" x14ac:dyDescent="0.25"/>
    <row r="23948" hidden="1" x14ac:dyDescent="0.25"/>
    <row r="23949" hidden="1" x14ac:dyDescent="0.25"/>
    <row r="23950" hidden="1" x14ac:dyDescent="0.25"/>
    <row r="23951" hidden="1" x14ac:dyDescent="0.25"/>
    <row r="23952" hidden="1" x14ac:dyDescent="0.25"/>
    <row r="23953" hidden="1" x14ac:dyDescent="0.25"/>
    <row r="23954" hidden="1" x14ac:dyDescent="0.25"/>
    <row r="23955" hidden="1" x14ac:dyDescent="0.25"/>
    <row r="23956" hidden="1" x14ac:dyDescent="0.25"/>
    <row r="23957" hidden="1" x14ac:dyDescent="0.25"/>
    <row r="23958" hidden="1" x14ac:dyDescent="0.25"/>
    <row r="23959" hidden="1" x14ac:dyDescent="0.25"/>
    <row r="23960" hidden="1" x14ac:dyDescent="0.25"/>
    <row r="23961" hidden="1" x14ac:dyDescent="0.25"/>
    <row r="23962" hidden="1" x14ac:dyDescent="0.25"/>
    <row r="23963" hidden="1" x14ac:dyDescent="0.25"/>
    <row r="23964" hidden="1" x14ac:dyDescent="0.25"/>
    <row r="23965" hidden="1" x14ac:dyDescent="0.25"/>
    <row r="23966" hidden="1" x14ac:dyDescent="0.25"/>
    <row r="23967" hidden="1" x14ac:dyDescent="0.25"/>
    <row r="23968" hidden="1" x14ac:dyDescent="0.25"/>
    <row r="23969" hidden="1" x14ac:dyDescent="0.25"/>
    <row r="23970" hidden="1" x14ac:dyDescent="0.25"/>
    <row r="23971" hidden="1" x14ac:dyDescent="0.25"/>
    <row r="23972" hidden="1" x14ac:dyDescent="0.25"/>
    <row r="23973" hidden="1" x14ac:dyDescent="0.25"/>
    <row r="23974" hidden="1" x14ac:dyDescent="0.25"/>
    <row r="23975" hidden="1" x14ac:dyDescent="0.25"/>
    <row r="23976" hidden="1" x14ac:dyDescent="0.25"/>
    <row r="23977" hidden="1" x14ac:dyDescent="0.25"/>
    <row r="23978" hidden="1" x14ac:dyDescent="0.25"/>
    <row r="23979" hidden="1" x14ac:dyDescent="0.25"/>
    <row r="23980" hidden="1" x14ac:dyDescent="0.25"/>
    <row r="23981" hidden="1" x14ac:dyDescent="0.25"/>
    <row r="23982" hidden="1" x14ac:dyDescent="0.25"/>
    <row r="23983" hidden="1" x14ac:dyDescent="0.25"/>
    <row r="23984" hidden="1" x14ac:dyDescent="0.25"/>
    <row r="23985" hidden="1" x14ac:dyDescent="0.25"/>
    <row r="23986" hidden="1" x14ac:dyDescent="0.25"/>
    <row r="23987" hidden="1" x14ac:dyDescent="0.25"/>
    <row r="23988" hidden="1" x14ac:dyDescent="0.25"/>
    <row r="23989" hidden="1" x14ac:dyDescent="0.25"/>
    <row r="23990" hidden="1" x14ac:dyDescent="0.25"/>
    <row r="23991" hidden="1" x14ac:dyDescent="0.25"/>
    <row r="23992" hidden="1" x14ac:dyDescent="0.25"/>
    <row r="23993" hidden="1" x14ac:dyDescent="0.25"/>
    <row r="23994" hidden="1" x14ac:dyDescent="0.25"/>
    <row r="23995" hidden="1" x14ac:dyDescent="0.25"/>
    <row r="23996" hidden="1" x14ac:dyDescent="0.25"/>
    <row r="23997" hidden="1" x14ac:dyDescent="0.25"/>
    <row r="23998" hidden="1" x14ac:dyDescent="0.25"/>
    <row r="23999" hidden="1" x14ac:dyDescent="0.25"/>
    <row r="24000" hidden="1" x14ac:dyDescent="0.25"/>
    <row r="24001" hidden="1" x14ac:dyDescent="0.25"/>
    <row r="24002" hidden="1" x14ac:dyDescent="0.25"/>
    <row r="24003" hidden="1" x14ac:dyDescent="0.25"/>
    <row r="24004" hidden="1" x14ac:dyDescent="0.25"/>
    <row r="24005" hidden="1" x14ac:dyDescent="0.25"/>
    <row r="24006" hidden="1" x14ac:dyDescent="0.25"/>
    <row r="24007" hidden="1" x14ac:dyDescent="0.25"/>
    <row r="24008" hidden="1" x14ac:dyDescent="0.25"/>
    <row r="24009" hidden="1" x14ac:dyDescent="0.25"/>
    <row r="24010" hidden="1" x14ac:dyDescent="0.25"/>
    <row r="24011" hidden="1" x14ac:dyDescent="0.25"/>
    <row r="24012" hidden="1" x14ac:dyDescent="0.25"/>
    <row r="24013" hidden="1" x14ac:dyDescent="0.25"/>
    <row r="24014" hidden="1" x14ac:dyDescent="0.25"/>
    <row r="24015" hidden="1" x14ac:dyDescent="0.25"/>
    <row r="24016" hidden="1" x14ac:dyDescent="0.25"/>
    <row r="24017" hidden="1" x14ac:dyDescent="0.25"/>
    <row r="24018" hidden="1" x14ac:dyDescent="0.25"/>
    <row r="24019" hidden="1" x14ac:dyDescent="0.25"/>
    <row r="24020" hidden="1" x14ac:dyDescent="0.25"/>
    <row r="24021" hidden="1" x14ac:dyDescent="0.25"/>
    <row r="24022" hidden="1" x14ac:dyDescent="0.25"/>
    <row r="24023" hidden="1" x14ac:dyDescent="0.25"/>
    <row r="24024" hidden="1" x14ac:dyDescent="0.25"/>
    <row r="24025" hidden="1" x14ac:dyDescent="0.25"/>
    <row r="24026" hidden="1" x14ac:dyDescent="0.25"/>
    <row r="24027" hidden="1" x14ac:dyDescent="0.25"/>
    <row r="24028" hidden="1" x14ac:dyDescent="0.25"/>
    <row r="24029" hidden="1" x14ac:dyDescent="0.25"/>
    <row r="24030" hidden="1" x14ac:dyDescent="0.25"/>
    <row r="24031" hidden="1" x14ac:dyDescent="0.25"/>
    <row r="24032" hidden="1" x14ac:dyDescent="0.25"/>
    <row r="24033" hidden="1" x14ac:dyDescent="0.25"/>
    <row r="24034" hidden="1" x14ac:dyDescent="0.25"/>
    <row r="24035" hidden="1" x14ac:dyDescent="0.25"/>
    <row r="24036" hidden="1" x14ac:dyDescent="0.25"/>
    <row r="24037" hidden="1" x14ac:dyDescent="0.25"/>
    <row r="24038" hidden="1" x14ac:dyDescent="0.25"/>
    <row r="24039" hidden="1" x14ac:dyDescent="0.25"/>
    <row r="24040" hidden="1" x14ac:dyDescent="0.25"/>
    <row r="24041" hidden="1" x14ac:dyDescent="0.25"/>
    <row r="24042" hidden="1" x14ac:dyDescent="0.25"/>
    <row r="24043" hidden="1" x14ac:dyDescent="0.25"/>
    <row r="24044" hidden="1" x14ac:dyDescent="0.25"/>
    <row r="24045" hidden="1" x14ac:dyDescent="0.25"/>
    <row r="24046" hidden="1" x14ac:dyDescent="0.25"/>
    <row r="24047" hidden="1" x14ac:dyDescent="0.25"/>
    <row r="24048" hidden="1" x14ac:dyDescent="0.25"/>
    <row r="24049" hidden="1" x14ac:dyDescent="0.25"/>
    <row r="24050" hidden="1" x14ac:dyDescent="0.25"/>
    <row r="24051" hidden="1" x14ac:dyDescent="0.25"/>
    <row r="24052" hidden="1" x14ac:dyDescent="0.25"/>
    <row r="24053" hidden="1" x14ac:dyDescent="0.25"/>
    <row r="24054" hidden="1" x14ac:dyDescent="0.25"/>
    <row r="24055" hidden="1" x14ac:dyDescent="0.25"/>
    <row r="24056" hidden="1" x14ac:dyDescent="0.25"/>
    <row r="24057" hidden="1" x14ac:dyDescent="0.25"/>
    <row r="24058" hidden="1" x14ac:dyDescent="0.25"/>
    <row r="24059" hidden="1" x14ac:dyDescent="0.25"/>
    <row r="24060" hidden="1" x14ac:dyDescent="0.25"/>
    <row r="24061" hidden="1" x14ac:dyDescent="0.25"/>
    <row r="24062" hidden="1" x14ac:dyDescent="0.25"/>
    <row r="24063" hidden="1" x14ac:dyDescent="0.25"/>
    <row r="24064" hidden="1" x14ac:dyDescent="0.25"/>
    <row r="24065" hidden="1" x14ac:dyDescent="0.25"/>
    <row r="24066" hidden="1" x14ac:dyDescent="0.25"/>
    <row r="24067" hidden="1" x14ac:dyDescent="0.25"/>
    <row r="24068" hidden="1" x14ac:dyDescent="0.25"/>
    <row r="24069" hidden="1" x14ac:dyDescent="0.25"/>
    <row r="24070" hidden="1" x14ac:dyDescent="0.25"/>
    <row r="24071" hidden="1" x14ac:dyDescent="0.25"/>
    <row r="24072" hidden="1" x14ac:dyDescent="0.25"/>
    <row r="24073" hidden="1" x14ac:dyDescent="0.25"/>
    <row r="24074" hidden="1" x14ac:dyDescent="0.25"/>
    <row r="24075" hidden="1" x14ac:dyDescent="0.25"/>
    <row r="24076" hidden="1" x14ac:dyDescent="0.25"/>
    <row r="24077" hidden="1" x14ac:dyDescent="0.25"/>
    <row r="24078" hidden="1" x14ac:dyDescent="0.25"/>
    <row r="24079" hidden="1" x14ac:dyDescent="0.25"/>
    <row r="24080" hidden="1" x14ac:dyDescent="0.25"/>
    <row r="24081" hidden="1" x14ac:dyDescent="0.25"/>
    <row r="24082" hidden="1" x14ac:dyDescent="0.25"/>
    <row r="24083" hidden="1" x14ac:dyDescent="0.25"/>
    <row r="24084" hidden="1" x14ac:dyDescent="0.25"/>
    <row r="24085" hidden="1" x14ac:dyDescent="0.25"/>
    <row r="24086" hidden="1" x14ac:dyDescent="0.25"/>
    <row r="24087" hidden="1" x14ac:dyDescent="0.25"/>
    <row r="24088" hidden="1" x14ac:dyDescent="0.25"/>
    <row r="24089" hidden="1" x14ac:dyDescent="0.25"/>
    <row r="24090" hidden="1" x14ac:dyDescent="0.25"/>
    <row r="24091" hidden="1" x14ac:dyDescent="0.25"/>
    <row r="24092" hidden="1" x14ac:dyDescent="0.25"/>
    <row r="24093" hidden="1" x14ac:dyDescent="0.25"/>
    <row r="24094" hidden="1" x14ac:dyDescent="0.25"/>
    <row r="24095" hidden="1" x14ac:dyDescent="0.25"/>
    <row r="24096" hidden="1" x14ac:dyDescent="0.25"/>
    <row r="24097" hidden="1" x14ac:dyDescent="0.25"/>
    <row r="24098" hidden="1" x14ac:dyDescent="0.25"/>
    <row r="24099" hidden="1" x14ac:dyDescent="0.25"/>
    <row r="24100" hidden="1" x14ac:dyDescent="0.25"/>
    <row r="24101" hidden="1" x14ac:dyDescent="0.25"/>
    <row r="24102" hidden="1" x14ac:dyDescent="0.25"/>
    <row r="24103" hidden="1" x14ac:dyDescent="0.25"/>
    <row r="24104" hidden="1" x14ac:dyDescent="0.25"/>
    <row r="24105" hidden="1" x14ac:dyDescent="0.25"/>
    <row r="24106" hidden="1" x14ac:dyDescent="0.25"/>
    <row r="24107" hidden="1" x14ac:dyDescent="0.25"/>
    <row r="24108" hidden="1" x14ac:dyDescent="0.25"/>
    <row r="24109" hidden="1" x14ac:dyDescent="0.25"/>
    <row r="24110" hidden="1" x14ac:dyDescent="0.25"/>
    <row r="24111" hidden="1" x14ac:dyDescent="0.25"/>
    <row r="24112" hidden="1" x14ac:dyDescent="0.25"/>
    <row r="24113" hidden="1" x14ac:dyDescent="0.25"/>
    <row r="24114" hidden="1" x14ac:dyDescent="0.25"/>
    <row r="24115" hidden="1" x14ac:dyDescent="0.25"/>
    <row r="24116" hidden="1" x14ac:dyDescent="0.25"/>
    <row r="24117" hidden="1" x14ac:dyDescent="0.25"/>
    <row r="24118" hidden="1" x14ac:dyDescent="0.25"/>
    <row r="24119" hidden="1" x14ac:dyDescent="0.25"/>
    <row r="24120" hidden="1" x14ac:dyDescent="0.25"/>
    <row r="24121" hidden="1" x14ac:dyDescent="0.25"/>
    <row r="24122" hidden="1" x14ac:dyDescent="0.25"/>
    <row r="24123" hidden="1" x14ac:dyDescent="0.25"/>
    <row r="24124" hidden="1" x14ac:dyDescent="0.25"/>
    <row r="24125" hidden="1" x14ac:dyDescent="0.25"/>
    <row r="24126" hidden="1" x14ac:dyDescent="0.25"/>
    <row r="24127" hidden="1" x14ac:dyDescent="0.25"/>
    <row r="24128" hidden="1" x14ac:dyDescent="0.25"/>
    <row r="24129" hidden="1" x14ac:dyDescent="0.25"/>
    <row r="24130" hidden="1" x14ac:dyDescent="0.25"/>
    <row r="24131" hidden="1" x14ac:dyDescent="0.25"/>
    <row r="24132" hidden="1" x14ac:dyDescent="0.25"/>
    <row r="24133" hidden="1" x14ac:dyDescent="0.25"/>
    <row r="24134" hidden="1" x14ac:dyDescent="0.25"/>
    <row r="24135" hidden="1" x14ac:dyDescent="0.25"/>
    <row r="24136" hidden="1" x14ac:dyDescent="0.25"/>
    <row r="24137" hidden="1" x14ac:dyDescent="0.25"/>
    <row r="24138" hidden="1" x14ac:dyDescent="0.25"/>
    <row r="24139" hidden="1" x14ac:dyDescent="0.25"/>
    <row r="24140" hidden="1" x14ac:dyDescent="0.25"/>
    <row r="24141" hidden="1" x14ac:dyDescent="0.25"/>
    <row r="24142" hidden="1" x14ac:dyDescent="0.25"/>
    <row r="24143" hidden="1" x14ac:dyDescent="0.25"/>
    <row r="24144" hidden="1" x14ac:dyDescent="0.25"/>
    <row r="24145" hidden="1" x14ac:dyDescent="0.25"/>
    <row r="24146" hidden="1" x14ac:dyDescent="0.25"/>
    <row r="24147" hidden="1" x14ac:dyDescent="0.25"/>
    <row r="24148" hidden="1" x14ac:dyDescent="0.25"/>
    <row r="24149" hidden="1" x14ac:dyDescent="0.25"/>
    <row r="24150" hidden="1" x14ac:dyDescent="0.25"/>
    <row r="24151" hidden="1" x14ac:dyDescent="0.25"/>
    <row r="24152" hidden="1" x14ac:dyDescent="0.25"/>
    <row r="24153" hidden="1" x14ac:dyDescent="0.25"/>
    <row r="24154" hidden="1" x14ac:dyDescent="0.25"/>
    <row r="24155" hidden="1" x14ac:dyDescent="0.25"/>
    <row r="24156" hidden="1" x14ac:dyDescent="0.25"/>
    <row r="24157" hidden="1" x14ac:dyDescent="0.25"/>
    <row r="24158" hidden="1" x14ac:dyDescent="0.25"/>
    <row r="24159" hidden="1" x14ac:dyDescent="0.25"/>
    <row r="24160" hidden="1" x14ac:dyDescent="0.25"/>
    <row r="24161" hidden="1" x14ac:dyDescent="0.25"/>
    <row r="24162" hidden="1" x14ac:dyDescent="0.25"/>
    <row r="24163" hidden="1" x14ac:dyDescent="0.25"/>
    <row r="24164" hidden="1" x14ac:dyDescent="0.25"/>
    <row r="24165" hidden="1" x14ac:dyDescent="0.25"/>
    <row r="24166" hidden="1" x14ac:dyDescent="0.25"/>
    <row r="24167" hidden="1" x14ac:dyDescent="0.25"/>
    <row r="24168" hidden="1" x14ac:dyDescent="0.25"/>
    <row r="24169" hidden="1" x14ac:dyDescent="0.25"/>
    <row r="24170" hidden="1" x14ac:dyDescent="0.25"/>
    <row r="24171" hidden="1" x14ac:dyDescent="0.25"/>
    <row r="24172" hidden="1" x14ac:dyDescent="0.25"/>
    <row r="24173" hidden="1" x14ac:dyDescent="0.25"/>
    <row r="24174" hidden="1" x14ac:dyDescent="0.25"/>
    <row r="24175" hidden="1" x14ac:dyDescent="0.25"/>
    <row r="24176" hidden="1" x14ac:dyDescent="0.25"/>
    <row r="24177" hidden="1" x14ac:dyDescent="0.25"/>
    <row r="24178" hidden="1" x14ac:dyDescent="0.25"/>
    <row r="24179" hidden="1" x14ac:dyDescent="0.25"/>
    <row r="24180" hidden="1" x14ac:dyDescent="0.25"/>
    <row r="24181" hidden="1" x14ac:dyDescent="0.25"/>
    <row r="24182" hidden="1" x14ac:dyDescent="0.25"/>
    <row r="24183" hidden="1" x14ac:dyDescent="0.25"/>
    <row r="24184" hidden="1" x14ac:dyDescent="0.25"/>
    <row r="24185" hidden="1" x14ac:dyDescent="0.25"/>
    <row r="24186" hidden="1" x14ac:dyDescent="0.25"/>
    <row r="24187" hidden="1" x14ac:dyDescent="0.25"/>
    <row r="24188" hidden="1" x14ac:dyDescent="0.25"/>
    <row r="24189" hidden="1" x14ac:dyDescent="0.25"/>
    <row r="24190" hidden="1" x14ac:dyDescent="0.25"/>
    <row r="24191" hidden="1" x14ac:dyDescent="0.25"/>
    <row r="24192" hidden="1" x14ac:dyDescent="0.25"/>
    <row r="24193" hidden="1" x14ac:dyDescent="0.25"/>
    <row r="24194" hidden="1" x14ac:dyDescent="0.25"/>
    <row r="24195" hidden="1" x14ac:dyDescent="0.25"/>
    <row r="24196" hidden="1" x14ac:dyDescent="0.25"/>
    <row r="24197" hidden="1" x14ac:dyDescent="0.25"/>
    <row r="24198" hidden="1" x14ac:dyDescent="0.25"/>
    <row r="24199" hidden="1" x14ac:dyDescent="0.25"/>
    <row r="24200" hidden="1" x14ac:dyDescent="0.25"/>
    <row r="24201" hidden="1" x14ac:dyDescent="0.25"/>
    <row r="24202" hidden="1" x14ac:dyDescent="0.25"/>
    <row r="24203" hidden="1" x14ac:dyDescent="0.25"/>
    <row r="24204" hidden="1" x14ac:dyDescent="0.25"/>
    <row r="24205" hidden="1" x14ac:dyDescent="0.25"/>
    <row r="24206" hidden="1" x14ac:dyDescent="0.25"/>
    <row r="24207" hidden="1" x14ac:dyDescent="0.25"/>
    <row r="24208" hidden="1" x14ac:dyDescent="0.25"/>
    <row r="24209" hidden="1" x14ac:dyDescent="0.25"/>
    <row r="24210" hidden="1" x14ac:dyDescent="0.25"/>
    <row r="24211" hidden="1" x14ac:dyDescent="0.25"/>
    <row r="24212" hidden="1" x14ac:dyDescent="0.25"/>
    <row r="24213" hidden="1" x14ac:dyDescent="0.25"/>
    <row r="24214" hidden="1" x14ac:dyDescent="0.25"/>
    <row r="24215" hidden="1" x14ac:dyDescent="0.25"/>
    <row r="24216" hidden="1" x14ac:dyDescent="0.25"/>
    <row r="24217" hidden="1" x14ac:dyDescent="0.25"/>
    <row r="24218" hidden="1" x14ac:dyDescent="0.25"/>
    <row r="24219" hidden="1" x14ac:dyDescent="0.25"/>
    <row r="24220" hidden="1" x14ac:dyDescent="0.25"/>
    <row r="24221" hidden="1" x14ac:dyDescent="0.25"/>
    <row r="24222" hidden="1" x14ac:dyDescent="0.25"/>
    <row r="24223" hidden="1" x14ac:dyDescent="0.25"/>
    <row r="24224" hidden="1" x14ac:dyDescent="0.25"/>
    <row r="24225" hidden="1" x14ac:dyDescent="0.25"/>
    <row r="24226" hidden="1" x14ac:dyDescent="0.25"/>
    <row r="24227" hidden="1" x14ac:dyDescent="0.25"/>
    <row r="24228" hidden="1" x14ac:dyDescent="0.25"/>
    <row r="24229" hidden="1" x14ac:dyDescent="0.25"/>
    <row r="24230" hidden="1" x14ac:dyDescent="0.25"/>
    <row r="24231" hidden="1" x14ac:dyDescent="0.25"/>
    <row r="24232" hidden="1" x14ac:dyDescent="0.25"/>
    <row r="24233" hidden="1" x14ac:dyDescent="0.25"/>
    <row r="24234" hidden="1" x14ac:dyDescent="0.25"/>
    <row r="24235" hidden="1" x14ac:dyDescent="0.25"/>
    <row r="24236" hidden="1" x14ac:dyDescent="0.25"/>
    <row r="24237" hidden="1" x14ac:dyDescent="0.25"/>
    <row r="24238" hidden="1" x14ac:dyDescent="0.25"/>
    <row r="24239" hidden="1" x14ac:dyDescent="0.25"/>
    <row r="24240" hidden="1" x14ac:dyDescent="0.25"/>
    <row r="24241" hidden="1" x14ac:dyDescent="0.25"/>
    <row r="24242" hidden="1" x14ac:dyDescent="0.25"/>
    <row r="24243" hidden="1" x14ac:dyDescent="0.25"/>
    <row r="24244" hidden="1" x14ac:dyDescent="0.25"/>
    <row r="24245" hidden="1" x14ac:dyDescent="0.25"/>
    <row r="24246" hidden="1" x14ac:dyDescent="0.25"/>
    <row r="24247" hidden="1" x14ac:dyDescent="0.25"/>
    <row r="24248" hidden="1" x14ac:dyDescent="0.25"/>
    <row r="24249" hidden="1" x14ac:dyDescent="0.25"/>
    <row r="24250" hidden="1" x14ac:dyDescent="0.25"/>
    <row r="24251" hidden="1" x14ac:dyDescent="0.25"/>
    <row r="24252" hidden="1" x14ac:dyDescent="0.25"/>
    <row r="24253" hidden="1" x14ac:dyDescent="0.25"/>
    <row r="24254" hidden="1" x14ac:dyDescent="0.25"/>
    <row r="24255" hidden="1" x14ac:dyDescent="0.25"/>
    <row r="24256" hidden="1" x14ac:dyDescent="0.25"/>
    <row r="24257" hidden="1" x14ac:dyDescent="0.25"/>
    <row r="24258" hidden="1" x14ac:dyDescent="0.25"/>
    <row r="24259" hidden="1" x14ac:dyDescent="0.25"/>
    <row r="24260" hidden="1" x14ac:dyDescent="0.25"/>
    <row r="24261" hidden="1" x14ac:dyDescent="0.25"/>
    <row r="24262" hidden="1" x14ac:dyDescent="0.25"/>
    <row r="24263" hidden="1" x14ac:dyDescent="0.25"/>
    <row r="24264" hidden="1" x14ac:dyDescent="0.25"/>
    <row r="24265" hidden="1" x14ac:dyDescent="0.25"/>
    <row r="24266" hidden="1" x14ac:dyDescent="0.25"/>
    <row r="24267" hidden="1" x14ac:dyDescent="0.25"/>
    <row r="24268" hidden="1" x14ac:dyDescent="0.25"/>
    <row r="24269" hidden="1" x14ac:dyDescent="0.25"/>
    <row r="24270" hidden="1" x14ac:dyDescent="0.25"/>
    <row r="24271" hidden="1" x14ac:dyDescent="0.25"/>
    <row r="24272" hidden="1" x14ac:dyDescent="0.25"/>
    <row r="24273" hidden="1" x14ac:dyDescent="0.25"/>
    <row r="24274" hidden="1" x14ac:dyDescent="0.25"/>
    <row r="24275" hidden="1" x14ac:dyDescent="0.25"/>
    <row r="24276" hidden="1" x14ac:dyDescent="0.25"/>
    <row r="24277" hidden="1" x14ac:dyDescent="0.25"/>
    <row r="24278" hidden="1" x14ac:dyDescent="0.25"/>
    <row r="24279" hidden="1" x14ac:dyDescent="0.25"/>
    <row r="24280" hidden="1" x14ac:dyDescent="0.25"/>
    <row r="24281" hidden="1" x14ac:dyDescent="0.25"/>
    <row r="24282" hidden="1" x14ac:dyDescent="0.25"/>
    <row r="24283" hidden="1" x14ac:dyDescent="0.25"/>
    <row r="24284" hidden="1" x14ac:dyDescent="0.25"/>
    <row r="24285" hidden="1" x14ac:dyDescent="0.25"/>
    <row r="24286" hidden="1" x14ac:dyDescent="0.25"/>
    <row r="24287" hidden="1" x14ac:dyDescent="0.25"/>
    <row r="24288" hidden="1" x14ac:dyDescent="0.25"/>
    <row r="24289" hidden="1" x14ac:dyDescent="0.25"/>
    <row r="24290" hidden="1" x14ac:dyDescent="0.25"/>
    <row r="24291" hidden="1" x14ac:dyDescent="0.25"/>
    <row r="24292" hidden="1" x14ac:dyDescent="0.25"/>
    <row r="24293" hidden="1" x14ac:dyDescent="0.25"/>
    <row r="24294" hidden="1" x14ac:dyDescent="0.25"/>
    <row r="24295" hidden="1" x14ac:dyDescent="0.25"/>
    <row r="24296" hidden="1" x14ac:dyDescent="0.25"/>
    <row r="24297" hidden="1" x14ac:dyDescent="0.25"/>
    <row r="24298" hidden="1" x14ac:dyDescent="0.25"/>
    <row r="24299" hidden="1" x14ac:dyDescent="0.25"/>
    <row r="24300" hidden="1" x14ac:dyDescent="0.25"/>
    <row r="24301" hidden="1" x14ac:dyDescent="0.25"/>
    <row r="24302" hidden="1" x14ac:dyDescent="0.25"/>
    <row r="24303" hidden="1" x14ac:dyDescent="0.25"/>
    <row r="24304" hidden="1" x14ac:dyDescent="0.25"/>
    <row r="24305" hidden="1" x14ac:dyDescent="0.25"/>
    <row r="24306" hidden="1" x14ac:dyDescent="0.25"/>
    <row r="24307" hidden="1" x14ac:dyDescent="0.25"/>
    <row r="24308" hidden="1" x14ac:dyDescent="0.25"/>
    <row r="24309" hidden="1" x14ac:dyDescent="0.25"/>
    <row r="24310" hidden="1" x14ac:dyDescent="0.25"/>
    <row r="24311" hidden="1" x14ac:dyDescent="0.25"/>
    <row r="24312" hidden="1" x14ac:dyDescent="0.25"/>
    <row r="24313" hidden="1" x14ac:dyDescent="0.25"/>
    <row r="24314" hidden="1" x14ac:dyDescent="0.25"/>
    <row r="24315" hidden="1" x14ac:dyDescent="0.25"/>
    <row r="24316" hidden="1" x14ac:dyDescent="0.25"/>
    <row r="24317" hidden="1" x14ac:dyDescent="0.25"/>
    <row r="24318" hidden="1" x14ac:dyDescent="0.25"/>
    <row r="24319" hidden="1" x14ac:dyDescent="0.25"/>
    <row r="24320" hidden="1" x14ac:dyDescent="0.25"/>
    <row r="24321" hidden="1" x14ac:dyDescent="0.25"/>
    <row r="24322" hidden="1" x14ac:dyDescent="0.25"/>
    <row r="24323" hidden="1" x14ac:dyDescent="0.25"/>
    <row r="24324" hidden="1" x14ac:dyDescent="0.25"/>
    <row r="24325" hidden="1" x14ac:dyDescent="0.25"/>
    <row r="24326" hidden="1" x14ac:dyDescent="0.25"/>
    <row r="24327" hidden="1" x14ac:dyDescent="0.25"/>
    <row r="24328" hidden="1" x14ac:dyDescent="0.25"/>
    <row r="24329" hidden="1" x14ac:dyDescent="0.25"/>
    <row r="24330" hidden="1" x14ac:dyDescent="0.25"/>
    <row r="24331" hidden="1" x14ac:dyDescent="0.25"/>
    <row r="24332" hidden="1" x14ac:dyDescent="0.25"/>
    <row r="24333" hidden="1" x14ac:dyDescent="0.25"/>
    <row r="24334" hidden="1" x14ac:dyDescent="0.25"/>
    <row r="24335" hidden="1" x14ac:dyDescent="0.25"/>
    <row r="24336" hidden="1" x14ac:dyDescent="0.25"/>
    <row r="24337" hidden="1" x14ac:dyDescent="0.25"/>
    <row r="24338" hidden="1" x14ac:dyDescent="0.25"/>
    <row r="24339" hidden="1" x14ac:dyDescent="0.25"/>
    <row r="24340" hidden="1" x14ac:dyDescent="0.25"/>
    <row r="24341" hidden="1" x14ac:dyDescent="0.25"/>
    <row r="24342" hidden="1" x14ac:dyDescent="0.25"/>
    <row r="24343" hidden="1" x14ac:dyDescent="0.25"/>
    <row r="24344" hidden="1" x14ac:dyDescent="0.25"/>
    <row r="24345" hidden="1" x14ac:dyDescent="0.25"/>
    <row r="24346" hidden="1" x14ac:dyDescent="0.25"/>
    <row r="24347" hidden="1" x14ac:dyDescent="0.25"/>
    <row r="24348" hidden="1" x14ac:dyDescent="0.25"/>
    <row r="24349" hidden="1" x14ac:dyDescent="0.25"/>
    <row r="24350" hidden="1" x14ac:dyDescent="0.25"/>
    <row r="24351" hidden="1" x14ac:dyDescent="0.25"/>
    <row r="24352" hidden="1" x14ac:dyDescent="0.25"/>
    <row r="24353" hidden="1" x14ac:dyDescent="0.25"/>
    <row r="24354" hidden="1" x14ac:dyDescent="0.25"/>
    <row r="24355" hidden="1" x14ac:dyDescent="0.25"/>
    <row r="24356" hidden="1" x14ac:dyDescent="0.25"/>
    <row r="24357" hidden="1" x14ac:dyDescent="0.25"/>
    <row r="24358" hidden="1" x14ac:dyDescent="0.25"/>
    <row r="24359" hidden="1" x14ac:dyDescent="0.25"/>
    <row r="24360" hidden="1" x14ac:dyDescent="0.25"/>
    <row r="24361" hidden="1" x14ac:dyDescent="0.25"/>
    <row r="24362" hidden="1" x14ac:dyDescent="0.25"/>
    <row r="24363" hidden="1" x14ac:dyDescent="0.25"/>
    <row r="24364" hidden="1" x14ac:dyDescent="0.25"/>
    <row r="24365" hidden="1" x14ac:dyDescent="0.25"/>
    <row r="24366" hidden="1" x14ac:dyDescent="0.25"/>
    <row r="24367" hidden="1" x14ac:dyDescent="0.25"/>
    <row r="24368" hidden="1" x14ac:dyDescent="0.25"/>
    <row r="24369" hidden="1" x14ac:dyDescent="0.25"/>
    <row r="24370" hidden="1" x14ac:dyDescent="0.25"/>
    <row r="24371" hidden="1" x14ac:dyDescent="0.25"/>
    <row r="24372" hidden="1" x14ac:dyDescent="0.25"/>
    <row r="24373" hidden="1" x14ac:dyDescent="0.25"/>
    <row r="24374" hidden="1" x14ac:dyDescent="0.25"/>
    <row r="24375" hidden="1" x14ac:dyDescent="0.25"/>
    <row r="24376" hidden="1" x14ac:dyDescent="0.25"/>
    <row r="24377" hidden="1" x14ac:dyDescent="0.25"/>
    <row r="24378" hidden="1" x14ac:dyDescent="0.25"/>
    <row r="24379" hidden="1" x14ac:dyDescent="0.25"/>
    <row r="24380" hidden="1" x14ac:dyDescent="0.25"/>
    <row r="24381" hidden="1" x14ac:dyDescent="0.25"/>
    <row r="24382" hidden="1" x14ac:dyDescent="0.25"/>
    <row r="24383" hidden="1" x14ac:dyDescent="0.25"/>
    <row r="24384" hidden="1" x14ac:dyDescent="0.25"/>
    <row r="24385" hidden="1" x14ac:dyDescent="0.25"/>
    <row r="24386" hidden="1" x14ac:dyDescent="0.25"/>
    <row r="24387" hidden="1" x14ac:dyDescent="0.25"/>
    <row r="24388" hidden="1" x14ac:dyDescent="0.25"/>
    <row r="24389" hidden="1" x14ac:dyDescent="0.25"/>
    <row r="24390" hidden="1" x14ac:dyDescent="0.25"/>
    <row r="24391" hidden="1" x14ac:dyDescent="0.25"/>
    <row r="24392" hidden="1" x14ac:dyDescent="0.25"/>
    <row r="24393" hidden="1" x14ac:dyDescent="0.25"/>
    <row r="24394" hidden="1" x14ac:dyDescent="0.25"/>
    <row r="24395" hidden="1" x14ac:dyDescent="0.25"/>
    <row r="24396" hidden="1" x14ac:dyDescent="0.25"/>
    <row r="24397" hidden="1" x14ac:dyDescent="0.25"/>
    <row r="24398" hidden="1" x14ac:dyDescent="0.25"/>
    <row r="24399" hidden="1" x14ac:dyDescent="0.25"/>
    <row r="24400" hidden="1" x14ac:dyDescent="0.25"/>
    <row r="24401" hidden="1" x14ac:dyDescent="0.25"/>
    <row r="24402" hidden="1" x14ac:dyDescent="0.25"/>
    <row r="24403" hidden="1" x14ac:dyDescent="0.25"/>
    <row r="24404" hidden="1" x14ac:dyDescent="0.25"/>
    <row r="24405" hidden="1" x14ac:dyDescent="0.25"/>
    <row r="24406" hidden="1" x14ac:dyDescent="0.25"/>
    <row r="24407" hidden="1" x14ac:dyDescent="0.25"/>
    <row r="24408" hidden="1" x14ac:dyDescent="0.25"/>
    <row r="24409" hidden="1" x14ac:dyDescent="0.25"/>
    <row r="24410" hidden="1" x14ac:dyDescent="0.25"/>
    <row r="24411" hidden="1" x14ac:dyDescent="0.25"/>
    <row r="24412" hidden="1" x14ac:dyDescent="0.25"/>
    <row r="24413" hidden="1" x14ac:dyDescent="0.25"/>
    <row r="24414" hidden="1" x14ac:dyDescent="0.25"/>
    <row r="24415" hidden="1" x14ac:dyDescent="0.25"/>
    <row r="24416" hidden="1" x14ac:dyDescent="0.25"/>
    <row r="24417" hidden="1" x14ac:dyDescent="0.25"/>
    <row r="24418" hidden="1" x14ac:dyDescent="0.25"/>
    <row r="24419" hidden="1" x14ac:dyDescent="0.25"/>
    <row r="24420" hidden="1" x14ac:dyDescent="0.25"/>
    <row r="24421" hidden="1" x14ac:dyDescent="0.25"/>
    <row r="24422" hidden="1" x14ac:dyDescent="0.25"/>
    <row r="24423" hidden="1" x14ac:dyDescent="0.25"/>
    <row r="24424" hidden="1" x14ac:dyDescent="0.25"/>
    <row r="24425" hidden="1" x14ac:dyDescent="0.25"/>
    <row r="24426" hidden="1" x14ac:dyDescent="0.25"/>
    <row r="24427" hidden="1" x14ac:dyDescent="0.25"/>
    <row r="24428" hidden="1" x14ac:dyDescent="0.25"/>
    <row r="24429" hidden="1" x14ac:dyDescent="0.25"/>
    <row r="24430" hidden="1" x14ac:dyDescent="0.25"/>
    <row r="24431" hidden="1" x14ac:dyDescent="0.25"/>
    <row r="24432" hidden="1" x14ac:dyDescent="0.25"/>
    <row r="24433" hidden="1" x14ac:dyDescent="0.25"/>
    <row r="24434" hidden="1" x14ac:dyDescent="0.25"/>
    <row r="24435" hidden="1" x14ac:dyDescent="0.25"/>
    <row r="24436" hidden="1" x14ac:dyDescent="0.25"/>
    <row r="24437" hidden="1" x14ac:dyDescent="0.25"/>
    <row r="24438" hidden="1" x14ac:dyDescent="0.25"/>
    <row r="24439" hidden="1" x14ac:dyDescent="0.25"/>
    <row r="24440" hidden="1" x14ac:dyDescent="0.25"/>
    <row r="24441" hidden="1" x14ac:dyDescent="0.25"/>
    <row r="24442" hidden="1" x14ac:dyDescent="0.25"/>
    <row r="24443" hidden="1" x14ac:dyDescent="0.25"/>
    <row r="24444" hidden="1" x14ac:dyDescent="0.25"/>
    <row r="24445" hidden="1" x14ac:dyDescent="0.25"/>
    <row r="24446" hidden="1" x14ac:dyDescent="0.25"/>
    <row r="24447" hidden="1" x14ac:dyDescent="0.25"/>
    <row r="24448" hidden="1" x14ac:dyDescent="0.25"/>
    <row r="24449" hidden="1" x14ac:dyDescent="0.25"/>
    <row r="24450" hidden="1" x14ac:dyDescent="0.25"/>
    <row r="24451" hidden="1" x14ac:dyDescent="0.25"/>
    <row r="24452" hidden="1" x14ac:dyDescent="0.25"/>
    <row r="24453" hidden="1" x14ac:dyDescent="0.25"/>
    <row r="24454" hidden="1" x14ac:dyDescent="0.25"/>
    <row r="24455" hidden="1" x14ac:dyDescent="0.25"/>
    <row r="24456" hidden="1" x14ac:dyDescent="0.25"/>
    <row r="24457" hidden="1" x14ac:dyDescent="0.25"/>
    <row r="24458" hidden="1" x14ac:dyDescent="0.25"/>
    <row r="24459" hidden="1" x14ac:dyDescent="0.25"/>
    <row r="24460" hidden="1" x14ac:dyDescent="0.25"/>
    <row r="24461" hidden="1" x14ac:dyDescent="0.25"/>
    <row r="24462" hidden="1" x14ac:dyDescent="0.25"/>
    <row r="24463" hidden="1" x14ac:dyDescent="0.25"/>
    <row r="24464" hidden="1" x14ac:dyDescent="0.25"/>
    <row r="24465" hidden="1" x14ac:dyDescent="0.25"/>
    <row r="24466" hidden="1" x14ac:dyDescent="0.25"/>
    <row r="24467" hidden="1" x14ac:dyDescent="0.25"/>
    <row r="24468" hidden="1" x14ac:dyDescent="0.25"/>
    <row r="24469" hidden="1" x14ac:dyDescent="0.25"/>
    <row r="24470" hidden="1" x14ac:dyDescent="0.25"/>
    <row r="24471" hidden="1" x14ac:dyDescent="0.25"/>
    <row r="24472" hidden="1" x14ac:dyDescent="0.25"/>
    <row r="24473" hidden="1" x14ac:dyDescent="0.25"/>
    <row r="24474" hidden="1" x14ac:dyDescent="0.25"/>
    <row r="24475" hidden="1" x14ac:dyDescent="0.25"/>
    <row r="24476" hidden="1" x14ac:dyDescent="0.25"/>
    <row r="24477" hidden="1" x14ac:dyDescent="0.25"/>
    <row r="24478" hidden="1" x14ac:dyDescent="0.25"/>
    <row r="24479" hidden="1" x14ac:dyDescent="0.25"/>
    <row r="24480" hidden="1" x14ac:dyDescent="0.25"/>
    <row r="24481" hidden="1" x14ac:dyDescent="0.25"/>
    <row r="24482" hidden="1" x14ac:dyDescent="0.25"/>
    <row r="24483" hidden="1" x14ac:dyDescent="0.25"/>
    <row r="24484" hidden="1" x14ac:dyDescent="0.25"/>
    <row r="24485" hidden="1" x14ac:dyDescent="0.25"/>
    <row r="24486" hidden="1" x14ac:dyDescent="0.25"/>
    <row r="24487" hidden="1" x14ac:dyDescent="0.25"/>
    <row r="24488" hidden="1" x14ac:dyDescent="0.25"/>
    <row r="24489" hidden="1" x14ac:dyDescent="0.25"/>
    <row r="24490" hidden="1" x14ac:dyDescent="0.25"/>
    <row r="24491" hidden="1" x14ac:dyDescent="0.25"/>
    <row r="24492" hidden="1" x14ac:dyDescent="0.25"/>
    <row r="24493" hidden="1" x14ac:dyDescent="0.25"/>
    <row r="24494" hidden="1" x14ac:dyDescent="0.25"/>
    <row r="24495" hidden="1" x14ac:dyDescent="0.25"/>
    <row r="24496" hidden="1" x14ac:dyDescent="0.25"/>
    <row r="24497" hidden="1" x14ac:dyDescent="0.25"/>
    <row r="24498" hidden="1" x14ac:dyDescent="0.25"/>
    <row r="24499" hidden="1" x14ac:dyDescent="0.25"/>
    <row r="24500" hidden="1" x14ac:dyDescent="0.25"/>
    <row r="24501" hidden="1" x14ac:dyDescent="0.25"/>
    <row r="24502" hidden="1" x14ac:dyDescent="0.25"/>
    <row r="24503" hidden="1" x14ac:dyDescent="0.25"/>
    <row r="24504" hidden="1" x14ac:dyDescent="0.25"/>
    <row r="24505" hidden="1" x14ac:dyDescent="0.25"/>
    <row r="24506" hidden="1" x14ac:dyDescent="0.25"/>
    <row r="24507" hidden="1" x14ac:dyDescent="0.25"/>
    <row r="24508" hidden="1" x14ac:dyDescent="0.25"/>
    <row r="24509" hidden="1" x14ac:dyDescent="0.25"/>
    <row r="24510" hidden="1" x14ac:dyDescent="0.25"/>
    <row r="24511" hidden="1" x14ac:dyDescent="0.25"/>
    <row r="24512" hidden="1" x14ac:dyDescent="0.25"/>
    <row r="24513" hidden="1" x14ac:dyDescent="0.25"/>
    <row r="24514" hidden="1" x14ac:dyDescent="0.25"/>
    <row r="24515" hidden="1" x14ac:dyDescent="0.25"/>
    <row r="24516" hidden="1" x14ac:dyDescent="0.25"/>
    <row r="24517" hidden="1" x14ac:dyDescent="0.25"/>
    <row r="24518" hidden="1" x14ac:dyDescent="0.25"/>
    <row r="24519" hidden="1" x14ac:dyDescent="0.25"/>
    <row r="24520" hidden="1" x14ac:dyDescent="0.25"/>
    <row r="24521" hidden="1" x14ac:dyDescent="0.25"/>
    <row r="24522" hidden="1" x14ac:dyDescent="0.25"/>
    <row r="24523" hidden="1" x14ac:dyDescent="0.25"/>
    <row r="24524" hidden="1" x14ac:dyDescent="0.25"/>
    <row r="24525" hidden="1" x14ac:dyDescent="0.25"/>
    <row r="24526" hidden="1" x14ac:dyDescent="0.25"/>
    <row r="24527" hidden="1" x14ac:dyDescent="0.25"/>
    <row r="24528" hidden="1" x14ac:dyDescent="0.25"/>
    <row r="24529" hidden="1" x14ac:dyDescent="0.25"/>
    <row r="24530" hidden="1" x14ac:dyDescent="0.25"/>
    <row r="24531" hidden="1" x14ac:dyDescent="0.25"/>
    <row r="24532" hidden="1" x14ac:dyDescent="0.25"/>
    <row r="24533" hidden="1" x14ac:dyDescent="0.25"/>
    <row r="24534" hidden="1" x14ac:dyDescent="0.25"/>
    <row r="24535" hidden="1" x14ac:dyDescent="0.25"/>
    <row r="24536" hidden="1" x14ac:dyDescent="0.25"/>
    <row r="24537" hidden="1" x14ac:dyDescent="0.25"/>
    <row r="24538" hidden="1" x14ac:dyDescent="0.25"/>
    <row r="24539" hidden="1" x14ac:dyDescent="0.25"/>
    <row r="24540" hidden="1" x14ac:dyDescent="0.25"/>
    <row r="24541" hidden="1" x14ac:dyDescent="0.25"/>
    <row r="24542" hidden="1" x14ac:dyDescent="0.25"/>
    <row r="24543" hidden="1" x14ac:dyDescent="0.25"/>
    <row r="24544" hidden="1" x14ac:dyDescent="0.25"/>
    <row r="24545" hidden="1" x14ac:dyDescent="0.25"/>
    <row r="24546" hidden="1" x14ac:dyDescent="0.25"/>
    <row r="24547" hidden="1" x14ac:dyDescent="0.25"/>
    <row r="24548" hidden="1" x14ac:dyDescent="0.25"/>
    <row r="24549" hidden="1" x14ac:dyDescent="0.25"/>
    <row r="24550" hidden="1" x14ac:dyDescent="0.25"/>
    <row r="24551" hidden="1" x14ac:dyDescent="0.25"/>
    <row r="24552" hidden="1" x14ac:dyDescent="0.25"/>
    <row r="24553" hidden="1" x14ac:dyDescent="0.25"/>
    <row r="24554" hidden="1" x14ac:dyDescent="0.25"/>
    <row r="24555" hidden="1" x14ac:dyDescent="0.25"/>
    <row r="24556" hidden="1" x14ac:dyDescent="0.25"/>
    <row r="24557" hidden="1" x14ac:dyDescent="0.25"/>
    <row r="24558" hidden="1" x14ac:dyDescent="0.25"/>
    <row r="24559" hidden="1" x14ac:dyDescent="0.25"/>
    <row r="24560" hidden="1" x14ac:dyDescent="0.25"/>
    <row r="24561" hidden="1" x14ac:dyDescent="0.25"/>
    <row r="24562" hidden="1" x14ac:dyDescent="0.25"/>
    <row r="24563" hidden="1" x14ac:dyDescent="0.25"/>
    <row r="24564" hidden="1" x14ac:dyDescent="0.25"/>
    <row r="24565" hidden="1" x14ac:dyDescent="0.25"/>
    <row r="24566" hidden="1" x14ac:dyDescent="0.25"/>
    <row r="24567" hidden="1" x14ac:dyDescent="0.25"/>
    <row r="24568" hidden="1" x14ac:dyDescent="0.25"/>
    <row r="24569" hidden="1" x14ac:dyDescent="0.25"/>
    <row r="24570" hidden="1" x14ac:dyDescent="0.25"/>
    <row r="24571" hidden="1" x14ac:dyDescent="0.25"/>
    <row r="24572" hidden="1" x14ac:dyDescent="0.25"/>
    <row r="24573" hidden="1" x14ac:dyDescent="0.25"/>
    <row r="24574" hidden="1" x14ac:dyDescent="0.25"/>
    <row r="24575" hidden="1" x14ac:dyDescent="0.25"/>
    <row r="24576" hidden="1" x14ac:dyDescent="0.25"/>
    <row r="24577" hidden="1" x14ac:dyDescent="0.25"/>
    <row r="24578" hidden="1" x14ac:dyDescent="0.25"/>
    <row r="24579" hidden="1" x14ac:dyDescent="0.25"/>
    <row r="24580" hidden="1" x14ac:dyDescent="0.25"/>
    <row r="24581" hidden="1" x14ac:dyDescent="0.25"/>
    <row r="24582" hidden="1" x14ac:dyDescent="0.25"/>
    <row r="24583" hidden="1" x14ac:dyDescent="0.25"/>
    <row r="24584" hidden="1" x14ac:dyDescent="0.25"/>
    <row r="24585" hidden="1" x14ac:dyDescent="0.25"/>
    <row r="24586" hidden="1" x14ac:dyDescent="0.25"/>
    <row r="24587" hidden="1" x14ac:dyDescent="0.25"/>
    <row r="24588" hidden="1" x14ac:dyDescent="0.25"/>
    <row r="24589" hidden="1" x14ac:dyDescent="0.25"/>
    <row r="24590" hidden="1" x14ac:dyDescent="0.25"/>
    <row r="24591" hidden="1" x14ac:dyDescent="0.25"/>
    <row r="24592" hidden="1" x14ac:dyDescent="0.25"/>
    <row r="24593" hidden="1" x14ac:dyDescent="0.25"/>
    <row r="24594" hidden="1" x14ac:dyDescent="0.25"/>
    <row r="24595" hidden="1" x14ac:dyDescent="0.25"/>
    <row r="24596" hidden="1" x14ac:dyDescent="0.25"/>
    <row r="24597" hidden="1" x14ac:dyDescent="0.25"/>
    <row r="24598" hidden="1" x14ac:dyDescent="0.25"/>
    <row r="24599" hidden="1" x14ac:dyDescent="0.25"/>
    <row r="24600" hidden="1" x14ac:dyDescent="0.25"/>
    <row r="24601" hidden="1" x14ac:dyDescent="0.25"/>
    <row r="24602" hidden="1" x14ac:dyDescent="0.25"/>
    <row r="24603" hidden="1" x14ac:dyDescent="0.25"/>
    <row r="24604" hidden="1" x14ac:dyDescent="0.25"/>
    <row r="24605" hidden="1" x14ac:dyDescent="0.25"/>
    <row r="24606" hidden="1" x14ac:dyDescent="0.25"/>
    <row r="24607" hidden="1" x14ac:dyDescent="0.25"/>
    <row r="24608" hidden="1" x14ac:dyDescent="0.25"/>
    <row r="24609" hidden="1" x14ac:dyDescent="0.25"/>
    <row r="24610" hidden="1" x14ac:dyDescent="0.25"/>
    <row r="24611" hidden="1" x14ac:dyDescent="0.25"/>
    <row r="24612" hidden="1" x14ac:dyDescent="0.25"/>
    <row r="24613" hidden="1" x14ac:dyDescent="0.25"/>
    <row r="24614" hidden="1" x14ac:dyDescent="0.25"/>
    <row r="24615" hidden="1" x14ac:dyDescent="0.25"/>
    <row r="24616" hidden="1" x14ac:dyDescent="0.25"/>
    <row r="24617" hidden="1" x14ac:dyDescent="0.25"/>
    <row r="24618" hidden="1" x14ac:dyDescent="0.25"/>
    <row r="24619" hidden="1" x14ac:dyDescent="0.25"/>
    <row r="24620" hidden="1" x14ac:dyDescent="0.25"/>
    <row r="24621" hidden="1" x14ac:dyDescent="0.25"/>
    <row r="24622" hidden="1" x14ac:dyDescent="0.25"/>
    <row r="24623" hidden="1" x14ac:dyDescent="0.25"/>
    <row r="24624" hidden="1" x14ac:dyDescent="0.25"/>
    <row r="24625" hidden="1" x14ac:dyDescent="0.25"/>
    <row r="24626" hidden="1" x14ac:dyDescent="0.25"/>
    <row r="24627" hidden="1" x14ac:dyDescent="0.25"/>
    <row r="24628" hidden="1" x14ac:dyDescent="0.25"/>
    <row r="24629" hidden="1" x14ac:dyDescent="0.25"/>
    <row r="24630" hidden="1" x14ac:dyDescent="0.25"/>
    <row r="24631" hidden="1" x14ac:dyDescent="0.25"/>
    <row r="24632" hidden="1" x14ac:dyDescent="0.25"/>
    <row r="24633" hidden="1" x14ac:dyDescent="0.25"/>
    <row r="24634" hidden="1" x14ac:dyDescent="0.25"/>
    <row r="24635" hidden="1" x14ac:dyDescent="0.25"/>
    <row r="24636" hidden="1" x14ac:dyDescent="0.25"/>
    <row r="24637" hidden="1" x14ac:dyDescent="0.25"/>
    <row r="24638" hidden="1" x14ac:dyDescent="0.25"/>
    <row r="24639" hidden="1" x14ac:dyDescent="0.25"/>
    <row r="24640" hidden="1" x14ac:dyDescent="0.25"/>
    <row r="24641" hidden="1" x14ac:dyDescent="0.25"/>
    <row r="24642" hidden="1" x14ac:dyDescent="0.25"/>
    <row r="24643" hidden="1" x14ac:dyDescent="0.25"/>
    <row r="24644" hidden="1" x14ac:dyDescent="0.25"/>
    <row r="24645" hidden="1" x14ac:dyDescent="0.25"/>
    <row r="24646" hidden="1" x14ac:dyDescent="0.25"/>
    <row r="24647" hidden="1" x14ac:dyDescent="0.25"/>
    <row r="24648" hidden="1" x14ac:dyDescent="0.25"/>
    <row r="24649" hidden="1" x14ac:dyDescent="0.25"/>
    <row r="24650" hidden="1" x14ac:dyDescent="0.25"/>
    <row r="24651" hidden="1" x14ac:dyDescent="0.25"/>
    <row r="24652" hidden="1" x14ac:dyDescent="0.25"/>
    <row r="24653" hidden="1" x14ac:dyDescent="0.25"/>
    <row r="24654" hidden="1" x14ac:dyDescent="0.25"/>
    <row r="24655" hidden="1" x14ac:dyDescent="0.25"/>
    <row r="24656" hidden="1" x14ac:dyDescent="0.25"/>
    <row r="24657" hidden="1" x14ac:dyDescent="0.25"/>
    <row r="24658" hidden="1" x14ac:dyDescent="0.25"/>
    <row r="24659" hidden="1" x14ac:dyDescent="0.25"/>
    <row r="24660" hidden="1" x14ac:dyDescent="0.25"/>
    <row r="24661" hidden="1" x14ac:dyDescent="0.25"/>
    <row r="24662" hidden="1" x14ac:dyDescent="0.25"/>
    <row r="24663" hidden="1" x14ac:dyDescent="0.25"/>
    <row r="24664" hidden="1" x14ac:dyDescent="0.25"/>
    <row r="24665" hidden="1" x14ac:dyDescent="0.25"/>
    <row r="24666" hidden="1" x14ac:dyDescent="0.25"/>
    <row r="24667" hidden="1" x14ac:dyDescent="0.25"/>
    <row r="24668" hidden="1" x14ac:dyDescent="0.25"/>
    <row r="24669" hidden="1" x14ac:dyDescent="0.25"/>
    <row r="24670" hidden="1" x14ac:dyDescent="0.25"/>
    <row r="24671" hidden="1" x14ac:dyDescent="0.25"/>
    <row r="24672" hidden="1" x14ac:dyDescent="0.25"/>
    <row r="24673" hidden="1" x14ac:dyDescent="0.25"/>
    <row r="24674" hidden="1" x14ac:dyDescent="0.25"/>
    <row r="24675" hidden="1" x14ac:dyDescent="0.25"/>
    <row r="24676" hidden="1" x14ac:dyDescent="0.25"/>
    <row r="24677" hidden="1" x14ac:dyDescent="0.25"/>
    <row r="24678" hidden="1" x14ac:dyDescent="0.25"/>
    <row r="24679" hidden="1" x14ac:dyDescent="0.25"/>
    <row r="24680" hidden="1" x14ac:dyDescent="0.25"/>
    <row r="24681" hidden="1" x14ac:dyDescent="0.25"/>
    <row r="24682" hidden="1" x14ac:dyDescent="0.25"/>
    <row r="24683" hidden="1" x14ac:dyDescent="0.25"/>
    <row r="24684" hidden="1" x14ac:dyDescent="0.25"/>
    <row r="24685" hidden="1" x14ac:dyDescent="0.25"/>
    <row r="24686" hidden="1" x14ac:dyDescent="0.25"/>
    <row r="24687" hidden="1" x14ac:dyDescent="0.25"/>
    <row r="24688" hidden="1" x14ac:dyDescent="0.25"/>
    <row r="24689" hidden="1" x14ac:dyDescent="0.25"/>
    <row r="24690" hidden="1" x14ac:dyDescent="0.25"/>
    <row r="24691" hidden="1" x14ac:dyDescent="0.25"/>
    <row r="24692" hidden="1" x14ac:dyDescent="0.25"/>
    <row r="24693" hidden="1" x14ac:dyDescent="0.25"/>
    <row r="24694" hidden="1" x14ac:dyDescent="0.25"/>
    <row r="24695" hidden="1" x14ac:dyDescent="0.25"/>
    <row r="24696" hidden="1" x14ac:dyDescent="0.25"/>
    <row r="24697" hidden="1" x14ac:dyDescent="0.25"/>
    <row r="24698" hidden="1" x14ac:dyDescent="0.25"/>
    <row r="24699" hidden="1" x14ac:dyDescent="0.25"/>
    <row r="24700" hidden="1" x14ac:dyDescent="0.25"/>
    <row r="24701" hidden="1" x14ac:dyDescent="0.25"/>
    <row r="24702" hidden="1" x14ac:dyDescent="0.25"/>
    <row r="24703" hidden="1" x14ac:dyDescent="0.25"/>
    <row r="24704" hidden="1" x14ac:dyDescent="0.25"/>
    <row r="24705" hidden="1" x14ac:dyDescent="0.25"/>
    <row r="24706" hidden="1" x14ac:dyDescent="0.25"/>
    <row r="24707" hidden="1" x14ac:dyDescent="0.25"/>
    <row r="24708" hidden="1" x14ac:dyDescent="0.25"/>
    <row r="24709" hidden="1" x14ac:dyDescent="0.25"/>
    <row r="24710" hidden="1" x14ac:dyDescent="0.25"/>
    <row r="24711" hidden="1" x14ac:dyDescent="0.25"/>
    <row r="24712" hidden="1" x14ac:dyDescent="0.25"/>
    <row r="24713" hidden="1" x14ac:dyDescent="0.25"/>
    <row r="24714" hidden="1" x14ac:dyDescent="0.25"/>
    <row r="24715" hidden="1" x14ac:dyDescent="0.25"/>
    <row r="24716" hidden="1" x14ac:dyDescent="0.25"/>
    <row r="24717" hidden="1" x14ac:dyDescent="0.25"/>
    <row r="24718" hidden="1" x14ac:dyDescent="0.25"/>
    <row r="24719" hidden="1" x14ac:dyDescent="0.25"/>
    <row r="24720" hidden="1" x14ac:dyDescent="0.25"/>
    <row r="24721" hidden="1" x14ac:dyDescent="0.25"/>
    <row r="24722" hidden="1" x14ac:dyDescent="0.25"/>
    <row r="24723" hidden="1" x14ac:dyDescent="0.25"/>
    <row r="24724" hidden="1" x14ac:dyDescent="0.25"/>
    <row r="24725" hidden="1" x14ac:dyDescent="0.25"/>
    <row r="24726" hidden="1" x14ac:dyDescent="0.25"/>
    <row r="24727" hidden="1" x14ac:dyDescent="0.25"/>
    <row r="24728" hidden="1" x14ac:dyDescent="0.25"/>
    <row r="24729" hidden="1" x14ac:dyDescent="0.25"/>
    <row r="24730" hidden="1" x14ac:dyDescent="0.25"/>
    <row r="24731" hidden="1" x14ac:dyDescent="0.25"/>
    <row r="24732" hidden="1" x14ac:dyDescent="0.25"/>
    <row r="24733" hidden="1" x14ac:dyDescent="0.25"/>
    <row r="24734" hidden="1" x14ac:dyDescent="0.25"/>
    <row r="24735" hidden="1" x14ac:dyDescent="0.25"/>
    <row r="24736" hidden="1" x14ac:dyDescent="0.25"/>
    <row r="24737" hidden="1" x14ac:dyDescent="0.25"/>
    <row r="24738" hidden="1" x14ac:dyDescent="0.25"/>
    <row r="24739" hidden="1" x14ac:dyDescent="0.25"/>
    <row r="24740" hidden="1" x14ac:dyDescent="0.25"/>
    <row r="24741" hidden="1" x14ac:dyDescent="0.25"/>
    <row r="24742" hidden="1" x14ac:dyDescent="0.25"/>
    <row r="24743" hidden="1" x14ac:dyDescent="0.25"/>
    <row r="24744" hidden="1" x14ac:dyDescent="0.25"/>
    <row r="24745" hidden="1" x14ac:dyDescent="0.25"/>
    <row r="24746" hidden="1" x14ac:dyDescent="0.25"/>
    <row r="24747" hidden="1" x14ac:dyDescent="0.25"/>
    <row r="24748" hidden="1" x14ac:dyDescent="0.25"/>
    <row r="24749" hidden="1" x14ac:dyDescent="0.25"/>
    <row r="24750" hidden="1" x14ac:dyDescent="0.25"/>
    <row r="24751" hidden="1" x14ac:dyDescent="0.25"/>
    <row r="24752" hidden="1" x14ac:dyDescent="0.25"/>
    <row r="24753" hidden="1" x14ac:dyDescent="0.25"/>
    <row r="24754" hidden="1" x14ac:dyDescent="0.25"/>
    <row r="24755" hidden="1" x14ac:dyDescent="0.25"/>
    <row r="24756" hidden="1" x14ac:dyDescent="0.25"/>
    <row r="24757" hidden="1" x14ac:dyDescent="0.25"/>
    <row r="24758" hidden="1" x14ac:dyDescent="0.25"/>
    <row r="24759" hidden="1" x14ac:dyDescent="0.25"/>
    <row r="24760" hidden="1" x14ac:dyDescent="0.25"/>
    <row r="24761" hidden="1" x14ac:dyDescent="0.25"/>
    <row r="24762" hidden="1" x14ac:dyDescent="0.25"/>
    <row r="24763" hidden="1" x14ac:dyDescent="0.25"/>
    <row r="24764" hidden="1" x14ac:dyDescent="0.25"/>
    <row r="24765" hidden="1" x14ac:dyDescent="0.25"/>
    <row r="24766" hidden="1" x14ac:dyDescent="0.25"/>
    <row r="24767" hidden="1" x14ac:dyDescent="0.25"/>
    <row r="24768" hidden="1" x14ac:dyDescent="0.25"/>
    <row r="24769" hidden="1" x14ac:dyDescent="0.25"/>
    <row r="24770" hidden="1" x14ac:dyDescent="0.25"/>
    <row r="24771" hidden="1" x14ac:dyDescent="0.25"/>
    <row r="24772" hidden="1" x14ac:dyDescent="0.25"/>
    <row r="24773" hidden="1" x14ac:dyDescent="0.25"/>
    <row r="24774" hidden="1" x14ac:dyDescent="0.25"/>
    <row r="24775" hidden="1" x14ac:dyDescent="0.25"/>
    <row r="24776" hidden="1" x14ac:dyDescent="0.25"/>
    <row r="24777" hidden="1" x14ac:dyDescent="0.25"/>
    <row r="24778" hidden="1" x14ac:dyDescent="0.25"/>
    <row r="24779" hidden="1" x14ac:dyDescent="0.25"/>
    <row r="24780" hidden="1" x14ac:dyDescent="0.25"/>
    <row r="24781" hidden="1" x14ac:dyDescent="0.25"/>
    <row r="24782" hidden="1" x14ac:dyDescent="0.25"/>
    <row r="24783" hidden="1" x14ac:dyDescent="0.25"/>
    <row r="24784" hidden="1" x14ac:dyDescent="0.25"/>
    <row r="24785" hidden="1" x14ac:dyDescent="0.25"/>
    <row r="24786" hidden="1" x14ac:dyDescent="0.25"/>
    <row r="24787" hidden="1" x14ac:dyDescent="0.25"/>
    <row r="24788" hidden="1" x14ac:dyDescent="0.25"/>
    <row r="24789" hidden="1" x14ac:dyDescent="0.25"/>
    <row r="24790" hidden="1" x14ac:dyDescent="0.25"/>
    <row r="24791" hidden="1" x14ac:dyDescent="0.25"/>
    <row r="24792" hidden="1" x14ac:dyDescent="0.25"/>
    <row r="24793" hidden="1" x14ac:dyDescent="0.25"/>
    <row r="24794" hidden="1" x14ac:dyDescent="0.25"/>
    <row r="24795" hidden="1" x14ac:dyDescent="0.25"/>
    <row r="24796" hidden="1" x14ac:dyDescent="0.25"/>
    <row r="24797" hidden="1" x14ac:dyDescent="0.25"/>
    <row r="24798" hidden="1" x14ac:dyDescent="0.25"/>
    <row r="24799" hidden="1" x14ac:dyDescent="0.25"/>
    <row r="24800" hidden="1" x14ac:dyDescent="0.25"/>
    <row r="24801" hidden="1" x14ac:dyDescent="0.25"/>
    <row r="24802" hidden="1" x14ac:dyDescent="0.25"/>
    <row r="24803" hidden="1" x14ac:dyDescent="0.25"/>
    <row r="24804" hidden="1" x14ac:dyDescent="0.25"/>
    <row r="24805" hidden="1" x14ac:dyDescent="0.25"/>
    <row r="24806" hidden="1" x14ac:dyDescent="0.25"/>
    <row r="24807" hidden="1" x14ac:dyDescent="0.25"/>
    <row r="24808" hidden="1" x14ac:dyDescent="0.25"/>
    <row r="24809" hidden="1" x14ac:dyDescent="0.25"/>
    <row r="24810" hidden="1" x14ac:dyDescent="0.25"/>
    <row r="24811" hidden="1" x14ac:dyDescent="0.25"/>
    <row r="24812" hidden="1" x14ac:dyDescent="0.25"/>
    <row r="24813" hidden="1" x14ac:dyDescent="0.25"/>
    <row r="24814" hidden="1" x14ac:dyDescent="0.25"/>
    <row r="24815" hidden="1" x14ac:dyDescent="0.25"/>
    <row r="24816" hidden="1" x14ac:dyDescent="0.25"/>
    <row r="24817" hidden="1" x14ac:dyDescent="0.25"/>
    <row r="24818" hidden="1" x14ac:dyDescent="0.25"/>
    <row r="24819" hidden="1" x14ac:dyDescent="0.25"/>
    <row r="24820" hidden="1" x14ac:dyDescent="0.25"/>
    <row r="24821" hidden="1" x14ac:dyDescent="0.25"/>
    <row r="24822" hidden="1" x14ac:dyDescent="0.25"/>
    <row r="24823" hidden="1" x14ac:dyDescent="0.25"/>
    <row r="24824" hidden="1" x14ac:dyDescent="0.25"/>
    <row r="24825" hidden="1" x14ac:dyDescent="0.25"/>
    <row r="24826" hidden="1" x14ac:dyDescent="0.25"/>
    <row r="24827" hidden="1" x14ac:dyDescent="0.25"/>
    <row r="24828" hidden="1" x14ac:dyDescent="0.25"/>
    <row r="24829" hidden="1" x14ac:dyDescent="0.25"/>
    <row r="24830" hidden="1" x14ac:dyDescent="0.25"/>
    <row r="24831" hidden="1" x14ac:dyDescent="0.25"/>
    <row r="24832" hidden="1" x14ac:dyDescent="0.25"/>
    <row r="24833" hidden="1" x14ac:dyDescent="0.25"/>
    <row r="24834" hidden="1" x14ac:dyDescent="0.25"/>
    <row r="24835" hidden="1" x14ac:dyDescent="0.25"/>
    <row r="24836" hidden="1" x14ac:dyDescent="0.25"/>
    <row r="24837" hidden="1" x14ac:dyDescent="0.25"/>
    <row r="24838" hidden="1" x14ac:dyDescent="0.25"/>
    <row r="24839" hidden="1" x14ac:dyDescent="0.25"/>
    <row r="24840" hidden="1" x14ac:dyDescent="0.25"/>
    <row r="24841" hidden="1" x14ac:dyDescent="0.25"/>
    <row r="24842" hidden="1" x14ac:dyDescent="0.25"/>
    <row r="24843" hidden="1" x14ac:dyDescent="0.25"/>
    <row r="24844" hidden="1" x14ac:dyDescent="0.25"/>
    <row r="24845" hidden="1" x14ac:dyDescent="0.25"/>
    <row r="24846" hidden="1" x14ac:dyDescent="0.25"/>
    <row r="24847" hidden="1" x14ac:dyDescent="0.25"/>
    <row r="24848" hidden="1" x14ac:dyDescent="0.25"/>
    <row r="24849" hidden="1" x14ac:dyDescent="0.25"/>
    <row r="24850" hidden="1" x14ac:dyDescent="0.25"/>
    <row r="24851" hidden="1" x14ac:dyDescent="0.25"/>
    <row r="24852" hidden="1" x14ac:dyDescent="0.25"/>
    <row r="24853" hidden="1" x14ac:dyDescent="0.25"/>
    <row r="24854" hidden="1" x14ac:dyDescent="0.25"/>
    <row r="24855" hidden="1" x14ac:dyDescent="0.25"/>
    <row r="24856" hidden="1" x14ac:dyDescent="0.25"/>
    <row r="24857" hidden="1" x14ac:dyDescent="0.25"/>
    <row r="24858" hidden="1" x14ac:dyDescent="0.25"/>
    <row r="24859" hidden="1" x14ac:dyDescent="0.25"/>
    <row r="24860" hidden="1" x14ac:dyDescent="0.25"/>
    <row r="24861" hidden="1" x14ac:dyDescent="0.25"/>
    <row r="24862" hidden="1" x14ac:dyDescent="0.25"/>
    <row r="24863" hidden="1" x14ac:dyDescent="0.25"/>
    <row r="24864" hidden="1" x14ac:dyDescent="0.25"/>
    <row r="24865" hidden="1" x14ac:dyDescent="0.25"/>
    <row r="24866" hidden="1" x14ac:dyDescent="0.25"/>
    <row r="24867" hidden="1" x14ac:dyDescent="0.25"/>
    <row r="24868" hidden="1" x14ac:dyDescent="0.25"/>
    <row r="24869" hidden="1" x14ac:dyDescent="0.25"/>
    <row r="24870" hidden="1" x14ac:dyDescent="0.25"/>
    <row r="24871" hidden="1" x14ac:dyDescent="0.25"/>
    <row r="24872" hidden="1" x14ac:dyDescent="0.25"/>
    <row r="24873" hidden="1" x14ac:dyDescent="0.25"/>
    <row r="24874" hidden="1" x14ac:dyDescent="0.25"/>
    <row r="24875" hidden="1" x14ac:dyDescent="0.25"/>
    <row r="24876" hidden="1" x14ac:dyDescent="0.25"/>
    <row r="24877" hidden="1" x14ac:dyDescent="0.25"/>
    <row r="24878" hidden="1" x14ac:dyDescent="0.25"/>
    <row r="24879" hidden="1" x14ac:dyDescent="0.25"/>
    <row r="24880" hidden="1" x14ac:dyDescent="0.25"/>
    <row r="24881" hidden="1" x14ac:dyDescent="0.25"/>
    <row r="24882" hidden="1" x14ac:dyDescent="0.25"/>
    <row r="24883" hidden="1" x14ac:dyDescent="0.25"/>
    <row r="24884" hidden="1" x14ac:dyDescent="0.25"/>
    <row r="24885" hidden="1" x14ac:dyDescent="0.25"/>
    <row r="24886" hidden="1" x14ac:dyDescent="0.25"/>
    <row r="24887" hidden="1" x14ac:dyDescent="0.25"/>
    <row r="24888" hidden="1" x14ac:dyDescent="0.25"/>
    <row r="24889" hidden="1" x14ac:dyDescent="0.25"/>
    <row r="24890" hidden="1" x14ac:dyDescent="0.25"/>
    <row r="24891" hidden="1" x14ac:dyDescent="0.25"/>
    <row r="24892" hidden="1" x14ac:dyDescent="0.25"/>
    <row r="24893" hidden="1" x14ac:dyDescent="0.25"/>
    <row r="24894" hidden="1" x14ac:dyDescent="0.25"/>
    <row r="24895" hidden="1" x14ac:dyDescent="0.25"/>
    <row r="24896" hidden="1" x14ac:dyDescent="0.25"/>
    <row r="24897" hidden="1" x14ac:dyDescent="0.25"/>
    <row r="24898" hidden="1" x14ac:dyDescent="0.25"/>
    <row r="24899" hidden="1" x14ac:dyDescent="0.25"/>
    <row r="24900" hidden="1" x14ac:dyDescent="0.25"/>
    <row r="24901" hidden="1" x14ac:dyDescent="0.25"/>
    <row r="24902" hidden="1" x14ac:dyDescent="0.25"/>
    <row r="24903" hidden="1" x14ac:dyDescent="0.25"/>
    <row r="24904" hidden="1" x14ac:dyDescent="0.25"/>
    <row r="24905" hidden="1" x14ac:dyDescent="0.25"/>
    <row r="24906" hidden="1" x14ac:dyDescent="0.25"/>
    <row r="24907" hidden="1" x14ac:dyDescent="0.25"/>
    <row r="24908" hidden="1" x14ac:dyDescent="0.25"/>
    <row r="24909" hidden="1" x14ac:dyDescent="0.25"/>
    <row r="24910" hidden="1" x14ac:dyDescent="0.25"/>
    <row r="24911" hidden="1" x14ac:dyDescent="0.25"/>
    <row r="24912" hidden="1" x14ac:dyDescent="0.25"/>
    <row r="24913" hidden="1" x14ac:dyDescent="0.25"/>
    <row r="24914" hidden="1" x14ac:dyDescent="0.25"/>
    <row r="24915" hidden="1" x14ac:dyDescent="0.25"/>
    <row r="24916" hidden="1" x14ac:dyDescent="0.25"/>
    <row r="24917" hidden="1" x14ac:dyDescent="0.25"/>
    <row r="24918" hidden="1" x14ac:dyDescent="0.25"/>
    <row r="24919" hidden="1" x14ac:dyDescent="0.25"/>
    <row r="24920" hidden="1" x14ac:dyDescent="0.25"/>
    <row r="24921" hidden="1" x14ac:dyDescent="0.25"/>
    <row r="24922" hidden="1" x14ac:dyDescent="0.25"/>
    <row r="24923" hidden="1" x14ac:dyDescent="0.25"/>
    <row r="24924" hidden="1" x14ac:dyDescent="0.25"/>
    <row r="24925" hidden="1" x14ac:dyDescent="0.25"/>
    <row r="24926" hidden="1" x14ac:dyDescent="0.25"/>
    <row r="24927" hidden="1" x14ac:dyDescent="0.25"/>
    <row r="24928" hidden="1" x14ac:dyDescent="0.25"/>
    <row r="24929" hidden="1" x14ac:dyDescent="0.25"/>
    <row r="24930" hidden="1" x14ac:dyDescent="0.25"/>
    <row r="24931" hidden="1" x14ac:dyDescent="0.25"/>
    <row r="24932" hidden="1" x14ac:dyDescent="0.25"/>
    <row r="24933" hidden="1" x14ac:dyDescent="0.25"/>
    <row r="24934" hidden="1" x14ac:dyDescent="0.25"/>
    <row r="24935" hidden="1" x14ac:dyDescent="0.25"/>
    <row r="24936" hidden="1" x14ac:dyDescent="0.25"/>
    <row r="24937" hidden="1" x14ac:dyDescent="0.25"/>
    <row r="24938" hidden="1" x14ac:dyDescent="0.25"/>
    <row r="24939" hidden="1" x14ac:dyDescent="0.25"/>
    <row r="24940" hidden="1" x14ac:dyDescent="0.25"/>
    <row r="24941" hidden="1" x14ac:dyDescent="0.25"/>
    <row r="24942" hidden="1" x14ac:dyDescent="0.25"/>
    <row r="24943" hidden="1" x14ac:dyDescent="0.25"/>
    <row r="24944" hidden="1" x14ac:dyDescent="0.25"/>
    <row r="24945" hidden="1" x14ac:dyDescent="0.25"/>
    <row r="24946" hidden="1" x14ac:dyDescent="0.25"/>
    <row r="24947" hidden="1" x14ac:dyDescent="0.25"/>
    <row r="24948" hidden="1" x14ac:dyDescent="0.25"/>
    <row r="24949" hidden="1" x14ac:dyDescent="0.25"/>
    <row r="24950" hidden="1" x14ac:dyDescent="0.25"/>
    <row r="24951" hidden="1" x14ac:dyDescent="0.25"/>
    <row r="24952" hidden="1" x14ac:dyDescent="0.25"/>
    <row r="24953" hidden="1" x14ac:dyDescent="0.25"/>
    <row r="24954" hidden="1" x14ac:dyDescent="0.25"/>
    <row r="24955" hidden="1" x14ac:dyDescent="0.25"/>
    <row r="24956" hidden="1" x14ac:dyDescent="0.25"/>
    <row r="24957" hidden="1" x14ac:dyDescent="0.25"/>
    <row r="24958" hidden="1" x14ac:dyDescent="0.25"/>
    <row r="24959" hidden="1" x14ac:dyDescent="0.25"/>
    <row r="24960" hidden="1" x14ac:dyDescent="0.25"/>
    <row r="24961" hidden="1" x14ac:dyDescent="0.25"/>
    <row r="24962" hidden="1" x14ac:dyDescent="0.25"/>
    <row r="24963" hidden="1" x14ac:dyDescent="0.25"/>
    <row r="24964" hidden="1" x14ac:dyDescent="0.25"/>
    <row r="24965" hidden="1" x14ac:dyDescent="0.25"/>
    <row r="24966" hidden="1" x14ac:dyDescent="0.25"/>
    <row r="24967" hidden="1" x14ac:dyDescent="0.25"/>
    <row r="24968" hidden="1" x14ac:dyDescent="0.25"/>
    <row r="24969" hidden="1" x14ac:dyDescent="0.25"/>
    <row r="24970" hidden="1" x14ac:dyDescent="0.25"/>
    <row r="24971" hidden="1" x14ac:dyDescent="0.25"/>
    <row r="24972" hidden="1" x14ac:dyDescent="0.25"/>
    <row r="24973" hidden="1" x14ac:dyDescent="0.25"/>
    <row r="24974" hidden="1" x14ac:dyDescent="0.25"/>
    <row r="24975" hidden="1" x14ac:dyDescent="0.25"/>
    <row r="24976" hidden="1" x14ac:dyDescent="0.25"/>
    <row r="24977" hidden="1" x14ac:dyDescent="0.25"/>
    <row r="24978" hidden="1" x14ac:dyDescent="0.25"/>
    <row r="24979" hidden="1" x14ac:dyDescent="0.25"/>
    <row r="24980" hidden="1" x14ac:dyDescent="0.25"/>
    <row r="24981" hidden="1" x14ac:dyDescent="0.25"/>
    <row r="24982" hidden="1" x14ac:dyDescent="0.25"/>
    <row r="24983" hidden="1" x14ac:dyDescent="0.25"/>
    <row r="24984" hidden="1" x14ac:dyDescent="0.25"/>
    <row r="24985" hidden="1" x14ac:dyDescent="0.25"/>
    <row r="24986" hidden="1" x14ac:dyDescent="0.25"/>
    <row r="24987" hidden="1" x14ac:dyDescent="0.25"/>
    <row r="24988" hidden="1" x14ac:dyDescent="0.25"/>
    <row r="24989" hidden="1" x14ac:dyDescent="0.25"/>
    <row r="24990" hidden="1" x14ac:dyDescent="0.25"/>
    <row r="24991" hidden="1" x14ac:dyDescent="0.25"/>
    <row r="24992" hidden="1" x14ac:dyDescent="0.25"/>
    <row r="24993" hidden="1" x14ac:dyDescent="0.25"/>
    <row r="24994" hidden="1" x14ac:dyDescent="0.25"/>
    <row r="24995" hidden="1" x14ac:dyDescent="0.25"/>
    <row r="24996" hidden="1" x14ac:dyDescent="0.25"/>
    <row r="24997" hidden="1" x14ac:dyDescent="0.25"/>
    <row r="24998" hidden="1" x14ac:dyDescent="0.25"/>
    <row r="24999" hidden="1" x14ac:dyDescent="0.25"/>
    <row r="25000" hidden="1" x14ac:dyDescent="0.25"/>
    <row r="25001" hidden="1" x14ac:dyDescent="0.25"/>
    <row r="25002" hidden="1" x14ac:dyDescent="0.25"/>
    <row r="25003" hidden="1" x14ac:dyDescent="0.25"/>
    <row r="25004" hidden="1" x14ac:dyDescent="0.25"/>
    <row r="25005" hidden="1" x14ac:dyDescent="0.25"/>
    <row r="25006" hidden="1" x14ac:dyDescent="0.25"/>
    <row r="25007" hidden="1" x14ac:dyDescent="0.25"/>
    <row r="25008" hidden="1" x14ac:dyDescent="0.25"/>
    <row r="25009" hidden="1" x14ac:dyDescent="0.25"/>
    <row r="25010" hidden="1" x14ac:dyDescent="0.25"/>
    <row r="25011" hidden="1" x14ac:dyDescent="0.25"/>
    <row r="25012" hidden="1" x14ac:dyDescent="0.25"/>
    <row r="25013" hidden="1" x14ac:dyDescent="0.25"/>
    <row r="25014" hidden="1" x14ac:dyDescent="0.25"/>
    <row r="25015" hidden="1" x14ac:dyDescent="0.25"/>
    <row r="25016" hidden="1" x14ac:dyDescent="0.25"/>
    <row r="25017" hidden="1" x14ac:dyDescent="0.25"/>
    <row r="25018" hidden="1" x14ac:dyDescent="0.25"/>
    <row r="25019" hidden="1" x14ac:dyDescent="0.25"/>
    <row r="25020" hidden="1" x14ac:dyDescent="0.25"/>
    <row r="25021" hidden="1" x14ac:dyDescent="0.25"/>
    <row r="25022" hidden="1" x14ac:dyDescent="0.25"/>
    <row r="25023" hidden="1" x14ac:dyDescent="0.25"/>
    <row r="25024" hidden="1" x14ac:dyDescent="0.25"/>
    <row r="25025" hidden="1" x14ac:dyDescent="0.25"/>
    <row r="25026" hidden="1" x14ac:dyDescent="0.25"/>
    <row r="25027" hidden="1" x14ac:dyDescent="0.25"/>
    <row r="25028" hidden="1" x14ac:dyDescent="0.25"/>
    <row r="25029" hidden="1" x14ac:dyDescent="0.25"/>
    <row r="25030" hidden="1" x14ac:dyDescent="0.25"/>
    <row r="25031" hidden="1" x14ac:dyDescent="0.25"/>
    <row r="25032" hidden="1" x14ac:dyDescent="0.25"/>
    <row r="25033" hidden="1" x14ac:dyDescent="0.25"/>
    <row r="25034" hidden="1" x14ac:dyDescent="0.25"/>
    <row r="25035" hidden="1" x14ac:dyDescent="0.25"/>
    <row r="25036" hidden="1" x14ac:dyDescent="0.25"/>
    <row r="25037" hidden="1" x14ac:dyDescent="0.25"/>
    <row r="25038" hidden="1" x14ac:dyDescent="0.25"/>
    <row r="25039" hidden="1" x14ac:dyDescent="0.25"/>
    <row r="25040" hidden="1" x14ac:dyDescent="0.25"/>
    <row r="25041" hidden="1" x14ac:dyDescent="0.25"/>
    <row r="25042" hidden="1" x14ac:dyDescent="0.25"/>
    <row r="25043" hidden="1" x14ac:dyDescent="0.25"/>
    <row r="25044" hidden="1" x14ac:dyDescent="0.25"/>
    <row r="25045" hidden="1" x14ac:dyDescent="0.25"/>
    <row r="25046" hidden="1" x14ac:dyDescent="0.25"/>
    <row r="25047" hidden="1" x14ac:dyDescent="0.25"/>
    <row r="25048" hidden="1" x14ac:dyDescent="0.25"/>
    <row r="25049" hidden="1" x14ac:dyDescent="0.25"/>
    <row r="25050" hidden="1" x14ac:dyDescent="0.25"/>
    <row r="25051" hidden="1" x14ac:dyDescent="0.25"/>
    <row r="25052" hidden="1" x14ac:dyDescent="0.25"/>
    <row r="25053" hidden="1" x14ac:dyDescent="0.25"/>
    <row r="25054" hidden="1" x14ac:dyDescent="0.25"/>
    <row r="25055" hidden="1" x14ac:dyDescent="0.25"/>
    <row r="25056" hidden="1" x14ac:dyDescent="0.25"/>
    <row r="25057" hidden="1" x14ac:dyDescent="0.25"/>
    <row r="25058" hidden="1" x14ac:dyDescent="0.25"/>
    <row r="25059" hidden="1" x14ac:dyDescent="0.25"/>
    <row r="25060" hidden="1" x14ac:dyDescent="0.25"/>
    <row r="25061" hidden="1" x14ac:dyDescent="0.25"/>
    <row r="25062" hidden="1" x14ac:dyDescent="0.25"/>
    <row r="25063" hidden="1" x14ac:dyDescent="0.25"/>
    <row r="25064" hidden="1" x14ac:dyDescent="0.25"/>
    <row r="25065" hidden="1" x14ac:dyDescent="0.25"/>
    <row r="25066" hidden="1" x14ac:dyDescent="0.25"/>
    <row r="25067" hidden="1" x14ac:dyDescent="0.25"/>
    <row r="25068" hidden="1" x14ac:dyDescent="0.25"/>
    <row r="25069" hidden="1" x14ac:dyDescent="0.25"/>
    <row r="25070" hidden="1" x14ac:dyDescent="0.25"/>
    <row r="25071" hidden="1" x14ac:dyDescent="0.25"/>
    <row r="25072" hidden="1" x14ac:dyDescent="0.25"/>
    <row r="25073" hidden="1" x14ac:dyDescent="0.25"/>
    <row r="25074" hidden="1" x14ac:dyDescent="0.25"/>
    <row r="25075" hidden="1" x14ac:dyDescent="0.25"/>
    <row r="25076" hidden="1" x14ac:dyDescent="0.25"/>
    <row r="25077" hidden="1" x14ac:dyDescent="0.25"/>
    <row r="25078" hidden="1" x14ac:dyDescent="0.25"/>
    <row r="25079" hidden="1" x14ac:dyDescent="0.25"/>
    <row r="25080" hidden="1" x14ac:dyDescent="0.25"/>
    <row r="25081" hidden="1" x14ac:dyDescent="0.25"/>
    <row r="25082" hidden="1" x14ac:dyDescent="0.25"/>
    <row r="25083" hidden="1" x14ac:dyDescent="0.25"/>
    <row r="25084" hidden="1" x14ac:dyDescent="0.25"/>
    <row r="25085" hidden="1" x14ac:dyDescent="0.25"/>
    <row r="25086" hidden="1" x14ac:dyDescent="0.25"/>
    <row r="25087" hidden="1" x14ac:dyDescent="0.25"/>
    <row r="25088" hidden="1" x14ac:dyDescent="0.25"/>
    <row r="25089" hidden="1" x14ac:dyDescent="0.25"/>
    <row r="25090" hidden="1" x14ac:dyDescent="0.25"/>
    <row r="25091" hidden="1" x14ac:dyDescent="0.25"/>
    <row r="25092" hidden="1" x14ac:dyDescent="0.25"/>
    <row r="25093" hidden="1" x14ac:dyDescent="0.25"/>
    <row r="25094" hidden="1" x14ac:dyDescent="0.25"/>
    <row r="25095" hidden="1" x14ac:dyDescent="0.25"/>
    <row r="25096" hidden="1" x14ac:dyDescent="0.25"/>
    <row r="25097" hidden="1" x14ac:dyDescent="0.25"/>
    <row r="25098" hidden="1" x14ac:dyDescent="0.25"/>
    <row r="25099" hidden="1" x14ac:dyDescent="0.25"/>
    <row r="25100" hidden="1" x14ac:dyDescent="0.25"/>
    <row r="25101" hidden="1" x14ac:dyDescent="0.25"/>
    <row r="25102" hidden="1" x14ac:dyDescent="0.25"/>
    <row r="25103" hidden="1" x14ac:dyDescent="0.25"/>
    <row r="25104" hidden="1" x14ac:dyDescent="0.25"/>
    <row r="25105" hidden="1" x14ac:dyDescent="0.25"/>
    <row r="25106" hidden="1" x14ac:dyDescent="0.25"/>
    <row r="25107" hidden="1" x14ac:dyDescent="0.25"/>
    <row r="25108" hidden="1" x14ac:dyDescent="0.25"/>
    <row r="25109" hidden="1" x14ac:dyDescent="0.25"/>
    <row r="25110" hidden="1" x14ac:dyDescent="0.25"/>
    <row r="25111" hidden="1" x14ac:dyDescent="0.25"/>
    <row r="25112" hidden="1" x14ac:dyDescent="0.25"/>
    <row r="25113" hidden="1" x14ac:dyDescent="0.25"/>
    <row r="25114" hidden="1" x14ac:dyDescent="0.25"/>
    <row r="25115" hidden="1" x14ac:dyDescent="0.25"/>
    <row r="25116" hidden="1" x14ac:dyDescent="0.25"/>
    <row r="25117" hidden="1" x14ac:dyDescent="0.25"/>
    <row r="25118" hidden="1" x14ac:dyDescent="0.25"/>
    <row r="25119" hidden="1" x14ac:dyDescent="0.25"/>
    <row r="25120" hidden="1" x14ac:dyDescent="0.25"/>
    <row r="25121" hidden="1" x14ac:dyDescent="0.25"/>
    <row r="25122" hidden="1" x14ac:dyDescent="0.25"/>
    <row r="25123" hidden="1" x14ac:dyDescent="0.25"/>
    <row r="25124" hidden="1" x14ac:dyDescent="0.25"/>
    <row r="25125" hidden="1" x14ac:dyDescent="0.25"/>
    <row r="25126" hidden="1" x14ac:dyDescent="0.25"/>
    <row r="25127" hidden="1" x14ac:dyDescent="0.25"/>
    <row r="25128" hidden="1" x14ac:dyDescent="0.25"/>
    <row r="25129" hidden="1" x14ac:dyDescent="0.25"/>
    <row r="25130" hidden="1" x14ac:dyDescent="0.25"/>
    <row r="25131" hidden="1" x14ac:dyDescent="0.25"/>
    <row r="25132" hidden="1" x14ac:dyDescent="0.25"/>
    <row r="25133" hidden="1" x14ac:dyDescent="0.25"/>
    <row r="25134" hidden="1" x14ac:dyDescent="0.25"/>
    <row r="25135" hidden="1" x14ac:dyDescent="0.25"/>
    <row r="25136" hidden="1" x14ac:dyDescent="0.25"/>
    <row r="25137" hidden="1" x14ac:dyDescent="0.25"/>
    <row r="25138" hidden="1" x14ac:dyDescent="0.25"/>
    <row r="25139" hidden="1" x14ac:dyDescent="0.25"/>
    <row r="25140" hidden="1" x14ac:dyDescent="0.25"/>
    <row r="25141" hidden="1" x14ac:dyDescent="0.25"/>
    <row r="25142" hidden="1" x14ac:dyDescent="0.25"/>
    <row r="25143" hidden="1" x14ac:dyDescent="0.25"/>
    <row r="25144" hidden="1" x14ac:dyDescent="0.25"/>
    <row r="25145" hidden="1" x14ac:dyDescent="0.25"/>
    <row r="25146" hidden="1" x14ac:dyDescent="0.25"/>
    <row r="25147" hidden="1" x14ac:dyDescent="0.25"/>
    <row r="25148" hidden="1" x14ac:dyDescent="0.25"/>
    <row r="25149" hidden="1" x14ac:dyDescent="0.25"/>
    <row r="25150" hidden="1" x14ac:dyDescent="0.25"/>
    <row r="25151" hidden="1" x14ac:dyDescent="0.25"/>
    <row r="25152" hidden="1" x14ac:dyDescent="0.25"/>
    <row r="25153" hidden="1" x14ac:dyDescent="0.25"/>
    <row r="25154" hidden="1" x14ac:dyDescent="0.25"/>
    <row r="25155" hidden="1" x14ac:dyDescent="0.25"/>
    <row r="25156" hidden="1" x14ac:dyDescent="0.25"/>
    <row r="25157" hidden="1" x14ac:dyDescent="0.25"/>
    <row r="25158" hidden="1" x14ac:dyDescent="0.25"/>
    <row r="25159" hidden="1" x14ac:dyDescent="0.25"/>
    <row r="25160" hidden="1" x14ac:dyDescent="0.25"/>
    <row r="25161" hidden="1" x14ac:dyDescent="0.25"/>
    <row r="25162" hidden="1" x14ac:dyDescent="0.25"/>
    <row r="25163" hidden="1" x14ac:dyDescent="0.25"/>
    <row r="25164" hidden="1" x14ac:dyDescent="0.25"/>
    <row r="25165" hidden="1" x14ac:dyDescent="0.25"/>
    <row r="25166" hidden="1" x14ac:dyDescent="0.25"/>
    <row r="25167" hidden="1" x14ac:dyDescent="0.25"/>
    <row r="25168" hidden="1" x14ac:dyDescent="0.25"/>
    <row r="25169" hidden="1" x14ac:dyDescent="0.25"/>
    <row r="25170" hidden="1" x14ac:dyDescent="0.25"/>
    <row r="25171" hidden="1" x14ac:dyDescent="0.25"/>
    <row r="25172" hidden="1" x14ac:dyDescent="0.25"/>
    <row r="25173" hidden="1" x14ac:dyDescent="0.25"/>
    <row r="25174" hidden="1" x14ac:dyDescent="0.25"/>
    <row r="25175" hidden="1" x14ac:dyDescent="0.25"/>
    <row r="25176" hidden="1" x14ac:dyDescent="0.25"/>
    <row r="25177" hidden="1" x14ac:dyDescent="0.25"/>
    <row r="25178" hidden="1" x14ac:dyDescent="0.25"/>
    <row r="25179" hidden="1" x14ac:dyDescent="0.25"/>
    <row r="25180" hidden="1" x14ac:dyDescent="0.25"/>
    <row r="25181" hidden="1" x14ac:dyDescent="0.25"/>
    <row r="25182" hidden="1" x14ac:dyDescent="0.25"/>
    <row r="25183" hidden="1" x14ac:dyDescent="0.25"/>
    <row r="25184" hidden="1" x14ac:dyDescent="0.25"/>
    <row r="25185" hidden="1" x14ac:dyDescent="0.25"/>
    <row r="25186" hidden="1" x14ac:dyDescent="0.25"/>
    <row r="25187" hidden="1" x14ac:dyDescent="0.25"/>
    <row r="25188" hidden="1" x14ac:dyDescent="0.25"/>
    <row r="25189" hidden="1" x14ac:dyDescent="0.25"/>
    <row r="25190" hidden="1" x14ac:dyDescent="0.25"/>
    <row r="25191" hidden="1" x14ac:dyDescent="0.25"/>
    <row r="25192" hidden="1" x14ac:dyDescent="0.25"/>
    <row r="25193" hidden="1" x14ac:dyDescent="0.25"/>
    <row r="25194" hidden="1" x14ac:dyDescent="0.25"/>
    <row r="25195" hidden="1" x14ac:dyDescent="0.25"/>
    <row r="25196" hidden="1" x14ac:dyDescent="0.25"/>
    <row r="25197" hidden="1" x14ac:dyDescent="0.25"/>
    <row r="25198" hidden="1" x14ac:dyDescent="0.25"/>
    <row r="25199" hidden="1" x14ac:dyDescent="0.25"/>
    <row r="25200" hidden="1" x14ac:dyDescent="0.25"/>
    <row r="25201" hidden="1" x14ac:dyDescent="0.25"/>
    <row r="25202" hidden="1" x14ac:dyDescent="0.25"/>
    <row r="25203" hidden="1" x14ac:dyDescent="0.25"/>
    <row r="25204" hidden="1" x14ac:dyDescent="0.25"/>
    <row r="25205" hidden="1" x14ac:dyDescent="0.25"/>
    <row r="25206" hidden="1" x14ac:dyDescent="0.25"/>
    <row r="25207" hidden="1" x14ac:dyDescent="0.25"/>
    <row r="25208" hidden="1" x14ac:dyDescent="0.25"/>
    <row r="25209" hidden="1" x14ac:dyDescent="0.25"/>
    <row r="25210" hidden="1" x14ac:dyDescent="0.25"/>
    <row r="25211" hidden="1" x14ac:dyDescent="0.25"/>
    <row r="25212" hidden="1" x14ac:dyDescent="0.25"/>
    <row r="25213" hidden="1" x14ac:dyDescent="0.25"/>
    <row r="25214" hidden="1" x14ac:dyDescent="0.25"/>
    <row r="25215" hidden="1" x14ac:dyDescent="0.25"/>
    <row r="25216" hidden="1" x14ac:dyDescent="0.25"/>
    <row r="25217" hidden="1" x14ac:dyDescent="0.25"/>
    <row r="25218" hidden="1" x14ac:dyDescent="0.25"/>
    <row r="25219" hidden="1" x14ac:dyDescent="0.25"/>
    <row r="25220" hidden="1" x14ac:dyDescent="0.25"/>
    <row r="25221" hidden="1" x14ac:dyDescent="0.25"/>
    <row r="25222" hidden="1" x14ac:dyDescent="0.25"/>
    <row r="25223" hidden="1" x14ac:dyDescent="0.25"/>
    <row r="25224" hidden="1" x14ac:dyDescent="0.25"/>
    <row r="25225" hidden="1" x14ac:dyDescent="0.25"/>
    <row r="25226" hidden="1" x14ac:dyDescent="0.25"/>
    <row r="25227" hidden="1" x14ac:dyDescent="0.25"/>
    <row r="25228" hidden="1" x14ac:dyDescent="0.25"/>
    <row r="25229" hidden="1" x14ac:dyDescent="0.25"/>
    <row r="25230" hidden="1" x14ac:dyDescent="0.25"/>
    <row r="25231" hidden="1" x14ac:dyDescent="0.25"/>
    <row r="25232" hidden="1" x14ac:dyDescent="0.25"/>
    <row r="25233" hidden="1" x14ac:dyDescent="0.25"/>
    <row r="25234" hidden="1" x14ac:dyDescent="0.25"/>
    <row r="25235" hidden="1" x14ac:dyDescent="0.25"/>
    <row r="25236" hidden="1" x14ac:dyDescent="0.25"/>
    <row r="25237" hidden="1" x14ac:dyDescent="0.25"/>
    <row r="25238" hidden="1" x14ac:dyDescent="0.25"/>
    <row r="25239" hidden="1" x14ac:dyDescent="0.25"/>
    <row r="25240" hidden="1" x14ac:dyDescent="0.25"/>
    <row r="25241" hidden="1" x14ac:dyDescent="0.25"/>
    <row r="25242" hidden="1" x14ac:dyDescent="0.25"/>
    <row r="25243" hidden="1" x14ac:dyDescent="0.25"/>
    <row r="25244" hidden="1" x14ac:dyDescent="0.25"/>
    <row r="25245" hidden="1" x14ac:dyDescent="0.25"/>
    <row r="25246" hidden="1" x14ac:dyDescent="0.25"/>
    <row r="25247" hidden="1" x14ac:dyDescent="0.25"/>
    <row r="25248" hidden="1" x14ac:dyDescent="0.25"/>
    <row r="25249" hidden="1" x14ac:dyDescent="0.25"/>
    <row r="25250" hidden="1" x14ac:dyDescent="0.25"/>
    <row r="25251" hidden="1" x14ac:dyDescent="0.25"/>
    <row r="25252" hidden="1" x14ac:dyDescent="0.25"/>
    <row r="25253" hidden="1" x14ac:dyDescent="0.25"/>
    <row r="25254" hidden="1" x14ac:dyDescent="0.25"/>
    <row r="25255" hidden="1" x14ac:dyDescent="0.25"/>
    <row r="25256" hidden="1" x14ac:dyDescent="0.25"/>
    <row r="25257" hidden="1" x14ac:dyDescent="0.25"/>
    <row r="25258" hidden="1" x14ac:dyDescent="0.25"/>
    <row r="25259" hidden="1" x14ac:dyDescent="0.25"/>
    <row r="25260" hidden="1" x14ac:dyDescent="0.25"/>
    <row r="25261" hidden="1" x14ac:dyDescent="0.25"/>
    <row r="25262" hidden="1" x14ac:dyDescent="0.25"/>
    <row r="25263" hidden="1" x14ac:dyDescent="0.25"/>
    <row r="25264" hidden="1" x14ac:dyDescent="0.25"/>
    <row r="25265" hidden="1" x14ac:dyDescent="0.25"/>
    <row r="25266" hidden="1" x14ac:dyDescent="0.25"/>
    <row r="25267" hidden="1" x14ac:dyDescent="0.25"/>
    <row r="25268" hidden="1" x14ac:dyDescent="0.25"/>
    <row r="25269" hidden="1" x14ac:dyDescent="0.25"/>
    <row r="25270" hidden="1" x14ac:dyDescent="0.25"/>
    <row r="25271" hidden="1" x14ac:dyDescent="0.25"/>
    <row r="25272" hidden="1" x14ac:dyDescent="0.25"/>
    <row r="25273" hidden="1" x14ac:dyDescent="0.25"/>
    <row r="25274" hidden="1" x14ac:dyDescent="0.25"/>
    <row r="25275" hidden="1" x14ac:dyDescent="0.25"/>
    <row r="25276" hidden="1" x14ac:dyDescent="0.25"/>
    <row r="25277" hidden="1" x14ac:dyDescent="0.25"/>
    <row r="25278" hidden="1" x14ac:dyDescent="0.25"/>
    <row r="25279" hidden="1" x14ac:dyDescent="0.25"/>
    <row r="25280" hidden="1" x14ac:dyDescent="0.25"/>
    <row r="25281" hidden="1" x14ac:dyDescent="0.25"/>
    <row r="25282" hidden="1" x14ac:dyDescent="0.25"/>
    <row r="25283" hidden="1" x14ac:dyDescent="0.25"/>
    <row r="25284" hidden="1" x14ac:dyDescent="0.25"/>
    <row r="25285" hidden="1" x14ac:dyDescent="0.25"/>
    <row r="25286" hidden="1" x14ac:dyDescent="0.25"/>
    <row r="25287" hidden="1" x14ac:dyDescent="0.25"/>
    <row r="25288" hidden="1" x14ac:dyDescent="0.25"/>
    <row r="25289" hidden="1" x14ac:dyDescent="0.25"/>
    <row r="25290" hidden="1" x14ac:dyDescent="0.25"/>
    <row r="25291" hidden="1" x14ac:dyDescent="0.25"/>
    <row r="25292" hidden="1" x14ac:dyDescent="0.25"/>
    <row r="25293" hidden="1" x14ac:dyDescent="0.25"/>
    <row r="25294" hidden="1" x14ac:dyDescent="0.25"/>
    <row r="25295" hidden="1" x14ac:dyDescent="0.25"/>
    <row r="25296" hidden="1" x14ac:dyDescent="0.25"/>
    <row r="25297" hidden="1" x14ac:dyDescent="0.25"/>
    <row r="25298" hidden="1" x14ac:dyDescent="0.25"/>
    <row r="25299" hidden="1" x14ac:dyDescent="0.25"/>
    <row r="25300" hidden="1" x14ac:dyDescent="0.25"/>
    <row r="25301" hidden="1" x14ac:dyDescent="0.25"/>
    <row r="25302" hidden="1" x14ac:dyDescent="0.25"/>
    <row r="25303" hidden="1" x14ac:dyDescent="0.25"/>
    <row r="25304" hidden="1" x14ac:dyDescent="0.25"/>
    <row r="25305" hidden="1" x14ac:dyDescent="0.25"/>
    <row r="25306" hidden="1" x14ac:dyDescent="0.25"/>
    <row r="25307" hidden="1" x14ac:dyDescent="0.25"/>
    <row r="25308" hidden="1" x14ac:dyDescent="0.25"/>
    <row r="25309" hidden="1" x14ac:dyDescent="0.25"/>
    <row r="25310" hidden="1" x14ac:dyDescent="0.25"/>
    <row r="25311" hidden="1" x14ac:dyDescent="0.25"/>
    <row r="25312" hidden="1" x14ac:dyDescent="0.25"/>
    <row r="25313" hidden="1" x14ac:dyDescent="0.25"/>
    <row r="25314" hidden="1" x14ac:dyDescent="0.25"/>
    <row r="25315" hidden="1" x14ac:dyDescent="0.25"/>
    <row r="25316" hidden="1" x14ac:dyDescent="0.25"/>
    <row r="25317" hidden="1" x14ac:dyDescent="0.25"/>
    <row r="25318" hidden="1" x14ac:dyDescent="0.25"/>
    <row r="25319" hidden="1" x14ac:dyDescent="0.25"/>
    <row r="25320" hidden="1" x14ac:dyDescent="0.25"/>
    <row r="25321" hidden="1" x14ac:dyDescent="0.25"/>
    <row r="25322" hidden="1" x14ac:dyDescent="0.25"/>
    <row r="25323" hidden="1" x14ac:dyDescent="0.25"/>
    <row r="25324" hidden="1" x14ac:dyDescent="0.25"/>
    <row r="25325" hidden="1" x14ac:dyDescent="0.25"/>
    <row r="25326" hidden="1" x14ac:dyDescent="0.25"/>
    <row r="25327" hidden="1" x14ac:dyDescent="0.25"/>
    <row r="25328" hidden="1" x14ac:dyDescent="0.25"/>
    <row r="25329" hidden="1" x14ac:dyDescent="0.25"/>
    <row r="25330" hidden="1" x14ac:dyDescent="0.25"/>
    <row r="25331" hidden="1" x14ac:dyDescent="0.25"/>
    <row r="25332" hidden="1" x14ac:dyDescent="0.25"/>
    <row r="25333" hidden="1" x14ac:dyDescent="0.25"/>
    <row r="25334" hidden="1" x14ac:dyDescent="0.25"/>
    <row r="25335" hidden="1" x14ac:dyDescent="0.25"/>
    <row r="25336" hidden="1" x14ac:dyDescent="0.25"/>
    <row r="25337" hidden="1" x14ac:dyDescent="0.25"/>
    <row r="25338" hidden="1" x14ac:dyDescent="0.25"/>
    <row r="25339" hidden="1" x14ac:dyDescent="0.25"/>
    <row r="25340" hidden="1" x14ac:dyDescent="0.25"/>
    <row r="25341" hidden="1" x14ac:dyDescent="0.25"/>
    <row r="25342" hidden="1" x14ac:dyDescent="0.25"/>
    <row r="25343" hidden="1" x14ac:dyDescent="0.25"/>
    <row r="25344" hidden="1" x14ac:dyDescent="0.25"/>
    <row r="25345" hidden="1" x14ac:dyDescent="0.25"/>
    <row r="25346" hidden="1" x14ac:dyDescent="0.25"/>
    <row r="25347" hidden="1" x14ac:dyDescent="0.25"/>
    <row r="25348" hidden="1" x14ac:dyDescent="0.25"/>
    <row r="25349" hidden="1" x14ac:dyDescent="0.25"/>
    <row r="25350" hidden="1" x14ac:dyDescent="0.25"/>
    <row r="25351" hidden="1" x14ac:dyDescent="0.25"/>
    <row r="25352" hidden="1" x14ac:dyDescent="0.25"/>
    <row r="25353" hidden="1" x14ac:dyDescent="0.25"/>
    <row r="25354" hidden="1" x14ac:dyDescent="0.25"/>
    <row r="25355" hidden="1" x14ac:dyDescent="0.25"/>
    <row r="25356" hidden="1" x14ac:dyDescent="0.25"/>
    <row r="25357" hidden="1" x14ac:dyDescent="0.25"/>
    <row r="25358" hidden="1" x14ac:dyDescent="0.25"/>
    <row r="25359" hidden="1" x14ac:dyDescent="0.25"/>
    <row r="25360" hidden="1" x14ac:dyDescent="0.25"/>
    <row r="25361" hidden="1" x14ac:dyDescent="0.25"/>
    <row r="25362" hidden="1" x14ac:dyDescent="0.25"/>
    <row r="25363" hidden="1" x14ac:dyDescent="0.25"/>
    <row r="25364" hidden="1" x14ac:dyDescent="0.25"/>
    <row r="25365" hidden="1" x14ac:dyDescent="0.25"/>
    <row r="25366" hidden="1" x14ac:dyDescent="0.25"/>
    <row r="25367" hidden="1" x14ac:dyDescent="0.25"/>
    <row r="25368" hidden="1" x14ac:dyDescent="0.25"/>
    <row r="25369" hidden="1" x14ac:dyDescent="0.25"/>
    <row r="25370" hidden="1" x14ac:dyDescent="0.25"/>
    <row r="25371" hidden="1" x14ac:dyDescent="0.25"/>
    <row r="25372" hidden="1" x14ac:dyDescent="0.25"/>
    <row r="25373" hidden="1" x14ac:dyDescent="0.25"/>
    <row r="25374" hidden="1" x14ac:dyDescent="0.25"/>
    <row r="25375" hidden="1" x14ac:dyDescent="0.25"/>
    <row r="25376" hidden="1" x14ac:dyDescent="0.25"/>
    <row r="25377" hidden="1" x14ac:dyDescent="0.25"/>
    <row r="25378" hidden="1" x14ac:dyDescent="0.25"/>
    <row r="25379" hidden="1" x14ac:dyDescent="0.25"/>
    <row r="25380" hidden="1" x14ac:dyDescent="0.25"/>
    <row r="25381" hidden="1" x14ac:dyDescent="0.25"/>
    <row r="25382" hidden="1" x14ac:dyDescent="0.25"/>
    <row r="25383" hidden="1" x14ac:dyDescent="0.25"/>
    <row r="25384" hidden="1" x14ac:dyDescent="0.25"/>
    <row r="25385" hidden="1" x14ac:dyDescent="0.25"/>
    <row r="25386" hidden="1" x14ac:dyDescent="0.25"/>
    <row r="25387" hidden="1" x14ac:dyDescent="0.25"/>
    <row r="25388" hidden="1" x14ac:dyDescent="0.25"/>
    <row r="25389" hidden="1" x14ac:dyDescent="0.25"/>
    <row r="25390" hidden="1" x14ac:dyDescent="0.25"/>
    <row r="25391" hidden="1" x14ac:dyDescent="0.25"/>
    <row r="25392" hidden="1" x14ac:dyDescent="0.25"/>
    <row r="25393" hidden="1" x14ac:dyDescent="0.25"/>
    <row r="25394" hidden="1" x14ac:dyDescent="0.25"/>
    <row r="25395" hidden="1" x14ac:dyDescent="0.25"/>
    <row r="25396" hidden="1" x14ac:dyDescent="0.25"/>
    <row r="25397" hidden="1" x14ac:dyDescent="0.25"/>
    <row r="25398" hidden="1" x14ac:dyDescent="0.25"/>
    <row r="25399" hidden="1" x14ac:dyDescent="0.25"/>
    <row r="25400" hidden="1" x14ac:dyDescent="0.25"/>
    <row r="25401" hidden="1" x14ac:dyDescent="0.25"/>
    <row r="25402" hidden="1" x14ac:dyDescent="0.25"/>
    <row r="25403" hidden="1" x14ac:dyDescent="0.25"/>
    <row r="25404" hidden="1" x14ac:dyDescent="0.25"/>
    <row r="25405" hidden="1" x14ac:dyDescent="0.25"/>
    <row r="25406" hidden="1" x14ac:dyDescent="0.25"/>
    <row r="25407" hidden="1" x14ac:dyDescent="0.25"/>
    <row r="25408" hidden="1" x14ac:dyDescent="0.25"/>
    <row r="25409" hidden="1" x14ac:dyDescent="0.25"/>
    <row r="25410" hidden="1" x14ac:dyDescent="0.25"/>
    <row r="25411" hidden="1" x14ac:dyDescent="0.25"/>
    <row r="25412" hidden="1" x14ac:dyDescent="0.25"/>
    <row r="25413" hidden="1" x14ac:dyDescent="0.25"/>
    <row r="25414" hidden="1" x14ac:dyDescent="0.25"/>
    <row r="25415" hidden="1" x14ac:dyDescent="0.25"/>
    <row r="25416" hidden="1" x14ac:dyDescent="0.25"/>
    <row r="25417" hidden="1" x14ac:dyDescent="0.25"/>
    <row r="25418" hidden="1" x14ac:dyDescent="0.25"/>
    <row r="25419" hidden="1" x14ac:dyDescent="0.25"/>
    <row r="25420" hidden="1" x14ac:dyDescent="0.25"/>
    <row r="25421" hidden="1" x14ac:dyDescent="0.25"/>
    <row r="25422" hidden="1" x14ac:dyDescent="0.25"/>
    <row r="25423" hidden="1" x14ac:dyDescent="0.25"/>
    <row r="25424" hidden="1" x14ac:dyDescent="0.25"/>
    <row r="25425" hidden="1" x14ac:dyDescent="0.25"/>
    <row r="25426" hidden="1" x14ac:dyDescent="0.25"/>
    <row r="25427" hidden="1" x14ac:dyDescent="0.25"/>
    <row r="25428" hidden="1" x14ac:dyDescent="0.25"/>
    <row r="25429" hidden="1" x14ac:dyDescent="0.25"/>
    <row r="25430" hidden="1" x14ac:dyDescent="0.25"/>
    <row r="25431" hidden="1" x14ac:dyDescent="0.25"/>
    <row r="25432" hidden="1" x14ac:dyDescent="0.25"/>
    <row r="25433" hidden="1" x14ac:dyDescent="0.25"/>
    <row r="25434" hidden="1" x14ac:dyDescent="0.25"/>
    <row r="25435" hidden="1" x14ac:dyDescent="0.25"/>
    <row r="25436" hidden="1" x14ac:dyDescent="0.25"/>
    <row r="25437" hidden="1" x14ac:dyDescent="0.25"/>
    <row r="25438" hidden="1" x14ac:dyDescent="0.25"/>
    <row r="25439" hidden="1" x14ac:dyDescent="0.25"/>
    <row r="25440" hidden="1" x14ac:dyDescent="0.25"/>
    <row r="25441" hidden="1" x14ac:dyDescent="0.25"/>
    <row r="25442" hidden="1" x14ac:dyDescent="0.25"/>
    <row r="25443" hidden="1" x14ac:dyDescent="0.25"/>
    <row r="25444" hidden="1" x14ac:dyDescent="0.25"/>
    <row r="25445" hidden="1" x14ac:dyDescent="0.25"/>
    <row r="25446" hidden="1" x14ac:dyDescent="0.25"/>
    <row r="25447" hidden="1" x14ac:dyDescent="0.25"/>
    <row r="25448" hidden="1" x14ac:dyDescent="0.25"/>
    <row r="25449" hidden="1" x14ac:dyDescent="0.25"/>
    <row r="25450" hidden="1" x14ac:dyDescent="0.25"/>
    <row r="25451" hidden="1" x14ac:dyDescent="0.25"/>
    <row r="25452" hidden="1" x14ac:dyDescent="0.25"/>
    <row r="25453" hidden="1" x14ac:dyDescent="0.25"/>
    <row r="25454" hidden="1" x14ac:dyDescent="0.25"/>
    <row r="25455" hidden="1" x14ac:dyDescent="0.25"/>
    <row r="25456" hidden="1" x14ac:dyDescent="0.25"/>
    <row r="25457" hidden="1" x14ac:dyDescent="0.25"/>
    <row r="25458" hidden="1" x14ac:dyDescent="0.25"/>
    <row r="25459" hidden="1" x14ac:dyDescent="0.25"/>
    <row r="25460" hidden="1" x14ac:dyDescent="0.25"/>
    <row r="25461" hidden="1" x14ac:dyDescent="0.25"/>
    <row r="25462" hidden="1" x14ac:dyDescent="0.25"/>
    <row r="25463" hidden="1" x14ac:dyDescent="0.25"/>
    <row r="25464" hidden="1" x14ac:dyDescent="0.25"/>
    <row r="25465" hidden="1" x14ac:dyDescent="0.25"/>
    <row r="25466" hidden="1" x14ac:dyDescent="0.25"/>
    <row r="25467" hidden="1" x14ac:dyDescent="0.25"/>
    <row r="25468" hidden="1" x14ac:dyDescent="0.25"/>
    <row r="25469" hidden="1" x14ac:dyDescent="0.25"/>
    <row r="25470" hidden="1" x14ac:dyDescent="0.25"/>
    <row r="25471" hidden="1" x14ac:dyDescent="0.25"/>
    <row r="25472" hidden="1" x14ac:dyDescent="0.25"/>
    <row r="25473" hidden="1" x14ac:dyDescent="0.25"/>
    <row r="25474" hidden="1" x14ac:dyDescent="0.25"/>
    <row r="25475" hidden="1" x14ac:dyDescent="0.25"/>
    <row r="25476" hidden="1" x14ac:dyDescent="0.25"/>
    <row r="25477" hidden="1" x14ac:dyDescent="0.25"/>
    <row r="25478" hidden="1" x14ac:dyDescent="0.25"/>
    <row r="25479" hidden="1" x14ac:dyDescent="0.25"/>
    <row r="25480" hidden="1" x14ac:dyDescent="0.25"/>
    <row r="25481" hidden="1" x14ac:dyDescent="0.25"/>
    <row r="25482" hidden="1" x14ac:dyDescent="0.25"/>
    <row r="25483" hidden="1" x14ac:dyDescent="0.25"/>
    <row r="25484" hidden="1" x14ac:dyDescent="0.25"/>
    <row r="25485" hidden="1" x14ac:dyDescent="0.25"/>
    <row r="25486" hidden="1" x14ac:dyDescent="0.25"/>
    <row r="25487" hidden="1" x14ac:dyDescent="0.25"/>
    <row r="25488" hidden="1" x14ac:dyDescent="0.25"/>
    <row r="25489" hidden="1" x14ac:dyDescent="0.25"/>
    <row r="25490" hidden="1" x14ac:dyDescent="0.25"/>
    <row r="25491" hidden="1" x14ac:dyDescent="0.25"/>
    <row r="25492" hidden="1" x14ac:dyDescent="0.25"/>
    <row r="25493" hidden="1" x14ac:dyDescent="0.25"/>
    <row r="25494" hidden="1" x14ac:dyDescent="0.25"/>
    <row r="25495" hidden="1" x14ac:dyDescent="0.25"/>
    <row r="25496" hidden="1" x14ac:dyDescent="0.25"/>
    <row r="25497" hidden="1" x14ac:dyDescent="0.25"/>
    <row r="25498" hidden="1" x14ac:dyDescent="0.25"/>
    <row r="25499" hidden="1" x14ac:dyDescent="0.25"/>
    <row r="25500" hidden="1" x14ac:dyDescent="0.25"/>
    <row r="25501" hidden="1" x14ac:dyDescent="0.25"/>
    <row r="25502" hidden="1" x14ac:dyDescent="0.25"/>
    <row r="25503" hidden="1" x14ac:dyDescent="0.25"/>
    <row r="25504" hidden="1" x14ac:dyDescent="0.25"/>
    <row r="25505" hidden="1" x14ac:dyDescent="0.25"/>
    <row r="25506" hidden="1" x14ac:dyDescent="0.25"/>
    <row r="25507" hidden="1" x14ac:dyDescent="0.25"/>
    <row r="25508" hidden="1" x14ac:dyDescent="0.25"/>
    <row r="25509" hidden="1" x14ac:dyDescent="0.25"/>
    <row r="25510" hidden="1" x14ac:dyDescent="0.25"/>
    <row r="25511" hidden="1" x14ac:dyDescent="0.25"/>
    <row r="25512" hidden="1" x14ac:dyDescent="0.25"/>
    <row r="25513" hidden="1" x14ac:dyDescent="0.25"/>
    <row r="25514" hidden="1" x14ac:dyDescent="0.25"/>
    <row r="25515" hidden="1" x14ac:dyDescent="0.25"/>
    <row r="25516" hidden="1" x14ac:dyDescent="0.25"/>
    <row r="25517" hidden="1" x14ac:dyDescent="0.25"/>
    <row r="25518" hidden="1" x14ac:dyDescent="0.25"/>
    <row r="25519" hidden="1" x14ac:dyDescent="0.25"/>
    <row r="25520" hidden="1" x14ac:dyDescent="0.25"/>
    <row r="25521" hidden="1" x14ac:dyDescent="0.25"/>
    <row r="25522" hidden="1" x14ac:dyDescent="0.25"/>
    <row r="25523" hidden="1" x14ac:dyDescent="0.25"/>
    <row r="25524" hidden="1" x14ac:dyDescent="0.25"/>
    <row r="25525" hidden="1" x14ac:dyDescent="0.25"/>
    <row r="25526" hidden="1" x14ac:dyDescent="0.25"/>
    <row r="25527" hidden="1" x14ac:dyDescent="0.25"/>
    <row r="25528" hidden="1" x14ac:dyDescent="0.25"/>
    <row r="25529" hidden="1" x14ac:dyDescent="0.25"/>
    <row r="25530" hidden="1" x14ac:dyDescent="0.25"/>
    <row r="25531" hidden="1" x14ac:dyDescent="0.25"/>
    <row r="25532" hidden="1" x14ac:dyDescent="0.25"/>
    <row r="25533" hidden="1" x14ac:dyDescent="0.25"/>
    <row r="25534" hidden="1" x14ac:dyDescent="0.25"/>
    <row r="25535" hidden="1" x14ac:dyDescent="0.25"/>
    <row r="25536" hidden="1" x14ac:dyDescent="0.25"/>
    <row r="25537" hidden="1" x14ac:dyDescent="0.25"/>
    <row r="25538" hidden="1" x14ac:dyDescent="0.25"/>
    <row r="25539" hidden="1" x14ac:dyDescent="0.25"/>
    <row r="25540" hidden="1" x14ac:dyDescent="0.25"/>
    <row r="25541" hidden="1" x14ac:dyDescent="0.25"/>
    <row r="25542" hidden="1" x14ac:dyDescent="0.25"/>
    <row r="25543" hidden="1" x14ac:dyDescent="0.25"/>
    <row r="25544" hidden="1" x14ac:dyDescent="0.25"/>
    <row r="25545" hidden="1" x14ac:dyDescent="0.25"/>
    <row r="25546" hidden="1" x14ac:dyDescent="0.25"/>
    <row r="25547" hidden="1" x14ac:dyDescent="0.25"/>
    <row r="25548" hidden="1" x14ac:dyDescent="0.25"/>
    <row r="25549" hidden="1" x14ac:dyDescent="0.25"/>
    <row r="25550" hidden="1" x14ac:dyDescent="0.25"/>
    <row r="25551" hidden="1" x14ac:dyDescent="0.25"/>
    <row r="25552" hidden="1" x14ac:dyDescent="0.25"/>
    <row r="25553" hidden="1" x14ac:dyDescent="0.25"/>
    <row r="25554" hidden="1" x14ac:dyDescent="0.25"/>
    <row r="25555" hidden="1" x14ac:dyDescent="0.25"/>
    <row r="25556" hidden="1" x14ac:dyDescent="0.25"/>
    <row r="25557" hidden="1" x14ac:dyDescent="0.25"/>
    <row r="25558" hidden="1" x14ac:dyDescent="0.25"/>
    <row r="25559" hidden="1" x14ac:dyDescent="0.25"/>
    <row r="25560" hidden="1" x14ac:dyDescent="0.25"/>
    <row r="25561" hidden="1" x14ac:dyDescent="0.25"/>
    <row r="25562" hidden="1" x14ac:dyDescent="0.25"/>
    <row r="25563" hidden="1" x14ac:dyDescent="0.25"/>
    <row r="25564" hidden="1" x14ac:dyDescent="0.25"/>
    <row r="25565" hidden="1" x14ac:dyDescent="0.25"/>
    <row r="25566" hidden="1" x14ac:dyDescent="0.25"/>
    <row r="25567" hidden="1" x14ac:dyDescent="0.25"/>
    <row r="25568" hidden="1" x14ac:dyDescent="0.25"/>
    <row r="25569" hidden="1" x14ac:dyDescent="0.25"/>
    <row r="25570" hidden="1" x14ac:dyDescent="0.25"/>
    <row r="25571" hidden="1" x14ac:dyDescent="0.25"/>
    <row r="25572" hidden="1" x14ac:dyDescent="0.25"/>
    <row r="25573" hidden="1" x14ac:dyDescent="0.25"/>
    <row r="25574" hidden="1" x14ac:dyDescent="0.25"/>
    <row r="25575" hidden="1" x14ac:dyDescent="0.25"/>
    <row r="25576" hidden="1" x14ac:dyDescent="0.25"/>
    <row r="25577" hidden="1" x14ac:dyDescent="0.25"/>
    <row r="25578" hidden="1" x14ac:dyDescent="0.25"/>
    <row r="25579" hidden="1" x14ac:dyDescent="0.25"/>
    <row r="25580" hidden="1" x14ac:dyDescent="0.25"/>
    <row r="25581" hidden="1" x14ac:dyDescent="0.25"/>
    <row r="25582" hidden="1" x14ac:dyDescent="0.25"/>
    <row r="25583" hidden="1" x14ac:dyDescent="0.25"/>
    <row r="25584" hidden="1" x14ac:dyDescent="0.25"/>
    <row r="25585" hidden="1" x14ac:dyDescent="0.25"/>
    <row r="25586" hidden="1" x14ac:dyDescent="0.25"/>
    <row r="25587" hidden="1" x14ac:dyDescent="0.25"/>
    <row r="25588" hidden="1" x14ac:dyDescent="0.25"/>
    <row r="25589" hidden="1" x14ac:dyDescent="0.25"/>
    <row r="25590" hidden="1" x14ac:dyDescent="0.25"/>
    <row r="25591" hidden="1" x14ac:dyDescent="0.25"/>
    <row r="25592" hidden="1" x14ac:dyDescent="0.25"/>
    <row r="25593" hidden="1" x14ac:dyDescent="0.25"/>
    <row r="25594" hidden="1" x14ac:dyDescent="0.25"/>
    <row r="25595" hidden="1" x14ac:dyDescent="0.25"/>
    <row r="25596" hidden="1" x14ac:dyDescent="0.25"/>
    <row r="25597" hidden="1" x14ac:dyDescent="0.25"/>
    <row r="25598" hidden="1" x14ac:dyDescent="0.25"/>
    <row r="25599" hidden="1" x14ac:dyDescent="0.25"/>
    <row r="25600" hidden="1" x14ac:dyDescent="0.25"/>
    <row r="25601" hidden="1" x14ac:dyDescent="0.25"/>
    <row r="25602" hidden="1" x14ac:dyDescent="0.25"/>
    <row r="25603" hidden="1" x14ac:dyDescent="0.25"/>
    <row r="25604" hidden="1" x14ac:dyDescent="0.25"/>
    <row r="25605" hidden="1" x14ac:dyDescent="0.25"/>
    <row r="25606" hidden="1" x14ac:dyDescent="0.25"/>
    <row r="25607" hidden="1" x14ac:dyDescent="0.25"/>
    <row r="25608" hidden="1" x14ac:dyDescent="0.25"/>
    <row r="25609" hidden="1" x14ac:dyDescent="0.25"/>
    <row r="25610" hidden="1" x14ac:dyDescent="0.25"/>
    <row r="25611" hidden="1" x14ac:dyDescent="0.25"/>
    <row r="25612" hidden="1" x14ac:dyDescent="0.25"/>
    <row r="25613" hidden="1" x14ac:dyDescent="0.25"/>
    <row r="25614" hidden="1" x14ac:dyDescent="0.25"/>
    <row r="25615" hidden="1" x14ac:dyDescent="0.25"/>
    <row r="25616" hidden="1" x14ac:dyDescent="0.25"/>
    <row r="25617" hidden="1" x14ac:dyDescent="0.25"/>
    <row r="25618" hidden="1" x14ac:dyDescent="0.25"/>
    <row r="25619" hidden="1" x14ac:dyDescent="0.25"/>
    <row r="25620" hidden="1" x14ac:dyDescent="0.25"/>
    <row r="25621" hidden="1" x14ac:dyDescent="0.25"/>
    <row r="25622" hidden="1" x14ac:dyDescent="0.25"/>
    <row r="25623" hidden="1" x14ac:dyDescent="0.25"/>
    <row r="25624" hidden="1" x14ac:dyDescent="0.25"/>
    <row r="25625" hidden="1" x14ac:dyDescent="0.25"/>
    <row r="25626" hidden="1" x14ac:dyDescent="0.25"/>
    <row r="25627" hidden="1" x14ac:dyDescent="0.25"/>
    <row r="25628" hidden="1" x14ac:dyDescent="0.25"/>
    <row r="25629" hidden="1" x14ac:dyDescent="0.25"/>
    <row r="25630" hidden="1" x14ac:dyDescent="0.25"/>
    <row r="25631" hidden="1" x14ac:dyDescent="0.25"/>
    <row r="25632" hidden="1" x14ac:dyDescent="0.25"/>
    <row r="25633" hidden="1" x14ac:dyDescent="0.25"/>
    <row r="25634" hidden="1" x14ac:dyDescent="0.25"/>
    <row r="25635" hidden="1" x14ac:dyDescent="0.25"/>
    <row r="25636" hidden="1" x14ac:dyDescent="0.25"/>
    <row r="25637" hidden="1" x14ac:dyDescent="0.25"/>
    <row r="25638" hidden="1" x14ac:dyDescent="0.25"/>
    <row r="25639" hidden="1" x14ac:dyDescent="0.25"/>
    <row r="25640" hidden="1" x14ac:dyDescent="0.25"/>
    <row r="25641" hidden="1" x14ac:dyDescent="0.25"/>
    <row r="25642" hidden="1" x14ac:dyDescent="0.25"/>
    <row r="25643" hidden="1" x14ac:dyDescent="0.25"/>
    <row r="25644" hidden="1" x14ac:dyDescent="0.25"/>
    <row r="25645" hidden="1" x14ac:dyDescent="0.25"/>
    <row r="25646" hidden="1" x14ac:dyDescent="0.25"/>
    <row r="25647" hidden="1" x14ac:dyDescent="0.25"/>
    <row r="25648" hidden="1" x14ac:dyDescent="0.25"/>
    <row r="25649" hidden="1" x14ac:dyDescent="0.25"/>
    <row r="25650" hidden="1" x14ac:dyDescent="0.25"/>
    <row r="25651" hidden="1" x14ac:dyDescent="0.25"/>
    <row r="25652" hidden="1" x14ac:dyDescent="0.25"/>
    <row r="25653" hidden="1" x14ac:dyDescent="0.25"/>
    <row r="25654" hidden="1" x14ac:dyDescent="0.25"/>
    <row r="25655" hidden="1" x14ac:dyDescent="0.25"/>
    <row r="25656" hidden="1" x14ac:dyDescent="0.25"/>
    <row r="25657" hidden="1" x14ac:dyDescent="0.25"/>
    <row r="25658" hidden="1" x14ac:dyDescent="0.25"/>
    <row r="25659" hidden="1" x14ac:dyDescent="0.25"/>
    <row r="25660" hidden="1" x14ac:dyDescent="0.25"/>
    <row r="25661" hidden="1" x14ac:dyDescent="0.25"/>
    <row r="25662" hidden="1" x14ac:dyDescent="0.25"/>
    <row r="25663" hidden="1" x14ac:dyDescent="0.25"/>
    <row r="25664" hidden="1" x14ac:dyDescent="0.25"/>
    <row r="25665" hidden="1" x14ac:dyDescent="0.25"/>
    <row r="25666" hidden="1" x14ac:dyDescent="0.25"/>
    <row r="25667" hidden="1" x14ac:dyDescent="0.25"/>
    <row r="25668" hidden="1" x14ac:dyDescent="0.25"/>
    <row r="25669" hidden="1" x14ac:dyDescent="0.25"/>
    <row r="25670" hidden="1" x14ac:dyDescent="0.25"/>
    <row r="25671" hidden="1" x14ac:dyDescent="0.25"/>
    <row r="25672" hidden="1" x14ac:dyDescent="0.25"/>
    <row r="25673" hidden="1" x14ac:dyDescent="0.25"/>
    <row r="25674" hidden="1" x14ac:dyDescent="0.25"/>
    <row r="25675" hidden="1" x14ac:dyDescent="0.25"/>
    <row r="25676" hidden="1" x14ac:dyDescent="0.25"/>
    <row r="25677" hidden="1" x14ac:dyDescent="0.25"/>
    <row r="25678" hidden="1" x14ac:dyDescent="0.25"/>
    <row r="25679" hidden="1" x14ac:dyDescent="0.25"/>
    <row r="25680" hidden="1" x14ac:dyDescent="0.25"/>
    <row r="25681" hidden="1" x14ac:dyDescent="0.25"/>
    <row r="25682" hidden="1" x14ac:dyDescent="0.25"/>
    <row r="25683" hidden="1" x14ac:dyDescent="0.25"/>
    <row r="25684" hidden="1" x14ac:dyDescent="0.25"/>
    <row r="25685" hidden="1" x14ac:dyDescent="0.25"/>
    <row r="25686" hidden="1" x14ac:dyDescent="0.25"/>
    <row r="25687" hidden="1" x14ac:dyDescent="0.25"/>
    <row r="25688" hidden="1" x14ac:dyDescent="0.25"/>
    <row r="25689" hidden="1" x14ac:dyDescent="0.25"/>
    <row r="25690" hidden="1" x14ac:dyDescent="0.25"/>
    <row r="25691" hidden="1" x14ac:dyDescent="0.25"/>
    <row r="25692" hidden="1" x14ac:dyDescent="0.25"/>
    <row r="25693" hidden="1" x14ac:dyDescent="0.25"/>
    <row r="25694" hidden="1" x14ac:dyDescent="0.25"/>
    <row r="25695" hidden="1" x14ac:dyDescent="0.25"/>
    <row r="25696" hidden="1" x14ac:dyDescent="0.25"/>
    <row r="25697" hidden="1" x14ac:dyDescent="0.25"/>
    <row r="25698" hidden="1" x14ac:dyDescent="0.25"/>
    <row r="25699" hidden="1" x14ac:dyDescent="0.25"/>
    <row r="25700" hidden="1" x14ac:dyDescent="0.25"/>
    <row r="25701" hidden="1" x14ac:dyDescent="0.25"/>
    <row r="25702" hidden="1" x14ac:dyDescent="0.25"/>
    <row r="25703" hidden="1" x14ac:dyDescent="0.25"/>
    <row r="25704" hidden="1" x14ac:dyDescent="0.25"/>
    <row r="25705" hidden="1" x14ac:dyDescent="0.25"/>
    <row r="25706" hidden="1" x14ac:dyDescent="0.25"/>
    <row r="25707" hidden="1" x14ac:dyDescent="0.25"/>
    <row r="25708" hidden="1" x14ac:dyDescent="0.25"/>
    <row r="25709" hidden="1" x14ac:dyDescent="0.25"/>
    <row r="25710" hidden="1" x14ac:dyDescent="0.25"/>
    <row r="25711" hidden="1" x14ac:dyDescent="0.25"/>
    <row r="25712" hidden="1" x14ac:dyDescent="0.25"/>
    <row r="25713" hidden="1" x14ac:dyDescent="0.25"/>
    <row r="25714" hidden="1" x14ac:dyDescent="0.25"/>
    <row r="25715" hidden="1" x14ac:dyDescent="0.25"/>
    <row r="25716" hidden="1" x14ac:dyDescent="0.25"/>
    <row r="25717" hidden="1" x14ac:dyDescent="0.25"/>
    <row r="25718" hidden="1" x14ac:dyDescent="0.25"/>
    <row r="25719" hidden="1" x14ac:dyDescent="0.25"/>
    <row r="25720" hidden="1" x14ac:dyDescent="0.25"/>
    <row r="25721" hidden="1" x14ac:dyDescent="0.25"/>
    <row r="25722" hidden="1" x14ac:dyDescent="0.25"/>
    <row r="25723" hidden="1" x14ac:dyDescent="0.25"/>
    <row r="25724" hidden="1" x14ac:dyDescent="0.25"/>
    <row r="25725" hidden="1" x14ac:dyDescent="0.25"/>
    <row r="25726" hidden="1" x14ac:dyDescent="0.25"/>
    <row r="25727" hidden="1" x14ac:dyDescent="0.25"/>
    <row r="25728" hidden="1" x14ac:dyDescent="0.25"/>
    <row r="25729" hidden="1" x14ac:dyDescent="0.25"/>
    <row r="25730" hidden="1" x14ac:dyDescent="0.25"/>
    <row r="25731" hidden="1" x14ac:dyDescent="0.25"/>
    <row r="25732" hidden="1" x14ac:dyDescent="0.25"/>
    <row r="25733" hidden="1" x14ac:dyDescent="0.25"/>
    <row r="25734" hidden="1" x14ac:dyDescent="0.25"/>
    <row r="25735" hidden="1" x14ac:dyDescent="0.25"/>
    <row r="25736" hidden="1" x14ac:dyDescent="0.25"/>
    <row r="25737" hidden="1" x14ac:dyDescent="0.25"/>
    <row r="25738" hidden="1" x14ac:dyDescent="0.25"/>
    <row r="25739" hidden="1" x14ac:dyDescent="0.25"/>
    <row r="25740" hidden="1" x14ac:dyDescent="0.25"/>
    <row r="25741" hidden="1" x14ac:dyDescent="0.25"/>
    <row r="25742" hidden="1" x14ac:dyDescent="0.25"/>
    <row r="25743" hidden="1" x14ac:dyDescent="0.25"/>
    <row r="25744" hidden="1" x14ac:dyDescent="0.25"/>
    <row r="25745" hidden="1" x14ac:dyDescent="0.25"/>
    <row r="25746" hidden="1" x14ac:dyDescent="0.25"/>
    <row r="25747" hidden="1" x14ac:dyDescent="0.25"/>
    <row r="25748" hidden="1" x14ac:dyDescent="0.25"/>
    <row r="25749" hidden="1" x14ac:dyDescent="0.25"/>
    <row r="25750" hidden="1" x14ac:dyDescent="0.25"/>
    <row r="25751" hidden="1" x14ac:dyDescent="0.25"/>
    <row r="25752" hidden="1" x14ac:dyDescent="0.25"/>
    <row r="25753" hidden="1" x14ac:dyDescent="0.25"/>
    <row r="25754" hidden="1" x14ac:dyDescent="0.25"/>
    <row r="25755" hidden="1" x14ac:dyDescent="0.25"/>
    <row r="25756" hidden="1" x14ac:dyDescent="0.25"/>
    <row r="25757" hidden="1" x14ac:dyDescent="0.25"/>
    <row r="25758" hidden="1" x14ac:dyDescent="0.25"/>
    <row r="25759" hidden="1" x14ac:dyDescent="0.25"/>
    <row r="25760" hidden="1" x14ac:dyDescent="0.25"/>
    <row r="25761" hidden="1" x14ac:dyDescent="0.25"/>
    <row r="25762" hidden="1" x14ac:dyDescent="0.25"/>
    <row r="25763" hidden="1" x14ac:dyDescent="0.25"/>
    <row r="25764" hidden="1" x14ac:dyDescent="0.25"/>
    <row r="25765" hidden="1" x14ac:dyDescent="0.25"/>
    <row r="25766" hidden="1" x14ac:dyDescent="0.25"/>
    <row r="25767" hidden="1" x14ac:dyDescent="0.25"/>
    <row r="25768" hidden="1" x14ac:dyDescent="0.25"/>
    <row r="25769" hidden="1" x14ac:dyDescent="0.25"/>
    <row r="25770" hidden="1" x14ac:dyDescent="0.25"/>
    <row r="25771" hidden="1" x14ac:dyDescent="0.25"/>
    <row r="25772" hidden="1" x14ac:dyDescent="0.25"/>
    <row r="25773" hidden="1" x14ac:dyDescent="0.25"/>
    <row r="25774" hidden="1" x14ac:dyDescent="0.25"/>
    <row r="25775" hidden="1" x14ac:dyDescent="0.25"/>
    <row r="25776" hidden="1" x14ac:dyDescent="0.25"/>
    <row r="25777" hidden="1" x14ac:dyDescent="0.25"/>
    <row r="25778" hidden="1" x14ac:dyDescent="0.25"/>
    <row r="25779" hidden="1" x14ac:dyDescent="0.25"/>
    <row r="25780" hidden="1" x14ac:dyDescent="0.25"/>
    <row r="25781" hidden="1" x14ac:dyDescent="0.25"/>
    <row r="25782" hidden="1" x14ac:dyDescent="0.25"/>
    <row r="25783" hidden="1" x14ac:dyDescent="0.25"/>
    <row r="25784" hidden="1" x14ac:dyDescent="0.25"/>
    <row r="25785" hidden="1" x14ac:dyDescent="0.25"/>
    <row r="25786" hidden="1" x14ac:dyDescent="0.25"/>
    <row r="25787" hidden="1" x14ac:dyDescent="0.25"/>
    <row r="25788" hidden="1" x14ac:dyDescent="0.25"/>
    <row r="25789" hidden="1" x14ac:dyDescent="0.25"/>
    <row r="25790" hidden="1" x14ac:dyDescent="0.25"/>
    <row r="25791" hidden="1" x14ac:dyDescent="0.25"/>
    <row r="25792" hidden="1" x14ac:dyDescent="0.25"/>
    <row r="25793" hidden="1" x14ac:dyDescent="0.25"/>
    <row r="25794" hidden="1" x14ac:dyDescent="0.25"/>
    <row r="25795" hidden="1" x14ac:dyDescent="0.25"/>
    <row r="25796" hidden="1" x14ac:dyDescent="0.25"/>
    <row r="25797" hidden="1" x14ac:dyDescent="0.25"/>
    <row r="25798" hidden="1" x14ac:dyDescent="0.25"/>
    <row r="25799" hidden="1" x14ac:dyDescent="0.25"/>
    <row r="25800" hidden="1" x14ac:dyDescent="0.25"/>
    <row r="25801" hidden="1" x14ac:dyDescent="0.25"/>
    <row r="25802" hidden="1" x14ac:dyDescent="0.25"/>
    <row r="25803" hidden="1" x14ac:dyDescent="0.25"/>
    <row r="25804" hidden="1" x14ac:dyDescent="0.25"/>
    <row r="25805" hidden="1" x14ac:dyDescent="0.25"/>
    <row r="25806" hidden="1" x14ac:dyDescent="0.25"/>
    <row r="25807" hidden="1" x14ac:dyDescent="0.25"/>
    <row r="25808" hidden="1" x14ac:dyDescent="0.25"/>
    <row r="25809" hidden="1" x14ac:dyDescent="0.25"/>
    <row r="25810" hidden="1" x14ac:dyDescent="0.25"/>
    <row r="25811" hidden="1" x14ac:dyDescent="0.25"/>
    <row r="25812" hidden="1" x14ac:dyDescent="0.25"/>
    <row r="25813" hidden="1" x14ac:dyDescent="0.25"/>
    <row r="25814" hidden="1" x14ac:dyDescent="0.25"/>
    <row r="25815" hidden="1" x14ac:dyDescent="0.25"/>
    <row r="25816" hidden="1" x14ac:dyDescent="0.25"/>
    <row r="25817" hidden="1" x14ac:dyDescent="0.25"/>
    <row r="25818" hidden="1" x14ac:dyDescent="0.25"/>
    <row r="25819" hidden="1" x14ac:dyDescent="0.25"/>
    <row r="25820" hidden="1" x14ac:dyDescent="0.25"/>
    <row r="25821" hidden="1" x14ac:dyDescent="0.25"/>
    <row r="25822" hidden="1" x14ac:dyDescent="0.25"/>
    <row r="25823" hidden="1" x14ac:dyDescent="0.25"/>
    <row r="25824" hidden="1" x14ac:dyDescent="0.25"/>
    <row r="25825" hidden="1" x14ac:dyDescent="0.25"/>
    <row r="25826" hidden="1" x14ac:dyDescent="0.25"/>
    <row r="25827" hidden="1" x14ac:dyDescent="0.25"/>
    <row r="25828" hidden="1" x14ac:dyDescent="0.25"/>
    <row r="25829" hidden="1" x14ac:dyDescent="0.25"/>
    <row r="25830" hidden="1" x14ac:dyDescent="0.25"/>
    <row r="25831" hidden="1" x14ac:dyDescent="0.25"/>
    <row r="25832" hidden="1" x14ac:dyDescent="0.25"/>
    <row r="25833" hidden="1" x14ac:dyDescent="0.25"/>
    <row r="25834" hidden="1" x14ac:dyDescent="0.25"/>
    <row r="25835" hidden="1" x14ac:dyDescent="0.25"/>
    <row r="25836" hidden="1" x14ac:dyDescent="0.25"/>
    <row r="25837" hidden="1" x14ac:dyDescent="0.25"/>
    <row r="25838" hidden="1" x14ac:dyDescent="0.25"/>
    <row r="25839" hidden="1" x14ac:dyDescent="0.25"/>
    <row r="25840" hidden="1" x14ac:dyDescent="0.25"/>
    <row r="25841" hidden="1" x14ac:dyDescent="0.25"/>
    <row r="25842" hidden="1" x14ac:dyDescent="0.25"/>
    <row r="25843" hidden="1" x14ac:dyDescent="0.25"/>
    <row r="25844" hidden="1" x14ac:dyDescent="0.25"/>
    <row r="25845" hidden="1" x14ac:dyDescent="0.25"/>
    <row r="25846" hidden="1" x14ac:dyDescent="0.25"/>
    <row r="25847" hidden="1" x14ac:dyDescent="0.25"/>
    <row r="25848" hidden="1" x14ac:dyDescent="0.25"/>
    <row r="25849" hidden="1" x14ac:dyDescent="0.25"/>
    <row r="25850" hidden="1" x14ac:dyDescent="0.25"/>
    <row r="25851" hidden="1" x14ac:dyDescent="0.25"/>
    <row r="25852" hidden="1" x14ac:dyDescent="0.25"/>
    <row r="25853" hidden="1" x14ac:dyDescent="0.25"/>
    <row r="25854" hidden="1" x14ac:dyDescent="0.25"/>
    <row r="25855" hidden="1" x14ac:dyDescent="0.25"/>
    <row r="25856" hidden="1" x14ac:dyDescent="0.25"/>
    <row r="25857" hidden="1" x14ac:dyDescent="0.25"/>
    <row r="25858" hidden="1" x14ac:dyDescent="0.25"/>
    <row r="25859" hidden="1" x14ac:dyDescent="0.25"/>
    <row r="25860" hidden="1" x14ac:dyDescent="0.25"/>
    <row r="25861" hidden="1" x14ac:dyDescent="0.25"/>
    <row r="25862" hidden="1" x14ac:dyDescent="0.25"/>
    <row r="25863" hidden="1" x14ac:dyDescent="0.25"/>
    <row r="25864" hidden="1" x14ac:dyDescent="0.25"/>
    <row r="25865" hidden="1" x14ac:dyDescent="0.25"/>
    <row r="25866" hidden="1" x14ac:dyDescent="0.25"/>
    <row r="25867" hidden="1" x14ac:dyDescent="0.25"/>
    <row r="25868" hidden="1" x14ac:dyDescent="0.25"/>
    <row r="25869" hidden="1" x14ac:dyDescent="0.25"/>
    <row r="25870" hidden="1" x14ac:dyDescent="0.25"/>
    <row r="25871" hidden="1" x14ac:dyDescent="0.25"/>
    <row r="25872" hidden="1" x14ac:dyDescent="0.25"/>
    <row r="25873" hidden="1" x14ac:dyDescent="0.25"/>
    <row r="25874" hidden="1" x14ac:dyDescent="0.25"/>
    <row r="25875" hidden="1" x14ac:dyDescent="0.25"/>
    <row r="25876" hidden="1" x14ac:dyDescent="0.25"/>
    <row r="25877" hidden="1" x14ac:dyDescent="0.25"/>
    <row r="25878" hidden="1" x14ac:dyDescent="0.25"/>
    <row r="25879" hidden="1" x14ac:dyDescent="0.25"/>
    <row r="25880" hidden="1" x14ac:dyDescent="0.25"/>
    <row r="25881" hidden="1" x14ac:dyDescent="0.25"/>
    <row r="25882" hidden="1" x14ac:dyDescent="0.25"/>
    <row r="25883" hidden="1" x14ac:dyDescent="0.25"/>
    <row r="25884" hidden="1" x14ac:dyDescent="0.25"/>
    <row r="25885" hidden="1" x14ac:dyDescent="0.25"/>
    <row r="25886" hidden="1" x14ac:dyDescent="0.25"/>
    <row r="25887" hidden="1" x14ac:dyDescent="0.25"/>
    <row r="25888" hidden="1" x14ac:dyDescent="0.25"/>
    <row r="25889" hidden="1" x14ac:dyDescent="0.25"/>
    <row r="25890" hidden="1" x14ac:dyDescent="0.25"/>
    <row r="25891" hidden="1" x14ac:dyDescent="0.25"/>
    <row r="25892" hidden="1" x14ac:dyDescent="0.25"/>
    <row r="25893" hidden="1" x14ac:dyDescent="0.25"/>
    <row r="25894" hidden="1" x14ac:dyDescent="0.25"/>
    <row r="25895" hidden="1" x14ac:dyDescent="0.25"/>
    <row r="25896" hidden="1" x14ac:dyDescent="0.25"/>
    <row r="25897" hidden="1" x14ac:dyDescent="0.25"/>
    <row r="25898" hidden="1" x14ac:dyDescent="0.25"/>
    <row r="25899" hidden="1" x14ac:dyDescent="0.25"/>
    <row r="25900" hidden="1" x14ac:dyDescent="0.25"/>
    <row r="25901" hidden="1" x14ac:dyDescent="0.25"/>
    <row r="25902" hidden="1" x14ac:dyDescent="0.25"/>
    <row r="25903" hidden="1" x14ac:dyDescent="0.25"/>
    <row r="25904" hidden="1" x14ac:dyDescent="0.25"/>
    <row r="25905" hidden="1" x14ac:dyDescent="0.25"/>
    <row r="25906" hidden="1" x14ac:dyDescent="0.25"/>
    <row r="25907" hidden="1" x14ac:dyDescent="0.25"/>
    <row r="25908" hidden="1" x14ac:dyDescent="0.25"/>
    <row r="25909" hidden="1" x14ac:dyDescent="0.25"/>
    <row r="25910" hidden="1" x14ac:dyDescent="0.25"/>
    <row r="25911" hidden="1" x14ac:dyDescent="0.25"/>
    <row r="25912" hidden="1" x14ac:dyDescent="0.25"/>
    <row r="25913" hidden="1" x14ac:dyDescent="0.25"/>
    <row r="25914" hidden="1" x14ac:dyDescent="0.25"/>
    <row r="25915" hidden="1" x14ac:dyDescent="0.25"/>
    <row r="25916" hidden="1" x14ac:dyDescent="0.25"/>
    <row r="25917" hidden="1" x14ac:dyDescent="0.25"/>
    <row r="25918" hidden="1" x14ac:dyDescent="0.25"/>
    <row r="25919" hidden="1" x14ac:dyDescent="0.25"/>
    <row r="25920" hidden="1" x14ac:dyDescent="0.25"/>
    <row r="25921" hidden="1" x14ac:dyDescent="0.25"/>
    <row r="25922" hidden="1" x14ac:dyDescent="0.25"/>
    <row r="25923" hidden="1" x14ac:dyDescent="0.25"/>
    <row r="25924" hidden="1" x14ac:dyDescent="0.25"/>
    <row r="25925" hidden="1" x14ac:dyDescent="0.25"/>
    <row r="25926" hidden="1" x14ac:dyDescent="0.25"/>
    <row r="25927" hidden="1" x14ac:dyDescent="0.25"/>
    <row r="25928" hidden="1" x14ac:dyDescent="0.25"/>
    <row r="25929" hidden="1" x14ac:dyDescent="0.25"/>
    <row r="25930" hidden="1" x14ac:dyDescent="0.25"/>
    <row r="25931" hidden="1" x14ac:dyDescent="0.25"/>
    <row r="25932" hidden="1" x14ac:dyDescent="0.25"/>
    <row r="25933" hidden="1" x14ac:dyDescent="0.25"/>
    <row r="25934" hidden="1" x14ac:dyDescent="0.25"/>
    <row r="25935" hidden="1" x14ac:dyDescent="0.25"/>
    <row r="25936" hidden="1" x14ac:dyDescent="0.25"/>
    <row r="25937" hidden="1" x14ac:dyDescent="0.25"/>
    <row r="25938" hidden="1" x14ac:dyDescent="0.25"/>
    <row r="25939" hidden="1" x14ac:dyDescent="0.25"/>
    <row r="25940" hidden="1" x14ac:dyDescent="0.25"/>
    <row r="25941" hidden="1" x14ac:dyDescent="0.25"/>
    <row r="25942" hidden="1" x14ac:dyDescent="0.25"/>
    <row r="25943" hidden="1" x14ac:dyDescent="0.25"/>
    <row r="25944" hidden="1" x14ac:dyDescent="0.25"/>
    <row r="25945" hidden="1" x14ac:dyDescent="0.25"/>
    <row r="25946" hidden="1" x14ac:dyDescent="0.25"/>
    <row r="25947" hidden="1" x14ac:dyDescent="0.25"/>
    <row r="25948" hidden="1" x14ac:dyDescent="0.25"/>
    <row r="25949" hidden="1" x14ac:dyDescent="0.25"/>
    <row r="25950" hidden="1" x14ac:dyDescent="0.25"/>
    <row r="25951" hidden="1" x14ac:dyDescent="0.25"/>
    <row r="25952" hidden="1" x14ac:dyDescent="0.25"/>
    <row r="25953" hidden="1" x14ac:dyDescent="0.25"/>
    <row r="25954" hidden="1" x14ac:dyDescent="0.25"/>
    <row r="25955" hidden="1" x14ac:dyDescent="0.25"/>
    <row r="25956" hidden="1" x14ac:dyDescent="0.25"/>
    <row r="25957" hidden="1" x14ac:dyDescent="0.25"/>
    <row r="25958" hidden="1" x14ac:dyDescent="0.25"/>
    <row r="25959" hidden="1" x14ac:dyDescent="0.25"/>
    <row r="25960" hidden="1" x14ac:dyDescent="0.25"/>
    <row r="25961" hidden="1" x14ac:dyDescent="0.25"/>
    <row r="25962" hidden="1" x14ac:dyDescent="0.25"/>
    <row r="25963" hidden="1" x14ac:dyDescent="0.25"/>
    <row r="25964" hidden="1" x14ac:dyDescent="0.25"/>
    <row r="25965" hidden="1" x14ac:dyDescent="0.25"/>
    <row r="25966" hidden="1" x14ac:dyDescent="0.25"/>
    <row r="25967" hidden="1" x14ac:dyDescent="0.25"/>
    <row r="25968" hidden="1" x14ac:dyDescent="0.25"/>
    <row r="25969" hidden="1" x14ac:dyDescent="0.25"/>
    <row r="25970" hidden="1" x14ac:dyDescent="0.25"/>
    <row r="25971" hidden="1" x14ac:dyDescent="0.25"/>
    <row r="25972" hidden="1" x14ac:dyDescent="0.25"/>
    <row r="25973" hidden="1" x14ac:dyDescent="0.25"/>
    <row r="25974" hidden="1" x14ac:dyDescent="0.25"/>
    <row r="25975" hidden="1" x14ac:dyDescent="0.25"/>
    <row r="25976" hidden="1" x14ac:dyDescent="0.25"/>
    <row r="25977" hidden="1" x14ac:dyDescent="0.25"/>
    <row r="25978" hidden="1" x14ac:dyDescent="0.25"/>
    <row r="25979" hidden="1" x14ac:dyDescent="0.25"/>
    <row r="25980" hidden="1" x14ac:dyDescent="0.25"/>
    <row r="25981" hidden="1" x14ac:dyDescent="0.25"/>
    <row r="25982" hidden="1" x14ac:dyDescent="0.25"/>
    <row r="25983" hidden="1" x14ac:dyDescent="0.25"/>
    <row r="25984" hidden="1" x14ac:dyDescent="0.25"/>
    <row r="25985" hidden="1" x14ac:dyDescent="0.25"/>
    <row r="25986" hidden="1" x14ac:dyDescent="0.25"/>
    <row r="25987" hidden="1" x14ac:dyDescent="0.25"/>
    <row r="25988" hidden="1" x14ac:dyDescent="0.25"/>
    <row r="25989" hidden="1" x14ac:dyDescent="0.25"/>
    <row r="25990" hidden="1" x14ac:dyDescent="0.25"/>
    <row r="25991" hidden="1" x14ac:dyDescent="0.25"/>
    <row r="25992" hidden="1" x14ac:dyDescent="0.25"/>
    <row r="25993" hidden="1" x14ac:dyDescent="0.25"/>
    <row r="25994" hidden="1" x14ac:dyDescent="0.25"/>
    <row r="25995" hidden="1" x14ac:dyDescent="0.25"/>
    <row r="25996" hidden="1" x14ac:dyDescent="0.25"/>
    <row r="25997" hidden="1" x14ac:dyDescent="0.25"/>
    <row r="25998" hidden="1" x14ac:dyDescent="0.25"/>
    <row r="25999" hidden="1" x14ac:dyDescent="0.25"/>
    <row r="26000" hidden="1" x14ac:dyDescent="0.25"/>
    <row r="26001" hidden="1" x14ac:dyDescent="0.25"/>
    <row r="26002" hidden="1" x14ac:dyDescent="0.25"/>
    <row r="26003" hidden="1" x14ac:dyDescent="0.25"/>
    <row r="26004" hidden="1" x14ac:dyDescent="0.25"/>
    <row r="26005" hidden="1" x14ac:dyDescent="0.25"/>
    <row r="26006" hidden="1" x14ac:dyDescent="0.25"/>
    <row r="26007" hidden="1" x14ac:dyDescent="0.25"/>
    <row r="26008" hidden="1" x14ac:dyDescent="0.25"/>
    <row r="26009" hidden="1" x14ac:dyDescent="0.25"/>
    <row r="26010" hidden="1" x14ac:dyDescent="0.25"/>
    <row r="26011" hidden="1" x14ac:dyDescent="0.25"/>
    <row r="26012" hidden="1" x14ac:dyDescent="0.25"/>
    <row r="26013" hidden="1" x14ac:dyDescent="0.25"/>
    <row r="26014" hidden="1" x14ac:dyDescent="0.25"/>
    <row r="26015" hidden="1" x14ac:dyDescent="0.25"/>
    <row r="26016" hidden="1" x14ac:dyDescent="0.25"/>
    <row r="26017" hidden="1" x14ac:dyDescent="0.25"/>
    <row r="26018" hidden="1" x14ac:dyDescent="0.25"/>
    <row r="26019" hidden="1" x14ac:dyDescent="0.25"/>
    <row r="26020" hidden="1" x14ac:dyDescent="0.25"/>
    <row r="26021" hidden="1" x14ac:dyDescent="0.25"/>
    <row r="26022" hidden="1" x14ac:dyDescent="0.25"/>
    <row r="26023" hidden="1" x14ac:dyDescent="0.25"/>
    <row r="26024" hidden="1" x14ac:dyDescent="0.25"/>
    <row r="26025" hidden="1" x14ac:dyDescent="0.25"/>
    <row r="26026" hidden="1" x14ac:dyDescent="0.25"/>
    <row r="26027" hidden="1" x14ac:dyDescent="0.25"/>
    <row r="26028" hidden="1" x14ac:dyDescent="0.25"/>
    <row r="26029" hidden="1" x14ac:dyDescent="0.25"/>
    <row r="26030" hidden="1" x14ac:dyDescent="0.25"/>
    <row r="26031" hidden="1" x14ac:dyDescent="0.25"/>
    <row r="26032" hidden="1" x14ac:dyDescent="0.25"/>
    <row r="26033" hidden="1" x14ac:dyDescent="0.25"/>
    <row r="26034" hidden="1" x14ac:dyDescent="0.25"/>
    <row r="26035" hidden="1" x14ac:dyDescent="0.25"/>
    <row r="26036" hidden="1" x14ac:dyDescent="0.25"/>
    <row r="26037" hidden="1" x14ac:dyDescent="0.25"/>
    <row r="26038" hidden="1" x14ac:dyDescent="0.25"/>
    <row r="26039" hidden="1" x14ac:dyDescent="0.25"/>
    <row r="26040" hidden="1" x14ac:dyDescent="0.25"/>
    <row r="26041" hidden="1" x14ac:dyDescent="0.25"/>
    <row r="26042" hidden="1" x14ac:dyDescent="0.25"/>
    <row r="26043" hidden="1" x14ac:dyDescent="0.25"/>
    <row r="26044" hidden="1" x14ac:dyDescent="0.25"/>
    <row r="26045" hidden="1" x14ac:dyDescent="0.25"/>
    <row r="26046" hidden="1" x14ac:dyDescent="0.25"/>
    <row r="26047" hidden="1" x14ac:dyDescent="0.25"/>
    <row r="26048" hidden="1" x14ac:dyDescent="0.25"/>
    <row r="26049" hidden="1" x14ac:dyDescent="0.25"/>
    <row r="26050" hidden="1" x14ac:dyDescent="0.25"/>
    <row r="26051" hidden="1" x14ac:dyDescent="0.25"/>
    <row r="26052" hidden="1" x14ac:dyDescent="0.25"/>
    <row r="26053" hidden="1" x14ac:dyDescent="0.25"/>
    <row r="26054" hidden="1" x14ac:dyDescent="0.25"/>
    <row r="26055" hidden="1" x14ac:dyDescent="0.25"/>
    <row r="26056" hidden="1" x14ac:dyDescent="0.25"/>
    <row r="26057" hidden="1" x14ac:dyDescent="0.25"/>
    <row r="26058" hidden="1" x14ac:dyDescent="0.25"/>
    <row r="26059" hidden="1" x14ac:dyDescent="0.25"/>
    <row r="26060" hidden="1" x14ac:dyDescent="0.25"/>
    <row r="26061" hidden="1" x14ac:dyDescent="0.25"/>
    <row r="26062" hidden="1" x14ac:dyDescent="0.25"/>
    <row r="26063" hidden="1" x14ac:dyDescent="0.25"/>
    <row r="26064" hidden="1" x14ac:dyDescent="0.25"/>
    <row r="26065" hidden="1" x14ac:dyDescent="0.25"/>
    <row r="26066" hidden="1" x14ac:dyDescent="0.25"/>
    <row r="26067" hidden="1" x14ac:dyDescent="0.25"/>
    <row r="26068" hidden="1" x14ac:dyDescent="0.25"/>
    <row r="26069" hidden="1" x14ac:dyDescent="0.25"/>
    <row r="26070" hidden="1" x14ac:dyDescent="0.25"/>
    <row r="26071" hidden="1" x14ac:dyDescent="0.25"/>
    <row r="26072" hidden="1" x14ac:dyDescent="0.25"/>
    <row r="26073" hidden="1" x14ac:dyDescent="0.25"/>
    <row r="26074" hidden="1" x14ac:dyDescent="0.25"/>
    <row r="26075" hidden="1" x14ac:dyDescent="0.25"/>
    <row r="26076" hidden="1" x14ac:dyDescent="0.25"/>
    <row r="26077" hidden="1" x14ac:dyDescent="0.25"/>
    <row r="26078" hidden="1" x14ac:dyDescent="0.25"/>
    <row r="26079" hidden="1" x14ac:dyDescent="0.25"/>
    <row r="26080" hidden="1" x14ac:dyDescent="0.25"/>
    <row r="26081" hidden="1" x14ac:dyDescent="0.25"/>
    <row r="26082" hidden="1" x14ac:dyDescent="0.25"/>
    <row r="26083" hidden="1" x14ac:dyDescent="0.25"/>
    <row r="26084" hidden="1" x14ac:dyDescent="0.25"/>
    <row r="26085" hidden="1" x14ac:dyDescent="0.25"/>
    <row r="26086" hidden="1" x14ac:dyDescent="0.25"/>
    <row r="26087" hidden="1" x14ac:dyDescent="0.25"/>
    <row r="26088" hidden="1" x14ac:dyDescent="0.25"/>
    <row r="26089" hidden="1" x14ac:dyDescent="0.25"/>
    <row r="26090" hidden="1" x14ac:dyDescent="0.25"/>
    <row r="26091" hidden="1" x14ac:dyDescent="0.25"/>
    <row r="26092" hidden="1" x14ac:dyDescent="0.25"/>
    <row r="26093" hidden="1" x14ac:dyDescent="0.25"/>
    <row r="26094" hidden="1" x14ac:dyDescent="0.25"/>
    <row r="26095" hidden="1" x14ac:dyDescent="0.25"/>
    <row r="26096" hidden="1" x14ac:dyDescent="0.25"/>
    <row r="26097" hidden="1" x14ac:dyDescent="0.25"/>
    <row r="26098" hidden="1" x14ac:dyDescent="0.25"/>
    <row r="26099" hidden="1" x14ac:dyDescent="0.25"/>
    <row r="26100" hidden="1" x14ac:dyDescent="0.25"/>
    <row r="26101" hidden="1" x14ac:dyDescent="0.25"/>
    <row r="26102" hidden="1" x14ac:dyDescent="0.25"/>
    <row r="26103" hidden="1" x14ac:dyDescent="0.25"/>
    <row r="26104" hidden="1" x14ac:dyDescent="0.25"/>
    <row r="26105" hidden="1" x14ac:dyDescent="0.25"/>
    <row r="26106" hidden="1" x14ac:dyDescent="0.25"/>
    <row r="26107" hidden="1" x14ac:dyDescent="0.25"/>
    <row r="26108" hidden="1" x14ac:dyDescent="0.25"/>
    <row r="26109" hidden="1" x14ac:dyDescent="0.25"/>
    <row r="26110" hidden="1" x14ac:dyDescent="0.25"/>
    <row r="26111" hidden="1" x14ac:dyDescent="0.25"/>
    <row r="26112" hidden="1" x14ac:dyDescent="0.25"/>
    <row r="26113" hidden="1" x14ac:dyDescent="0.25"/>
    <row r="26114" hidden="1" x14ac:dyDescent="0.25"/>
    <row r="26115" hidden="1" x14ac:dyDescent="0.25"/>
    <row r="26116" hidden="1" x14ac:dyDescent="0.25"/>
    <row r="26117" hidden="1" x14ac:dyDescent="0.25"/>
    <row r="26118" hidden="1" x14ac:dyDescent="0.25"/>
    <row r="26119" hidden="1" x14ac:dyDescent="0.25"/>
    <row r="26120" hidden="1" x14ac:dyDescent="0.25"/>
    <row r="26121" hidden="1" x14ac:dyDescent="0.25"/>
    <row r="26122" hidden="1" x14ac:dyDescent="0.25"/>
    <row r="26123" hidden="1" x14ac:dyDescent="0.25"/>
    <row r="26124" hidden="1" x14ac:dyDescent="0.25"/>
    <row r="26125" hidden="1" x14ac:dyDescent="0.25"/>
    <row r="26126" hidden="1" x14ac:dyDescent="0.25"/>
    <row r="26127" hidden="1" x14ac:dyDescent="0.25"/>
    <row r="26128" hidden="1" x14ac:dyDescent="0.25"/>
    <row r="26129" hidden="1" x14ac:dyDescent="0.25"/>
    <row r="26130" hidden="1" x14ac:dyDescent="0.25"/>
    <row r="26131" hidden="1" x14ac:dyDescent="0.25"/>
    <row r="26132" hidden="1" x14ac:dyDescent="0.25"/>
    <row r="26133" hidden="1" x14ac:dyDescent="0.25"/>
    <row r="26134" hidden="1" x14ac:dyDescent="0.25"/>
    <row r="26135" hidden="1" x14ac:dyDescent="0.25"/>
    <row r="26136" hidden="1" x14ac:dyDescent="0.25"/>
    <row r="26137" hidden="1" x14ac:dyDescent="0.25"/>
    <row r="26138" hidden="1" x14ac:dyDescent="0.25"/>
    <row r="26139" hidden="1" x14ac:dyDescent="0.25"/>
    <row r="26140" hidden="1" x14ac:dyDescent="0.25"/>
    <row r="26141" hidden="1" x14ac:dyDescent="0.25"/>
    <row r="26142" hidden="1" x14ac:dyDescent="0.25"/>
    <row r="26143" hidden="1" x14ac:dyDescent="0.25"/>
    <row r="26144" hidden="1" x14ac:dyDescent="0.25"/>
    <row r="26145" hidden="1" x14ac:dyDescent="0.25"/>
    <row r="26146" hidden="1" x14ac:dyDescent="0.25"/>
    <row r="26147" hidden="1" x14ac:dyDescent="0.25"/>
    <row r="26148" hidden="1" x14ac:dyDescent="0.25"/>
    <row r="26149" hidden="1" x14ac:dyDescent="0.25"/>
    <row r="26150" hidden="1" x14ac:dyDescent="0.25"/>
    <row r="26151" hidden="1" x14ac:dyDescent="0.25"/>
    <row r="26152" hidden="1" x14ac:dyDescent="0.25"/>
    <row r="26153" hidden="1" x14ac:dyDescent="0.25"/>
    <row r="26154" hidden="1" x14ac:dyDescent="0.25"/>
    <row r="26155" hidden="1" x14ac:dyDescent="0.25"/>
    <row r="26156" hidden="1" x14ac:dyDescent="0.25"/>
    <row r="26157" hidden="1" x14ac:dyDescent="0.25"/>
    <row r="26158" hidden="1" x14ac:dyDescent="0.25"/>
    <row r="26159" hidden="1" x14ac:dyDescent="0.25"/>
    <row r="26160" hidden="1" x14ac:dyDescent="0.25"/>
    <row r="26161" hidden="1" x14ac:dyDescent="0.25"/>
    <row r="26162" hidden="1" x14ac:dyDescent="0.25"/>
    <row r="26163" hidden="1" x14ac:dyDescent="0.25"/>
    <row r="26164" hidden="1" x14ac:dyDescent="0.25"/>
    <row r="26165" hidden="1" x14ac:dyDescent="0.25"/>
    <row r="26166" hidden="1" x14ac:dyDescent="0.25"/>
    <row r="26167" hidden="1" x14ac:dyDescent="0.25"/>
    <row r="26168" hidden="1" x14ac:dyDescent="0.25"/>
    <row r="26169" hidden="1" x14ac:dyDescent="0.25"/>
    <row r="26170" hidden="1" x14ac:dyDescent="0.25"/>
    <row r="26171" hidden="1" x14ac:dyDescent="0.25"/>
    <row r="26172" hidden="1" x14ac:dyDescent="0.25"/>
    <row r="26173" hidden="1" x14ac:dyDescent="0.25"/>
    <row r="26174" hidden="1" x14ac:dyDescent="0.25"/>
    <row r="26175" hidden="1" x14ac:dyDescent="0.25"/>
    <row r="26176" hidden="1" x14ac:dyDescent="0.25"/>
    <row r="26177" hidden="1" x14ac:dyDescent="0.25"/>
    <row r="26178" hidden="1" x14ac:dyDescent="0.25"/>
    <row r="26179" hidden="1" x14ac:dyDescent="0.25"/>
    <row r="26180" hidden="1" x14ac:dyDescent="0.25"/>
    <row r="26181" hidden="1" x14ac:dyDescent="0.25"/>
    <row r="26182" hidden="1" x14ac:dyDescent="0.25"/>
    <row r="26183" hidden="1" x14ac:dyDescent="0.25"/>
    <row r="26184" hidden="1" x14ac:dyDescent="0.25"/>
    <row r="26185" hidden="1" x14ac:dyDescent="0.25"/>
    <row r="26186" hidden="1" x14ac:dyDescent="0.25"/>
    <row r="26187" hidden="1" x14ac:dyDescent="0.25"/>
    <row r="26188" hidden="1" x14ac:dyDescent="0.25"/>
    <row r="26189" hidden="1" x14ac:dyDescent="0.25"/>
    <row r="26190" hidden="1" x14ac:dyDescent="0.25"/>
    <row r="26191" hidden="1" x14ac:dyDescent="0.25"/>
    <row r="26192" hidden="1" x14ac:dyDescent="0.25"/>
    <row r="26193" hidden="1" x14ac:dyDescent="0.25"/>
    <row r="26194" hidden="1" x14ac:dyDescent="0.25"/>
    <row r="26195" hidden="1" x14ac:dyDescent="0.25"/>
    <row r="26196" hidden="1" x14ac:dyDescent="0.25"/>
    <row r="26197" hidden="1" x14ac:dyDescent="0.25"/>
    <row r="26198" hidden="1" x14ac:dyDescent="0.25"/>
    <row r="26199" hidden="1" x14ac:dyDescent="0.25"/>
    <row r="26200" hidden="1" x14ac:dyDescent="0.25"/>
    <row r="26201" hidden="1" x14ac:dyDescent="0.25"/>
    <row r="26202" hidden="1" x14ac:dyDescent="0.25"/>
    <row r="26203" hidden="1" x14ac:dyDescent="0.25"/>
    <row r="26204" hidden="1" x14ac:dyDescent="0.25"/>
    <row r="26205" hidden="1" x14ac:dyDescent="0.25"/>
    <row r="26206" hidden="1" x14ac:dyDescent="0.25"/>
    <row r="26207" hidden="1" x14ac:dyDescent="0.25"/>
    <row r="26208" hidden="1" x14ac:dyDescent="0.25"/>
    <row r="26209" hidden="1" x14ac:dyDescent="0.25"/>
    <row r="26210" hidden="1" x14ac:dyDescent="0.25"/>
    <row r="26211" hidden="1" x14ac:dyDescent="0.25"/>
    <row r="26212" hidden="1" x14ac:dyDescent="0.25"/>
    <row r="26213" hidden="1" x14ac:dyDescent="0.25"/>
    <row r="26214" hidden="1" x14ac:dyDescent="0.25"/>
    <row r="26215" hidden="1" x14ac:dyDescent="0.25"/>
    <row r="26216" hidden="1" x14ac:dyDescent="0.25"/>
    <row r="26217" hidden="1" x14ac:dyDescent="0.25"/>
    <row r="26218" hidden="1" x14ac:dyDescent="0.25"/>
    <row r="26219" hidden="1" x14ac:dyDescent="0.25"/>
    <row r="26220" hidden="1" x14ac:dyDescent="0.25"/>
    <row r="26221" hidden="1" x14ac:dyDescent="0.25"/>
    <row r="26222" hidden="1" x14ac:dyDescent="0.25"/>
    <row r="26223" hidden="1" x14ac:dyDescent="0.25"/>
    <row r="26224" hidden="1" x14ac:dyDescent="0.25"/>
    <row r="26225" hidden="1" x14ac:dyDescent="0.25"/>
    <row r="26226" hidden="1" x14ac:dyDescent="0.25"/>
    <row r="26227" hidden="1" x14ac:dyDescent="0.25"/>
    <row r="26228" hidden="1" x14ac:dyDescent="0.25"/>
    <row r="26229" hidden="1" x14ac:dyDescent="0.25"/>
    <row r="26230" hidden="1" x14ac:dyDescent="0.25"/>
    <row r="26231" hidden="1" x14ac:dyDescent="0.25"/>
    <row r="26232" hidden="1" x14ac:dyDescent="0.25"/>
    <row r="26233" hidden="1" x14ac:dyDescent="0.25"/>
    <row r="26234" hidden="1" x14ac:dyDescent="0.25"/>
    <row r="26235" hidden="1" x14ac:dyDescent="0.25"/>
    <row r="26236" hidden="1" x14ac:dyDescent="0.25"/>
    <row r="26237" hidden="1" x14ac:dyDescent="0.25"/>
    <row r="26238" hidden="1" x14ac:dyDescent="0.25"/>
    <row r="26239" hidden="1" x14ac:dyDescent="0.25"/>
    <row r="26240" hidden="1" x14ac:dyDescent="0.25"/>
    <row r="26241" hidden="1" x14ac:dyDescent="0.25"/>
    <row r="26242" hidden="1" x14ac:dyDescent="0.25"/>
    <row r="26243" hidden="1" x14ac:dyDescent="0.25"/>
    <row r="26244" hidden="1" x14ac:dyDescent="0.25"/>
    <row r="26245" hidden="1" x14ac:dyDescent="0.25"/>
    <row r="26246" hidden="1" x14ac:dyDescent="0.25"/>
    <row r="26247" hidden="1" x14ac:dyDescent="0.25"/>
    <row r="26248" hidden="1" x14ac:dyDescent="0.25"/>
    <row r="26249" hidden="1" x14ac:dyDescent="0.25"/>
    <row r="26250" hidden="1" x14ac:dyDescent="0.25"/>
    <row r="26251" hidden="1" x14ac:dyDescent="0.25"/>
    <row r="26252" hidden="1" x14ac:dyDescent="0.25"/>
    <row r="26253" hidden="1" x14ac:dyDescent="0.25"/>
    <row r="26254" hidden="1" x14ac:dyDescent="0.25"/>
    <row r="26255" hidden="1" x14ac:dyDescent="0.25"/>
    <row r="26256" hidden="1" x14ac:dyDescent="0.25"/>
    <row r="26257" hidden="1" x14ac:dyDescent="0.25"/>
    <row r="26258" hidden="1" x14ac:dyDescent="0.25"/>
    <row r="26259" hidden="1" x14ac:dyDescent="0.25"/>
    <row r="26260" hidden="1" x14ac:dyDescent="0.25"/>
    <row r="26261" hidden="1" x14ac:dyDescent="0.25"/>
    <row r="26262" hidden="1" x14ac:dyDescent="0.25"/>
    <row r="26263" hidden="1" x14ac:dyDescent="0.25"/>
    <row r="26264" hidden="1" x14ac:dyDescent="0.25"/>
    <row r="26265" hidden="1" x14ac:dyDescent="0.25"/>
    <row r="26266" hidden="1" x14ac:dyDescent="0.25"/>
    <row r="26267" hidden="1" x14ac:dyDescent="0.25"/>
    <row r="26268" hidden="1" x14ac:dyDescent="0.25"/>
    <row r="26269" hidden="1" x14ac:dyDescent="0.25"/>
    <row r="26270" hidden="1" x14ac:dyDescent="0.25"/>
    <row r="26271" hidden="1" x14ac:dyDescent="0.25"/>
    <row r="26272" hidden="1" x14ac:dyDescent="0.25"/>
    <row r="26273" hidden="1" x14ac:dyDescent="0.25"/>
    <row r="26274" hidden="1" x14ac:dyDescent="0.25"/>
    <row r="26275" hidden="1" x14ac:dyDescent="0.25"/>
    <row r="26276" hidden="1" x14ac:dyDescent="0.25"/>
    <row r="26277" hidden="1" x14ac:dyDescent="0.25"/>
    <row r="26278" hidden="1" x14ac:dyDescent="0.25"/>
    <row r="26279" hidden="1" x14ac:dyDescent="0.25"/>
    <row r="26280" hidden="1" x14ac:dyDescent="0.25"/>
    <row r="26281" hidden="1" x14ac:dyDescent="0.25"/>
    <row r="26282" hidden="1" x14ac:dyDescent="0.25"/>
    <row r="26283" hidden="1" x14ac:dyDescent="0.25"/>
    <row r="26284" hidden="1" x14ac:dyDescent="0.25"/>
    <row r="26285" hidden="1" x14ac:dyDescent="0.25"/>
    <row r="26286" hidden="1" x14ac:dyDescent="0.25"/>
    <row r="26287" hidden="1" x14ac:dyDescent="0.25"/>
    <row r="26288" hidden="1" x14ac:dyDescent="0.25"/>
    <row r="26289" hidden="1" x14ac:dyDescent="0.25"/>
    <row r="26290" hidden="1" x14ac:dyDescent="0.25"/>
    <row r="26291" hidden="1" x14ac:dyDescent="0.25"/>
    <row r="26292" hidden="1" x14ac:dyDescent="0.25"/>
    <row r="26293" hidden="1" x14ac:dyDescent="0.25"/>
    <row r="26294" hidden="1" x14ac:dyDescent="0.25"/>
    <row r="26295" hidden="1" x14ac:dyDescent="0.25"/>
    <row r="26296" hidden="1" x14ac:dyDescent="0.25"/>
    <row r="26297" hidden="1" x14ac:dyDescent="0.25"/>
    <row r="26298" hidden="1" x14ac:dyDescent="0.25"/>
    <row r="26299" hidden="1" x14ac:dyDescent="0.25"/>
    <row r="26300" hidden="1" x14ac:dyDescent="0.25"/>
    <row r="26301" hidden="1" x14ac:dyDescent="0.25"/>
    <row r="26302" hidden="1" x14ac:dyDescent="0.25"/>
    <row r="26303" hidden="1" x14ac:dyDescent="0.25"/>
    <row r="26304" hidden="1" x14ac:dyDescent="0.25"/>
    <row r="26305" hidden="1" x14ac:dyDescent="0.25"/>
    <row r="26306" hidden="1" x14ac:dyDescent="0.25"/>
    <row r="26307" hidden="1" x14ac:dyDescent="0.25"/>
    <row r="26308" hidden="1" x14ac:dyDescent="0.25"/>
    <row r="26309" hidden="1" x14ac:dyDescent="0.25"/>
    <row r="26310" hidden="1" x14ac:dyDescent="0.25"/>
    <row r="26311" hidden="1" x14ac:dyDescent="0.25"/>
    <row r="26312" hidden="1" x14ac:dyDescent="0.25"/>
    <row r="26313" hidden="1" x14ac:dyDescent="0.25"/>
    <row r="26314" hidden="1" x14ac:dyDescent="0.25"/>
    <row r="26315" hidden="1" x14ac:dyDescent="0.25"/>
    <row r="26316" hidden="1" x14ac:dyDescent="0.25"/>
    <row r="26317" hidden="1" x14ac:dyDescent="0.25"/>
    <row r="26318" hidden="1" x14ac:dyDescent="0.25"/>
    <row r="26319" hidden="1" x14ac:dyDescent="0.25"/>
    <row r="26320" hidden="1" x14ac:dyDescent="0.25"/>
    <row r="26321" hidden="1" x14ac:dyDescent="0.25"/>
    <row r="26322" hidden="1" x14ac:dyDescent="0.25"/>
    <row r="26323" hidden="1" x14ac:dyDescent="0.25"/>
    <row r="26324" hidden="1" x14ac:dyDescent="0.25"/>
    <row r="26325" hidden="1" x14ac:dyDescent="0.25"/>
    <row r="26326" hidden="1" x14ac:dyDescent="0.25"/>
    <row r="26327" hidden="1" x14ac:dyDescent="0.25"/>
    <row r="26328" hidden="1" x14ac:dyDescent="0.25"/>
    <row r="26329" hidden="1" x14ac:dyDescent="0.25"/>
    <row r="26330" hidden="1" x14ac:dyDescent="0.25"/>
    <row r="26331" hidden="1" x14ac:dyDescent="0.25"/>
    <row r="26332" hidden="1" x14ac:dyDescent="0.25"/>
    <row r="26333" hidden="1" x14ac:dyDescent="0.25"/>
    <row r="26334" hidden="1" x14ac:dyDescent="0.25"/>
    <row r="26335" hidden="1" x14ac:dyDescent="0.25"/>
    <row r="26336" hidden="1" x14ac:dyDescent="0.25"/>
    <row r="26337" hidden="1" x14ac:dyDescent="0.25"/>
    <row r="26338" hidden="1" x14ac:dyDescent="0.25"/>
    <row r="26339" hidden="1" x14ac:dyDescent="0.25"/>
    <row r="26340" hidden="1" x14ac:dyDescent="0.25"/>
    <row r="26341" hidden="1" x14ac:dyDescent="0.25"/>
    <row r="26342" hidden="1" x14ac:dyDescent="0.25"/>
    <row r="26343" hidden="1" x14ac:dyDescent="0.25"/>
    <row r="26344" hidden="1" x14ac:dyDescent="0.25"/>
    <row r="26345" hidden="1" x14ac:dyDescent="0.25"/>
    <row r="26346" hidden="1" x14ac:dyDescent="0.25"/>
    <row r="26347" hidden="1" x14ac:dyDescent="0.25"/>
    <row r="26348" hidden="1" x14ac:dyDescent="0.25"/>
    <row r="26349" hidden="1" x14ac:dyDescent="0.25"/>
    <row r="26350" hidden="1" x14ac:dyDescent="0.25"/>
    <row r="26351" hidden="1" x14ac:dyDescent="0.25"/>
    <row r="26352" hidden="1" x14ac:dyDescent="0.25"/>
    <row r="26353" hidden="1" x14ac:dyDescent="0.25"/>
    <row r="26354" hidden="1" x14ac:dyDescent="0.25"/>
    <row r="26355" hidden="1" x14ac:dyDescent="0.25"/>
    <row r="26356" hidden="1" x14ac:dyDescent="0.25"/>
    <row r="26357" hidden="1" x14ac:dyDescent="0.25"/>
    <row r="26358" hidden="1" x14ac:dyDescent="0.25"/>
    <row r="26359" hidden="1" x14ac:dyDescent="0.25"/>
    <row r="26360" hidden="1" x14ac:dyDescent="0.25"/>
    <row r="26361" hidden="1" x14ac:dyDescent="0.25"/>
    <row r="26362" hidden="1" x14ac:dyDescent="0.25"/>
    <row r="26363" hidden="1" x14ac:dyDescent="0.25"/>
    <row r="26364" hidden="1" x14ac:dyDescent="0.25"/>
    <row r="26365" hidden="1" x14ac:dyDescent="0.25"/>
    <row r="26366" hidden="1" x14ac:dyDescent="0.25"/>
    <row r="26367" hidden="1" x14ac:dyDescent="0.25"/>
    <row r="26368" hidden="1" x14ac:dyDescent="0.25"/>
    <row r="26369" hidden="1" x14ac:dyDescent="0.25"/>
    <row r="26370" hidden="1" x14ac:dyDescent="0.25"/>
    <row r="26371" hidden="1" x14ac:dyDescent="0.25"/>
    <row r="26372" hidden="1" x14ac:dyDescent="0.25"/>
    <row r="26373" hidden="1" x14ac:dyDescent="0.25"/>
    <row r="26374" hidden="1" x14ac:dyDescent="0.25"/>
    <row r="26375" hidden="1" x14ac:dyDescent="0.25"/>
    <row r="26376" hidden="1" x14ac:dyDescent="0.25"/>
    <row r="26377" hidden="1" x14ac:dyDescent="0.25"/>
    <row r="26378" hidden="1" x14ac:dyDescent="0.25"/>
    <row r="26379" hidden="1" x14ac:dyDescent="0.25"/>
    <row r="26380" hidden="1" x14ac:dyDescent="0.25"/>
    <row r="26381" hidden="1" x14ac:dyDescent="0.25"/>
    <row r="26382" hidden="1" x14ac:dyDescent="0.25"/>
    <row r="26383" hidden="1" x14ac:dyDescent="0.25"/>
    <row r="26384" hidden="1" x14ac:dyDescent="0.25"/>
    <row r="26385" hidden="1" x14ac:dyDescent="0.25"/>
    <row r="26386" hidden="1" x14ac:dyDescent="0.25"/>
    <row r="26387" hidden="1" x14ac:dyDescent="0.25"/>
    <row r="26388" hidden="1" x14ac:dyDescent="0.25"/>
    <row r="26389" hidden="1" x14ac:dyDescent="0.25"/>
    <row r="26390" hidden="1" x14ac:dyDescent="0.25"/>
    <row r="26391" hidden="1" x14ac:dyDescent="0.25"/>
    <row r="26392" hidden="1" x14ac:dyDescent="0.25"/>
    <row r="26393" hidden="1" x14ac:dyDescent="0.25"/>
    <row r="26394" hidden="1" x14ac:dyDescent="0.25"/>
    <row r="26395" hidden="1" x14ac:dyDescent="0.25"/>
    <row r="26396" hidden="1" x14ac:dyDescent="0.25"/>
    <row r="26397" hidden="1" x14ac:dyDescent="0.25"/>
    <row r="26398" hidden="1" x14ac:dyDescent="0.25"/>
    <row r="26399" hidden="1" x14ac:dyDescent="0.25"/>
    <row r="26400" hidden="1" x14ac:dyDescent="0.25"/>
    <row r="26401" hidden="1" x14ac:dyDescent="0.25"/>
    <row r="26402" hidden="1" x14ac:dyDescent="0.25"/>
    <row r="26403" hidden="1" x14ac:dyDescent="0.25"/>
    <row r="26404" hidden="1" x14ac:dyDescent="0.25"/>
    <row r="26405" hidden="1" x14ac:dyDescent="0.25"/>
    <row r="26406" hidden="1" x14ac:dyDescent="0.25"/>
    <row r="26407" hidden="1" x14ac:dyDescent="0.25"/>
    <row r="26408" hidden="1" x14ac:dyDescent="0.25"/>
    <row r="26409" hidden="1" x14ac:dyDescent="0.25"/>
    <row r="26410" hidden="1" x14ac:dyDescent="0.25"/>
    <row r="26411" hidden="1" x14ac:dyDescent="0.25"/>
    <row r="26412" hidden="1" x14ac:dyDescent="0.25"/>
    <row r="26413" hidden="1" x14ac:dyDescent="0.25"/>
    <row r="26414" hidden="1" x14ac:dyDescent="0.25"/>
    <row r="26415" hidden="1" x14ac:dyDescent="0.25"/>
    <row r="26416" hidden="1" x14ac:dyDescent="0.25"/>
    <row r="26417" hidden="1" x14ac:dyDescent="0.25"/>
    <row r="26418" hidden="1" x14ac:dyDescent="0.25"/>
    <row r="26419" hidden="1" x14ac:dyDescent="0.25"/>
    <row r="26420" hidden="1" x14ac:dyDescent="0.25"/>
    <row r="26421" hidden="1" x14ac:dyDescent="0.25"/>
    <row r="26422" hidden="1" x14ac:dyDescent="0.25"/>
    <row r="26423" hidden="1" x14ac:dyDescent="0.25"/>
    <row r="26424" hidden="1" x14ac:dyDescent="0.25"/>
    <row r="26425" hidden="1" x14ac:dyDescent="0.25"/>
    <row r="26426" hidden="1" x14ac:dyDescent="0.25"/>
    <row r="26427" hidden="1" x14ac:dyDescent="0.25"/>
    <row r="26428" hidden="1" x14ac:dyDescent="0.25"/>
    <row r="26429" hidden="1" x14ac:dyDescent="0.25"/>
    <row r="26430" hidden="1" x14ac:dyDescent="0.25"/>
    <row r="26431" hidden="1" x14ac:dyDescent="0.25"/>
    <row r="26432" hidden="1" x14ac:dyDescent="0.25"/>
    <row r="26433" hidden="1" x14ac:dyDescent="0.25"/>
    <row r="26434" hidden="1" x14ac:dyDescent="0.25"/>
    <row r="26435" hidden="1" x14ac:dyDescent="0.25"/>
    <row r="26436" hidden="1" x14ac:dyDescent="0.25"/>
    <row r="26437" hidden="1" x14ac:dyDescent="0.25"/>
    <row r="26438" hidden="1" x14ac:dyDescent="0.25"/>
    <row r="26439" hidden="1" x14ac:dyDescent="0.25"/>
    <row r="26440" hidden="1" x14ac:dyDescent="0.25"/>
    <row r="26441" hidden="1" x14ac:dyDescent="0.25"/>
    <row r="26442" hidden="1" x14ac:dyDescent="0.25"/>
    <row r="26443" hidden="1" x14ac:dyDescent="0.25"/>
    <row r="26444" hidden="1" x14ac:dyDescent="0.25"/>
    <row r="26445" hidden="1" x14ac:dyDescent="0.25"/>
    <row r="26446" hidden="1" x14ac:dyDescent="0.25"/>
    <row r="26447" hidden="1" x14ac:dyDescent="0.25"/>
    <row r="26448" hidden="1" x14ac:dyDescent="0.25"/>
    <row r="26449" hidden="1" x14ac:dyDescent="0.25"/>
    <row r="26450" hidden="1" x14ac:dyDescent="0.25"/>
    <row r="26451" hidden="1" x14ac:dyDescent="0.25"/>
    <row r="26452" hidden="1" x14ac:dyDescent="0.25"/>
    <row r="26453" hidden="1" x14ac:dyDescent="0.25"/>
    <row r="26454" hidden="1" x14ac:dyDescent="0.25"/>
    <row r="26455" hidden="1" x14ac:dyDescent="0.25"/>
    <row r="26456" hidden="1" x14ac:dyDescent="0.25"/>
    <row r="26457" hidden="1" x14ac:dyDescent="0.25"/>
    <row r="26458" hidden="1" x14ac:dyDescent="0.25"/>
    <row r="26459" hidden="1" x14ac:dyDescent="0.25"/>
    <row r="26460" hidden="1" x14ac:dyDescent="0.25"/>
    <row r="26461" hidden="1" x14ac:dyDescent="0.25"/>
    <row r="26462" hidden="1" x14ac:dyDescent="0.25"/>
    <row r="26463" hidden="1" x14ac:dyDescent="0.25"/>
    <row r="26464" hidden="1" x14ac:dyDescent="0.25"/>
    <row r="26465" hidden="1" x14ac:dyDescent="0.25"/>
    <row r="26466" hidden="1" x14ac:dyDescent="0.25"/>
    <row r="26467" hidden="1" x14ac:dyDescent="0.25"/>
    <row r="26468" hidden="1" x14ac:dyDescent="0.25"/>
    <row r="26469" hidden="1" x14ac:dyDescent="0.25"/>
    <row r="26470" hidden="1" x14ac:dyDescent="0.25"/>
    <row r="26471" hidden="1" x14ac:dyDescent="0.25"/>
    <row r="26472" hidden="1" x14ac:dyDescent="0.25"/>
    <row r="26473" hidden="1" x14ac:dyDescent="0.25"/>
    <row r="26474" hidden="1" x14ac:dyDescent="0.25"/>
    <row r="26475" hidden="1" x14ac:dyDescent="0.25"/>
    <row r="26476" hidden="1" x14ac:dyDescent="0.25"/>
    <row r="26477" hidden="1" x14ac:dyDescent="0.25"/>
    <row r="26478" hidden="1" x14ac:dyDescent="0.25"/>
    <row r="26479" hidden="1" x14ac:dyDescent="0.25"/>
    <row r="26480" hidden="1" x14ac:dyDescent="0.25"/>
    <row r="26481" hidden="1" x14ac:dyDescent="0.25"/>
    <row r="26482" hidden="1" x14ac:dyDescent="0.25"/>
    <row r="26483" hidden="1" x14ac:dyDescent="0.25"/>
    <row r="26484" hidden="1" x14ac:dyDescent="0.25"/>
    <row r="26485" hidden="1" x14ac:dyDescent="0.25"/>
    <row r="26486" hidden="1" x14ac:dyDescent="0.25"/>
    <row r="26487" hidden="1" x14ac:dyDescent="0.25"/>
    <row r="26488" hidden="1" x14ac:dyDescent="0.25"/>
    <row r="26489" hidden="1" x14ac:dyDescent="0.25"/>
    <row r="26490" hidden="1" x14ac:dyDescent="0.25"/>
    <row r="26491" hidden="1" x14ac:dyDescent="0.25"/>
    <row r="26492" hidden="1" x14ac:dyDescent="0.25"/>
    <row r="26493" hidden="1" x14ac:dyDescent="0.25"/>
    <row r="26494" hidden="1" x14ac:dyDescent="0.25"/>
    <row r="26495" hidden="1" x14ac:dyDescent="0.25"/>
    <row r="26496" hidden="1" x14ac:dyDescent="0.25"/>
    <row r="26497" hidden="1" x14ac:dyDescent="0.25"/>
    <row r="26498" hidden="1" x14ac:dyDescent="0.25"/>
    <row r="26499" hidden="1" x14ac:dyDescent="0.25"/>
    <row r="26500" hidden="1" x14ac:dyDescent="0.25"/>
    <row r="26501" hidden="1" x14ac:dyDescent="0.25"/>
    <row r="26502" hidden="1" x14ac:dyDescent="0.25"/>
    <row r="26503" hidden="1" x14ac:dyDescent="0.25"/>
    <row r="26504" hidden="1" x14ac:dyDescent="0.25"/>
    <row r="26505" hidden="1" x14ac:dyDescent="0.25"/>
    <row r="26506" hidden="1" x14ac:dyDescent="0.25"/>
    <row r="26507" hidden="1" x14ac:dyDescent="0.25"/>
    <row r="26508" hidden="1" x14ac:dyDescent="0.25"/>
    <row r="26509" hidden="1" x14ac:dyDescent="0.25"/>
    <row r="26510" hidden="1" x14ac:dyDescent="0.25"/>
    <row r="26511" hidden="1" x14ac:dyDescent="0.25"/>
    <row r="26512" hidden="1" x14ac:dyDescent="0.25"/>
    <row r="26513" hidden="1" x14ac:dyDescent="0.25"/>
    <row r="26514" hidden="1" x14ac:dyDescent="0.25"/>
    <row r="26515" hidden="1" x14ac:dyDescent="0.25"/>
    <row r="26516" hidden="1" x14ac:dyDescent="0.25"/>
    <row r="26517" hidden="1" x14ac:dyDescent="0.25"/>
    <row r="26518" hidden="1" x14ac:dyDescent="0.25"/>
    <row r="26519" hidden="1" x14ac:dyDescent="0.25"/>
    <row r="26520" hidden="1" x14ac:dyDescent="0.25"/>
    <row r="26521" hidden="1" x14ac:dyDescent="0.25"/>
    <row r="26522" hidden="1" x14ac:dyDescent="0.25"/>
    <row r="26523" hidden="1" x14ac:dyDescent="0.25"/>
    <row r="26524" hidden="1" x14ac:dyDescent="0.25"/>
    <row r="26525" hidden="1" x14ac:dyDescent="0.25"/>
    <row r="26526" hidden="1" x14ac:dyDescent="0.25"/>
    <row r="26527" hidden="1" x14ac:dyDescent="0.25"/>
    <row r="26528" hidden="1" x14ac:dyDescent="0.25"/>
    <row r="26529" hidden="1" x14ac:dyDescent="0.25"/>
    <row r="26530" hidden="1" x14ac:dyDescent="0.25"/>
    <row r="26531" hidden="1" x14ac:dyDescent="0.25"/>
    <row r="26532" hidden="1" x14ac:dyDescent="0.25"/>
    <row r="26533" hidden="1" x14ac:dyDescent="0.25"/>
    <row r="26534" hidden="1" x14ac:dyDescent="0.25"/>
    <row r="26535" hidden="1" x14ac:dyDescent="0.25"/>
    <row r="26536" hidden="1" x14ac:dyDescent="0.25"/>
    <row r="26537" hidden="1" x14ac:dyDescent="0.25"/>
    <row r="26538" hidden="1" x14ac:dyDescent="0.25"/>
    <row r="26539" hidden="1" x14ac:dyDescent="0.25"/>
    <row r="26540" hidden="1" x14ac:dyDescent="0.25"/>
    <row r="26541" hidden="1" x14ac:dyDescent="0.25"/>
    <row r="26542" hidden="1" x14ac:dyDescent="0.25"/>
    <row r="26543" hidden="1" x14ac:dyDescent="0.25"/>
    <row r="26544" hidden="1" x14ac:dyDescent="0.25"/>
    <row r="26545" hidden="1" x14ac:dyDescent="0.25"/>
    <row r="26546" hidden="1" x14ac:dyDescent="0.25"/>
    <row r="26547" hidden="1" x14ac:dyDescent="0.25"/>
    <row r="26548" hidden="1" x14ac:dyDescent="0.25"/>
    <row r="26549" hidden="1" x14ac:dyDescent="0.25"/>
    <row r="26550" hidden="1" x14ac:dyDescent="0.25"/>
    <row r="26551" hidden="1" x14ac:dyDescent="0.25"/>
    <row r="26552" hidden="1" x14ac:dyDescent="0.25"/>
    <row r="26553" hidden="1" x14ac:dyDescent="0.25"/>
    <row r="26554" hidden="1" x14ac:dyDescent="0.25"/>
    <row r="26555" hidden="1" x14ac:dyDescent="0.25"/>
    <row r="26556" hidden="1" x14ac:dyDescent="0.25"/>
    <row r="26557" hidden="1" x14ac:dyDescent="0.25"/>
    <row r="26558" hidden="1" x14ac:dyDescent="0.25"/>
    <row r="26559" hidden="1" x14ac:dyDescent="0.25"/>
    <row r="26560" hidden="1" x14ac:dyDescent="0.25"/>
    <row r="26561" hidden="1" x14ac:dyDescent="0.25"/>
    <row r="26562" hidden="1" x14ac:dyDescent="0.25"/>
    <row r="26563" hidden="1" x14ac:dyDescent="0.25"/>
    <row r="26564" hidden="1" x14ac:dyDescent="0.25"/>
    <row r="26565" hidden="1" x14ac:dyDescent="0.25"/>
    <row r="26566" hidden="1" x14ac:dyDescent="0.25"/>
    <row r="26567" hidden="1" x14ac:dyDescent="0.25"/>
    <row r="26568" hidden="1" x14ac:dyDescent="0.25"/>
    <row r="26569" hidden="1" x14ac:dyDescent="0.25"/>
    <row r="26570" hidden="1" x14ac:dyDescent="0.25"/>
    <row r="26571" hidden="1" x14ac:dyDescent="0.25"/>
    <row r="26572" hidden="1" x14ac:dyDescent="0.25"/>
    <row r="26573" hidden="1" x14ac:dyDescent="0.25"/>
    <row r="26574" hidden="1" x14ac:dyDescent="0.25"/>
    <row r="26575" hidden="1" x14ac:dyDescent="0.25"/>
    <row r="26576" hidden="1" x14ac:dyDescent="0.25"/>
    <row r="26577" hidden="1" x14ac:dyDescent="0.25"/>
    <row r="26578" hidden="1" x14ac:dyDescent="0.25"/>
    <row r="26579" hidden="1" x14ac:dyDescent="0.25"/>
    <row r="26580" hidden="1" x14ac:dyDescent="0.25"/>
    <row r="26581" hidden="1" x14ac:dyDescent="0.25"/>
    <row r="26582" hidden="1" x14ac:dyDescent="0.25"/>
    <row r="26583" hidden="1" x14ac:dyDescent="0.25"/>
    <row r="26584" hidden="1" x14ac:dyDescent="0.25"/>
    <row r="26585" hidden="1" x14ac:dyDescent="0.25"/>
    <row r="26586" hidden="1" x14ac:dyDescent="0.25"/>
    <row r="26587" hidden="1" x14ac:dyDescent="0.25"/>
    <row r="26588" hidden="1" x14ac:dyDescent="0.25"/>
    <row r="26589" hidden="1" x14ac:dyDescent="0.25"/>
    <row r="26590" hidden="1" x14ac:dyDescent="0.25"/>
    <row r="26591" hidden="1" x14ac:dyDescent="0.25"/>
    <row r="26592" hidden="1" x14ac:dyDescent="0.25"/>
    <row r="26593" hidden="1" x14ac:dyDescent="0.25"/>
    <row r="26594" hidden="1" x14ac:dyDescent="0.25"/>
    <row r="26595" hidden="1" x14ac:dyDescent="0.25"/>
    <row r="26596" hidden="1" x14ac:dyDescent="0.25"/>
    <row r="26597" hidden="1" x14ac:dyDescent="0.25"/>
    <row r="26598" hidden="1" x14ac:dyDescent="0.25"/>
    <row r="26599" hidden="1" x14ac:dyDescent="0.25"/>
    <row r="26600" hidden="1" x14ac:dyDescent="0.25"/>
    <row r="26601" hidden="1" x14ac:dyDescent="0.25"/>
    <row r="26602" hidden="1" x14ac:dyDescent="0.25"/>
    <row r="26603" hidden="1" x14ac:dyDescent="0.25"/>
    <row r="26604" hidden="1" x14ac:dyDescent="0.25"/>
    <row r="26605" hidden="1" x14ac:dyDescent="0.25"/>
    <row r="26606" hidden="1" x14ac:dyDescent="0.25"/>
    <row r="26607" hidden="1" x14ac:dyDescent="0.25"/>
    <row r="26608" hidden="1" x14ac:dyDescent="0.25"/>
    <row r="26609" hidden="1" x14ac:dyDescent="0.25"/>
    <row r="26610" hidden="1" x14ac:dyDescent="0.25"/>
    <row r="26611" hidden="1" x14ac:dyDescent="0.25"/>
    <row r="26612" hidden="1" x14ac:dyDescent="0.25"/>
    <row r="26613" hidden="1" x14ac:dyDescent="0.25"/>
    <row r="26614" hidden="1" x14ac:dyDescent="0.25"/>
    <row r="26615" hidden="1" x14ac:dyDescent="0.25"/>
    <row r="26616" hidden="1" x14ac:dyDescent="0.25"/>
    <row r="26617" hidden="1" x14ac:dyDescent="0.25"/>
    <row r="26618" hidden="1" x14ac:dyDescent="0.25"/>
    <row r="26619" hidden="1" x14ac:dyDescent="0.25"/>
    <row r="26620" hidden="1" x14ac:dyDescent="0.25"/>
    <row r="26621" hidden="1" x14ac:dyDescent="0.25"/>
    <row r="26622" hidden="1" x14ac:dyDescent="0.25"/>
    <row r="26623" hidden="1" x14ac:dyDescent="0.25"/>
    <row r="26624" hidden="1" x14ac:dyDescent="0.25"/>
    <row r="26625" hidden="1" x14ac:dyDescent="0.25"/>
    <row r="26626" hidden="1" x14ac:dyDescent="0.25"/>
    <row r="26627" hidden="1" x14ac:dyDescent="0.25"/>
    <row r="26628" hidden="1" x14ac:dyDescent="0.25"/>
    <row r="26629" hidden="1" x14ac:dyDescent="0.25"/>
    <row r="26630" hidden="1" x14ac:dyDescent="0.25"/>
    <row r="26631" hidden="1" x14ac:dyDescent="0.25"/>
    <row r="26632" hidden="1" x14ac:dyDescent="0.25"/>
    <row r="26633" hidden="1" x14ac:dyDescent="0.25"/>
    <row r="26634" hidden="1" x14ac:dyDescent="0.25"/>
    <row r="26635" hidden="1" x14ac:dyDescent="0.25"/>
    <row r="26636" hidden="1" x14ac:dyDescent="0.25"/>
    <row r="26637" hidden="1" x14ac:dyDescent="0.25"/>
    <row r="26638" hidden="1" x14ac:dyDescent="0.25"/>
    <row r="26639" hidden="1" x14ac:dyDescent="0.25"/>
    <row r="26640" hidden="1" x14ac:dyDescent="0.25"/>
    <row r="26641" hidden="1" x14ac:dyDescent="0.25"/>
    <row r="26642" hidden="1" x14ac:dyDescent="0.25"/>
    <row r="26643" hidden="1" x14ac:dyDescent="0.25"/>
    <row r="26644" hidden="1" x14ac:dyDescent="0.25"/>
    <row r="26645" hidden="1" x14ac:dyDescent="0.25"/>
    <row r="26646" hidden="1" x14ac:dyDescent="0.25"/>
    <row r="26647" hidden="1" x14ac:dyDescent="0.25"/>
    <row r="26648" hidden="1" x14ac:dyDescent="0.25"/>
    <row r="26649" hidden="1" x14ac:dyDescent="0.25"/>
    <row r="26650" hidden="1" x14ac:dyDescent="0.25"/>
    <row r="26651" hidden="1" x14ac:dyDescent="0.25"/>
    <row r="26652" hidden="1" x14ac:dyDescent="0.25"/>
    <row r="26653" hidden="1" x14ac:dyDescent="0.25"/>
    <row r="26654" hidden="1" x14ac:dyDescent="0.25"/>
    <row r="26655" hidden="1" x14ac:dyDescent="0.25"/>
    <row r="26656" hidden="1" x14ac:dyDescent="0.25"/>
    <row r="26657" hidden="1" x14ac:dyDescent="0.25"/>
    <row r="26658" hidden="1" x14ac:dyDescent="0.25"/>
    <row r="26659" hidden="1" x14ac:dyDescent="0.25"/>
    <row r="26660" hidden="1" x14ac:dyDescent="0.25"/>
    <row r="26661" hidden="1" x14ac:dyDescent="0.25"/>
    <row r="26662" hidden="1" x14ac:dyDescent="0.25"/>
    <row r="26663" hidden="1" x14ac:dyDescent="0.25"/>
    <row r="26664" hidden="1" x14ac:dyDescent="0.25"/>
    <row r="26665" hidden="1" x14ac:dyDescent="0.25"/>
    <row r="26666" hidden="1" x14ac:dyDescent="0.25"/>
    <row r="26667" hidden="1" x14ac:dyDescent="0.25"/>
    <row r="26668" hidden="1" x14ac:dyDescent="0.25"/>
    <row r="26669" hidden="1" x14ac:dyDescent="0.25"/>
    <row r="26670" hidden="1" x14ac:dyDescent="0.25"/>
    <row r="26671" hidden="1" x14ac:dyDescent="0.25"/>
    <row r="26672" hidden="1" x14ac:dyDescent="0.25"/>
    <row r="26673" hidden="1" x14ac:dyDescent="0.25"/>
    <row r="26674" hidden="1" x14ac:dyDescent="0.25"/>
    <row r="26675" hidden="1" x14ac:dyDescent="0.25"/>
    <row r="26676" hidden="1" x14ac:dyDescent="0.25"/>
    <row r="26677" hidden="1" x14ac:dyDescent="0.25"/>
    <row r="26678" hidden="1" x14ac:dyDescent="0.25"/>
    <row r="26679" hidden="1" x14ac:dyDescent="0.25"/>
    <row r="26680" hidden="1" x14ac:dyDescent="0.25"/>
    <row r="26681" hidden="1" x14ac:dyDescent="0.25"/>
    <row r="26682" hidden="1" x14ac:dyDescent="0.25"/>
    <row r="26683" hidden="1" x14ac:dyDescent="0.25"/>
    <row r="26684" hidden="1" x14ac:dyDescent="0.25"/>
    <row r="26685" hidden="1" x14ac:dyDescent="0.25"/>
    <row r="26686" hidden="1" x14ac:dyDescent="0.25"/>
    <row r="26687" hidden="1" x14ac:dyDescent="0.25"/>
    <row r="26688" hidden="1" x14ac:dyDescent="0.25"/>
    <row r="26689" hidden="1" x14ac:dyDescent="0.25"/>
    <row r="26690" hidden="1" x14ac:dyDescent="0.25"/>
    <row r="26691" hidden="1" x14ac:dyDescent="0.25"/>
    <row r="26692" hidden="1" x14ac:dyDescent="0.25"/>
    <row r="26693" hidden="1" x14ac:dyDescent="0.25"/>
    <row r="26694" hidden="1" x14ac:dyDescent="0.25"/>
    <row r="26695" hidden="1" x14ac:dyDescent="0.25"/>
    <row r="26696" hidden="1" x14ac:dyDescent="0.25"/>
    <row r="26697" hidden="1" x14ac:dyDescent="0.25"/>
    <row r="26698" hidden="1" x14ac:dyDescent="0.25"/>
    <row r="26699" hidden="1" x14ac:dyDescent="0.25"/>
    <row r="26700" hidden="1" x14ac:dyDescent="0.25"/>
    <row r="26701" hidden="1" x14ac:dyDescent="0.25"/>
    <row r="26702" hidden="1" x14ac:dyDescent="0.25"/>
    <row r="26703" hidden="1" x14ac:dyDescent="0.25"/>
    <row r="26704" hidden="1" x14ac:dyDescent="0.25"/>
    <row r="26705" hidden="1" x14ac:dyDescent="0.25"/>
    <row r="26706" hidden="1" x14ac:dyDescent="0.25"/>
    <row r="26707" hidden="1" x14ac:dyDescent="0.25"/>
    <row r="26708" hidden="1" x14ac:dyDescent="0.25"/>
    <row r="26709" hidden="1" x14ac:dyDescent="0.25"/>
    <row r="26710" hidden="1" x14ac:dyDescent="0.25"/>
    <row r="26711" hidden="1" x14ac:dyDescent="0.25"/>
    <row r="26712" hidden="1" x14ac:dyDescent="0.25"/>
    <row r="26713" hidden="1" x14ac:dyDescent="0.25"/>
    <row r="26714" hidden="1" x14ac:dyDescent="0.25"/>
    <row r="26715" hidden="1" x14ac:dyDescent="0.25"/>
    <row r="26716" hidden="1" x14ac:dyDescent="0.25"/>
    <row r="26717" hidden="1" x14ac:dyDescent="0.25"/>
    <row r="26718" hidden="1" x14ac:dyDescent="0.25"/>
    <row r="26719" hidden="1" x14ac:dyDescent="0.25"/>
    <row r="26720" hidden="1" x14ac:dyDescent="0.25"/>
    <row r="26721" hidden="1" x14ac:dyDescent="0.25"/>
    <row r="26722" hidden="1" x14ac:dyDescent="0.25"/>
    <row r="26723" hidden="1" x14ac:dyDescent="0.25"/>
    <row r="26724" hidden="1" x14ac:dyDescent="0.25"/>
    <row r="26725" hidden="1" x14ac:dyDescent="0.25"/>
    <row r="26726" hidden="1" x14ac:dyDescent="0.25"/>
    <row r="26727" hidden="1" x14ac:dyDescent="0.25"/>
    <row r="26728" hidden="1" x14ac:dyDescent="0.25"/>
    <row r="26729" hidden="1" x14ac:dyDescent="0.25"/>
    <row r="26730" hidden="1" x14ac:dyDescent="0.25"/>
    <row r="26731" hidden="1" x14ac:dyDescent="0.25"/>
    <row r="26732" hidden="1" x14ac:dyDescent="0.25"/>
    <row r="26733" hidden="1" x14ac:dyDescent="0.25"/>
    <row r="26734" hidden="1" x14ac:dyDescent="0.25"/>
    <row r="26735" hidden="1" x14ac:dyDescent="0.25"/>
    <row r="26736" hidden="1" x14ac:dyDescent="0.25"/>
    <row r="26737" hidden="1" x14ac:dyDescent="0.25"/>
    <row r="26738" hidden="1" x14ac:dyDescent="0.25"/>
    <row r="26739" hidden="1" x14ac:dyDescent="0.25"/>
    <row r="26740" hidden="1" x14ac:dyDescent="0.25"/>
    <row r="26741" hidden="1" x14ac:dyDescent="0.25"/>
    <row r="26742" hidden="1" x14ac:dyDescent="0.25"/>
    <row r="26743" hidden="1" x14ac:dyDescent="0.25"/>
    <row r="26744" hidden="1" x14ac:dyDescent="0.25"/>
    <row r="26745" hidden="1" x14ac:dyDescent="0.25"/>
    <row r="26746" hidden="1" x14ac:dyDescent="0.25"/>
    <row r="26747" hidden="1" x14ac:dyDescent="0.25"/>
    <row r="26748" hidden="1" x14ac:dyDescent="0.25"/>
    <row r="26749" hidden="1" x14ac:dyDescent="0.25"/>
    <row r="26750" hidden="1" x14ac:dyDescent="0.25"/>
    <row r="26751" hidden="1" x14ac:dyDescent="0.25"/>
    <row r="26752" hidden="1" x14ac:dyDescent="0.25"/>
    <row r="26753" hidden="1" x14ac:dyDescent="0.25"/>
    <row r="26754" hidden="1" x14ac:dyDescent="0.25"/>
    <row r="26755" hidden="1" x14ac:dyDescent="0.25"/>
    <row r="26756" hidden="1" x14ac:dyDescent="0.25"/>
    <row r="26757" hidden="1" x14ac:dyDescent="0.25"/>
    <row r="26758" hidden="1" x14ac:dyDescent="0.25"/>
    <row r="26759" hidden="1" x14ac:dyDescent="0.25"/>
    <row r="26760" hidden="1" x14ac:dyDescent="0.25"/>
    <row r="26761" hidden="1" x14ac:dyDescent="0.25"/>
    <row r="26762" hidden="1" x14ac:dyDescent="0.25"/>
    <row r="26763" hidden="1" x14ac:dyDescent="0.25"/>
    <row r="26764" hidden="1" x14ac:dyDescent="0.25"/>
    <row r="26765" hidden="1" x14ac:dyDescent="0.25"/>
    <row r="26766" hidden="1" x14ac:dyDescent="0.25"/>
    <row r="26767" hidden="1" x14ac:dyDescent="0.25"/>
    <row r="26768" hidden="1" x14ac:dyDescent="0.25"/>
    <row r="26769" hidden="1" x14ac:dyDescent="0.25"/>
    <row r="26770" hidden="1" x14ac:dyDescent="0.25"/>
    <row r="26771" hidden="1" x14ac:dyDescent="0.25"/>
    <row r="26772" hidden="1" x14ac:dyDescent="0.25"/>
    <row r="26773" hidden="1" x14ac:dyDescent="0.25"/>
    <row r="26774" hidden="1" x14ac:dyDescent="0.25"/>
    <row r="26775" hidden="1" x14ac:dyDescent="0.25"/>
    <row r="26776" hidden="1" x14ac:dyDescent="0.25"/>
    <row r="26777" hidden="1" x14ac:dyDescent="0.25"/>
    <row r="26778" hidden="1" x14ac:dyDescent="0.25"/>
    <row r="26779" hidden="1" x14ac:dyDescent="0.25"/>
    <row r="26780" hidden="1" x14ac:dyDescent="0.25"/>
    <row r="26781" hidden="1" x14ac:dyDescent="0.25"/>
    <row r="26782" hidden="1" x14ac:dyDescent="0.25"/>
    <row r="26783" hidden="1" x14ac:dyDescent="0.25"/>
    <row r="26784" hidden="1" x14ac:dyDescent="0.25"/>
    <row r="26785" hidden="1" x14ac:dyDescent="0.25"/>
    <row r="26786" hidden="1" x14ac:dyDescent="0.25"/>
    <row r="26787" hidden="1" x14ac:dyDescent="0.25"/>
    <row r="26788" hidden="1" x14ac:dyDescent="0.25"/>
    <row r="26789" hidden="1" x14ac:dyDescent="0.25"/>
    <row r="26790" hidden="1" x14ac:dyDescent="0.25"/>
    <row r="26791" hidden="1" x14ac:dyDescent="0.25"/>
    <row r="26792" hidden="1" x14ac:dyDescent="0.25"/>
    <row r="26793" hidden="1" x14ac:dyDescent="0.25"/>
    <row r="26794" hidden="1" x14ac:dyDescent="0.25"/>
    <row r="26795" hidden="1" x14ac:dyDescent="0.25"/>
    <row r="26796" hidden="1" x14ac:dyDescent="0.25"/>
    <row r="26797" hidden="1" x14ac:dyDescent="0.25"/>
    <row r="26798" hidden="1" x14ac:dyDescent="0.25"/>
    <row r="26799" hidden="1" x14ac:dyDescent="0.25"/>
    <row r="26800" hidden="1" x14ac:dyDescent="0.25"/>
    <row r="26801" hidden="1" x14ac:dyDescent="0.25"/>
    <row r="26802" hidden="1" x14ac:dyDescent="0.25"/>
    <row r="26803" hidden="1" x14ac:dyDescent="0.25"/>
    <row r="26804" hidden="1" x14ac:dyDescent="0.25"/>
    <row r="26805" hidden="1" x14ac:dyDescent="0.25"/>
    <row r="26806" hidden="1" x14ac:dyDescent="0.25"/>
    <row r="26807" hidden="1" x14ac:dyDescent="0.25"/>
    <row r="26808" hidden="1" x14ac:dyDescent="0.25"/>
    <row r="26809" hidden="1" x14ac:dyDescent="0.25"/>
    <row r="26810" hidden="1" x14ac:dyDescent="0.25"/>
    <row r="26811" hidden="1" x14ac:dyDescent="0.25"/>
    <row r="26812" hidden="1" x14ac:dyDescent="0.25"/>
    <row r="26813" hidden="1" x14ac:dyDescent="0.25"/>
    <row r="26814" hidden="1" x14ac:dyDescent="0.25"/>
    <row r="26815" hidden="1" x14ac:dyDescent="0.25"/>
    <row r="26816" hidden="1" x14ac:dyDescent="0.25"/>
    <row r="26817" hidden="1" x14ac:dyDescent="0.25"/>
    <row r="26818" hidden="1" x14ac:dyDescent="0.25"/>
    <row r="26819" hidden="1" x14ac:dyDescent="0.25"/>
    <row r="26820" hidden="1" x14ac:dyDescent="0.25"/>
    <row r="26821" hidden="1" x14ac:dyDescent="0.25"/>
    <row r="26822" hidden="1" x14ac:dyDescent="0.25"/>
    <row r="26823" hidden="1" x14ac:dyDescent="0.25"/>
    <row r="26824" hidden="1" x14ac:dyDescent="0.25"/>
    <row r="26825" hidden="1" x14ac:dyDescent="0.25"/>
    <row r="26826" hidden="1" x14ac:dyDescent="0.25"/>
    <row r="26827" hidden="1" x14ac:dyDescent="0.25"/>
    <row r="26828" hidden="1" x14ac:dyDescent="0.25"/>
    <row r="26829" hidden="1" x14ac:dyDescent="0.25"/>
    <row r="26830" hidden="1" x14ac:dyDescent="0.25"/>
    <row r="26831" hidden="1" x14ac:dyDescent="0.25"/>
    <row r="26832" hidden="1" x14ac:dyDescent="0.25"/>
    <row r="26833" hidden="1" x14ac:dyDescent="0.25"/>
    <row r="26834" hidden="1" x14ac:dyDescent="0.25"/>
    <row r="26835" hidden="1" x14ac:dyDescent="0.25"/>
    <row r="26836" hidden="1" x14ac:dyDescent="0.25"/>
    <row r="26837" hidden="1" x14ac:dyDescent="0.25"/>
    <row r="26838" hidden="1" x14ac:dyDescent="0.25"/>
    <row r="26839" hidden="1" x14ac:dyDescent="0.25"/>
    <row r="26840" hidden="1" x14ac:dyDescent="0.25"/>
    <row r="26841" hidden="1" x14ac:dyDescent="0.25"/>
    <row r="26842" hidden="1" x14ac:dyDescent="0.25"/>
    <row r="26843" hidden="1" x14ac:dyDescent="0.25"/>
    <row r="26844" hidden="1" x14ac:dyDescent="0.25"/>
    <row r="26845" hidden="1" x14ac:dyDescent="0.25"/>
    <row r="26846" hidden="1" x14ac:dyDescent="0.25"/>
    <row r="26847" hidden="1" x14ac:dyDescent="0.25"/>
    <row r="26848" hidden="1" x14ac:dyDescent="0.25"/>
    <row r="26849" hidden="1" x14ac:dyDescent="0.25"/>
    <row r="26850" hidden="1" x14ac:dyDescent="0.25"/>
    <row r="26851" hidden="1" x14ac:dyDescent="0.25"/>
    <row r="26852" hidden="1" x14ac:dyDescent="0.25"/>
    <row r="26853" hidden="1" x14ac:dyDescent="0.25"/>
    <row r="26854" hidden="1" x14ac:dyDescent="0.25"/>
    <row r="26855" hidden="1" x14ac:dyDescent="0.25"/>
    <row r="26856" hidden="1" x14ac:dyDescent="0.25"/>
    <row r="26857" hidden="1" x14ac:dyDescent="0.25"/>
    <row r="26858" hidden="1" x14ac:dyDescent="0.25"/>
    <row r="26859" hidden="1" x14ac:dyDescent="0.25"/>
    <row r="26860" hidden="1" x14ac:dyDescent="0.25"/>
    <row r="26861" hidden="1" x14ac:dyDescent="0.25"/>
    <row r="26862" hidden="1" x14ac:dyDescent="0.25"/>
    <row r="26863" hidden="1" x14ac:dyDescent="0.25"/>
    <row r="26864" hidden="1" x14ac:dyDescent="0.25"/>
    <row r="26865" hidden="1" x14ac:dyDescent="0.25"/>
    <row r="26866" hidden="1" x14ac:dyDescent="0.25"/>
    <row r="26867" hidden="1" x14ac:dyDescent="0.25"/>
    <row r="26868" hidden="1" x14ac:dyDescent="0.25"/>
    <row r="26869" hidden="1" x14ac:dyDescent="0.25"/>
    <row r="26870" hidden="1" x14ac:dyDescent="0.25"/>
    <row r="26871" hidden="1" x14ac:dyDescent="0.25"/>
    <row r="26872" hidden="1" x14ac:dyDescent="0.25"/>
    <row r="26873" hidden="1" x14ac:dyDescent="0.25"/>
    <row r="26874" hidden="1" x14ac:dyDescent="0.25"/>
    <row r="26875" hidden="1" x14ac:dyDescent="0.25"/>
    <row r="26876" hidden="1" x14ac:dyDescent="0.25"/>
    <row r="26877" hidden="1" x14ac:dyDescent="0.25"/>
    <row r="26878" hidden="1" x14ac:dyDescent="0.25"/>
    <row r="26879" hidden="1" x14ac:dyDescent="0.25"/>
    <row r="26880" hidden="1" x14ac:dyDescent="0.25"/>
    <row r="26881" hidden="1" x14ac:dyDescent="0.25"/>
    <row r="26882" hidden="1" x14ac:dyDescent="0.25"/>
    <row r="26883" hidden="1" x14ac:dyDescent="0.25"/>
    <row r="26884" hidden="1" x14ac:dyDescent="0.25"/>
    <row r="26885" hidden="1" x14ac:dyDescent="0.25"/>
    <row r="26886" hidden="1" x14ac:dyDescent="0.25"/>
    <row r="26887" hidden="1" x14ac:dyDescent="0.25"/>
    <row r="26888" hidden="1" x14ac:dyDescent="0.25"/>
    <row r="26889" hidden="1" x14ac:dyDescent="0.25"/>
    <row r="26890" hidden="1" x14ac:dyDescent="0.25"/>
    <row r="26891" hidden="1" x14ac:dyDescent="0.25"/>
    <row r="26892" hidden="1" x14ac:dyDescent="0.25"/>
    <row r="26893" hidden="1" x14ac:dyDescent="0.25"/>
    <row r="26894" hidden="1" x14ac:dyDescent="0.25"/>
    <row r="26895" hidden="1" x14ac:dyDescent="0.25"/>
    <row r="26896" hidden="1" x14ac:dyDescent="0.25"/>
    <row r="26897" hidden="1" x14ac:dyDescent="0.25"/>
    <row r="26898" hidden="1" x14ac:dyDescent="0.25"/>
    <row r="26899" hidden="1" x14ac:dyDescent="0.25"/>
    <row r="26900" hidden="1" x14ac:dyDescent="0.25"/>
    <row r="26901" hidden="1" x14ac:dyDescent="0.25"/>
    <row r="26902" hidden="1" x14ac:dyDescent="0.25"/>
    <row r="26903" hidden="1" x14ac:dyDescent="0.25"/>
    <row r="26904" hidden="1" x14ac:dyDescent="0.25"/>
    <row r="26905" hidden="1" x14ac:dyDescent="0.25"/>
    <row r="26906" hidden="1" x14ac:dyDescent="0.25"/>
    <row r="26907" hidden="1" x14ac:dyDescent="0.25"/>
    <row r="26908" hidden="1" x14ac:dyDescent="0.25"/>
    <row r="26909" hidden="1" x14ac:dyDescent="0.25"/>
    <row r="26910" hidden="1" x14ac:dyDescent="0.25"/>
    <row r="26911" hidden="1" x14ac:dyDescent="0.25"/>
    <row r="26912" hidden="1" x14ac:dyDescent="0.25"/>
    <row r="26913" hidden="1" x14ac:dyDescent="0.25"/>
    <row r="26914" hidden="1" x14ac:dyDescent="0.25"/>
    <row r="26915" hidden="1" x14ac:dyDescent="0.25"/>
    <row r="26916" hidden="1" x14ac:dyDescent="0.25"/>
    <row r="26917" hidden="1" x14ac:dyDescent="0.25"/>
    <row r="26918" hidden="1" x14ac:dyDescent="0.25"/>
    <row r="26919" hidden="1" x14ac:dyDescent="0.25"/>
    <row r="26920" hidden="1" x14ac:dyDescent="0.25"/>
    <row r="26921" hidden="1" x14ac:dyDescent="0.25"/>
    <row r="26922" hidden="1" x14ac:dyDescent="0.25"/>
    <row r="26923" hidden="1" x14ac:dyDescent="0.25"/>
    <row r="26924" hidden="1" x14ac:dyDescent="0.25"/>
    <row r="26925" hidden="1" x14ac:dyDescent="0.25"/>
    <row r="26926" hidden="1" x14ac:dyDescent="0.25"/>
    <row r="26927" hidden="1" x14ac:dyDescent="0.25"/>
    <row r="26928" hidden="1" x14ac:dyDescent="0.25"/>
    <row r="26929" hidden="1" x14ac:dyDescent="0.25"/>
    <row r="26930" hidden="1" x14ac:dyDescent="0.25"/>
    <row r="26931" hidden="1" x14ac:dyDescent="0.25"/>
    <row r="26932" hidden="1" x14ac:dyDescent="0.25"/>
    <row r="26933" hidden="1" x14ac:dyDescent="0.25"/>
    <row r="26934" hidden="1" x14ac:dyDescent="0.25"/>
    <row r="26935" hidden="1" x14ac:dyDescent="0.25"/>
    <row r="26936" hidden="1" x14ac:dyDescent="0.25"/>
    <row r="26937" hidden="1" x14ac:dyDescent="0.25"/>
    <row r="26938" hidden="1" x14ac:dyDescent="0.25"/>
    <row r="26939" hidden="1" x14ac:dyDescent="0.25"/>
    <row r="26940" hidden="1" x14ac:dyDescent="0.25"/>
    <row r="26941" hidden="1" x14ac:dyDescent="0.25"/>
    <row r="26942" hidden="1" x14ac:dyDescent="0.25"/>
    <row r="26943" hidden="1" x14ac:dyDescent="0.25"/>
    <row r="26944" hidden="1" x14ac:dyDescent="0.25"/>
    <row r="26945" hidden="1" x14ac:dyDescent="0.25"/>
    <row r="26946" hidden="1" x14ac:dyDescent="0.25"/>
    <row r="26947" hidden="1" x14ac:dyDescent="0.25"/>
    <row r="26948" hidden="1" x14ac:dyDescent="0.25"/>
    <row r="26949" hidden="1" x14ac:dyDescent="0.25"/>
    <row r="26950" hidden="1" x14ac:dyDescent="0.25"/>
    <row r="26951" hidden="1" x14ac:dyDescent="0.25"/>
    <row r="26952" hidden="1" x14ac:dyDescent="0.25"/>
    <row r="26953" hidden="1" x14ac:dyDescent="0.25"/>
    <row r="26954" hidden="1" x14ac:dyDescent="0.25"/>
    <row r="26955" hidden="1" x14ac:dyDescent="0.25"/>
    <row r="26956" hidden="1" x14ac:dyDescent="0.25"/>
    <row r="26957" hidden="1" x14ac:dyDescent="0.25"/>
    <row r="26958" hidden="1" x14ac:dyDescent="0.25"/>
    <row r="26959" hidden="1" x14ac:dyDescent="0.25"/>
    <row r="26960" hidden="1" x14ac:dyDescent="0.25"/>
    <row r="26961" hidden="1" x14ac:dyDescent="0.25"/>
    <row r="26962" hidden="1" x14ac:dyDescent="0.25"/>
    <row r="26963" hidden="1" x14ac:dyDescent="0.25"/>
    <row r="26964" hidden="1" x14ac:dyDescent="0.25"/>
    <row r="26965" hidden="1" x14ac:dyDescent="0.25"/>
    <row r="26966" hidden="1" x14ac:dyDescent="0.25"/>
    <row r="26967" hidden="1" x14ac:dyDescent="0.25"/>
    <row r="26968" hidden="1" x14ac:dyDescent="0.25"/>
    <row r="26969" hidden="1" x14ac:dyDescent="0.25"/>
    <row r="26970" hidden="1" x14ac:dyDescent="0.25"/>
    <row r="26971" hidden="1" x14ac:dyDescent="0.25"/>
    <row r="26972" hidden="1" x14ac:dyDescent="0.25"/>
    <row r="26973" hidden="1" x14ac:dyDescent="0.25"/>
    <row r="26974" hidden="1" x14ac:dyDescent="0.25"/>
    <row r="26975" hidden="1" x14ac:dyDescent="0.25"/>
    <row r="26976" hidden="1" x14ac:dyDescent="0.25"/>
    <row r="26977" hidden="1" x14ac:dyDescent="0.25"/>
    <row r="26978" hidden="1" x14ac:dyDescent="0.25"/>
    <row r="26979" hidden="1" x14ac:dyDescent="0.25"/>
    <row r="26980" hidden="1" x14ac:dyDescent="0.25"/>
    <row r="26981" hidden="1" x14ac:dyDescent="0.25"/>
    <row r="26982" hidden="1" x14ac:dyDescent="0.25"/>
    <row r="26983" hidden="1" x14ac:dyDescent="0.25"/>
    <row r="26984" hidden="1" x14ac:dyDescent="0.25"/>
    <row r="26985" hidden="1" x14ac:dyDescent="0.25"/>
    <row r="26986" hidden="1" x14ac:dyDescent="0.25"/>
    <row r="26987" hidden="1" x14ac:dyDescent="0.25"/>
    <row r="26988" hidden="1" x14ac:dyDescent="0.25"/>
    <row r="26989" hidden="1" x14ac:dyDescent="0.25"/>
    <row r="26990" hidden="1" x14ac:dyDescent="0.25"/>
    <row r="26991" hidden="1" x14ac:dyDescent="0.25"/>
    <row r="26992" hidden="1" x14ac:dyDescent="0.25"/>
    <row r="26993" hidden="1" x14ac:dyDescent="0.25"/>
    <row r="26994" hidden="1" x14ac:dyDescent="0.25"/>
    <row r="26995" hidden="1" x14ac:dyDescent="0.25"/>
    <row r="26996" hidden="1" x14ac:dyDescent="0.25"/>
    <row r="26997" hidden="1" x14ac:dyDescent="0.25"/>
    <row r="26998" hidden="1" x14ac:dyDescent="0.25"/>
    <row r="26999" hidden="1" x14ac:dyDescent="0.25"/>
    <row r="27000" hidden="1" x14ac:dyDescent="0.25"/>
    <row r="27001" hidden="1" x14ac:dyDescent="0.25"/>
    <row r="27002" hidden="1" x14ac:dyDescent="0.25"/>
    <row r="27003" hidden="1" x14ac:dyDescent="0.25"/>
    <row r="27004" hidden="1" x14ac:dyDescent="0.25"/>
    <row r="27005" hidden="1" x14ac:dyDescent="0.25"/>
    <row r="27006" hidden="1" x14ac:dyDescent="0.25"/>
    <row r="27007" hidden="1" x14ac:dyDescent="0.25"/>
    <row r="27008" hidden="1" x14ac:dyDescent="0.25"/>
    <row r="27009" hidden="1" x14ac:dyDescent="0.25"/>
    <row r="27010" hidden="1" x14ac:dyDescent="0.25"/>
    <row r="27011" hidden="1" x14ac:dyDescent="0.25"/>
    <row r="27012" hidden="1" x14ac:dyDescent="0.25"/>
    <row r="27013" hidden="1" x14ac:dyDescent="0.25"/>
    <row r="27014" hidden="1" x14ac:dyDescent="0.25"/>
    <row r="27015" hidden="1" x14ac:dyDescent="0.25"/>
    <row r="27016" hidden="1" x14ac:dyDescent="0.25"/>
    <row r="27017" hidden="1" x14ac:dyDescent="0.25"/>
    <row r="27018" hidden="1" x14ac:dyDescent="0.25"/>
    <row r="27019" hidden="1" x14ac:dyDescent="0.25"/>
    <row r="27020" hidden="1" x14ac:dyDescent="0.25"/>
    <row r="27021" hidden="1" x14ac:dyDescent="0.25"/>
    <row r="27022" hidden="1" x14ac:dyDescent="0.25"/>
    <row r="27023" hidden="1" x14ac:dyDescent="0.25"/>
    <row r="27024" hidden="1" x14ac:dyDescent="0.25"/>
    <row r="27025" hidden="1" x14ac:dyDescent="0.25"/>
    <row r="27026" hidden="1" x14ac:dyDescent="0.25"/>
    <row r="27027" hidden="1" x14ac:dyDescent="0.25"/>
    <row r="27028" hidden="1" x14ac:dyDescent="0.25"/>
    <row r="27029" hidden="1" x14ac:dyDescent="0.25"/>
    <row r="27030" hidden="1" x14ac:dyDescent="0.25"/>
    <row r="27031" hidden="1" x14ac:dyDescent="0.25"/>
    <row r="27032" hidden="1" x14ac:dyDescent="0.25"/>
    <row r="27033" hidden="1" x14ac:dyDescent="0.25"/>
    <row r="27034" hidden="1" x14ac:dyDescent="0.25"/>
    <row r="27035" hidden="1" x14ac:dyDescent="0.25"/>
    <row r="27036" hidden="1" x14ac:dyDescent="0.25"/>
    <row r="27037" hidden="1" x14ac:dyDescent="0.25"/>
    <row r="27038" hidden="1" x14ac:dyDescent="0.25"/>
    <row r="27039" hidden="1" x14ac:dyDescent="0.25"/>
    <row r="27040" hidden="1" x14ac:dyDescent="0.25"/>
    <row r="27041" hidden="1" x14ac:dyDescent="0.25"/>
    <row r="27042" hidden="1" x14ac:dyDescent="0.25"/>
    <row r="27043" hidden="1" x14ac:dyDescent="0.25"/>
    <row r="27044" hidden="1" x14ac:dyDescent="0.25"/>
    <row r="27045" hidden="1" x14ac:dyDescent="0.25"/>
    <row r="27046" hidden="1" x14ac:dyDescent="0.25"/>
    <row r="27047" hidden="1" x14ac:dyDescent="0.25"/>
    <row r="27048" hidden="1" x14ac:dyDescent="0.25"/>
    <row r="27049" hidden="1" x14ac:dyDescent="0.25"/>
    <row r="27050" hidden="1" x14ac:dyDescent="0.25"/>
    <row r="27051" hidden="1" x14ac:dyDescent="0.25"/>
    <row r="27052" hidden="1" x14ac:dyDescent="0.25"/>
    <row r="27053" hidden="1" x14ac:dyDescent="0.25"/>
    <row r="27054" hidden="1" x14ac:dyDescent="0.25"/>
    <row r="27055" hidden="1" x14ac:dyDescent="0.25"/>
    <row r="27056" hidden="1" x14ac:dyDescent="0.25"/>
    <row r="27057" hidden="1" x14ac:dyDescent="0.25"/>
    <row r="27058" hidden="1" x14ac:dyDescent="0.25"/>
    <row r="27059" hidden="1" x14ac:dyDescent="0.25"/>
    <row r="27060" hidden="1" x14ac:dyDescent="0.25"/>
    <row r="27061" hidden="1" x14ac:dyDescent="0.25"/>
    <row r="27062" hidden="1" x14ac:dyDescent="0.25"/>
    <row r="27063" hidden="1" x14ac:dyDescent="0.25"/>
    <row r="27064" hidden="1" x14ac:dyDescent="0.25"/>
    <row r="27065" hidden="1" x14ac:dyDescent="0.25"/>
    <row r="27066" hidden="1" x14ac:dyDescent="0.25"/>
    <row r="27067" hidden="1" x14ac:dyDescent="0.25"/>
    <row r="27068" hidden="1" x14ac:dyDescent="0.25"/>
    <row r="27069" hidden="1" x14ac:dyDescent="0.25"/>
    <row r="27070" hidden="1" x14ac:dyDescent="0.25"/>
    <row r="27071" hidden="1" x14ac:dyDescent="0.25"/>
    <row r="27072" hidden="1" x14ac:dyDescent="0.25"/>
    <row r="27073" hidden="1" x14ac:dyDescent="0.25"/>
    <row r="27074" hidden="1" x14ac:dyDescent="0.25"/>
    <row r="27075" hidden="1" x14ac:dyDescent="0.25"/>
    <row r="27076" hidden="1" x14ac:dyDescent="0.25"/>
    <row r="27077" hidden="1" x14ac:dyDescent="0.25"/>
    <row r="27078" hidden="1" x14ac:dyDescent="0.25"/>
    <row r="27079" hidden="1" x14ac:dyDescent="0.25"/>
    <row r="27080" hidden="1" x14ac:dyDescent="0.25"/>
    <row r="27081" hidden="1" x14ac:dyDescent="0.25"/>
    <row r="27082" hidden="1" x14ac:dyDescent="0.25"/>
    <row r="27083" hidden="1" x14ac:dyDescent="0.25"/>
    <row r="27084" hidden="1" x14ac:dyDescent="0.25"/>
    <row r="27085" hidden="1" x14ac:dyDescent="0.25"/>
    <row r="27086" hidden="1" x14ac:dyDescent="0.25"/>
    <row r="27087" hidden="1" x14ac:dyDescent="0.25"/>
    <row r="27088" hidden="1" x14ac:dyDescent="0.25"/>
    <row r="27089" hidden="1" x14ac:dyDescent="0.25"/>
    <row r="27090" hidden="1" x14ac:dyDescent="0.25"/>
    <row r="27091" hidden="1" x14ac:dyDescent="0.25"/>
    <row r="27092" hidden="1" x14ac:dyDescent="0.25"/>
    <row r="27093" hidden="1" x14ac:dyDescent="0.25"/>
    <row r="27094" hidden="1" x14ac:dyDescent="0.25"/>
    <row r="27095" hidden="1" x14ac:dyDescent="0.25"/>
    <row r="27096" hidden="1" x14ac:dyDescent="0.25"/>
    <row r="27097" hidden="1" x14ac:dyDescent="0.25"/>
    <row r="27098" hidden="1" x14ac:dyDescent="0.25"/>
    <row r="27099" hidden="1" x14ac:dyDescent="0.25"/>
    <row r="27100" hidden="1" x14ac:dyDescent="0.25"/>
    <row r="27101" hidden="1" x14ac:dyDescent="0.25"/>
    <row r="27102" hidden="1" x14ac:dyDescent="0.25"/>
    <row r="27103" hidden="1" x14ac:dyDescent="0.25"/>
    <row r="27104" hidden="1" x14ac:dyDescent="0.25"/>
    <row r="27105" hidden="1" x14ac:dyDescent="0.25"/>
    <row r="27106" hidden="1" x14ac:dyDescent="0.25"/>
    <row r="27107" hidden="1" x14ac:dyDescent="0.25"/>
    <row r="27108" hidden="1" x14ac:dyDescent="0.25"/>
    <row r="27109" hidden="1" x14ac:dyDescent="0.25"/>
    <row r="27110" hidden="1" x14ac:dyDescent="0.25"/>
    <row r="27111" hidden="1" x14ac:dyDescent="0.25"/>
    <row r="27112" hidden="1" x14ac:dyDescent="0.25"/>
    <row r="27113" hidden="1" x14ac:dyDescent="0.25"/>
    <row r="27114" hidden="1" x14ac:dyDescent="0.25"/>
    <row r="27115" hidden="1" x14ac:dyDescent="0.25"/>
    <row r="27116" hidden="1" x14ac:dyDescent="0.25"/>
    <row r="27117" hidden="1" x14ac:dyDescent="0.25"/>
    <row r="27118" hidden="1" x14ac:dyDescent="0.25"/>
    <row r="27119" hidden="1" x14ac:dyDescent="0.25"/>
    <row r="27120" hidden="1" x14ac:dyDescent="0.25"/>
    <row r="27121" hidden="1" x14ac:dyDescent="0.25"/>
    <row r="27122" hidden="1" x14ac:dyDescent="0.25"/>
    <row r="27123" hidden="1" x14ac:dyDescent="0.25"/>
    <row r="27124" hidden="1" x14ac:dyDescent="0.25"/>
    <row r="27125" hidden="1" x14ac:dyDescent="0.25"/>
    <row r="27126" hidden="1" x14ac:dyDescent="0.25"/>
    <row r="27127" hidden="1" x14ac:dyDescent="0.25"/>
    <row r="27128" hidden="1" x14ac:dyDescent="0.25"/>
    <row r="27129" hidden="1" x14ac:dyDescent="0.25"/>
    <row r="27130" hidden="1" x14ac:dyDescent="0.25"/>
    <row r="27131" hidden="1" x14ac:dyDescent="0.25"/>
    <row r="27132" hidden="1" x14ac:dyDescent="0.25"/>
    <row r="27133" hidden="1" x14ac:dyDescent="0.25"/>
    <row r="27134" hidden="1" x14ac:dyDescent="0.25"/>
    <row r="27135" hidden="1" x14ac:dyDescent="0.25"/>
    <row r="27136" hidden="1" x14ac:dyDescent="0.25"/>
    <row r="27137" hidden="1" x14ac:dyDescent="0.25"/>
    <row r="27138" hidden="1" x14ac:dyDescent="0.25"/>
    <row r="27139" hidden="1" x14ac:dyDescent="0.25"/>
    <row r="27140" hidden="1" x14ac:dyDescent="0.25"/>
    <row r="27141" hidden="1" x14ac:dyDescent="0.25"/>
    <row r="27142" hidden="1" x14ac:dyDescent="0.25"/>
    <row r="27143" hidden="1" x14ac:dyDescent="0.25"/>
    <row r="27144" hidden="1" x14ac:dyDescent="0.25"/>
    <row r="27145" hidden="1" x14ac:dyDescent="0.25"/>
    <row r="27146" hidden="1" x14ac:dyDescent="0.25"/>
    <row r="27147" hidden="1" x14ac:dyDescent="0.25"/>
    <row r="27148" hidden="1" x14ac:dyDescent="0.25"/>
    <row r="27149" hidden="1" x14ac:dyDescent="0.25"/>
    <row r="27150" hidden="1" x14ac:dyDescent="0.25"/>
    <row r="27151" hidden="1" x14ac:dyDescent="0.25"/>
    <row r="27152" hidden="1" x14ac:dyDescent="0.25"/>
    <row r="27153" hidden="1" x14ac:dyDescent="0.25"/>
    <row r="27154" hidden="1" x14ac:dyDescent="0.25"/>
    <row r="27155" hidden="1" x14ac:dyDescent="0.25"/>
    <row r="27156" hidden="1" x14ac:dyDescent="0.25"/>
    <row r="27157" hidden="1" x14ac:dyDescent="0.25"/>
    <row r="27158" hidden="1" x14ac:dyDescent="0.25"/>
    <row r="27159" hidden="1" x14ac:dyDescent="0.25"/>
    <row r="27160" hidden="1" x14ac:dyDescent="0.25"/>
    <row r="27161" hidden="1" x14ac:dyDescent="0.25"/>
    <row r="27162" hidden="1" x14ac:dyDescent="0.25"/>
    <row r="27163" hidden="1" x14ac:dyDescent="0.25"/>
    <row r="27164" hidden="1" x14ac:dyDescent="0.25"/>
    <row r="27165" hidden="1" x14ac:dyDescent="0.25"/>
    <row r="27166" hidden="1" x14ac:dyDescent="0.25"/>
    <row r="27167" hidden="1" x14ac:dyDescent="0.25"/>
    <row r="27168" hidden="1" x14ac:dyDescent="0.25"/>
    <row r="27169" hidden="1" x14ac:dyDescent="0.25"/>
    <row r="27170" hidden="1" x14ac:dyDescent="0.25"/>
    <row r="27171" hidden="1" x14ac:dyDescent="0.25"/>
    <row r="27172" hidden="1" x14ac:dyDescent="0.25"/>
    <row r="27173" hidden="1" x14ac:dyDescent="0.25"/>
    <row r="27174" hidden="1" x14ac:dyDescent="0.25"/>
    <row r="27175" hidden="1" x14ac:dyDescent="0.25"/>
    <row r="27176" hidden="1" x14ac:dyDescent="0.25"/>
    <row r="27177" hidden="1" x14ac:dyDescent="0.25"/>
    <row r="27178" hidden="1" x14ac:dyDescent="0.25"/>
    <row r="27179" hidden="1" x14ac:dyDescent="0.25"/>
    <row r="27180" hidden="1" x14ac:dyDescent="0.25"/>
    <row r="27181" hidden="1" x14ac:dyDescent="0.25"/>
    <row r="27182" hidden="1" x14ac:dyDescent="0.25"/>
    <row r="27183" hidden="1" x14ac:dyDescent="0.25"/>
    <row r="27184" hidden="1" x14ac:dyDescent="0.25"/>
    <row r="27185" hidden="1" x14ac:dyDescent="0.25"/>
    <row r="27186" hidden="1" x14ac:dyDescent="0.25"/>
    <row r="27187" hidden="1" x14ac:dyDescent="0.25"/>
    <row r="27188" hidden="1" x14ac:dyDescent="0.25"/>
    <row r="27189" hidden="1" x14ac:dyDescent="0.25"/>
    <row r="27190" hidden="1" x14ac:dyDescent="0.25"/>
    <row r="27191" hidden="1" x14ac:dyDescent="0.25"/>
    <row r="27192" hidden="1" x14ac:dyDescent="0.25"/>
    <row r="27193" hidden="1" x14ac:dyDescent="0.25"/>
    <row r="27194" hidden="1" x14ac:dyDescent="0.25"/>
    <row r="27195" hidden="1" x14ac:dyDescent="0.25"/>
    <row r="27196" hidden="1" x14ac:dyDescent="0.25"/>
    <row r="27197" hidden="1" x14ac:dyDescent="0.25"/>
    <row r="27198" hidden="1" x14ac:dyDescent="0.25"/>
    <row r="27199" hidden="1" x14ac:dyDescent="0.25"/>
    <row r="27200" hidden="1" x14ac:dyDescent="0.25"/>
    <row r="27201" hidden="1" x14ac:dyDescent="0.25"/>
    <row r="27202" hidden="1" x14ac:dyDescent="0.25"/>
    <row r="27203" hidden="1" x14ac:dyDescent="0.25"/>
    <row r="27204" hidden="1" x14ac:dyDescent="0.25"/>
    <row r="27205" hidden="1" x14ac:dyDescent="0.25"/>
    <row r="27206" hidden="1" x14ac:dyDescent="0.25"/>
    <row r="27207" hidden="1" x14ac:dyDescent="0.25"/>
    <row r="27208" hidden="1" x14ac:dyDescent="0.25"/>
    <row r="27209" hidden="1" x14ac:dyDescent="0.25"/>
    <row r="27210" hidden="1" x14ac:dyDescent="0.25"/>
    <row r="27211" hidden="1" x14ac:dyDescent="0.25"/>
    <row r="27212" hidden="1" x14ac:dyDescent="0.25"/>
    <row r="27213" hidden="1" x14ac:dyDescent="0.25"/>
    <row r="27214" hidden="1" x14ac:dyDescent="0.25"/>
    <row r="27215" hidden="1" x14ac:dyDescent="0.25"/>
    <row r="27216" hidden="1" x14ac:dyDescent="0.25"/>
    <row r="27217" hidden="1" x14ac:dyDescent="0.25"/>
    <row r="27218" hidden="1" x14ac:dyDescent="0.25"/>
    <row r="27219" hidden="1" x14ac:dyDescent="0.25"/>
    <row r="27220" hidden="1" x14ac:dyDescent="0.25"/>
    <row r="27221" hidden="1" x14ac:dyDescent="0.25"/>
    <row r="27222" hidden="1" x14ac:dyDescent="0.25"/>
    <row r="27223" hidden="1" x14ac:dyDescent="0.25"/>
    <row r="27224" hidden="1" x14ac:dyDescent="0.25"/>
    <row r="27225" hidden="1" x14ac:dyDescent="0.25"/>
    <row r="27226" hidden="1" x14ac:dyDescent="0.25"/>
    <row r="27227" hidden="1" x14ac:dyDescent="0.25"/>
    <row r="27228" hidden="1" x14ac:dyDescent="0.25"/>
    <row r="27229" hidden="1" x14ac:dyDescent="0.25"/>
    <row r="27230" hidden="1" x14ac:dyDescent="0.25"/>
    <row r="27231" hidden="1" x14ac:dyDescent="0.25"/>
    <row r="27232" hidden="1" x14ac:dyDescent="0.25"/>
    <row r="27233" hidden="1" x14ac:dyDescent="0.25"/>
    <row r="27234" hidden="1" x14ac:dyDescent="0.25"/>
    <row r="27235" hidden="1" x14ac:dyDescent="0.25"/>
    <row r="27236" hidden="1" x14ac:dyDescent="0.25"/>
    <row r="27237" hidden="1" x14ac:dyDescent="0.25"/>
    <row r="27238" hidden="1" x14ac:dyDescent="0.25"/>
    <row r="27239" hidden="1" x14ac:dyDescent="0.25"/>
    <row r="27240" hidden="1" x14ac:dyDescent="0.25"/>
    <row r="27241" hidden="1" x14ac:dyDescent="0.25"/>
    <row r="27242" hidden="1" x14ac:dyDescent="0.25"/>
    <row r="27243" hidden="1" x14ac:dyDescent="0.25"/>
    <row r="27244" hidden="1" x14ac:dyDescent="0.25"/>
    <row r="27245" hidden="1" x14ac:dyDescent="0.25"/>
    <row r="27246" hidden="1" x14ac:dyDescent="0.25"/>
    <row r="27247" hidden="1" x14ac:dyDescent="0.25"/>
    <row r="27248" hidden="1" x14ac:dyDescent="0.25"/>
    <row r="27249" hidden="1" x14ac:dyDescent="0.25"/>
    <row r="27250" hidden="1" x14ac:dyDescent="0.25"/>
    <row r="27251" hidden="1" x14ac:dyDescent="0.25"/>
    <row r="27252" hidden="1" x14ac:dyDescent="0.25"/>
    <row r="27253" hidden="1" x14ac:dyDescent="0.25"/>
    <row r="27254" hidden="1" x14ac:dyDescent="0.25"/>
    <row r="27255" hidden="1" x14ac:dyDescent="0.25"/>
    <row r="27256" hidden="1" x14ac:dyDescent="0.25"/>
    <row r="27257" hidden="1" x14ac:dyDescent="0.25"/>
    <row r="27258" hidden="1" x14ac:dyDescent="0.25"/>
    <row r="27259" hidden="1" x14ac:dyDescent="0.25"/>
    <row r="27260" hidden="1" x14ac:dyDescent="0.25"/>
    <row r="27261" hidden="1" x14ac:dyDescent="0.25"/>
    <row r="27262" hidden="1" x14ac:dyDescent="0.25"/>
    <row r="27263" hidden="1" x14ac:dyDescent="0.25"/>
    <row r="27264" hidden="1" x14ac:dyDescent="0.25"/>
    <row r="27265" hidden="1" x14ac:dyDescent="0.25"/>
    <row r="27266" hidden="1" x14ac:dyDescent="0.25"/>
    <row r="27267" hidden="1" x14ac:dyDescent="0.25"/>
    <row r="27268" hidden="1" x14ac:dyDescent="0.25"/>
    <row r="27269" hidden="1" x14ac:dyDescent="0.25"/>
    <row r="27270" hidden="1" x14ac:dyDescent="0.25"/>
    <row r="27271" hidden="1" x14ac:dyDescent="0.25"/>
    <row r="27272" hidden="1" x14ac:dyDescent="0.25"/>
    <row r="27273" hidden="1" x14ac:dyDescent="0.25"/>
    <row r="27274" hidden="1" x14ac:dyDescent="0.25"/>
    <row r="27275" hidden="1" x14ac:dyDescent="0.25"/>
    <row r="27276" hidden="1" x14ac:dyDescent="0.25"/>
    <row r="27277" hidden="1" x14ac:dyDescent="0.25"/>
    <row r="27278" hidden="1" x14ac:dyDescent="0.25"/>
    <row r="27279" hidden="1" x14ac:dyDescent="0.25"/>
    <row r="27280" hidden="1" x14ac:dyDescent="0.25"/>
    <row r="27281" hidden="1" x14ac:dyDescent="0.25"/>
    <row r="27282" hidden="1" x14ac:dyDescent="0.25"/>
    <row r="27283" hidden="1" x14ac:dyDescent="0.25"/>
    <row r="27284" hidden="1" x14ac:dyDescent="0.25"/>
    <row r="27285" hidden="1" x14ac:dyDescent="0.25"/>
    <row r="27286" hidden="1" x14ac:dyDescent="0.25"/>
    <row r="27287" hidden="1" x14ac:dyDescent="0.25"/>
    <row r="27288" hidden="1" x14ac:dyDescent="0.25"/>
    <row r="27289" hidden="1" x14ac:dyDescent="0.25"/>
    <row r="27290" hidden="1" x14ac:dyDescent="0.25"/>
    <row r="27291" hidden="1" x14ac:dyDescent="0.25"/>
    <row r="27292" hidden="1" x14ac:dyDescent="0.25"/>
    <row r="27293" hidden="1" x14ac:dyDescent="0.25"/>
    <row r="27294" hidden="1" x14ac:dyDescent="0.25"/>
    <row r="27295" hidden="1" x14ac:dyDescent="0.25"/>
    <row r="27296" hidden="1" x14ac:dyDescent="0.25"/>
    <row r="27297" hidden="1" x14ac:dyDescent="0.25"/>
    <row r="27298" hidden="1" x14ac:dyDescent="0.25"/>
    <row r="27299" hidden="1" x14ac:dyDescent="0.25"/>
    <row r="27300" hidden="1" x14ac:dyDescent="0.25"/>
    <row r="27301" hidden="1" x14ac:dyDescent="0.25"/>
    <row r="27302" hidden="1" x14ac:dyDescent="0.25"/>
    <row r="27303" hidden="1" x14ac:dyDescent="0.25"/>
    <row r="27304" hidden="1" x14ac:dyDescent="0.25"/>
    <row r="27305" hidden="1" x14ac:dyDescent="0.25"/>
    <row r="27306" hidden="1" x14ac:dyDescent="0.25"/>
    <row r="27307" hidden="1" x14ac:dyDescent="0.25"/>
    <row r="27308" hidden="1" x14ac:dyDescent="0.25"/>
    <row r="27309" hidden="1" x14ac:dyDescent="0.25"/>
    <row r="27310" hidden="1" x14ac:dyDescent="0.25"/>
    <row r="27311" hidden="1" x14ac:dyDescent="0.25"/>
    <row r="27312" hidden="1" x14ac:dyDescent="0.25"/>
    <row r="27313" hidden="1" x14ac:dyDescent="0.25"/>
    <row r="27314" hidden="1" x14ac:dyDescent="0.25"/>
    <row r="27315" hidden="1" x14ac:dyDescent="0.25"/>
    <row r="27316" hidden="1" x14ac:dyDescent="0.25"/>
    <row r="27317" hidden="1" x14ac:dyDescent="0.25"/>
    <row r="27318" hidden="1" x14ac:dyDescent="0.25"/>
    <row r="27319" hidden="1" x14ac:dyDescent="0.25"/>
    <row r="27320" hidden="1" x14ac:dyDescent="0.25"/>
    <row r="27321" hidden="1" x14ac:dyDescent="0.25"/>
    <row r="27322" hidden="1" x14ac:dyDescent="0.25"/>
    <row r="27323" hidden="1" x14ac:dyDescent="0.25"/>
    <row r="27324" hidden="1" x14ac:dyDescent="0.25"/>
    <row r="27325" hidden="1" x14ac:dyDescent="0.25"/>
    <row r="27326" hidden="1" x14ac:dyDescent="0.25"/>
    <row r="27327" hidden="1" x14ac:dyDescent="0.25"/>
    <row r="27328" hidden="1" x14ac:dyDescent="0.25"/>
    <row r="27329" hidden="1" x14ac:dyDescent="0.25"/>
    <row r="27330" hidden="1" x14ac:dyDescent="0.25"/>
    <row r="27331" hidden="1" x14ac:dyDescent="0.25"/>
    <row r="27332" hidden="1" x14ac:dyDescent="0.25"/>
    <row r="27333" hidden="1" x14ac:dyDescent="0.25"/>
    <row r="27334" hidden="1" x14ac:dyDescent="0.25"/>
    <row r="27335" hidden="1" x14ac:dyDescent="0.25"/>
    <row r="27336" hidden="1" x14ac:dyDescent="0.25"/>
    <row r="27337" hidden="1" x14ac:dyDescent="0.25"/>
    <row r="27338" hidden="1" x14ac:dyDescent="0.25"/>
    <row r="27339" hidden="1" x14ac:dyDescent="0.25"/>
    <row r="27340" hidden="1" x14ac:dyDescent="0.25"/>
    <row r="27341" hidden="1" x14ac:dyDescent="0.25"/>
    <row r="27342" hidden="1" x14ac:dyDescent="0.25"/>
    <row r="27343" hidden="1" x14ac:dyDescent="0.25"/>
    <row r="27344" hidden="1" x14ac:dyDescent="0.25"/>
    <row r="27345" hidden="1" x14ac:dyDescent="0.25"/>
    <row r="27346" hidden="1" x14ac:dyDescent="0.25"/>
    <row r="27347" hidden="1" x14ac:dyDescent="0.25"/>
    <row r="27348" hidden="1" x14ac:dyDescent="0.25"/>
    <row r="27349" hidden="1" x14ac:dyDescent="0.25"/>
    <row r="27350" hidden="1" x14ac:dyDescent="0.25"/>
    <row r="27351" hidden="1" x14ac:dyDescent="0.25"/>
    <row r="27352" hidden="1" x14ac:dyDescent="0.25"/>
    <row r="27353" hidden="1" x14ac:dyDescent="0.25"/>
    <row r="27354" hidden="1" x14ac:dyDescent="0.25"/>
    <row r="27355" hidden="1" x14ac:dyDescent="0.25"/>
    <row r="27356" hidden="1" x14ac:dyDescent="0.25"/>
    <row r="27357" hidden="1" x14ac:dyDescent="0.25"/>
    <row r="27358" hidden="1" x14ac:dyDescent="0.25"/>
    <row r="27359" hidden="1" x14ac:dyDescent="0.25"/>
    <row r="27360" hidden="1" x14ac:dyDescent="0.25"/>
    <row r="27361" hidden="1" x14ac:dyDescent="0.25"/>
    <row r="27362" hidden="1" x14ac:dyDescent="0.25"/>
    <row r="27363" hidden="1" x14ac:dyDescent="0.25"/>
    <row r="27364" hidden="1" x14ac:dyDescent="0.25"/>
    <row r="27365" hidden="1" x14ac:dyDescent="0.25"/>
    <row r="27366" hidden="1" x14ac:dyDescent="0.25"/>
    <row r="27367" hidden="1" x14ac:dyDescent="0.25"/>
    <row r="27368" hidden="1" x14ac:dyDescent="0.25"/>
    <row r="27369" hidden="1" x14ac:dyDescent="0.25"/>
    <row r="27370" hidden="1" x14ac:dyDescent="0.25"/>
    <row r="27371" hidden="1" x14ac:dyDescent="0.25"/>
    <row r="27372" hidden="1" x14ac:dyDescent="0.25"/>
    <row r="27373" hidden="1" x14ac:dyDescent="0.25"/>
    <row r="27374" hidden="1" x14ac:dyDescent="0.25"/>
    <row r="27375" hidden="1" x14ac:dyDescent="0.25"/>
    <row r="27376" hidden="1" x14ac:dyDescent="0.25"/>
    <row r="27377" hidden="1" x14ac:dyDescent="0.25"/>
    <row r="27378" hidden="1" x14ac:dyDescent="0.25"/>
    <row r="27379" hidden="1" x14ac:dyDescent="0.25"/>
    <row r="27380" hidden="1" x14ac:dyDescent="0.25"/>
    <row r="27381" hidden="1" x14ac:dyDescent="0.25"/>
    <row r="27382" hidden="1" x14ac:dyDescent="0.25"/>
    <row r="27383" hidden="1" x14ac:dyDescent="0.25"/>
    <row r="27384" hidden="1" x14ac:dyDescent="0.25"/>
    <row r="27385" hidden="1" x14ac:dyDescent="0.25"/>
    <row r="27386" hidden="1" x14ac:dyDescent="0.25"/>
    <row r="27387" hidden="1" x14ac:dyDescent="0.25"/>
    <row r="27388" hidden="1" x14ac:dyDescent="0.25"/>
    <row r="27389" hidden="1" x14ac:dyDescent="0.25"/>
    <row r="27390" hidden="1" x14ac:dyDescent="0.25"/>
    <row r="27391" hidden="1" x14ac:dyDescent="0.25"/>
    <row r="27392" hidden="1" x14ac:dyDescent="0.25"/>
    <row r="27393" hidden="1" x14ac:dyDescent="0.25"/>
    <row r="27394" hidden="1" x14ac:dyDescent="0.25"/>
    <row r="27395" hidden="1" x14ac:dyDescent="0.25"/>
    <row r="27396" hidden="1" x14ac:dyDescent="0.25"/>
    <row r="27397" hidden="1" x14ac:dyDescent="0.25"/>
    <row r="27398" hidden="1" x14ac:dyDescent="0.25"/>
    <row r="27399" hidden="1" x14ac:dyDescent="0.25"/>
    <row r="27400" hidden="1" x14ac:dyDescent="0.25"/>
    <row r="27401" hidden="1" x14ac:dyDescent="0.25"/>
    <row r="27402" hidden="1" x14ac:dyDescent="0.25"/>
    <row r="27403" hidden="1" x14ac:dyDescent="0.25"/>
    <row r="27404" hidden="1" x14ac:dyDescent="0.25"/>
    <row r="27405" hidden="1" x14ac:dyDescent="0.25"/>
    <row r="27406" hidden="1" x14ac:dyDescent="0.25"/>
    <row r="27407" hidden="1" x14ac:dyDescent="0.25"/>
    <row r="27408" hidden="1" x14ac:dyDescent="0.25"/>
    <row r="27409" hidden="1" x14ac:dyDescent="0.25"/>
    <row r="27410" hidden="1" x14ac:dyDescent="0.25"/>
    <row r="27411" hidden="1" x14ac:dyDescent="0.25"/>
    <row r="27412" hidden="1" x14ac:dyDescent="0.25"/>
    <row r="27413" hidden="1" x14ac:dyDescent="0.25"/>
    <row r="27414" hidden="1" x14ac:dyDescent="0.25"/>
    <row r="27415" hidden="1" x14ac:dyDescent="0.25"/>
    <row r="27416" hidden="1" x14ac:dyDescent="0.25"/>
    <row r="27417" hidden="1" x14ac:dyDescent="0.25"/>
    <row r="27418" hidden="1" x14ac:dyDescent="0.25"/>
    <row r="27419" hidden="1" x14ac:dyDescent="0.25"/>
    <row r="27420" hidden="1" x14ac:dyDescent="0.25"/>
    <row r="27421" hidden="1" x14ac:dyDescent="0.25"/>
    <row r="27422" hidden="1" x14ac:dyDescent="0.25"/>
    <row r="27423" hidden="1" x14ac:dyDescent="0.25"/>
    <row r="27424" hidden="1" x14ac:dyDescent="0.25"/>
    <row r="27425" hidden="1" x14ac:dyDescent="0.25"/>
    <row r="27426" hidden="1" x14ac:dyDescent="0.25"/>
    <row r="27427" hidden="1" x14ac:dyDescent="0.25"/>
    <row r="27428" hidden="1" x14ac:dyDescent="0.25"/>
    <row r="27429" hidden="1" x14ac:dyDescent="0.25"/>
    <row r="27430" hidden="1" x14ac:dyDescent="0.25"/>
    <row r="27431" hidden="1" x14ac:dyDescent="0.25"/>
    <row r="27432" hidden="1" x14ac:dyDescent="0.25"/>
    <row r="27433" hidden="1" x14ac:dyDescent="0.25"/>
    <row r="27434" hidden="1" x14ac:dyDescent="0.25"/>
    <row r="27435" hidden="1" x14ac:dyDescent="0.25"/>
    <row r="27436" hidden="1" x14ac:dyDescent="0.25"/>
    <row r="27437" hidden="1" x14ac:dyDescent="0.25"/>
    <row r="27438" hidden="1" x14ac:dyDescent="0.25"/>
    <row r="27439" hidden="1" x14ac:dyDescent="0.25"/>
    <row r="27440" hidden="1" x14ac:dyDescent="0.25"/>
    <row r="27441" hidden="1" x14ac:dyDescent="0.25"/>
    <row r="27442" hidden="1" x14ac:dyDescent="0.25"/>
    <row r="27443" hidden="1" x14ac:dyDescent="0.25"/>
    <row r="27444" hidden="1" x14ac:dyDescent="0.25"/>
    <row r="27445" hidden="1" x14ac:dyDescent="0.25"/>
    <row r="27446" hidden="1" x14ac:dyDescent="0.25"/>
    <row r="27447" hidden="1" x14ac:dyDescent="0.25"/>
    <row r="27448" hidden="1" x14ac:dyDescent="0.25"/>
    <row r="27449" hidden="1" x14ac:dyDescent="0.25"/>
    <row r="27450" hidden="1" x14ac:dyDescent="0.25"/>
    <row r="27451" hidden="1" x14ac:dyDescent="0.25"/>
    <row r="27452" hidden="1" x14ac:dyDescent="0.25"/>
    <row r="27453" hidden="1" x14ac:dyDescent="0.25"/>
    <row r="27454" hidden="1" x14ac:dyDescent="0.25"/>
    <row r="27455" hidden="1" x14ac:dyDescent="0.25"/>
    <row r="27456" hidden="1" x14ac:dyDescent="0.25"/>
    <row r="27457" hidden="1" x14ac:dyDescent="0.25"/>
    <row r="27458" hidden="1" x14ac:dyDescent="0.25"/>
    <row r="27459" hidden="1" x14ac:dyDescent="0.25"/>
    <row r="27460" hidden="1" x14ac:dyDescent="0.25"/>
    <row r="27461" hidden="1" x14ac:dyDescent="0.25"/>
    <row r="27462" hidden="1" x14ac:dyDescent="0.25"/>
    <row r="27463" hidden="1" x14ac:dyDescent="0.25"/>
    <row r="27464" hidden="1" x14ac:dyDescent="0.25"/>
    <row r="27465" hidden="1" x14ac:dyDescent="0.25"/>
    <row r="27466" hidden="1" x14ac:dyDescent="0.25"/>
    <row r="27467" hidden="1" x14ac:dyDescent="0.25"/>
    <row r="27468" hidden="1" x14ac:dyDescent="0.25"/>
    <row r="27469" hidden="1" x14ac:dyDescent="0.25"/>
    <row r="27470" hidden="1" x14ac:dyDescent="0.25"/>
    <row r="27471" hidden="1" x14ac:dyDescent="0.25"/>
    <row r="27472" hidden="1" x14ac:dyDescent="0.25"/>
    <row r="27473" hidden="1" x14ac:dyDescent="0.25"/>
    <row r="27474" hidden="1" x14ac:dyDescent="0.25"/>
    <row r="27475" hidden="1" x14ac:dyDescent="0.25"/>
    <row r="27476" hidden="1" x14ac:dyDescent="0.25"/>
    <row r="27477" hidden="1" x14ac:dyDescent="0.25"/>
    <row r="27478" hidden="1" x14ac:dyDescent="0.25"/>
    <row r="27479" hidden="1" x14ac:dyDescent="0.25"/>
    <row r="27480" hidden="1" x14ac:dyDescent="0.25"/>
    <row r="27481" hidden="1" x14ac:dyDescent="0.25"/>
    <row r="27482" hidden="1" x14ac:dyDescent="0.25"/>
    <row r="27483" hidden="1" x14ac:dyDescent="0.25"/>
    <row r="27484" hidden="1" x14ac:dyDescent="0.25"/>
    <row r="27485" hidden="1" x14ac:dyDescent="0.25"/>
    <row r="27486" hidden="1" x14ac:dyDescent="0.25"/>
    <row r="27487" hidden="1" x14ac:dyDescent="0.25"/>
    <row r="27488" hidden="1" x14ac:dyDescent="0.25"/>
    <row r="27489" hidden="1" x14ac:dyDescent="0.25"/>
    <row r="27490" hidden="1" x14ac:dyDescent="0.25"/>
    <row r="27491" hidden="1" x14ac:dyDescent="0.25"/>
    <row r="27492" hidden="1" x14ac:dyDescent="0.25"/>
    <row r="27493" hidden="1" x14ac:dyDescent="0.25"/>
    <row r="27494" hidden="1" x14ac:dyDescent="0.25"/>
    <row r="27495" hidden="1" x14ac:dyDescent="0.25"/>
    <row r="27496" hidden="1" x14ac:dyDescent="0.25"/>
    <row r="27497" hidden="1" x14ac:dyDescent="0.25"/>
    <row r="27498" hidden="1" x14ac:dyDescent="0.25"/>
    <row r="27499" hidden="1" x14ac:dyDescent="0.25"/>
    <row r="27500" hidden="1" x14ac:dyDescent="0.25"/>
    <row r="27501" hidden="1" x14ac:dyDescent="0.25"/>
    <row r="27502" hidden="1" x14ac:dyDescent="0.25"/>
    <row r="27503" hidden="1" x14ac:dyDescent="0.25"/>
    <row r="27504" hidden="1" x14ac:dyDescent="0.25"/>
    <row r="27505" hidden="1" x14ac:dyDescent="0.25"/>
    <row r="27506" hidden="1" x14ac:dyDescent="0.25"/>
    <row r="27507" hidden="1" x14ac:dyDescent="0.25"/>
    <row r="27508" hidden="1" x14ac:dyDescent="0.25"/>
    <row r="27509" hidden="1" x14ac:dyDescent="0.25"/>
    <row r="27510" hidden="1" x14ac:dyDescent="0.25"/>
    <row r="27511" hidden="1" x14ac:dyDescent="0.25"/>
    <row r="27512" hidden="1" x14ac:dyDescent="0.25"/>
    <row r="27513" hidden="1" x14ac:dyDescent="0.25"/>
    <row r="27514" hidden="1" x14ac:dyDescent="0.25"/>
    <row r="27515" hidden="1" x14ac:dyDescent="0.25"/>
    <row r="27516" hidden="1" x14ac:dyDescent="0.25"/>
    <row r="27517" hidden="1" x14ac:dyDescent="0.25"/>
    <row r="27518" hidden="1" x14ac:dyDescent="0.25"/>
    <row r="27519" hidden="1" x14ac:dyDescent="0.25"/>
    <row r="27520" hidden="1" x14ac:dyDescent="0.25"/>
    <row r="27521" hidden="1" x14ac:dyDescent="0.25"/>
    <row r="27522" hidden="1" x14ac:dyDescent="0.25"/>
    <row r="27523" hidden="1" x14ac:dyDescent="0.25"/>
    <row r="27524" hidden="1" x14ac:dyDescent="0.25"/>
    <row r="27525" hidden="1" x14ac:dyDescent="0.25"/>
    <row r="27526" hidden="1" x14ac:dyDescent="0.25"/>
    <row r="27527" hidden="1" x14ac:dyDescent="0.25"/>
    <row r="27528" hidden="1" x14ac:dyDescent="0.25"/>
    <row r="27529" hidden="1" x14ac:dyDescent="0.25"/>
    <row r="27530" hidden="1" x14ac:dyDescent="0.25"/>
    <row r="27531" hidden="1" x14ac:dyDescent="0.25"/>
    <row r="27532" hidden="1" x14ac:dyDescent="0.25"/>
    <row r="27533" hidden="1" x14ac:dyDescent="0.25"/>
    <row r="27534" hidden="1" x14ac:dyDescent="0.25"/>
    <row r="27535" hidden="1" x14ac:dyDescent="0.25"/>
    <row r="27536" hidden="1" x14ac:dyDescent="0.25"/>
    <row r="27537" hidden="1" x14ac:dyDescent="0.25"/>
    <row r="27538" hidden="1" x14ac:dyDescent="0.25"/>
    <row r="27539" hidden="1" x14ac:dyDescent="0.25"/>
    <row r="27540" hidden="1" x14ac:dyDescent="0.25"/>
    <row r="27541" hidden="1" x14ac:dyDescent="0.25"/>
    <row r="27542" hidden="1" x14ac:dyDescent="0.25"/>
    <row r="27543" hidden="1" x14ac:dyDescent="0.25"/>
    <row r="27544" hidden="1" x14ac:dyDescent="0.25"/>
    <row r="27545" hidden="1" x14ac:dyDescent="0.25"/>
    <row r="27546" hidden="1" x14ac:dyDescent="0.25"/>
    <row r="27547" hidden="1" x14ac:dyDescent="0.25"/>
    <row r="27548" hidden="1" x14ac:dyDescent="0.25"/>
    <row r="27549" hidden="1" x14ac:dyDescent="0.25"/>
    <row r="27550" hidden="1" x14ac:dyDescent="0.25"/>
    <row r="27551" hidden="1" x14ac:dyDescent="0.25"/>
    <row r="27552" hidden="1" x14ac:dyDescent="0.25"/>
    <row r="27553" hidden="1" x14ac:dyDescent="0.25"/>
    <row r="27554" hidden="1" x14ac:dyDescent="0.25"/>
    <row r="27555" hidden="1" x14ac:dyDescent="0.25"/>
    <row r="27556" hidden="1" x14ac:dyDescent="0.25"/>
    <row r="27557" hidden="1" x14ac:dyDescent="0.25"/>
    <row r="27558" hidden="1" x14ac:dyDescent="0.25"/>
    <row r="27559" hidden="1" x14ac:dyDescent="0.25"/>
    <row r="27560" hidden="1" x14ac:dyDescent="0.25"/>
    <row r="27561" hidden="1" x14ac:dyDescent="0.25"/>
    <row r="27562" hidden="1" x14ac:dyDescent="0.25"/>
    <row r="27563" hidden="1" x14ac:dyDescent="0.25"/>
    <row r="27564" hidden="1" x14ac:dyDescent="0.25"/>
    <row r="27565" hidden="1" x14ac:dyDescent="0.25"/>
    <row r="27566" hidden="1" x14ac:dyDescent="0.25"/>
    <row r="27567" hidden="1" x14ac:dyDescent="0.25"/>
    <row r="27568" hidden="1" x14ac:dyDescent="0.25"/>
    <row r="27569" hidden="1" x14ac:dyDescent="0.25"/>
    <row r="27570" hidden="1" x14ac:dyDescent="0.25"/>
    <row r="27571" hidden="1" x14ac:dyDescent="0.25"/>
    <row r="27572" hidden="1" x14ac:dyDescent="0.25"/>
    <row r="27573" hidden="1" x14ac:dyDescent="0.25"/>
    <row r="27574" hidden="1" x14ac:dyDescent="0.25"/>
    <row r="27575" hidden="1" x14ac:dyDescent="0.25"/>
    <row r="27576" hidden="1" x14ac:dyDescent="0.25"/>
    <row r="27577" hidden="1" x14ac:dyDescent="0.25"/>
    <row r="27578" hidden="1" x14ac:dyDescent="0.25"/>
    <row r="27579" hidden="1" x14ac:dyDescent="0.25"/>
    <row r="27580" hidden="1" x14ac:dyDescent="0.25"/>
    <row r="27581" hidden="1" x14ac:dyDescent="0.25"/>
    <row r="27582" hidden="1" x14ac:dyDescent="0.25"/>
    <row r="27583" hidden="1" x14ac:dyDescent="0.25"/>
    <row r="27584" hidden="1" x14ac:dyDescent="0.25"/>
    <row r="27585" hidden="1" x14ac:dyDescent="0.25"/>
    <row r="27586" hidden="1" x14ac:dyDescent="0.25"/>
    <row r="27587" hidden="1" x14ac:dyDescent="0.25"/>
    <row r="27588" hidden="1" x14ac:dyDescent="0.25"/>
    <row r="27589" hidden="1" x14ac:dyDescent="0.25"/>
    <row r="27590" hidden="1" x14ac:dyDescent="0.25"/>
    <row r="27591" hidden="1" x14ac:dyDescent="0.25"/>
    <row r="27592" hidden="1" x14ac:dyDescent="0.25"/>
    <row r="27593" hidden="1" x14ac:dyDescent="0.25"/>
    <row r="27594" hidden="1" x14ac:dyDescent="0.25"/>
    <row r="27595" hidden="1" x14ac:dyDescent="0.25"/>
    <row r="27596" hidden="1" x14ac:dyDescent="0.25"/>
    <row r="27597" hidden="1" x14ac:dyDescent="0.25"/>
    <row r="27598" hidden="1" x14ac:dyDescent="0.25"/>
    <row r="27599" hidden="1" x14ac:dyDescent="0.25"/>
    <row r="27600" hidden="1" x14ac:dyDescent="0.25"/>
    <row r="27601" hidden="1" x14ac:dyDescent="0.25"/>
    <row r="27602" hidden="1" x14ac:dyDescent="0.25"/>
    <row r="27603" hidden="1" x14ac:dyDescent="0.25"/>
    <row r="27604" hidden="1" x14ac:dyDescent="0.25"/>
    <row r="27605" hidden="1" x14ac:dyDescent="0.25"/>
    <row r="27606" hidden="1" x14ac:dyDescent="0.25"/>
    <row r="27607" hidden="1" x14ac:dyDescent="0.25"/>
    <row r="27608" hidden="1" x14ac:dyDescent="0.25"/>
    <row r="27609" hidden="1" x14ac:dyDescent="0.25"/>
    <row r="27610" hidden="1" x14ac:dyDescent="0.25"/>
    <row r="27611" hidden="1" x14ac:dyDescent="0.25"/>
    <row r="27612" hidden="1" x14ac:dyDescent="0.25"/>
    <row r="27613" hidden="1" x14ac:dyDescent="0.25"/>
    <row r="27614" hidden="1" x14ac:dyDescent="0.25"/>
    <row r="27615" hidden="1" x14ac:dyDescent="0.25"/>
    <row r="27616" hidden="1" x14ac:dyDescent="0.25"/>
    <row r="27617" hidden="1" x14ac:dyDescent="0.25"/>
    <row r="27618" hidden="1" x14ac:dyDescent="0.25"/>
    <row r="27619" hidden="1" x14ac:dyDescent="0.25"/>
    <row r="27620" hidden="1" x14ac:dyDescent="0.25"/>
    <row r="27621" hidden="1" x14ac:dyDescent="0.25"/>
    <row r="27622" hidden="1" x14ac:dyDescent="0.25"/>
    <row r="27623" hidden="1" x14ac:dyDescent="0.25"/>
    <row r="27624" hidden="1" x14ac:dyDescent="0.25"/>
    <row r="27625" hidden="1" x14ac:dyDescent="0.25"/>
    <row r="27626" hidden="1" x14ac:dyDescent="0.25"/>
    <row r="27627" hidden="1" x14ac:dyDescent="0.25"/>
    <row r="27628" hidden="1" x14ac:dyDescent="0.25"/>
    <row r="27629" hidden="1" x14ac:dyDescent="0.25"/>
    <row r="27630" hidden="1" x14ac:dyDescent="0.25"/>
    <row r="27631" hidden="1" x14ac:dyDescent="0.25"/>
    <row r="27632" hidden="1" x14ac:dyDescent="0.25"/>
    <row r="27633" hidden="1" x14ac:dyDescent="0.25"/>
    <row r="27634" hidden="1" x14ac:dyDescent="0.25"/>
    <row r="27635" hidden="1" x14ac:dyDescent="0.25"/>
    <row r="27636" hidden="1" x14ac:dyDescent="0.25"/>
    <row r="27637" hidden="1" x14ac:dyDescent="0.25"/>
    <row r="27638" hidden="1" x14ac:dyDescent="0.25"/>
    <row r="27639" hidden="1" x14ac:dyDescent="0.25"/>
    <row r="27640" hidden="1" x14ac:dyDescent="0.25"/>
    <row r="27641" hidden="1" x14ac:dyDescent="0.25"/>
    <row r="27642" hidden="1" x14ac:dyDescent="0.25"/>
    <row r="27643" hidden="1" x14ac:dyDescent="0.25"/>
    <row r="27644" hidden="1" x14ac:dyDescent="0.25"/>
    <row r="27645" hidden="1" x14ac:dyDescent="0.25"/>
    <row r="27646" hidden="1" x14ac:dyDescent="0.25"/>
    <row r="27647" hidden="1" x14ac:dyDescent="0.25"/>
    <row r="27648" hidden="1" x14ac:dyDescent="0.25"/>
    <row r="27649" hidden="1" x14ac:dyDescent="0.25"/>
    <row r="27650" hidden="1" x14ac:dyDescent="0.25"/>
    <row r="27651" hidden="1" x14ac:dyDescent="0.25"/>
    <row r="27652" hidden="1" x14ac:dyDescent="0.25"/>
    <row r="27653" hidden="1" x14ac:dyDescent="0.25"/>
    <row r="27654" hidden="1" x14ac:dyDescent="0.25"/>
    <row r="27655" hidden="1" x14ac:dyDescent="0.25"/>
    <row r="27656" hidden="1" x14ac:dyDescent="0.25"/>
    <row r="27657" hidden="1" x14ac:dyDescent="0.25"/>
    <row r="27658" hidden="1" x14ac:dyDescent="0.25"/>
    <row r="27659" hidden="1" x14ac:dyDescent="0.25"/>
    <row r="27660" hidden="1" x14ac:dyDescent="0.25"/>
    <row r="27661" hidden="1" x14ac:dyDescent="0.25"/>
    <row r="27662" hidden="1" x14ac:dyDescent="0.25"/>
    <row r="27663" hidden="1" x14ac:dyDescent="0.25"/>
    <row r="27664" hidden="1" x14ac:dyDescent="0.25"/>
    <row r="27665" hidden="1" x14ac:dyDescent="0.25"/>
    <row r="27666" hidden="1" x14ac:dyDescent="0.25"/>
    <row r="27667" hidden="1" x14ac:dyDescent="0.25"/>
    <row r="27668" hidden="1" x14ac:dyDescent="0.25"/>
    <row r="27669" hidden="1" x14ac:dyDescent="0.25"/>
    <row r="27670" hidden="1" x14ac:dyDescent="0.25"/>
    <row r="27671" hidden="1" x14ac:dyDescent="0.25"/>
    <row r="27672" hidden="1" x14ac:dyDescent="0.25"/>
    <row r="27673" hidden="1" x14ac:dyDescent="0.25"/>
    <row r="27674" hidden="1" x14ac:dyDescent="0.25"/>
    <row r="27675" hidden="1" x14ac:dyDescent="0.25"/>
    <row r="27676" hidden="1" x14ac:dyDescent="0.25"/>
    <row r="27677" hidden="1" x14ac:dyDescent="0.25"/>
    <row r="27678" hidden="1" x14ac:dyDescent="0.25"/>
    <row r="27679" hidden="1" x14ac:dyDescent="0.25"/>
    <row r="27680" hidden="1" x14ac:dyDescent="0.25"/>
    <row r="27681" hidden="1" x14ac:dyDescent="0.25"/>
    <row r="27682" hidden="1" x14ac:dyDescent="0.25"/>
    <row r="27683" hidden="1" x14ac:dyDescent="0.25"/>
    <row r="27684" hidden="1" x14ac:dyDescent="0.25"/>
    <row r="27685" hidden="1" x14ac:dyDescent="0.25"/>
    <row r="27686" hidden="1" x14ac:dyDescent="0.25"/>
    <row r="27687" hidden="1" x14ac:dyDescent="0.25"/>
    <row r="27688" hidden="1" x14ac:dyDescent="0.25"/>
    <row r="27689" hidden="1" x14ac:dyDescent="0.25"/>
    <row r="27690" hidden="1" x14ac:dyDescent="0.25"/>
    <row r="27691" hidden="1" x14ac:dyDescent="0.25"/>
    <row r="27692" hidden="1" x14ac:dyDescent="0.25"/>
    <row r="27693" hidden="1" x14ac:dyDescent="0.25"/>
    <row r="27694" hidden="1" x14ac:dyDescent="0.25"/>
    <row r="27695" hidden="1" x14ac:dyDescent="0.25"/>
    <row r="27696" hidden="1" x14ac:dyDescent="0.25"/>
    <row r="27697" hidden="1" x14ac:dyDescent="0.25"/>
    <row r="27698" hidden="1" x14ac:dyDescent="0.25"/>
    <row r="27699" hidden="1" x14ac:dyDescent="0.25"/>
    <row r="27700" hidden="1" x14ac:dyDescent="0.25"/>
    <row r="27701" hidden="1" x14ac:dyDescent="0.25"/>
    <row r="27702" hidden="1" x14ac:dyDescent="0.25"/>
    <row r="27703" hidden="1" x14ac:dyDescent="0.25"/>
    <row r="27704" hidden="1" x14ac:dyDescent="0.25"/>
    <row r="27705" hidden="1" x14ac:dyDescent="0.25"/>
    <row r="27706" hidden="1" x14ac:dyDescent="0.25"/>
    <row r="27707" hidden="1" x14ac:dyDescent="0.25"/>
    <row r="27708" hidden="1" x14ac:dyDescent="0.25"/>
    <row r="27709" hidden="1" x14ac:dyDescent="0.25"/>
    <row r="27710" hidden="1" x14ac:dyDescent="0.25"/>
    <row r="27711" hidden="1" x14ac:dyDescent="0.25"/>
    <row r="27712" hidden="1" x14ac:dyDescent="0.25"/>
    <row r="27713" hidden="1" x14ac:dyDescent="0.25"/>
    <row r="27714" hidden="1" x14ac:dyDescent="0.25"/>
    <row r="27715" hidden="1" x14ac:dyDescent="0.25"/>
    <row r="27716" hidden="1" x14ac:dyDescent="0.25"/>
    <row r="27717" hidden="1" x14ac:dyDescent="0.25"/>
    <row r="27718" hidden="1" x14ac:dyDescent="0.25"/>
    <row r="27719" hidden="1" x14ac:dyDescent="0.25"/>
    <row r="27720" hidden="1" x14ac:dyDescent="0.25"/>
    <row r="27721" hidden="1" x14ac:dyDescent="0.25"/>
    <row r="27722" hidden="1" x14ac:dyDescent="0.25"/>
    <row r="27723" hidden="1" x14ac:dyDescent="0.25"/>
    <row r="27724" hidden="1" x14ac:dyDescent="0.25"/>
    <row r="27725" hidden="1" x14ac:dyDescent="0.25"/>
    <row r="27726" hidden="1" x14ac:dyDescent="0.25"/>
    <row r="27727" hidden="1" x14ac:dyDescent="0.25"/>
    <row r="27728" hidden="1" x14ac:dyDescent="0.25"/>
    <row r="27729" hidden="1" x14ac:dyDescent="0.25"/>
    <row r="27730" hidden="1" x14ac:dyDescent="0.25"/>
    <row r="27731" hidden="1" x14ac:dyDescent="0.25"/>
    <row r="27732" hidden="1" x14ac:dyDescent="0.25"/>
    <row r="27733" hidden="1" x14ac:dyDescent="0.25"/>
    <row r="27734" hidden="1" x14ac:dyDescent="0.25"/>
    <row r="27735" hidden="1" x14ac:dyDescent="0.25"/>
    <row r="27736" hidden="1" x14ac:dyDescent="0.25"/>
    <row r="27737" hidden="1" x14ac:dyDescent="0.25"/>
    <row r="27738" hidden="1" x14ac:dyDescent="0.25"/>
    <row r="27739" hidden="1" x14ac:dyDescent="0.25"/>
    <row r="27740" hidden="1" x14ac:dyDescent="0.25"/>
    <row r="27741" hidden="1" x14ac:dyDescent="0.25"/>
    <row r="27742" hidden="1" x14ac:dyDescent="0.25"/>
    <row r="27743" hidden="1" x14ac:dyDescent="0.25"/>
    <row r="27744" hidden="1" x14ac:dyDescent="0.25"/>
    <row r="27745" hidden="1" x14ac:dyDescent="0.25"/>
    <row r="27746" hidden="1" x14ac:dyDescent="0.25"/>
    <row r="27747" hidden="1" x14ac:dyDescent="0.25"/>
    <row r="27748" hidden="1" x14ac:dyDescent="0.25"/>
    <row r="27749" hidden="1" x14ac:dyDescent="0.25"/>
    <row r="27750" hidden="1" x14ac:dyDescent="0.25"/>
    <row r="27751" hidden="1" x14ac:dyDescent="0.25"/>
    <row r="27752" hidden="1" x14ac:dyDescent="0.25"/>
    <row r="27753" hidden="1" x14ac:dyDescent="0.25"/>
    <row r="27754" hidden="1" x14ac:dyDescent="0.25"/>
    <row r="27755" hidden="1" x14ac:dyDescent="0.25"/>
    <row r="27756" hidden="1" x14ac:dyDescent="0.25"/>
    <row r="27757" hidden="1" x14ac:dyDescent="0.25"/>
    <row r="27758" hidden="1" x14ac:dyDescent="0.25"/>
    <row r="27759" hidden="1" x14ac:dyDescent="0.25"/>
    <row r="27760" hidden="1" x14ac:dyDescent="0.25"/>
    <row r="27761" hidden="1" x14ac:dyDescent="0.25"/>
    <row r="27762" hidden="1" x14ac:dyDescent="0.25"/>
    <row r="27763" hidden="1" x14ac:dyDescent="0.25"/>
    <row r="27764" hidden="1" x14ac:dyDescent="0.25"/>
    <row r="27765" hidden="1" x14ac:dyDescent="0.25"/>
    <row r="27766" hidden="1" x14ac:dyDescent="0.25"/>
    <row r="27767" hidden="1" x14ac:dyDescent="0.25"/>
    <row r="27768" hidden="1" x14ac:dyDescent="0.25"/>
    <row r="27769" hidden="1" x14ac:dyDescent="0.25"/>
    <row r="27770" hidden="1" x14ac:dyDescent="0.25"/>
    <row r="27771" hidden="1" x14ac:dyDescent="0.25"/>
    <row r="27772" hidden="1" x14ac:dyDescent="0.25"/>
    <row r="27773" hidden="1" x14ac:dyDescent="0.25"/>
    <row r="27774" hidden="1" x14ac:dyDescent="0.25"/>
    <row r="27775" hidden="1" x14ac:dyDescent="0.25"/>
    <row r="27776" hidden="1" x14ac:dyDescent="0.25"/>
    <row r="27777" hidden="1" x14ac:dyDescent="0.25"/>
    <row r="27778" hidden="1" x14ac:dyDescent="0.25"/>
    <row r="27779" hidden="1" x14ac:dyDescent="0.25"/>
    <row r="27780" hidden="1" x14ac:dyDescent="0.25"/>
    <row r="27781" hidden="1" x14ac:dyDescent="0.25"/>
    <row r="27782" hidden="1" x14ac:dyDescent="0.25"/>
    <row r="27783" hidden="1" x14ac:dyDescent="0.25"/>
    <row r="27784" hidden="1" x14ac:dyDescent="0.25"/>
    <row r="27785" hidden="1" x14ac:dyDescent="0.25"/>
    <row r="27786" hidden="1" x14ac:dyDescent="0.25"/>
    <row r="27787" hidden="1" x14ac:dyDescent="0.25"/>
    <row r="27788" hidden="1" x14ac:dyDescent="0.25"/>
    <row r="27789" hidden="1" x14ac:dyDescent="0.25"/>
    <row r="27790" hidden="1" x14ac:dyDescent="0.25"/>
    <row r="27791" hidden="1" x14ac:dyDescent="0.25"/>
    <row r="27792" hidden="1" x14ac:dyDescent="0.25"/>
    <row r="27793" hidden="1" x14ac:dyDescent="0.25"/>
    <row r="27794" hidden="1" x14ac:dyDescent="0.25"/>
    <row r="27795" hidden="1" x14ac:dyDescent="0.25"/>
    <row r="27796" hidden="1" x14ac:dyDescent="0.25"/>
    <row r="27797" hidden="1" x14ac:dyDescent="0.25"/>
    <row r="27798" hidden="1" x14ac:dyDescent="0.25"/>
    <row r="27799" hidden="1" x14ac:dyDescent="0.25"/>
    <row r="27800" hidden="1" x14ac:dyDescent="0.25"/>
    <row r="27801" hidden="1" x14ac:dyDescent="0.25"/>
    <row r="27802" hidden="1" x14ac:dyDescent="0.25"/>
    <row r="27803" hidden="1" x14ac:dyDescent="0.25"/>
    <row r="27804" hidden="1" x14ac:dyDescent="0.25"/>
    <row r="27805" hidden="1" x14ac:dyDescent="0.25"/>
    <row r="27806" hidden="1" x14ac:dyDescent="0.25"/>
    <row r="27807" hidden="1" x14ac:dyDescent="0.25"/>
    <row r="27808" hidden="1" x14ac:dyDescent="0.25"/>
    <row r="27809" hidden="1" x14ac:dyDescent="0.25"/>
    <row r="27810" hidden="1" x14ac:dyDescent="0.25"/>
    <row r="27811" hidden="1" x14ac:dyDescent="0.25"/>
    <row r="27812" hidden="1" x14ac:dyDescent="0.25"/>
    <row r="27813" hidden="1" x14ac:dyDescent="0.25"/>
    <row r="27814" hidden="1" x14ac:dyDescent="0.25"/>
    <row r="27815" hidden="1" x14ac:dyDescent="0.25"/>
    <row r="27816" hidden="1" x14ac:dyDescent="0.25"/>
    <row r="27817" hidden="1" x14ac:dyDescent="0.25"/>
    <row r="27818" hidden="1" x14ac:dyDescent="0.25"/>
    <row r="27819" hidden="1" x14ac:dyDescent="0.25"/>
    <row r="27820" hidden="1" x14ac:dyDescent="0.25"/>
    <row r="27821" hidden="1" x14ac:dyDescent="0.25"/>
    <row r="27822" hidden="1" x14ac:dyDescent="0.25"/>
    <row r="27823" hidden="1" x14ac:dyDescent="0.25"/>
    <row r="27824" hidden="1" x14ac:dyDescent="0.25"/>
    <row r="27825" hidden="1" x14ac:dyDescent="0.25"/>
    <row r="27826" hidden="1" x14ac:dyDescent="0.25"/>
    <row r="27827" hidden="1" x14ac:dyDescent="0.25"/>
    <row r="27828" hidden="1" x14ac:dyDescent="0.25"/>
    <row r="27829" hidden="1" x14ac:dyDescent="0.25"/>
    <row r="27830" hidden="1" x14ac:dyDescent="0.25"/>
    <row r="27831" hidden="1" x14ac:dyDescent="0.25"/>
    <row r="27832" hidden="1" x14ac:dyDescent="0.25"/>
    <row r="27833" hidden="1" x14ac:dyDescent="0.25"/>
    <row r="27834" hidden="1" x14ac:dyDescent="0.25"/>
    <row r="27835" hidden="1" x14ac:dyDescent="0.25"/>
    <row r="27836" hidden="1" x14ac:dyDescent="0.25"/>
    <row r="27837" hidden="1" x14ac:dyDescent="0.25"/>
    <row r="27838" hidden="1" x14ac:dyDescent="0.25"/>
    <row r="27839" hidden="1" x14ac:dyDescent="0.25"/>
    <row r="27840" hidden="1" x14ac:dyDescent="0.25"/>
    <row r="27841" hidden="1" x14ac:dyDescent="0.25"/>
    <row r="27842" hidden="1" x14ac:dyDescent="0.25"/>
    <row r="27843" hidden="1" x14ac:dyDescent="0.25"/>
    <row r="27844" hidden="1" x14ac:dyDescent="0.25"/>
    <row r="27845" hidden="1" x14ac:dyDescent="0.25"/>
    <row r="27846" hidden="1" x14ac:dyDescent="0.25"/>
    <row r="27847" hidden="1" x14ac:dyDescent="0.25"/>
    <row r="27848" hidden="1" x14ac:dyDescent="0.25"/>
    <row r="27849" hidden="1" x14ac:dyDescent="0.25"/>
    <row r="27850" hidden="1" x14ac:dyDescent="0.25"/>
    <row r="27851" hidden="1" x14ac:dyDescent="0.25"/>
    <row r="27852" hidden="1" x14ac:dyDescent="0.25"/>
    <row r="27853" hidden="1" x14ac:dyDescent="0.25"/>
    <row r="27854" hidden="1" x14ac:dyDescent="0.25"/>
    <row r="27855" hidden="1" x14ac:dyDescent="0.25"/>
    <row r="27856" hidden="1" x14ac:dyDescent="0.25"/>
    <row r="27857" hidden="1" x14ac:dyDescent="0.25"/>
    <row r="27858" hidden="1" x14ac:dyDescent="0.25"/>
    <row r="27859" hidden="1" x14ac:dyDescent="0.25"/>
    <row r="27860" hidden="1" x14ac:dyDescent="0.25"/>
    <row r="27861" hidden="1" x14ac:dyDescent="0.25"/>
    <row r="27862" hidden="1" x14ac:dyDescent="0.25"/>
    <row r="27863" hidden="1" x14ac:dyDescent="0.25"/>
    <row r="27864" hidden="1" x14ac:dyDescent="0.25"/>
    <row r="27865" hidden="1" x14ac:dyDescent="0.25"/>
    <row r="27866" hidden="1" x14ac:dyDescent="0.25"/>
    <row r="27867" hidden="1" x14ac:dyDescent="0.25"/>
    <row r="27868" hidden="1" x14ac:dyDescent="0.25"/>
    <row r="27869" hidden="1" x14ac:dyDescent="0.25"/>
    <row r="27870" hidden="1" x14ac:dyDescent="0.25"/>
    <row r="27871" hidden="1" x14ac:dyDescent="0.25"/>
    <row r="27872" hidden="1" x14ac:dyDescent="0.25"/>
    <row r="27873" hidden="1" x14ac:dyDescent="0.25"/>
    <row r="27874" hidden="1" x14ac:dyDescent="0.25"/>
    <row r="27875" hidden="1" x14ac:dyDescent="0.25"/>
    <row r="27876" hidden="1" x14ac:dyDescent="0.25"/>
    <row r="27877" hidden="1" x14ac:dyDescent="0.25"/>
    <row r="27878" hidden="1" x14ac:dyDescent="0.25"/>
    <row r="27879" hidden="1" x14ac:dyDescent="0.25"/>
    <row r="27880" hidden="1" x14ac:dyDescent="0.25"/>
    <row r="27881" hidden="1" x14ac:dyDescent="0.25"/>
    <row r="27882" hidden="1" x14ac:dyDescent="0.25"/>
    <row r="27883" hidden="1" x14ac:dyDescent="0.25"/>
    <row r="27884" hidden="1" x14ac:dyDescent="0.25"/>
    <row r="27885" hidden="1" x14ac:dyDescent="0.25"/>
    <row r="27886" hidden="1" x14ac:dyDescent="0.25"/>
    <row r="27887" hidden="1" x14ac:dyDescent="0.25"/>
    <row r="27888" hidden="1" x14ac:dyDescent="0.25"/>
    <row r="27889" hidden="1" x14ac:dyDescent="0.25"/>
    <row r="27890" hidden="1" x14ac:dyDescent="0.25"/>
    <row r="27891" hidden="1" x14ac:dyDescent="0.25"/>
    <row r="27892" hidden="1" x14ac:dyDescent="0.25"/>
    <row r="27893" hidden="1" x14ac:dyDescent="0.25"/>
    <row r="27894" hidden="1" x14ac:dyDescent="0.25"/>
    <row r="27895" hidden="1" x14ac:dyDescent="0.25"/>
    <row r="27896" hidden="1" x14ac:dyDescent="0.25"/>
    <row r="27897" hidden="1" x14ac:dyDescent="0.25"/>
    <row r="27898" hidden="1" x14ac:dyDescent="0.25"/>
    <row r="27899" hidden="1" x14ac:dyDescent="0.25"/>
    <row r="27900" hidden="1" x14ac:dyDescent="0.25"/>
    <row r="27901" hidden="1" x14ac:dyDescent="0.25"/>
    <row r="27902" hidden="1" x14ac:dyDescent="0.25"/>
    <row r="27903" hidden="1" x14ac:dyDescent="0.25"/>
    <row r="27904" hidden="1" x14ac:dyDescent="0.25"/>
    <row r="27905" hidden="1" x14ac:dyDescent="0.25"/>
    <row r="27906" hidden="1" x14ac:dyDescent="0.25"/>
    <row r="27907" hidden="1" x14ac:dyDescent="0.25"/>
    <row r="27908" hidden="1" x14ac:dyDescent="0.25"/>
    <row r="27909" hidden="1" x14ac:dyDescent="0.25"/>
    <row r="27910" hidden="1" x14ac:dyDescent="0.25"/>
    <row r="27911" hidden="1" x14ac:dyDescent="0.25"/>
    <row r="27912" hidden="1" x14ac:dyDescent="0.25"/>
    <row r="27913" hidden="1" x14ac:dyDescent="0.25"/>
    <row r="27914" hidden="1" x14ac:dyDescent="0.25"/>
    <row r="27915" hidden="1" x14ac:dyDescent="0.25"/>
    <row r="27916" hidden="1" x14ac:dyDescent="0.25"/>
    <row r="27917" hidden="1" x14ac:dyDescent="0.25"/>
    <row r="27918" hidden="1" x14ac:dyDescent="0.25"/>
    <row r="27919" hidden="1" x14ac:dyDescent="0.25"/>
    <row r="27920" hidden="1" x14ac:dyDescent="0.25"/>
    <row r="27921" hidden="1" x14ac:dyDescent="0.25"/>
    <row r="27922" hidden="1" x14ac:dyDescent="0.25"/>
    <row r="27923" hidden="1" x14ac:dyDescent="0.25"/>
    <row r="27924" hidden="1" x14ac:dyDescent="0.25"/>
    <row r="27925" hidden="1" x14ac:dyDescent="0.25"/>
    <row r="27926" hidden="1" x14ac:dyDescent="0.25"/>
    <row r="27927" hidden="1" x14ac:dyDescent="0.25"/>
    <row r="27928" hidden="1" x14ac:dyDescent="0.25"/>
    <row r="27929" hidden="1" x14ac:dyDescent="0.25"/>
    <row r="27930" hidden="1" x14ac:dyDescent="0.25"/>
    <row r="27931" hidden="1" x14ac:dyDescent="0.25"/>
    <row r="27932" hidden="1" x14ac:dyDescent="0.25"/>
    <row r="27933" hidden="1" x14ac:dyDescent="0.25"/>
    <row r="27934" hidden="1" x14ac:dyDescent="0.25"/>
    <row r="27935" hidden="1" x14ac:dyDescent="0.25"/>
    <row r="27936" hidden="1" x14ac:dyDescent="0.25"/>
    <row r="27937" hidden="1" x14ac:dyDescent="0.25"/>
    <row r="27938" hidden="1" x14ac:dyDescent="0.25"/>
    <row r="27939" hidden="1" x14ac:dyDescent="0.25"/>
    <row r="27940" hidden="1" x14ac:dyDescent="0.25"/>
    <row r="27941" hidden="1" x14ac:dyDescent="0.25"/>
    <row r="27942" hidden="1" x14ac:dyDescent="0.25"/>
    <row r="27943" hidden="1" x14ac:dyDescent="0.25"/>
    <row r="27944" hidden="1" x14ac:dyDescent="0.25"/>
    <row r="27945" hidden="1" x14ac:dyDescent="0.25"/>
    <row r="27946" hidden="1" x14ac:dyDescent="0.25"/>
    <row r="27947" hidden="1" x14ac:dyDescent="0.25"/>
    <row r="27948" hidden="1" x14ac:dyDescent="0.25"/>
    <row r="27949" hidden="1" x14ac:dyDescent="0.25"/>
    <row r="27950" hidden="1" x14ac:dyDescent="0.25"/>
    <row r="27951" hidden="1" x14ac:dyDescent="0.25"/>
    <row r="27952" hidden="1" x14ac:dyDescent="0.25"/>
    <row r="27953" hidden="1" x14ac:dyDescent="0.25"/>
    <row r="27954" hidden="1" x14ac:dyDescent="0.25"/>
    <row r="27955" hidden="1" x14ac:dyDescent="0.25"/>
    <row r="27956" hidden="1" x14ac:dyDescent="0.25"/>
    <row r="27957" hidden="1" x14ac:dyDescent="0.25"/>
    <row r="27958" hidden="1" x14ac:dyDescent="0.25"/>
    <row r="27959" hidden="1" x14ac:dyDescent="0.25"/>
    <row r="27960" hidden="1" x14ac:dyDescent="0.25"/>
    <row r="27961" hidden="1" x14ac:dyDescent="0.25"/>
    <row r="27962" hidden="1" x14ac:dyDescent="0.25"/>
    <row r="27963" hidden="1" x14ac:dyDescent="0.25"/>
    <row r="27964" hidden="1" x14ac:dyDescent="0.25"/>
    <row r="27965" hidden="1" x14ac:dyDescent="0.25"/>
    <row r="27966" hidden="1" x14ac:dyDescent="0.25"/>
    <row r="27967" hidden="1" x14ac:dyDescent="0.25"/>
    <row r="27968" hidden="1" x14ac:dyDescent="0.25"/>
    <row r="27969" hidden="1" x14ac:dyDescent="0.25"/>
    <row r="27970" hidden="1" x14ac:dyDescent="0.25"/>
    <row r="27971" hidden="1" x14ac:dyDescent="0.25"/>
    <row r="27972" hidden="1" x14ac:dyDescent="0.25"/>
    <row r="27973" hidden="1" x14ac:dyDescent="0.25"/>
    <row r="27974" hidden="1" x14ac:dyDescent="0.25"/>
    <row r="27975" hidden="1" x14ac:dyDescent="0.25"/>
    <row r="27976" hidden="1" x14ac:dyDescent="0.25"/>
    <row r="27977" hidden="1" x14ac:dyDescent="0.25"/>
    <row r="27978" hidden="1" x14ac:dyDescent="0.25"/>
    <row r="27979" hidden="1" x14ac:dyDescent="0.25"/>
    <row r="27980" hidden="1" x14ac:dyDescent="0.25"/>
    <row r="27981" hidden="1" x14ac:dyDescent="0.25"/>
    <row r="27982" hidden="1" x14ac:dyDescent="0.25"/>
    <row r="27983" hidden="1" x14ac:dyDescent="0.25"/>
    <row r="27984" hidden="1" x14ac:dyDescent="0.25"/>
    <row r="27985" hidden="1" x14ac:dyDescent="0.25"/>
    <row r="27986" hidden="1" x14ac:dyDescent="0.25"/>
    <row r="27987" hidden="1" x14ac:dyDescent="0.25"/>
    <row r="27988" hidden="1" x14ac:dyDescent="0.25"/>
    <row r="27989" hidden="1" x14ac:dyDescent="0.25"/>
    <row r="27990" hidden="1" x14ac:dyDescent="0.25"/>
    <row r="27991" hidden="1" x14ac:dyDescent="0.25"/>
    <row r="27992" hidden="1" x14ac:dyDescent="0.25"/>
    <row r="27993" hidden="1" x14ac:dyDescent="0.25"/>
    <row r="27994" hidden="1" x14ac:dyDescent="0.25"/>
    <row r="27995" hidden="1" x14ac:dyDescent="0.25"/>
    <row r="27996" hidden="1" x14ac:dyDescent="0.25"/>
    <row r="27997" hidden="1" x14ac:dyDescent="0.25"/>
    <row r="27998" hidden="1" x14ac:dyDescent="0.25"/>
    <row r="27999" hidden="1" x14ac:dyDescent="0.25"/>
    <row r="28000" hidden="1" x14ac:dyDescent="0.25"/>
    <row r="28001" hidden="1" x14ac:dyDescent="0.25"/>
    <row r="28002" hidden="1" x14ac:dyDescent="0.25"/>
    <row r="28003" hidden="1" x14ac:dyDescent="0.25"/>
    <row r="28004" hidden="1" x14ac:dyDescent="0.25"/>
    <row r="28005" hidden="1" x14ac:dyDescent="0.25"/>
    <row r="28006" hidden="1" x14ac:dyDescent="0.25"/>
    <row r="28007" hidden="1" x14ac:dyDescent="0.25"/>
    <row r="28008" hidden="1" x14ac:dyDescent="0.25"/>
    <row r="28009" hidden="1" x14ac:dyDescent="0.25"/>
    <row r="28010" hidden="1" x14ac:dyDescent="0.25"/>
    <row r="28011" hidden="1" x14ac:dyDescent="0.25"/>
    <row r="28012" hidden="1" x14ac:dyDescent="0.25"/>
    <row r="28013" hidden="1" x14ac:dyDescent="0.25"/>
    <row r="28014" hidden="1" x14ac:dyDescent="0.25"/>
    <row r="28015" hidden="1" x14ac:dyDescent="0.25"/>
    <row r="28016" hidden="1" x14ac:dyDescent="0.25"/>
    <row r="28017" hidden="1" x14ac:dyDescent="0.25"/>
    <row r="28018" hidden="1" x14ac:dyDescent="0.25"/>
    <row r="28019" hidden="1" x14ac:dyDescent="0.25"/>
    <row r="28020" hidden="1" x14ac:dyDescent="0.25"/>
    <row r="28021" hidden="1" x14ac:dyDescent="0.25"/>
    <row r="28022" hidden="1" x14ac:dyDescent="0.25"/>
    <row r="28023" hidden="1" x14ac:dyDescent="0.25"/>
    <row r="28024" hidden="1" x14ac:dyDescent="0.25"/>
    <row r="28025" hidden="1" x14ac:dyDescent="0.25"/>
    <row r="28026" hidden="1" x14ac:dyDescent="0.25"/>
    <row r="28027" hidden="1" x14ac:dyDescent="0.25"/>
    <row r="28028" hidden="1" x14ac:dyDescent="0.25"/>
    <row r="28029" hidden="1" x14ac:dyDescent="0.25"/>
    <row r="28030" hidden="1" x14ac:dyDescent="0.25"/>
    <row r="28031" hidden="1" x14ac:dyDescent="0.25"/>
    <row r="28032" hidden="1" x14ac:dyDescent="0.25"/>
    <row r="28033" hidden="1" x14ac:dyDescent="0.25"/>
    <row r="28034" hidden="1" x14ac:dyDescent="0.25"/>
    <row r="28035" hidden="1" x14ac:dyDescent="0.25"/>
    <row r="28036" hidden="1" x14ac:dyDescent="0.25"/>
    <row r="28037" hidden="1" x14ac:dyDescent="0.25"/>
    <row r="28038" hidden="1" x14ac:dyDescent="0.25"/>
    <row r="28039" hidden="1" x14ac:dyDescent="0.25"/>
    <row r="28040" hidden="1" x14ac:dyDescent="0.25"/>
    <row r="28041" hidden="1" x14ac:dyDescent="0.25"/>
    <row r="28042" hidden="1" x14ac:dyDescent="0.25"/>
    <row r="28043" hidden="1" x14ac:dyDescent="0.25"/>
    <row r="28044" hidden="1" x14ac:dyDescent="0.25"/>
    <row r="28045" hidden="1" x14ac:dyDescent="0.25"/>
    <row r="28046" hidden="1" x14ac:dyDescent="0.25"/>
    <row r="28047" hidden="1" x14ac:dyDescent="0.25"/>
    <row r="28048" hidden="1" x14ac:dyDescent="0.25"/>
    <row r="28049" hidden="1" x14ac:dyDescent="0.25"/>
    <row r="28050" hidden="1" x14ac:dyDescent="0.25"/>
    <row r="28051" hidden="1" x14ac:dyDescent="0.25"/>
    <row r="28052" hidden="1" x14ac:dyDescent="0.25"/>
    <row r="28053" hidden="1" x14ac:dyDescent="0.25"/>
    <row r="28054" hidden="1" x14ac:dyDescent="0.25"/>
    <row r="28055" hidden="1" x14ac:dyDescent="0.25"/>
    <row r="28056" hidden="1" x14ac:dyDescent="0.25"/>
    <row r="28057" hidden="1" x14ac:dyDescent="0.25"/>
    <row r="28058" hidden="1" x14ac:dyDescent="0.25"/>
    <row r="28059" hidden="1" x14ac:dyDescent="0.25"/>
    <row r="28060" hidden="1" x14ac:dyDescent="0.25"/>
    <row r="28061" hidden="1" x14ac:dyDescent="0.25"/>
    <row r="28062" hidden="1" x14ac:dyDescent="0.25"/>
    <row r="28063" hidden="1" x14ac:dyDescent="0.25"/>
    <row r="28064" hidden="1" x14ac:dyDescent="0.25"/>
    <row r="28065" hidden="1" x14ac:dyDescent="0.25"/>
    <row r="28066" hidden="1" x14ac:dyDescent="0.25"/>
    <row r="28067" hidden="1" x14ac:dyDescent="0.25"/>
    <row r="28068" hidden="1" x14ac:dyDescent="0.25"/>
    <row r="28069" hidden="1" x14ac:dyDescent="0.25"/>
    <row r="28070" hidden="1" x14ac:dyDescent="0.25"/>
    <row r="28071" hidden="1" x14ac:dyDescent="0.25"/>
    <row r="28072" hidden="1" x14ac:dyDescent="0.25"/>
    <row r="28073" hidden="1" x14ac:dyDescent="0.25"/>
    <row r="28074" hidden="1" x14ac:dyDescent="0.25"/>
    <row r="28075" hidden="1" x14ac:dyDescent="0.25"/>
    <row r="28076" hidden="1" x14ac:dyDescent="0.25"/>
    <row r="28077" hidden="1" x14ac:dyDescent="0.25"/>
    <row r="28078" hidden="1" x14ac:dyDescent="0.25"/>
    <row r="28079" hidden="1" x14ac:dyDescent="0.25"/>
    <row r="28080" hidden="1" x14ac:dyDescent="0.25"/>
    <row r="28081" hidden="1" x14ac:dyDescent="0.25"/>
    <row r="28082" hidden="1" x14ac:dyDescent="0.25"/>
    <row r="28083" hidden="1" x14ac:dyDescent="0.25"/>
    <row r="28084" hidden="1" x14ac:dyDescent="0.25"/>
    <row r="28085" hidden="1" x14ac:dyDescent="0.25"/>
    <row r="28086" hidden="1" x14ac:dyDescent="0.25"/>
    <row r="28087" hidden="1" x14ac:dyDescent="0.25"/>
    <row r="28088" hidden="1" x14ac:dyDescent="0.25"/>
    <row r="28089" hidden="1" x14ac:dyDescent="0.25"/>
    <row r="28090" hidden="1" x14ac:dyDescent="0.25"/>
    <row r="28091" hidden="1" x14ac:dyDescent="0.25"/>
    <row r="28092" hidden="1" x14ac:dyDescent="0.25"/>
    <row r="28093" hidden="1" x14ac:dyDescent="0.25"/>
    <row r="28094" hidden="1" x14ac:dyDescent="0.25"/>
    <row r="28095" hidden="1" x14ac:dyDescent="0.25"/>
    <row r="28096" hidden="1" x14ac:dyDescent="0.25"/>
    <row r="28097" hidden="1" x14ac:dyDescent="0.25"/>
    <row r="28098" hidden="1" x14ac:dyDescent="0.25"/>
    <row r="28099" hidden="1" x14ac:dyDescent="0.25"/>
    <row r="28100" hidden="1" x14ac:dyDescent="0.25"/>
    <row r="28101" hidden="1" x14ac:dyDescent="0.25"/>
    <row r="28102" hidden="1" x14ac:dyDescent="0.25"/>
    <row r="28103" hidden="1" x14ac:dyDescent="0.25"/>
    <row r="28104" hidden="1" x14ac:dyDescent="0.25"/>
    <row r="28105" hidden="1" x14ac:dyDescent="0.25"/>
    <row r="28106" hidden="1" x14ac:dyDescent="0.25"/>
    <row r="28107" hidden="1" x14ac:dyDescent="0.25"/>
    <row r="28108" hidden="1" x14ac:dyDescent="0.25"/>
    <row r="28109" hidden="1" x14ac:dyDescent="0.25"/>
    <row r="28110" hidden="1" x14ac:dyDescent="0.25"/>
    <row r="28111" hidden="1" x14ac:dyDescent="0.25"/>
    <row r="28112" hidden="1" x14ac:dyDescent="0.25"/>
    <row r="28113" hidden="1" x14ac:dyDescent="0.25"/>
    <row r="28114" hidden="1" x14ac:dyDescent="0.25"/>
    <row r="28115" hidden="1" x14ac:dyDescent="0.25"/>
    <row r="28116" hidden="1" x14ac:dyDescent="0.25"/>
    <row r="28117" hidden="1" x14ac:dyDescent="0.25"/>
    <row r="28118" hidden="1" x14ac:dyDescent="0.25"/>
    <row r="28119" hidden="1" x14ac:dyDescent="0.25"/>
    <row r="28120" hidden="1" x14ac:dyDescent="0.25"/>
    <row r="28121" hidden="1" x14ac:dyDescent="0.25"/>
    <row r="28122" hidden="1" x14ac:dyDescent="0.25"/>
    <row r="28123" hidden="1" x14ac:dyDescent="0.25"/>
    <row r="28124" hidden="1" x14ac:dyDescent="0.25"/>
    <row r="28125" hidden="1" x14ac:dyDescent="0.25"/>
    <row r="28126" hidden="1" x14ac:dyDescent="0.25"/>
    <row r="28127" hidden="1" x14ac:dyDescent="0.25"/>
    <row r="28128" hidden="1" x14ac:dyDescent="0.25"/>
    <row r="28129" hidden="1" x14ac:dyDescent="0.25"/>
    <row r="28130" hidden="1" x14ac:dyDescent="0.25"/>
    <row r="28131" hidden="1" x14ac:dyDescent="0.25"/>
    <row r="28132" hidden="1" x14ac:dyDescent="0.25"/>
    <row r="28133" hidden="1" x14ac:dyDescent="0.25"/>
    <row r="28134" hidden="1" x14ac:dyDescent="0.25"/>
    <row r="28135" hidden="1" x14ac:dyDescent="0.25"/>
    <row r="28136" hidden="1" x14ac:dyDescent="0.25"/>
    <row r="28137" hidden="1" x14ac:dyDescent="0.25"/>
    <row r="28138" hidden="1" x14ac:dyDescent="0.25"/>
    <row r="28139" hidden="1" x14ac:dyDescent="0.25"/>
    <row r="28140" hidden="1" x14ac:dyDescent="0.25"/>
    <row r="28141" hidden="1" x14ac:dyDescent="0.25"/>
    <row r="28142" hidden="1" x14ac:dyDescent="0.25"/>
    <row r="28143" hidden="1" x14ac:dyDescent="0.25"/>
    <row r="28144" hidden="1" x14ac:dyDescent="0.25"/>
    <row r="28145" hidden="1" x14ac:dyDescent="0.25"/>
    <row r="28146" hidden="1" x14ac:dyDescent="0.25"/>
    <row r="28147" hidden="1" x14ac:dyDescent="0.25"/>
    <row r="28148" hidden="1" x14ac:dyDescent="0.25"/>
    <row r="28149" hidden="1" x14ac:dyDescent="0.25"/>
    <row r="28150" hidden="1" x14ac:dyDescent="0.25"/>
    <row r="28151" hidden="1" x14ac:dyDescent="0.25"/>
    <row r="28152" hidden="1" x14ac:dyDescent="0.25"/>
    <row r="28153" hidden="1" x14ac:dyDescent="0.25"/>
    <row r="28154" hidden="1" x14ac:dyDescent="0.25"/>
    <row r="28155" hidden="1" x14ac:dyDescent="0.25"/>
    <row r="28156" hidden="1" x14ac:dyDescent="0.25"/>
    <row r="28157" hidden="1" x14ac:dyDescent="0.25"/>
    <row r="28158" hidden="1" x14ac:dyDescent="0.25"/>
    <row r="28159" hidden="1" x14ac:dyDescent="0.25"/>
    <row r="28160" hidden="1" x14ac:dyDescent="0.25"/>
    <row r="28161" hidden="1" x14ac:dyDescent="0.25"/>
    <row r="28162" hidden="1" x14ac:dyDescent="0.25"/>
    <row r="28163" hidden="1" x14ac:dyDescent="0.25"/>
    <row r="28164" hidden="1" x14ac:dyDescent="0.25"/>
    <row r="28165" hidden="1" x14ac:dyDescent="0.25"/>
    <row r="28166" hidden="1" x14ac:dyDescent="0.25"/>
    <row r="28167" hidden="1" x14ac:dyDescent="0.25"/>
    <row r="28168" hidden="1" x14ac:dyDescent="0.25"/>
    <row r="28169" hidden="1" x14ac:dyDescent="0.25"/>
    <row r="28170" hidden="1" x14ac:dyDescent="0.25"/>
    <row r="28171" hidden="1" x14ac:dyDescent="0.25"/>
    <row r="28172" hidden="1" x14ac:dyDescent="0.25"/>
    <row r="28173" hidden="1" x14ac:dyDescent="0.25"/>
    <row r="28174" hidden="1" x14ac:dyDescent="0.25"/>
    <row r="28175" hidden="1" x14ac:dyDescent="0.25"/>
    <row r="28176" hidden="1" x14ac:dyDescent="0.25"/>
    <row r="28177" hidden="1" x14ac:dyDescent="0.25"/>
    <row r="28178" hidden="1" x14ac:dyDescent="0.25"/>
    <row r="28179" hidden="1" x14ac:dyDescent="0.25"/>
    <row r="28180" hidden="1" x14ac:dyDescent="0.25"/>
    <row r="28181" hidden="1" x14ac:dyDescent="0.25"/>
    <row r="28182" hidden="1" x14ac:dyDescent="0.25"/>
    <row r="28183" hidden="1" x14ac:dyDescent="0.25"/>
    <row r="28184" hidden="1" x14ac:dyDescent="0.25"/>
    <row r="28185" hidden="1" x14ac:dyDescent="0.25"/>
    <row r="28186" hidden="1" x14ac:dyDescent="0.25"/>
    <row r="28187" hidden="1" x14ac:dyDescent="0.25"/>
    <row r="28188" hidden="1" x14ac:dyDescent="0.25"/>
    <row r="28189" hidden="1" x14ac:dyDescent="0.25"/>
    <row r="28190" hidden="1" x14ac:dyDescent="0.25"/>
    <row r="28191" hidden="1" x14ac:dyDescent="0.25"/>
    <row r="28192" hidden="1" x14ac:dyDescent="0.25"/>
    <row r="28193" hidden="1" x14ac:dyDescent="0.25"/>
    <row r="28194" hidden="1" x14ac:dyDescent="0.25"/>
    <row r="28195" hidden="1" x14ac:dyDescent="0.25"/>
    <row r="28196" hidden="1" x14ac:dyDescent="0.25"/>
    <row r="28197" hidden="1" x14ac:dyDescent="0.25"/>
    <row r="28198" hidden="1" x14ac:dyDescent="0.25"/>
    <row r="28199" hidden="1" x14ac:dyDescent="0.25"/>
    <row r="28200" hidden="1" x14ac:dyDescent="0.25"/>
    <row r="28201" hidden="1" x14ac:dyDescent="0.25"/>
    <row r="28202" hidden="1" x14ac:dyDescent="0.25"/>
    <row r="28203" hidden="1" x14ac:dyDescent="0.25"/>
    <row r="28204" hidden="1" x14ac:dyDescent="0.25"/>
    <row r="28205" hidden="1" x14ac:dyDescent="0.25"/>
    <row r="28206" hidden="1" x14ac:dyDescent="0.25"/>
    <row r="28207" hidden="1" x14ac:dyDescent="0.25"/>
    <row r="28208" hidden="1" x14ac:dyDescent="0.25"/>
    <row r="28209" hidden="1" x14ac:dyDescent="0.25"/>
    <row r="28210" hidden="1" x14ac:dyDescent="0.25"/>
    <row r="28211" hidden="1" x14ac:dyDescent="0.25"/>
    <row r="28212" hidden="1" x14ac:dyDescent="0.25"/>
    <row r="28213" hidden="1" x14ac:dyDescent="0.25"/>
    <row r="28214" hidden="1" x14ac:dyDescent="0.25"/>
    <row r="28215" hidden="1" x14ac:dyDescent="0.25"/>
    <row r="28216" hidden="1" x14ac:dyDescent="0.25"/>
    <row r="28217" hidden="1" x14ac:dyDescent="0.25"/>
    <row r="28218" hidden="1" x14ac:dyDescent="0.25"/>
    <row r="28219" hidden="1" x14ac:dyDescent="0.25"/>
    <row r="28220" hidden="1" x14ac:dyDescent="0.25"/>
    <row r="28221" hidden="1" x14ac:dyDescent="0.25"/>
    <row r="28222" hidden="1" x14ac:dyDescent="0.25"/>
    <row r="28223" hidden="1" x14ac:dyDescent="0.25"/>
    <row r="28224" hidden="1" x14ac:dyDescent="0.25"/>
    <row r="28225" hidden="1" x14ac:dyDescent="0.25"/>
    <row r="28226" hidden="1" x14ac:dyDescent="0.25"/>
    <row r="28227" hidden="1" x14ac:dyDescent="0.25"/>
    <row r="28228" hidden="1" x14ac:dyDescent="0.25"/>
    <row r="28229" hidden="1" x14ac:dyDescent="0.25"/>
    <row r="28230" hidden="1" x14ac:dyDescent="0.25"/>
    <row r="28231" hidden="1" x14ac:dyDescent="0.25"/>
    <row r="28232" hidden="1" x14ac:dyDescent="0.25"/>
    <row r="28233" hidden="1" x14ac:dyDescent="0.25"/>
    <row r="28234" hidden="1" x14ac:dyDescent="0.25"/>
    <row r="28235" hidden="1" x14ac:dyDescent="0.25"/>
    <row r="28236" hidden="1" x14ac:dyDescent="0.25"/>
    <row r="28237" hidden="1" x14ac:dyDescent="0.25"/>
    <row r="28238" hidden="1" x14ac:dyDescent="0.25"/>
    <row r="28239" hidden="1" x14ac:dyDescent="0.25"/>
    <row r="28240" hidden="1" x14ac:dyDescent="0.25"/>
    <row r="28241" hidden="1" x14ac:dyDescent="0.25"/>
    <row r="28242" hidden="1" x14ac:dyDescent="0.25"/>
    <row r="28243" hidden="1" x14ac:dyDescent="0.25"/>
    <row r="28244" hidden="1" x14ac:dyDescent="0.25"/>
    <row r="28245" hidden="1" x14ac:dyDescent="0.25"/>
    <row r="28246" hidden="1" x14ac:dyDescent="0.25"/>
    <row r="28247" hidden="1" x14ac:dyDescent="0.25"/>
    <row r="28248" hidden="1" x14ac:dyDescent="0.25"/>
    <row r="28249" hidden="1" x14ac:dyDescent="0.25"/>
    <row r="28250" hidden="1" x14ac:dyDescent="0.25"/>
    <row r="28251" hidden="1" x14ac:dyDescent="0.25"/>
    <row r="28252" hidden="1" x14ac:dyDescent="0.25"/>
    <row r="28253" hidden="1" x14ac:dyDescent="0.25"/>
    <row r="28254" hidden="1" x14ac:dyDescent="0.25"/>
    <row r="28255" hidden="1" x14ac:dyDescent="0.25"/>
    <row r="28256" hidden="1" x14ac:dyDescent="0.25"/>
    <row r="28257" hidden="1" x14ac:dyDescent="0.25"/>
    <row r="28258" hidden="1" x14ac:dyDescent="0.25"/>
    <row r="28259" hidden="1" x14ac:dyDescent="0.25"/>
    <row r="28260" hidden="1" x14ac:dyDescent="0.25"/>
    <row r="28261" hidden="1" x14ac:dyDescent="0.25"/>
    <row r="28262" hidden="1" x14ac:dyDescent="0.25"/>
    <row r="28263" hidden="1" x14ac:dyDescent="0.25"/>
    <row r="28264" hidden="1" x14ac:dyDescent="0.25"/>
    <row r="28265" hidden="1" x14ac:dyDescent="0.25"/>
    <row r="28266" hidden="1" x14ac:dyDescent="0.25"/>
    <row r="28267" hidden="1" x14ac:dyDescent="0.25"/>
    <row r="28268" hidden="1" x14ac:dyDescent="0.25"/>
    <row r="28269" hidden="1" x14ac:dyDescent="0.25"/>
    <row r="28270" hidden="1" x14ac:dyDescent="0.25"/>
    <row r="28271" hidden="1" x14ac:dyDescent="0.25"/>
    <row r="28272" hidden="1" x14ac:dyDescent="0.25"/>
    <row r="28273" hidden="1" x14ac:dyDescent="0.25"/>
    <row r="28274" hidden="1" x14ac:dyDescent="0.25"/>
    <row r="28275" hidden="1" x14ac:dyDescent="0.25"/>
    <row r="28276" hidden="1" x14ac:dyDescent="0.25"/>
    <row r="28277" hidden="1" x14ac:dyDescent="0.25"/>
    <row r="28278" hidden="1" x14ac:dyDescent="0.25"/>
    <row r="28279" hidden="1" x14ac:dyDescent="0.25"/>
    <row r="28280" hidden="1" x14ac:dyDescent="0.25"/>
    <row r="28281" hidden="1" x14ac:dyDescent="0.25"/>
    <row r="28282" hidden="1" x14ac:dyDescent="0.25"/>
    <row r="28283" hidden="1" x14ac:dyDescent="0.25"/>
    <row r="28284" hidden="1" x14ac:dyDescent="0.25"/>
    <row r="28285" hidden="1" x14ac:dyDescent="0.25"/>
    <row r="28286" hidden="1" x14ac:dyDescent="0.25"/>
    <row r="28287" hidden="1" x14ac:dyDescent="0.25"/>
    <row r="28288" hidden="1" x14ac:dyDescent="0.25"/>
    <row r="28289" hidden="1" x14ac:dyDescent="0.25"/>
    <row r="28290" hidden="1" x14ac:dyDescent="0.25"/>
    <row r="28291" hidden="1" x14ac:dyDescent="0.25"/>
    <row r="28292" hidden="1" x14ac:dyDescent="0.25"/>
    <row r="28293" hidden="1" x14ac:dyDescent="0.25"/>
    <row r="28294" hidden="1" x14ac:dyDescent="0.25"/>
    <row r="28295" hidden="1" x14ac:dyDescent="0.25"/>
    <row r="28296" hidden="1" x14ac:dyDescent="0.25"/>
    <row r="28297" hidden="1" x14ac:dyDescent="0.25"/>
    <row r="28298" hidden="1" x14ac:dyDescent="0.25"/>
    <row r="28299" hidden="1" x14ac:dyDescent="0.25"/>
    <row r="28300" hidden="1" x14ac:dyDescent="0.25"/>
    <row r="28301" hidden="1" x14ac:dyDescent="0.25"/>
    <row r="28302" hidden="1" x14ac:dyDescent="0.25"/>
    <row r="28303" hidden="1" x14ac:dyDescent="0.25"/>
    <row r="28304" hidden="1" x14ac:dyDescent="0.25"/>
    <row r="28305" hidden="1" x14ac:dyDescent="0.25"/>
    <row r="28306" hidden="1" x14ac:dyDescent="0.25"/>
    <row r="28307" hidden="1" x14ac:dyDescent="0.25"/>
    <row r="28308" hidden="1" x14ac:dyDescent="0.25"/>
    <row r="28309" hidden="1" x14ac:dyDescent="0.25"/>
    <row r="28310" hidden="1" x14ac:dyDescent="0.25"/>
    <row r="28311" hidden="1" x14ac:dyDescent="0.25"/>
    <row r="28312" hidden="1" x14ac:dyDescent="0.25"/>
    <row r="28313" hidden="1" x14ac:dyDescent="0.25"/>
    <row r="28314" hidden="1" x14ac:dyDescent="0.25"/>
    <row r="28315" hidden="1" x14ac:dyDescent="0.25"/>
    <row r="28316" hidden="1" x14ac:dyDescent="0.25"/>
    <row r="28317" hidden="1" x14ac:dyDescent="0.25"/>
    <row r="28318" hidden="1" x14ac:dyDescent="0.25"/>
    <row r="28319" hidden="1" x14ac:dyDescent="0.25"/>
    <row r="28320" hidden="1" x14ac:dyDescent="0.25"/>
    <row r="28321" hidden="1" x14ac:dyDescent="0.25"/>
    <row r="28322" hidden="1" x14ac:dyDescent="0.25"/>
    <row r="28323" hidden="1" x14ac:dyDescent="0.25"/>
    <row r="28324" hidden="1" x14ac:dyDescent="0.25"/>
    <row r="28325" hidden="1" x14ac:dyDescent="0.25"/>
    <row r="28326" hidden="1" x14ac:dyDescent="0.25"/>
    <row r="28327" hidden="1" x14ac:dyDescent="0.25"/>
    <row r="28328" hidden="1" x14ac:dyDescent="0.25"/>
    <row r="28329" hidden="1" x14ac:dyDescent="0.25"/>
    <row r="28330" hidden="1" x14ac:dyDescent="0.25"/>
    <row r="28331" hidden="1" x14ac:dyDescent="0.25"/>
    <row r="28332" hidden="1" x14ac:dyDescent="0.25"/>
    <row r="28333" hidden="1" x14ac:dyDescent="0.25"/>
    <row r="28334" hidden="1" x14ac:dyDescent="0.25"/>
    <row r="28335" hidden="1" x14ac:dyDescent="0.25"/>
    <row r="28336" hidden="1" x14ac:dyDescent="0.25"/>
    <row r="28337" hidden="1" x14ac:dyDescent="0.25"/>
    <row r="28338" hidden="1" x14ac:dyDescent="0.25"/>
    <row r="28339" hidden="1" x14ac:dyDescent="0.25"/>
    <row r="28340" hidden="1" x14ac:dyDescent="0.25"/>
    <row r="28341" hidden="1" x14ac:dyDescent="0.25"/>
    <row r="28342" hidden="1" x14ac:dyDescent="0.25"/>
    <row r="28343" hidden="1" x14ac:dyDescent="0.25"/>
    <row r="28344" hidden="1" x14ac:dyDescent="0.25"/>
    <row r="28345" hidden="1" x14ac:dyDescent="0.25"/>
    <row r="28346" hidden="1" x14ac:dyDescent="0.25"/>
    <row r="28347" hidden="1" x14ac:dyDescent="0.25"/>
    <row r="28348" hidden="1" x14ac:dyDescent="0.25"/>
    <row r="28349" hidden="1" x14ac:dyDescent="0.25"/>
    <row r="28350" hidden="1" x14ac:dyDescent="0.25"/>
    <row r="28351" hidden="1" x14ac:dyDescent="0.25"/>
    <row r="28352" hidden="1" x14ac:dyDescent="0.25"/>
    <row r="28353" hidden="1" x14ac:dyDescent="0.25"/>
    <row r="28354" hidden="1" x14ac:dyDescent="0.25"/>
    <row r="28355" hidden="1" x14ac:dyDescent="0.25"/>
    <row r="28356" hidden="1" x14ac:dyDescent="0.25"/>
    <row r="28357" hidden="1" x14ac:dyDescent="0.25"/>
    <row r="28358" hidden="1" x14ac:dyDescent="0.25"/>
    <row r="28359" hidden="1" x14ac:dyDescent="0.25"/>
    <row r="28360" hidden="1" x14ac:dyDescent="0.25"/>
    <row r="28361" hidden="1" x14ac:dyDescent="0.25"/>
    <row r="28362" hidden="1" x14ac:dyDescent="0.25"/>
    <row r="28363" hidden="1" x14ac:dyDescent="0.25"/>
    <row r="28364" hidden="1" x14ac:dyDescent="0.25"/>
    <row r="28365" hidden="1" x14ac:dyDescent="0.25"/>
    <row r="28366" hidden="1" x14ac:dyDescent="0.25"/>
    <row r="28367" hidden="1" x14ac:dyDescent="0.25"/>
    <row r="28368" hidden="1" x14ac:dyDescent="0.25"/>
    <row r="28369" hidden="1" x14ac:dyDescent="0.25"/>
    <row r="28370" hidden="1" x14ac:dyDescent="0.25"/>
    <row r="28371" hidden="1" x14ac:dyDescent="0.25"/>
    <row r="28372" hidden="1" x14ac:dyDescent="0.25"/>
    <row r="28373" hidden="1" x14ac:dyDescent="0.25"/>
    <row r="28374" hidden="1" x14ac:dyDescent="0.25"/>
    <row r="28375" hidden="1" x14ac:dyDescent="0.25"/>
    <row r="28376" hidden="1" x14ac:dyDescent="0.25"/>
    <row r="28377" hidden="1" x14ac:dyDescent="0.25"/>
    <row r="28378" hidden="1" x14ac:dyDescent="0.25"/>
    <row r="28379" hidden="1" x14ac:dyDescent="0.25"/>
    <row r="28380" hidden="1" x14ac:dyDescent="0.25"/>
    <row r="28381" hidden="1" x14ac:dyDescent="0.25"/>
    <row r="28382" hidden="1" x14ac:dyDescent="0.25"/>
    <row r="28383" hidden="1" x14ac:dyDescent="0.25"/>
    <row r="28384" hidden="1" x14ac:dyDescent="0.25"/>
    <row r="28385" hidden="1" x14ac:dyDescent="0.25"/>
    <row r="28386" hidden="1" x14ac:dyDescent="0.25"/>
    <row r="28387" hidden="1" x14ac:dyDescent="0.25"/>
    <row r="28388" hidden="1" x14ac:dyDescent="0.25"/>
    <row r="28389" hidden="1" x14ac:dyDescent="0.25"/>
    <row r="28390" hidden="1" x14ac:dyDescent="0.25"/>
    <row r="28391" hidden="1" x14ac:dyDescent="0.25"/>
    <row r="28392" hidden="1" x14ac:dyDescent="0.25"/>
    <row r="28393" hidden="1" x14ac:dyDescent="0.25"/>
    <row r="28394" hidden="1" x14ac:dyDescent="0.25"/>
    <row r="28395" hidden="1" x14ac:dyDescent="0.25"/>
    <row r="28396" hidden="1" x14ac:dyDescent="0.25"/>
    <row r="28397" hidden="1" x14ac:dyDescent="0.25"/>
    <row r="28398" hidden="1" x14ac:dyDescent="0.25"/>
    <row r="28399" hidden="1" x14ac:dyDescent="0.25"/>
    <row r="28400" hidden="1" x14ac:dyDescent="0.25"/>
    <row r="28401" hidden="1" x14ac:dyDescent="0.25"/>
    <row r="28402" hidden="1" x14ac:dyDescent="0.25"/>
    <row r="28403" hidden="1" x14ac:dyDescent="0.25"/>
    <row r="28404" hidden="1" x14ac:dyDescent="0.25"/>
    <row r="28405" hidden="1" x14ac:dyDescent="0.25"/>
    <row r="28406" hidden="1" x14ac:dyDescent="0.25"/>
    <row r="28407" hidden="1" x14ac:dyDescent="0.25"/>
    <row r="28408" hidden="1" x14ac:dyDescent="0.25"/>
    <row r="28409" hidden="1" x14ac:dyDescent="0.25"/>
    <row r="28410" hidden="1" x14ac:dyDescent="0.25"/>
    <row r="28411" hidden="1" x14ac:dyDescent="0.25"/>
    <row r="28412" hidden="1" x14ac:dyDescent="0.25"/>
    <row r="28413" hidden="1" x14ac:dyDescent="0.25"/>
    <row r="28414" hidden="1" x14ac:dyDescent="0.25"/>
    <row r="28415" hidden="1" x14ac:dyDescent="0.25"/>
    <row r="28416" hidden="1" x14ac:dyDescent="0.25"/>
    <row r="28417" hidden="1" x14ac:dyDescent="0.25"/>
    <row r="28418" hidden="1" x14ac:dyDescent="0.25"/>
    <row r="28419" hidden="1" x14ac:dyDescent="0.25"/>
    <row r="28420" hidden="1" x14ac:dyDescent="0.25"/>
    <row r="28421" hidden="1" x14ac:dyDescent="0.25"/>
    <row r="28422" hidden="1" x14ac:dyDescent="0.25"/>
    <row r="28423" hidden="1" x14ac:dyDescent="0.25"/>
    <row r="28424" hidden="1" x14ac:dyDescent="0.25"/>
    <row r="28425" hidden="1" x14ac:dyDescent="0.25"/>
    <row r="28426" hidden="1" x14ac:dyDescent="0.25"/>
    <row r="28427" hidden="1" x14ac:dyDescent="0.25"/>
    <row r="28428" hidden="1" x14ac:dyDescent="0.25"/>
    <row r="28429" hidden="1" x14ac:dyDescent="0.25"/>
    <row r="28430" hidden="1" x14ac:dyDescent="0.25"/>
    <row r="28431" hidden="1" x14ac:dyDescent="0.25"/>
    <row r="28432" hidden="1" x14ac:dyDescent="0.25"/>
    <row r="28433" hidden="1" x14ac:dyDescent="0.25"/>
    <row r="28434" hidden="1" x14ac:dyDescent="0.25"/>
    <row r="28435" hidden="1" x14ac:dyDescent="0.25"/>
    <row r="28436" hidden="1" x14ac:dyDescent="0.25"/>
    <row r="28437" hidden="1" x14ac:dyDescent="0.25"/>
    <row r="28438" hidden="1" x14ac:dyDescent="0.25"/>
    <row r="28439" hidden="1" x14ac:dyDescent="0.25"/>
    <row r="28440" hidden="1" x14ac:dyDescent="0.25"/>
    <row r="28441" hidden="1" x14ac:dyDescent="0.25"/>
    <row r="28442" hidden="1" x14ac:dyDescent="0.25"/>
    <row r="28443" hidden="1" x14ac:dyDescent="0.25"/>
    <row r="28444" hidden="1" x14ac:dyDescent="0.25"/>
    <row r="28445" hidden="1" x14ac:dyDescent="0.25"/>
    <row r="28446" hidden="1" x14ac:dyDescent="0.25"/>
    <row r="28447" hidden="1" x14ac:dyDescent="0.25"/>
    <row r="28448" hidden="1" x14ac:dyDescent="0.25"/>
    <row r="28449" hidden="1" x14ac:dyDescent="0.25"/>
    <row r="28450" hidden="1" x14ac:dyDescent="0.25"/>
    <row r="28451" hidden="1" x14ac:dyDescent="0.25"/>
    <row r="28452" hidden="1" x14ac:dyDescent="0.25"/>
    <row r="28453" hidden="1" x14ac:dyDescent="0.25"/>
    <row r="28454" hidden="1" x14ac:dyDescent="0.25"/>
    <row r="28455" hidden="1" x14ac:dyDescent="0.25"/>
    <row r="28456" hidden="1" x14ac:dyDescent="0.25"/>
    <row r="28457" hidden="1" x14ac:dyDescent="0.25"/>
    <row r="28458" hidden="1" x14ac:dyDescent="0.25"/>
    <row r="28459" hidden="1" x14ac:dyDescent="0.25"/>
    <row r="28460" hidden="1" x14ac:dyDescent="0.25"/>
    <row r="28461" hidden="1" x14ac:dyDescent="0.25"/>
    <row r="28462" hidden="1" x14ac:dyDescent="0.25"/>
    <row r="28463" hidden="1" x14ac:dyDescent="0.25"/>
    <row r="28464" hidden="1" x14ac:dyDescent="0.25"/>
    <row r="28465" hidden="1" x14ac:dyDescent="0.25"/>
    <row r="28466" hidden="1" x14ac:dyDescent="0.25"/>
    <row r="28467" hidden="1" x14ac:dyDescent="0.25"/>
    <row r="28468" hidden="1" x14ac:dyDescent="0.25"/>
    <row r="28469" hidden="1" x14ac:dyDescent="0.25"/>
    <row r="28470" hidden="1" x14ac:dyDescent="0.25"/>
    <row r="28471" hidden="1" x14ac:dyDescent="0.25"/>
    <row r="28472" hidden="1" x14ac:dyDescent="0.25"/>
    <row r="28473" hidden="1" x14ac:dyDescent="0.25"/>
    <row r="28474" hidden="1" x14ac:dyDescent="0.25"/>
    <row r="28475" hidden="1" x14ac:dyDescent="0.25"/>
    <row r="28476" hidden="1" x14ac:dyDescent="0.25"/>
    <row r="28477" hidden="1" x14ac:dyDescent="0.25"/>
    <row r="28478" hidden="1" x14ac:dyDescent="0.25"/>
    <row r="28479" hidden="1" x14ac:dyDescent="0.25"/>
    <row r="28480" hidden="1" x14ac:dyDescent="0.25"/>
    <row r="28481" hidden="1" x14ac:dyDescent="0.25"/>
    <row r="28482" hidden="1" x14ac:dyDescent="0.25"/>
    <row r="28483" hidden="1" x14ac:dyDescent="0.25"/>
    <row r="28484" hidden="1" x14ac:dyDescent="0.25"/>
    <row r="28485" hidden="1" x14ac:dyDescent="0.25"/>
    <row r="28486" hidden="1" x14ac:dyDescent="0.25"/>
    <row r="28487" hidden="1" x14ac:dyDescent="0.25"/>
    <row r="28488" hidden="1" x14ac:dyDescent="0.25"/>
    <row r="28489" hidden="1" x14ac:dyDescent="0.25"/>
    <row r="28490" hidden="1" x14ac:dyDescent="0.25"/>
    <row r="28491" hidden="1" x14ac:dyDescent="0.25"/>
    <row r="28492" hidden="1" x14ac:dyDescent="0.25"/>
    <row r="28493" hidden="1" x14ac:dyDescent="0.25"/>
    <row r="28494" hidden="1" x14ac:dyDescent="0.25"/>
    <row r="28495" hidden="1" x14ac:dyDescent="0.25"/>
    <row r="28496" hidden="1" x14ac:dyDescent="0.25"/>
    <row r="28497" hidden="1" x14ac:dyDescent="0.25"/>
    <row r="28498" hidden="1" x14ac:dyDescent="0.25"/>
    <row r="28499" hidden="1" x14ac:dyDescent="0.25"/>
    <row r="28500" hidden="1" x14ac:dyDescent="0.25"/>
    <row r="28501" hidden="1" x14ac:dyDescent="0.25"/>
    <row r="28502" hidden="1" x14ac:dyDescent="0.25"/>
    <row r="28503" hidden="1" x14ac:dyDescent="0.25"/>
    <row r="28504" hidden="1" x14ac:dyDescent="0.25"/>
    <row r="28505" hidden="1" x14ac:dyDescent="0.25"/>
    <row r="28506" hidden="1" x14ac:dyDescent="0.25"/>
    <row r="28507" hidden="1" x14ac:dyDescent="0.25"/>
    <row r="28508" hidden="1" x14ac:dyDescent="0.25"/>
    <row r="28509" hidden="1" x14ac:dyDescent="0.25"/>
    <row r="28510" hidden="1" x14ac:dyDescent="0.25"/>
    <row r="28511" hidden="1" x14ac:dyDescent="0.25"/>
    <row r="28512" hidden="1" x14ac:dyDescent="0.25"/>
    <row r="28513" hidden="1" x14ac:dyDescent="0.25"/>
    <row r="28514" hidden="1" x14ac:dyDescent="0.25"/>
    <row r="28515" hidden="1" x14ac:dyDescent="0.25"/>
    <row r="28516" hidden="1" x14ac:dyDescent="0.25"/>
    <row r="28517" hidden="1" x14ac:dyDescent="0.25"/>
    <row r="28518" hidden="1" x14ac:dyDescent="0.25"/>
    <row r="28519" hidden="1" x14ac:dyDescent="0.25"/>
    <row r="28520" hidden="1" x14ac:dyDescent="0.25"/>
    <row r="28521" hidden="1" x14ac:dyDescent="0.25"/>
    <row r="28522" hidden="1" x14ac:dyDescent="0.25"/>
    <row r="28523" hidden="1" x14ac:dyDescent="0.25"/>
    <row r="28524" hidden="1" x14ac:dyDescent="0.25"/>
    <row r="28525" hidden="1" x14ac:dyDescent="0.25"/>
    <row r="28526" hidden="1" x14ac:dyDescent="0.25"/>
    <row r="28527" hidden="1" x14ac:dyDescent="0.25"/>
    <row r="28528" hidden="1" x14ac:dyDescent="0.25"/>
    <row r="28529" hidden="1" x14ac:dyDescent="0.25"/>
    <row r="28530" hidden="1" x14ac:dyDescent="0.25"/>
    <row r="28531" hidden="1" x14ac:dyDescent="0.25"/>
    <row r="28532" hidden="1" x14ac:dyDescent="0.25"/>
    <row r="28533" hidden="1" x14ac:dyDescent="0.25"/>
    <row r="28534" hidden="1" x14ac:dyDescent="0.25"/>
    <row r="28535" hidden="1" x14ac:dyDescent="0.25"/>
    <row r="28536" hidden="1" x14ac:dyDescent="0.25"/>
    <row r="28537" hidden="1" x14ac:dyDescent="0.25"/>
    <row r="28538" hidden="1" x14ac:dyDescent="0.25"/>
    <row r="28539" hidden="1" x14ac:dyDescent="0.25"/>
    <row r="28540" hidden="1" x14ac:dyDescent="0.25"/>
    <row r="28541" hidden="1" x14ac:dyDescent="0.25"/>
    <row r="28542" hidden="1" x14ac:dyDescent="0.25"/>
    <row r="28543" hidden="1" x14ac:dyDescent="0.25"/>
    <row r="28544" hidden="1" x14ac:dyDescent="0.25"/>
    <row r="28545" hidden="1" x14ac:dyDescent="0.25"/>
    <row r="28546" hidden="1" x14ac:dyDescent="0.25"/>
    <row r="28547" hidden="1" x14ac:dyDescent="0.25"/>
    <row r="28548" hidden="1" x14ac:dyDescent="0.25"/>
    <row r="28549" hidden="1" x14ac:dyDescent="0.25"/>
    <row r="28550" hidden="1" x14ac:dyDescent="0.25"/>
    <row r="28551" hidden="1" x14ac:dyDescent="0.25"/>
    <row r="28552" hidden="1" x14ac:dyDescent="0.25"/>
    <row r="28553" hidden="1" x14ac:dyDescent="0.25"/>
    <row r="28554" hidden="1" x14ac:dyDescent="0.25"/>
    <row r="28555" hidden="1" x14ac:dyDescent="0.25"/>
    <row r="28556" hidden="1" x14ac:dyDescent="0.25"/>
    <row r="28557" hidden="1" x14ac:dyDescent="0.25"/>
    <row r="28558" hidden="1" x14ac:dyDescent="0.25"/>
    <row r="28559" hidden="1" x14ac:dyDescent="0.25"/>
    <row r="28560" hidden="1" x14ac:dyDescent="0.25"/>
    <row r="28561" hidden="1" x14ac:dyDescent="0.25"/>
    <row r="28562" hidden="1" x14ac:dyDescent="0.25"/>
    <row r="28563" hidden="1" x14ac:dyDescent="0.25"/>
    <row r="28564" hidden="1" x14ac:dyDescent="0.25"/>
    <row r="28565" hidden="1" x14ac:dyDescent="0.25"/>
    <row r="28566" hidden="1" x14ac:dyDescent="0.25"/>
    <row r="28567" hidden="1" x14ac:dyDescent="0.25"/>
    <row r="28568" hidden="1" x14ac:dyDescent="0.25"/>
    <row r="28569" hidden="1" x14ac:dyDescent="0.25"/>
    <row r="28570" hidden="1" x14ac:dyDescent="0.25"/>
    <row r="28571" hidden="1" x14ac:dyDescent="0.25"/>
    <row r="28572" hidden="1" x14ac:dyDescent="0.25"/>
    <row r="28573" hidden="1" x14ac:dyDescent="0.25"/>
    <row r="28574" hidden="1" x14ac:dyDescent="0.25"/>
    <row r="28575" hidden="1" x14ac:dyDescent="0.25"/>
    <row r="28576" hidden="1" x14ac:dyDescent="0.25"/>
    <row r="28577" hidden="1" x14ac:dyDescent="0.25"/>
    <row r="28578" hidden="1" x14ac:dyDescent="0.25"/>
    <row r="28579" hidden="1" x14ac:dyDescent="0.25"/>
    <row r="28580" hidden="1" x14ac:dyDescent="0.25"/>
    <row r="28581" hidden="1" x14ac:dyDescent="0.25"/>
    <row r="28582" hidden="1" x14ac:dyDescent="0.25"/>
    <row r="28583" hidden="1" x14ac:dyDescent="0.25"/>
    <row r="28584" hidden="1" x14ac:dyDescent="0.25"/>
    <row r="28585" hidden="1" x14ac:dyDescent="0.25"/>
    <row r="28586" hidden="1" x14ac:dyDescent="0.25"/>
    <row r="28587" hidden="1" x14ac:dyDescent="0.25"/>
    <row r="28588" hidden="1" x14ac:dyDescent="0.25"/>
    <row r="28589" hidden="1" x14ac:dyDescent="0.25"/>
    <row r="28590" hidden="1" x14ac:dyDescent="0.25"/>
    <row r="28591" hidden="1" x14ac:dyDescent="0.25"/>
    <row r="28592" hidden="1" x14ac:dyDescent="0.25"/>
    <row r="28593" hidden="1" x14ac:dyDescent="0.25"/>
    <row r="28594" hidden="1" x14ac:dyDescent="0.25"/>
    <row r="28595" hidden="1" x14ac:dyDescent="0.25"/>
    <row r="28596" hidden="1" x14ac:dyDescent="0.25"/>
    <row r="28597" hidden="1" x14ac:dyDescent="0.25"/>
    <row r="28598" hidden="1" x14ac:dyDescent="0.25"/>
    <row r="28599" hidden="1" x14ac:dyDescent="0.25"/>
    <row r="28600" hidden="1" x14ac:dyDescent="0.25"/>
    <row r="28601" hidden="1" x14ac:dyDescent="0.25"/>
    <row r="28602" hidden="1" x14ac:dyDescent="0.25"/>
    <row r="28603" hidden="1" x14ac:dyDescent="0.25"/>
    <row r="28604" hidden="1" x14ac:dyDescent="0.25"/>
    <row r="28605" hidden="1" x14ac:dyDescent="0.25"/>
    <row r="28606" hidden="1" x14ac:dyDescent="0.25"/>
    <row r="28607" hidden="1" x14ac:dyDescent="0.25"/>
    <row r="28608" hidden="1" x14ac:dyDescent="0.25"/>
    <row r="28609" hidden="1" x14ac:dyDescent="0.25"/>
    <row r="28610" hidden="1" x14ac:dyDescent="0.25"/>
    <row r="28611" hidden="1" x14ac:dyDescent="0.25"/>
    <row r="28612" hidden="1" x14ac:dyDescent="0.25"/>
    <row r="28613" hidden="1" x14ac:dyDescent="0.25"/>
    <row r="28614" hidden="1" x14ac:dyDescent="0.25"/>
    <row r="28615" hidden="1" x14ac:dyDescent="0.25"/>
    <row r="28616" hidden="1" x14ac:dyDescent="0.25"/>
    <row r="28617" hidden="1" x14ac:dyDescent="0.25"/>
    <row r="28618" hidden="1" x14ac:dyDescent="0.25"/>
    <row r="28619" hidden="1" x14ac:dyDescent="0.25"/>
    <row r="28620" hidden="1" x14ac:dyDescent="0.25"/>
    <row r="28621" hidden="1" x14ac:dyDescent="0.25"/>
    <row r="28622" hidden="1" x14ac:dyDescent="0.25"/>
    <row r="28623" hidden="1" x14ac:dyDescent="0.25"/>
    <row r="28624" hidden="1" x14ac:dyDescent="0.25"/>
    <row r="28625" hidden="1" x14ac:dyDescent="0.25"/>
    <row r="28626" hidden="1" x14ac:dyDescent="0.25"/>
    <row r="28627" hidden="1" x14ac:dyDescent="0.25"/>
    <row r="28628" hidden="1" x14ac:dyDescent="0.25"/>
    <row r="28629" hidden="1" x14ac:dyDescent="0.25"/>
    <row r="28630" hidden="1" x14ac:dyDescent="0.25"/>
    <row r="28631" hidden="1" x14ac:dyDescent="0.25"/>
    <row r="28632" hidden="1" x14ac:dyDescent="0.25"/>
    <row r="28633" hidden="1" x14ac:dyDescent="0.25"/>
    <row r="28634" hidden="1" x14ac:dyDescent="0.25"/>
    <row r="28635" hidden="1" x14ac:dyDescent="0.25"/>
    <row r="28636" hidden="1" x14ac:dyDescent="0.25"/>
    <row r="28637" hidden="1" x14ac:dyDescent="0.25"/>
    <row r="28638" hidden="1" x14ac:dyDescent="0.25"/>
    <row r="28639" hidden="1" x14ac:dyDescent="0.25"/>
    <row r="28640" hidden="1" x14ac:dyDescent="0.25"/>
    <row r="28641" hidden="1" x14ac:dyDescent="0.25"/>
    <row r="28642" hidden="1" x14ac:dyDescent="0.25"/>
    <row r="28643" hidden="1" x14ac:dyDescent="0.25"/>
    <row r="28644" hidden="1" x14ac:dyDescent="0.25"/>
    <row r="28645" hidden="1" x14ac:dyDescent="0.25"/>
    <row r="28646" hidden="1" x14ac:dyDescent="0.25"/>
    <row r="28647" hidden="1" x14ac:dyDescent="0.25"/>
    <row r="28648" hidden="1" x14ac:dyDescent="0.25"/>
    <row r="28649" hidden="1" x14ac:dyDescent="0.25"/>
    <row r="28650" hidden="1" x14ac:dyDescent="0.25"/>
    <row r="28651" hidden="1" x14ac:dyDescent="0.25"/>
    <row r="28652" hidden="1" x14ac:dyDescent="0.25"/>
    <row r="28653" hidden="1" x14ac:dyDescent="0.25"/>
    <row r="28654" hidden="1" x14ac:dyDescent="0.25"/>
    <row r="28655" hidden="1" x14ac:dyDescent="0.25"/>
    <row r="28656" hidden="1" x14ac:dyDescent="0.25"/>
    <row r="28657" hidden="1" x14ac:dyDescent="0.25"/>
    <row r="28658" hidden="1" x14ac:dyDescent="0.25"/>
    <row r="28659" hidden="1" x14ac:dyDescent="0.25"/>
    <row r="28660" hidden="1" x14ac:dyDescent="0.25"/>
    <row r="28661" hidden="1" x14ac:dyDescent="0.25"/>
    <row r="28662" hidden="1" x14ac:dyDescent="0.25"/>
    <row r="28663" hidden="1" x14ac:dyDescent="0.25"/>
    <row r="28664" hidden="1" x14ac:dyDescent="0.25"/>
    <row r="28665" hidden="1" x14ac:dyDescent="0.25"/>
    <row r="28666" hidden="1" x14ac:dyDescent="0.25"/>
    <row r="28667" hidden="1" x14ac:dyDescent="0.25"/>
    <row r="28668" hidden="1" x14ac:dyDescent="0.25"/>
    <row r="28669" hidden="1" x14ac:dyDescent="0.25"/>
    <row r="28670" hidden="1" x14ac:dyDescent="0.25"/>
    <row r="28671" hidden="1" x14ac:dyDescent="0.25"/>
    <row r="28672" hidden="1" x14ac:dyDescent="0.25"/>
    <row r="28673" hidden="1" x14ac:dyDescent="0.25"/>
    <row r="28674" hidden="1" x14ac:dyDescent="0.25"/>
    <row r="28675" hidden="1" x14ac:dyDescent="0.25"/>
    <row r="28676" hidden="1" x14ac:dyDescent="0.25"/>
    <row r="28677" hidden="1" x14ac:dyDescent="0.25"/>
    <row r="28678" hidden="1" x14ac:dyDescent="0.25"/>
    <row r="28679" hidden="1" x14ac:dyDescent="0.25"/>
    <row r="28680" hidden="1" x14ac:dyDescent="0.25"/>
    <row r="28681" hidden="1" x14ac:dyDescent="0.25"/>
    <row r="28682" hidden="1" x14ac:dyDescent="0.25"/>
    <row r="28683" hidden="1" x14ac:dyDescent="0.25"/>
    <row r="28684" hidden="1" x14ac:dyDescent="0.25"/>
    <row r="28685" hidden="1" x14ac:dyDescent="0.25"/>
    <row r="28686" hidden="1" x14ac:dyDescent="0.25"/>
    <row r="28687" hidden="1" x14ac:dyDescent="0.25"/>
    <row r="28688" hidden="1" x14ac:dyDescent="0.25"/>
    <row r="28689" hidden="1" x14ac:dyDescent="0.25"/>
    <row r="28690" hidden="1" x14ac:dyDescent="0.25"/>
    <row r="28691" hidden="1" x14ac:dyDescent="0.25"/>
    <row r="28692" hidden="1" x14ac:dyDescent="0.25"/>
    <row r="28693" hidden="1" x14ac:dyDescent="0.25"/>
    <row r="28694" hidden="1" x14ac:dyDescent="0.25"/>
    <row r="28695" hidden="1" x14ac:dyDescent="0.25"/>
    <row r="28696" hidden="1" x14ac:dyDescent="0.25"/>
    <row r="28697" hidden="1" x14ac:dyDescent="0.25"/>
    <row r="28698" hidden="1" x14ac:dyDescent="0.25"/>
    <row r="28699" hidden="1" x14ac:dyDescent="0.25"/>
    <row r="28700" hidden="1" x14ac:dyDescent="0.25"/>
    <row r="28701" hidden="1" x14ac:dyDescent="0.25"/>
    <row r="28702" hidden="1" x14ac:dyDescent="0.25"/>
    <row r="28703" hidden="1" x14ac:dyDescent="0.25"/>
    <row r="28704" hidden="1" x14ac:dyDescent="0.25"/>
    <row r="28705" hidden="1" x14ac:dyDescent="0.25"/>
    <row r="28706" hidden="1" x14ac:dyDescent="0.25"/>
    <row r="28707" hidden="1" x14ac:dyDescent="0.25"/>
    <row r="28708" hidden="1" x14ac:dyDescent="0.25"/>
    <row r="28709" hidden="1" x14ac:dyDescent="0.25"/>
    <row r="28710" hidden="1" x14ac:dyDescent="0.25"/>
    <row r="28711" hidden="1" x14ac:dyDescent="0.25"/>
    <row r="28712" hidden="1" x14ac:dyDescent="0.25"/>
    <row r="28713" hidden="1" x14ac:dyDescent="0.25"/>
    <row r="28714" hidden="1" x14ac:dyDescent="0.25"/>
    <row r="28715" hidden="1" x14ac:dyDescent="0.25"/>
    <row r="28716" hidden="1" x14ac:dyDescent="0.25"/>
    <row r="28717" hidden="1" x14ac:dyDescent="0.25"/>
    <row r="28718" hidden="1" x14ac:dyDescent="0.25"/>
    <row r="28719" hidden="1" x14ac:dyDescent="0.25"/>
    <row r="28720" hidden="1" x14ac:dyDescent="0.25"/>
    <row r="28721" hidden="1" x14ac:dyDescent="0.25"/>
    <row r="28722" hidden="1" x14ac:dyDescent="0.25"/>
    <row r="28723" hidden="1" x14ac:dyDescent="0.25"/>
    <row r="28724" hidden="1" x14ac:dyDescent="0.25"/>
    <row r="28725" hidden="1" x14ac:dyDescent="0.25"/>
    <row r="28726" hidden="1" x14ac:dyDescent="0.25"/>
    <row r="28727" hidden="1" x14ac:dyDescent="0.25"/>
    <row r="28728" hidden="1" x14ac:dyDescent="0.25"/>
    <row r="28729" hidden="1" x14ac:dyDescent="0.25"/>
    <row r="28730" hidden="1" x14ac:dyDescent="0.25"/>
    <row r="28731" hidden="1" x14ac:dyDescent="0.25"/>
    <row r="28732" hidden="1" x14ac:dyDescent="0.25"/>
    <row r="28733" hidden="1" x14ac:dyDescent="0.25"/>
    <row r="28734" hidden="1" x14ac:dyDescent="0.25"/>
    <row r="28735" hidden="1" x14ac:dyDescent="0.25"/>
    <row r="28736" hidden="1" x14ac:dyDescent="0.25"/>
    <row r="28737" hidden="1" x14ac:dyDescent="0.25"/>
    <row r="28738" hidden="1" x14ac:dyDescent="0.25"/>
    <row r="28739" hidden="1" x14ac:dyDescent="0.25"/>
    <row r="28740" hidden="1" x14ac:dyDescent="0.25"/>
    <row r="28741" hidden="1" x14ac:dyDescent="0.25"/>
    <row r="28742" hidden="1" x14ac:dyDescent="0.25"/>
    <row r="28743" hidden="1" x14ac:dyDescent="0.25"/>
    <row r="28744" hidden="1" x14ac:dyDescent="0.25"/>
    <row r="28745" hidden="1" x14ac:dyDescent="0.25"/>
    <row r="28746" hidden="1" x14ac:dyDescent="0.25"/>
    <row r="28747" hidden="1" x14ac:dyDescent="0.25"/>
    <row r="28748" hidden="1" x14ac:dyDescent="0.25"/>
    <row r="28749" hidden="1" x14ac:dyDescent="0.25"/>
    <row r="28750" hidden="1" x14ac:dyDescent="0.25"/>
    <row r="28751" hidden="1" x14ac:dyDescent="0.25"/>
    <row r="28752" hidden="1" x14ac:dyDescent="0.25"/>
    <row r="28753" hidden="1" x14ac:dyDescent="0.25"/>
    <row r="28754" hidden="1" x14ac:dyDescent="0.25"/>
    <row r="28755" hidden="1" x14ac:dyDescent="0.25"/>
    <row r="28756" hidden="1" x14ac:dyDescent="0.25"/>
    <row r="28757" hidden="1" x14ac:dyDescent="0.25"/>
    <row r="28758" hidden="1" x14ac:dyDescent="0.25"/>
    <row r="28759" hidden="1" x14ac:dyDescent="0.25"/>
    <row r="28760" hidden="1" x14ac:dyDescent="0.25"/>
    <row r="28761" hidden="1" x14ac:dyDescent="0.25"/>
    <row r="28762" hidden="1" x14ac:dyDescent="0.25"/>
    <row r="28763" hidden="1" x14ac:dyDescent="0.25"/>
    <row r="28764" hidden="1" x14ac:dyDescent="0.25"/>
    <row r="28765" hidden="1" x14ac:dyDescent="0.25"/>
    <row r="28766" hidden="1" x14ac:dyDescent="0.25"/>
    <row r="28767" hidden="1" x14ac:dyDescent="0.25"/>
    <row r="28768" hidden="1" x14ac:dyDescent="0.25"/>
    <row r="28769" hidden="1" x14ac:dyDescent="0.25"/>
    <row r="28770" hidden="1" x14ac:dyDescent="0.25"/>
    <row r="28771" hidden="1" x14ac:dyDescent="0.25"/>
    <row r="28772" hidden="1" x14ac:dyDescent="0.25"/>
    <row r="28773" hidden="1" x14ac:dyDescent="0.25"/>
    <row r="28774" hidden="1" x14ac:dyDescent="0.25"/>
    <row r="28775" hidden="1" x14ac:dyDescent="0.25"/>
    <row r="28776" hidden="1" x14ac:dyDescent="0.25"/>
    <row r="28777" hidden="1" x14ac:dyDescent="0.25"/>
    <row r="28778" hidden="1" x14ac:dyDescent="0.25"/>
    <row r="28779" hidden="1" x14ac:dyDescent="0.25"/>
    <row r="28780" hidden="1" x14ac:dyDescent="0.25"/>
    <row r="28781" hidden="1" x14ac:dyDescent="0.25"/>
    <row r="28782" hidden="1" x14ac:dyDescent="0.25"/>
    <row r="28783" hidden="1" x14ac:dyDescent="0.25"/>
    <row r="28784" hidden="1" x14ac:dyDescent="0.25"/>
    <row r="28785" hidden="1" x14ac:dyDescent="0.25"/>
    <row r="28786" hidden="1" x14ac:dyDescent="0.25"/>
    <row r="28787" hidden="1" x14ac:dyDescent="0.25"/>
    <row r="28788" hidden="1" x14ac:dyDescent="0.25"/>
    <row r="28789" hidden="1" x14ac:dyDescent="0.25"/>
    <row r="28790" hidden="1" x14ac:dyDescent="0.25"/>
    <row r="28791" hidden="1" x14ac:dyDescent="0.25"/>
    <row r="28792" hidden="1" x14ac:dyDescent="0.25"/>
    <row r="28793" hidden="1" x14ac:dyDescent="0.25"/>
    <row r="28794" hidden="1" x14ac:dyDescent="0.25"/>
    <row r="28795" hidden="1" x14ac:dyDescent="0.25"/>
    <row r="28796" hidden="1" x14ac:dyDescent="0.25"/>
    <row r="28797" hidden="1" x14ac:dyDescent="0.25"/>
    <row r="28798" hidden="1" x14ac:dyDescent="0.25"/>
    <row r="28799" hidden="1" x14ac:dyDescent="0.25"/>
    <row r="28800" hidden="1" x14ac:dyDescent="0.25"/>
    <row r="28801" hidden="1" x14ac:dyDescent="0.25"/>
    <row r="28802" hidden="1" x14ac:dyDescent="0.25"/>
    <row r="28803" hidden="1" x14ac:dyDescent="0.25"/>
    <row r="28804" hidden="1" x14ac:dyDescent="0.25"/>
    <row r="28805" hidden="1" x14ac:dyDescent="0.25"/>
    <row r="28806" hidden="1" x14ac:dyDescent="0.25"/>
    <row r="28807" hidden="1" x14ac:dyDescent="0.25"/>
    <row r="28808" hidden="1" x14ac:dyDescent="0.25"/>
    <row r="28809" hidden="1" x14ac:dyDescent="0.25"/>
    <row r="28810" hidden="1" x14ac:dyDescent="0.25"/>
    <row r="28811" hidden="1" x14ac:dyDescent="0.25"/>
    <row r="28812" hidden="1" x14ac:dyDescent="0.25"/>
    <row r="28813" hidden="1" x14ac:dyDescent="0.25"/>
    <row r="28814" hidden="1" x14ac:dyDescent="0.25"/>
    <row r="28815" hidden="1" x14ac:dyDescent="0.25"/>
    <row r="28816" hidden="1" x14ac:dyDescent="0.25"/>
    <row r="28817" hidden="1" x14ac:dyDescent="0.25"/>
    <row r="28818" hidden="1" x14ac:dyDescent="0.25"/>
    <row r="28819" hidden="1" x14ac:dyDescent="0.25"/>
    <row r="28820" hidden="1" x14ac:dyDescent="0.25"/>
    <row r="28821" hidden="1" x14ac:dyDescent="0.25"/>
    <row r="28822" hidden="1" x14ac:dyDescent="0.25"/>
    <row r="28823" hidden="1" x14ac:dyDescent="0.25"/>
    <row r="28824" hidden="1" x14ac:dyDescent="0.25"/>
    <row r="28825" hidden="1" x14ac:dyDescent="0.25"/>
    <row r="28826" hidden="1" x14ac:dyDescent="0.25"/>
    <row r="28827" hidden="1" x14ac:dyDescent="0.25"/>
    <row r="28828" hidden="1" x14ac:dyDescent="0.25"/>
    <row r="28829" hidden="1" x14ac:dyDescent="0.25"/>
    <row r="28830" hidden="1" x14ac:dyDescent="0.25"/>
    <row r="28831" hidden="1" x14ac:dyDescent="0.25"/>
    <row r="28832" hidden="1" x14ac:dyDescent="0.25"/>
    <row r="28833" hidden="1" x14ac:dyDescent="0.25"/>
    <row r="28834" hidden="1" x14ac:dyDescent="0.25"/>
    <row r="28835" hidden="1" x14ac:dyDescent="0.25"/>
    <row r="28836" hidden="1" x14ac:dyDescent="0.25"/>
    <row r="28837" hidden="1" x14ac:dyDescent="0.25"/>
    <row r="28838" hidden="1" x14ac:dyDescent="0.25"/>
    <row r="28839" hidden="1" x14ac:dyDescent="0.25"/>
    <row r="28840" hidden="1" x14ac:dyDescent="0.25"/>
    <row r="28841" hidden="1" x14ac:dyDescent="0.25"/>
    <row r="28842" hidden="1" x14ac:dyDescent="0.25"/>
    <row r="28843" hidden="1" x14ac:dyDescent="0.25"/>
    <row r="28844" hidden="1" x14ac:dyDescent="0.25"/>
    <row r="28845" hidden="1" x14ac:dyDescent="0.25"/>
    <row r="28846" hidden="1" x14ac:dyDescent="0.25"/>
    <row r="28847" hidden="1" x14ac:dyDescent="0.25"/>
    <row r="28848" hidden="1" x14ac:dyDescent="0.25"/>
    <row r="28849" hidden="1" x14ac:dyDescent="0.25"/>
    <row r="28850" hidden="1" x14ac:dyDescent="0.25"/>
    <row r="28851" hidden="1" x14ac:dyDescent="0.25"/>
    <row r="28852" hidden="1" x14ac:dyDescent="0.25"/>
    <row r="28853" hidden="1" x14ac:dyDescent="0.25"/>
    <row r="28854" hidden="1" x14ac:dyDescent="0.25"/>
    <row r="28855" hidden="1" x14ac:dyDescent="0.25"/>
    <row r="28856" hidden="1" x14ac:dyDescent="0.25"/>
    <row r="28857" hidden="1" x14ac:dyDescent="0.25"/>
    <row r="28858" hidden="1" x14ac:dyDescent="0.25"/>
    <row r="28859" hidden="1" x14ac:dyDescent="0.25"/>
    <row r="28860" hidden="1" x14ac:dyDescent="0.25"/>
    <row r="28861" hidden="1" x14ac:dyDescent="0.25"/>
    <row r="28862" hidden="1" x14ac:dyDescent="0.25"/>
    <row r="28863" hidden="1" x14ac:dyDescent="0.25"/>
    <row r="28864" hidden="1" x14ac:dyDescent="0.25"/>
    <row r="28865" hidden="1" x14ac:dyDescent="0.25"/>
    <row r="28866" hidden="1" x14ac:dyDescent="0.25"/>
    <row r="28867" hidden="1" x14ac:dyDescent="0.25"/>
    <row r="28868" hidden="1" x14ac:dyDescent="0.25"/>
    <row r="28869" hidden="1" x14ac:dyDescent="0.25"/>
    <row r="28870" hidden="1" x14ac:dyDescent="0.25"/>
    <row r="28871" hidden="1" x14ac:dyDescent="0.25"/>
    <row r="28872" hidden="1" x14ac:dyDescent="0.25"/>
    <row r="28873" hidden="1" x14ac:dyDescent="0.25"/>
    <row r="28874" hidden="1" x14ac:dyDescent="0.25"/>
    <row r="28875" hidden="1" x14ac:dyDescent="0.25"/>
    <row r="28876" hidden="1" x14ac:dyDescent="0.25"/>
    <row r="28877" hidden="1" x14ac:dyDescent="0.25"/>
    <row r="28878" hidden="1" x14ac:dyDescent="0.25"/>
    <row r="28879" hidden="1" x14ac:dyDescent="0.25"/>
    <row r="28880" hidden="1" x14ac:dyDescent="0.25"/>
    <row r="28881" hidden="1" x14ac:dyDescent="0.25"/>
    <row r="28882" hidden="1" x14ac:dyDescent="0.25"/>
    <row r="28883" hidden="1" x14ac:dyDescent="0.25"/>
    <row r="28884" hidden="1" x14ac:dyDescent="0.25"/>
    <row r="28885" hidden="1" x14ac:dyDescent="0.25"/>
    <row r="28886" hidden="1" x14ac:dyDescent="0.25"/>
    <row r="28887" hidden="1" x14ac:dyDescent="0.25"/>
    <row r="28888" hidden="1" x14ac:dyDescent="0.25"/>
    <row r="28889" hidden="1" x14ac:dyDescent="0.25"/>
    <row r="28890" hidden="1" x14ac:dyDescent="0.25"/>
    <row r="28891" hidden="1" x14ac:dyDescent="0.25"/>
    <row r="28892" hidden="1" x14ac:dyDescent="0.25"/>
    <row r="28893" hidden="1" x14ac:dyDescent="0.25"/>
    <row r="28894" hidden="1" x14ac:dyDescent="0.25"/>
    <row r="28895" hidden="1" x14ac:dyDescent="0.25"/>
    <row r="28896" hidden="1" x14ac:dyDescent="0.25"/>
    <row r="28897" hidden="1" x14ac:dyDescent="0.25"/>
    <row r="28898" hidden="1" x14ac:dyDescent="0.25"/>
    <row r="28899" hidden="1" x14ac:dyDescent="0.25"/>
    <row r="28900" hidden="1" x14ac:dyDescent="0.25"/>
    <row r="28901" hidden="1" x14ac:dyDescent="0.25"/>
    <row r="28902" hidden="1" x14ac:dyDescent="0.25"/>
    <row r="28903" hidden="1" x14ac:dyDescent="0.25"/>
    <row r="28904" hidden="1" x14ac:dyDescent="0.25"/>
    <row r="28905" hidden="1" x14ac:dyDescent="0.25"/>
    <row r="28906" hidden="1" x14ac:dyDescent="0.25"/>
    <row r="28907" hidden="1" x14ac:dyDescent="0.25"/>
    <row r="28908" hidden="1" x14ac:dyDescent="0.25"/>
    <row r="28909" hidden="1" x14ac:dyDescent="0.25"/>
    <row r="28910" hidden="1" x14ac:dyDescent="0.25"/>
    <row r="28911" hidden="1" x14ac:dyDescent="0.25"/>
    <row r="28912" hidden="1" x14ac:dyDescent="0.25"/>
    <row r="28913" hidden="1" x14ac:dyDescent="0.25"/>
    <row r="28914" hidden="1" x14ac:dyDescent="0.25"/>
    <row r="28915" hidden="1" x14ac:dyDescent="0.25"/>
    <row r="28916" hidden="1" x14ac:dyDescent="0.25"/>
    <row r="28917" hidden="1" x14ac:dyDescent="0.25"/>
    <row r="28918" hidden="1" x14ac:dyDescent="0.25"/>
    <row r="28919" hidden="1" x14ac:dyDescent="0.25"/>
    <row r="28920" hidden="1" x14ac:dyDescent="0.25"/>
    <row r="28921" hidden="1" x14ac:dyDescent="0.25"/>
    <row r="28922" hidden="1" x14ac:dyDescent="0.25"/>
    <row r="28923" hidden="1" x14ac:dyDescent="0.25"/>
    <row r="28924" hidden="1" x14ac:dyDescent="0.25"/>
    <row r="28925" hidden="1" x14ac:dyDescent="0.25"/>
    <row r="28926" hidden="1" x14ac:dyDescent="0.25"/>
    <row r="28927" hidden="1" x14ac:dyDescent="0.25"/>
    <row r="28928" hidden="1" x14ac:dyDescent="0.25"/>
    <row r="28929" hidden="1" x14ac:dyDescent="0.25"/>
    <row r="28930" hidden="1" x14ac:dyDescent="0.25"/>
    <row r="28931" hidden="1" x14ac:dyDescent="0.25"/>
    <row r="28932" hidden="1" x14ac:dyDescent="0.25"/>
    <row r="28933" hidden="1" x14ac:dyDescent="0.25"/>
    <row r="28934" hidden="1" x14ac:dyDescent="0.25"/>
    <row r="28935" hidden="1" x14ac:dyDescent="0.25"/>
    <row r="28936" hidden="1" x14ac:dyDescent="0.25"/>
    <row r="28937" hidden="1" x14ac:dyDescent="0.25"/>
    <row r="28938" hidden="1" x14ac:dyDescent="0.25"/>
    <row r="28939" hidden="1" x14ac:dyDescent="0.25"/>
    <row r="28940" hidden="1" x14ac:dyDescent="0.25"/>
    <row r="28941" hidden="1" x14ac:dyDescent="0.25"/>
    <row r="28942" hidden="1" x14ac:dyDescent="0.25"/>
    <row r="28943" hidden="1" x14ac:dyDescent="0.25"/>
    <row r="28944" hidden="1" x14ac:dyDescent="0.25"/>
    <row r="28945" hidden="1" x14ac:dyDescent="0.25"/>
    <row r="28946" hidden="1" x14ac:dyDescent="0.25"/>
    <row r="28947" hidden="1" x14ac:dyDescent="0.25"/>
    <row r="28948" hidden="1" x14ac:dyDescent="0.25"/>
    <row r="28949" hidden="1" x14ac:dyDescent="0.25"/>
    <row r="28950" hidden="1" x14ac:dyDescent="0.25"/>
    <row r="28951" hidden="1" x14ac:dyDescent="0.25"/>
    <row r="28952" hidden="1" x14ac:dyDescent="0.25"/>
    <row r="28953" hidden="1" x14ac:dyDescent="0.25"/>
    <row r="28954" hidden="1" x14ac:dyDescent="0.25"/>
    <row r="28955" hidden="1" x14ac:dyDescent="0.25"/>
    <row r="28956" hidden="1" x14ac:dyDescent="0.25"/>
    <row r="28957" hidden="1" x14ac:dyDescent="0.25"/>
    <row r="28958" hidden="1" x14ac:dyDescent="0.25"/>
    <row r="28959" hidden="1" x14ac:dyDescent="0.25"/>
    <row r="28960" hidden="1" x14ac:dyDescent="0.25"/>
    <row r="28961" hidden="1" x14ac:dyDescent="0.25"/>
    <row r="28962" hidden="1" x14ac:dyDescent="0.25"/>
    <row r="28963" hidden="1" x14ac:dyDescent="0.25"/>
    <row r="28964" hidden="1" x14ac:dyDescent="0.25"/>
    <row r="28965" hidden="1" x14ac:dyDescent="0.25"/>
    <row r="28966" hidden="1" x14ac:dyDescent="0.25"/>
    <row r="28967" hidden="1" x14ac:dyDescent="0.25"/>
    <row r="28968" hidden="1" x14ac:dyDescent="0.25"/>
    <row r="28969" hidden="1" x14ac:dyDescent="0.25"/>
    <row r="28970" hidden="1" x14ac:dyDescent="0.25"/>
    <row r="28971" hidden="1" x14ac:dyDescent="0.25"/>
    <row r="28972" hidden="1" x14ac:dyDescent="0.25"/>
    <row r="28973" hidden="1" x14ac:dyDescent="0.25"/>
    <row r="28974" hidden="1" x14ac:dyDescent="0.25"/>
    <row r="28975" hidden="1" x14ac:dyDescent="0.25"/>
    <row r="28976" hidden="1" x14ac:dyDescent="0.25"/>
    <row r="28977" hidden="1" x14ac:dyDescent="0.25"/>
    <row r="28978" hidden="1" x14ac:dyDescent="0.25"/>
    <row r="28979" hidden="1" x14ac:dyDescent="0.25"/>
    <row r="28980" hidden="1" x14ac:dyDescent="0.25"/>
    <row r="28981" hidden="1" x14ac:dyDescent="0.25"/>
    <row r="28982" hidden="1" x14ac:dyDescent="0.25"/>
    <row r="28983" hidden="1" x14ac:dyDescent="0.25"/>
    <row r="28984" hidden="1" x14ac:dyDescent="0.25"/>
    <row r="28985" hidden="1" x14ac:dyDescent="0.25"/>
    <row r="28986" hidden="1" x14ac:dyDescent="0.25"/>
    <row r="28987" hidden="1" x14ac:dyDescent="0.25"/>
    <row r="28988" hidden="1" x14ac:dyDescent="0.25"/>
    <row r="28989" hidden="1" x14ac:dyDescent="0.25"/>
    <row r="28990" hidden="1" x14ac:dyDescent="0.25"/>
    <row r="28991" hidden="1" x14ac:dyDescent="0.25"/>
    <row r="28992" hidden="1" x14ac:dyDescent="0.25"/>
    <row r="28993" hidden="1" x14ac:dyDescent="0.25"/>
    <row r="28994" hidden="1" x14ac:dyDescent="0.25"/>
    <row r="28995" hidden="1" x14ac:dyDescent="0.25"/>
    <row r="28996" hidden="1" x14ac:dyDescent="0.25"/>
    <row r="28997" hidden="1" x14ac:dyDescent="0.25"/>
    <row r="28998" hidden="1" x14ac:dyDescent="0.25"/>
    <row r="28999" hidden="1" x14ac:dyDescent="0.25"/>
    <row r="29000" hidden="1" x14ac:dyDescent="0.25"/>
    <row r="29001" hidden="1" x14ac:dyDescent="0.25"/>
    <row r="29002" hidden="1" x14ac:dyDescent="0.25"/>
    <row r="29003" hidden="1" x14ac:dyDescent="0.25"/>
    <row r="29004" hidden="1" x14ac:dyDescent="0.25"/>
    <row r="29005" hidden="1" x14ac:dyDescent="0.25"/>
    <row r="29006" hidden="1" x14ac:dyDescent="0.25"/>
    <row r="29007" hidden="1" x14ac:dyDescent="0.25"/>
    <row r="29008" hidden="1" x14ac:dyDescent="0.25"/>
    <row r="29009" hidden="1" x14ac:dyDescent="0.25"/>
    <row r="29010" hidden="1" x14ac:dyDescent="0.25"/>
    <row r="29011" hidden="1" x14ac:dyDescent="0.25"/>
    <row r="29012" hidden="1" x14ac:dyDescent="0.25"/>
    <row r="29013" hidden="1" x14ac:dyDescent="0.25"/>
    <row r="29014" hidden="1" x14ac:dyDescent="0.25"/>
    <row r="29015" hidden="1" x14ac:dyDescent="0.25"/>
    <row r="29016" hidden="1" x14ac:dyDescent="0.25"/>
    <row r="29017" hidden="1" x14ac:dyDescent="0.25"/>
    <row r="29018" hidden="1" x14ac:dyDescent="0.25"/>
    <row r="29019" hidden="1" x14ac:dyDescent="0.25"/>
    <row r="29020" hidden="1" x14ac:dyDescent="0.25"/>
    <row r="29021" hidden="1" x14ac:dyDescent="0.25"/>
    <row r="29022" hidden="1" x14ac:dyDescent="0.25"/>
    <row r="29023" hidden="1" x14ac:dyDescent="0.25"/>
    <row r="29024" hidden="1" x14ac:dyDescent="0.25"/>
    <row r="29025" hidden="1" x14ac:dyDescent="0.25"/>
    <row r="29026" hidden="1" x14ac:dyDescent="0.25"/>
    <row r="29027" hidden="1" x14ac:dyDescent="0.25"/>
    <row r="29028" hidden="1" x14ac:dyDescent="0.25"/>
    <row r="29029" hidden="1" x14ac:dyDescent="0.25"/>
    <row r="29030" hidden="1" x14ac:dyDescent="0.25"/>
    <row r="29031" hidden="1" x14ac:dyDescent="0.25"/>
    <row r="29032" hidden="1" x14ac:dyDescent="0.25"/>
    <row r="29033" hidden="1" x14ac:dyDescent="0.25"/>
    <row r="29034" hidden="1" x14ac:dyDescent="0.25"/>
    <row r="29035" hidden="1" x14ac:dyDescent="0.25"/>
    <row r="29036" hidden="1" x14ac:dyDescent="0.25"/>
    <row r="29037" hidden="1" x14ac:dyDescent="0.25"/>
    <row r="29038" hidden="1" x14ac:dyDescent="0.25"/>
    <row r="29039" hidden="1" x14ac:dyDescent="0.25"/>
    <row r="29040" hidden="1" x14ac:dyDescent="0.25"/>
    <row r="29041" hidden="1" x14ac:dyDescent="0.25"/>
    <row r="29042" hidden="1" x14ac:dyDescent="0.25"/>
    <row r="29043" hidden="1" x14ac:dyDescent="0.25"/>
    <row r="29044" hidden="1" x14ac:dyDescent="0.25"/>
    <row r="29045" hidden="1" x14ac:dyDescent="0.25"/>
    <row r="29046" hidden="1" x14ac:dyDescent="0.25"/>
    <row r="29047" hidden="1" x14ac:dyDescent="0.25"/>
    <row r="29048" hidden="1" x14ac:dyDescent="0.25"/>
    <row r="29049" hidden="1" x14ac:dyDescent="0.25"/>
    <row r="29050" hidden="1" x14ac:dyDescent="0.25"/>
    <row r="29051" hidden="1" x14ac:dyDescent="0.25"/>
    <row r="29052" hidden="1" x14ac:dyDescent="0.25"/>
    <row r="29053" hidden="1" x14ac:dyDescent="0.25"/>
    <row r="29054" hidden="1" x14ac:dyDescent="0.25"/>
    <row r="29055" hidden="1" x14ac:dyDescent="0.25"/>
    <row r="29056" hidden="1" x14ac:dyDescent="0.25"/>
    <row r="29057" hidden="1" x14ac:dyDescent="0.25"/>
    <row r="29058" hidden="1" x14ac:dyDescent="0.25"/>
    <row r="29059" hidden="1" x14ac:dyDescent="0.25"/>
    <row r="29060" hidden="1" x14ac:dyDescent="0.25"/>
    <row r="29061" hidden="1" x14ac:dyDescent="0.25"/>
    <row r="29062" hidden="1" x14ac:dyDescent="0.25"/>
    <row r="29063" hidden="1" x14ac:dyDescent="0.25"/>
    <row r="29064" hidden="1" x14ac:dyDescent="0.25"/>
    <row r="29065" hidden="1" x14ac:dyDescent="0.25"/>
    <row r="29066" hidden="1" x14ac:dyDescent="0.25"/>
    <row r="29067" hidden="1" x14ac:dyDescent="0.25"/>
    <row r="29068" hidden="1" x14ac:dyDescent="0.25"/>
    <row r="29069" hidden="1" x14ac:dyDescent="0.25"/>
    <row r="29070" hidden="1" x14ac:dyDescent="0.25"/>
    <row r="29071" hidden="1" x14ac:dyDescent="0.25"/>
    <row r="29072" hidden="1" x14ac:dyDescent="0.25"/>
    <row r="29073" hidden="1" x14ac:dyDescent="0.25"/>
    <row r="29074" hidden="1" x14ac:dyDescent="0.25"/>
    <row r="29075" hidden="1" x14ac:dyDescent="0.25"/>
    <row r="29076" hidden="1" x14ac:dyDescent="0.25"/>
    <row r="29077" hidden="1" x14ac:dyDescent="0.25"/>
    <row r="29078" hidden="1" x14ac:dyDescent="0.25"/>
    <row r="29079" hidden="1" x14ac:dyDescent="0.25"/>
    <row r="29080" hidden="1" x14ac:dyDescent="0.25"/>
    <row r="29081" hidden="1" x14ac:dyDescent="0.25"/>
    <row r="29082" hidden="1" x14ac:dyDescent="0.25"/>
    <row r="29083" hidden="1" x14ac:dyDescent="0.25"/>
    <row r="29084" hidden="1" x14ac:dyDescent="0.25"/>
    <row r="29085" hidden="1" x14ac:dyDescent="0.25"/>
    <row r="29086" hidden="1" x14ac:dyDescent="0.25"/>
    <row r="29087" hidden="1" x14ac:dyDescent="0.25"/>
    <row r="29088" hidden="1" x14ac:dyDescent="0.25"/>
    <row r="29089" hidden="1" x14ac:dyDescent="0.25"/>
    <row r="29090" hidden="1" x14ac:dyDescent="0.25"/>
    <row r="29091" hidden="1" x14ac:dyDescent="0.25"/>
    <row r="29092" hidden="1" x14ac:dyDescent="0.25"/>
    <row r="29093" hidden="1" x14ac:dyDescent="0.25"/>
    <row r="29094" hidden="1" x14ac:dyDescent="0.25"/>
    <row r="29095" hidden="1" x14ac:dyDescent="0.25"/>
    <row r="29096" hidden="1" x14ac:dyDescent="0.25"/>
    <row r="29097" hidden="1" x14ac:dyDescent="0.25"/>
    <row r="29098" hidden="1" x14ac:dyDescent="0.25"/>
    <row r="29099" hidden="1" x14ac:dyDescent="0.25"/>
    <row r="29100" hidden="1" x14ac:dyDescent="0.25"/>
    <row r="29101" hidden="1" x14ac:dyDescent="0.25"/>
    <row r="29102" hidden="1" x14ac:dyDescent="0.25"/>
    <row r="29103" hidden="1" x14ac:dyDescent="0.25"/>
    <row r="29104" hidden="1" x14ac:dyDescent="0.25"/>
    <row r="29105" hidden="1" x14ac:dyDescent="0.25"/>
    <row r="29106" hidden="1" x14ac:dyDescent="0.25"/>
    <row r="29107" hidden="1" x14ac:dyDescent="0.25"/>
    <row r="29108" hidden="1" x14ac:dyDescent="0.25"/>
    <row r="29109" hidden="1" x14ac:dyDescent="0.25"/>
    <row r="29110" hidden="1" x14ac:dyDescent="0.25"/>
    <row r="29111" hidden="1" x14ac:dyDescent="0.25"/>
    <row r="29112" hidden="1" x14ac:dyDescent="0.25"/>
    <row r="29113" hidden="1" x14ac:dyDescent="0.25"/>
    <row r="29114" hidden="1" x14ac:dyDescent="0.25"/>
    <row r="29115" hidden="1" x14ac:dyDescent="0.25"/>
    <row r="29116" hidden="1" x14ac:dyDescent="0.25"/>
    <row r="29117" hidden="1" x14ac:dyDescent="0.25"/>
    <row r="29118" hidden="1" x14ac:dyDescent="0.25"/>
    <row r="29119" hidden="1" x14ac:dyDescent="0.25"/>
    <row r="29120" hidden="1" x14ac:dyDescent="0.25"/>
    <row r="29121" hidden="1" x14ac:dyDescent="0.25"/>
    <row r="29122" hidden="1" x14ac:dyDescent="0.25"/>
    <row r="29123" hidden="1" x14ac:dyDescent="0.25"/>
    <row r="29124" hidden="1" x14ac:dyDescent="0.25"/>
    <row r="29125" hidden="1" x14ac:dyDescent="0.25"/>
    <row r="29126" hidden="1" x14ac:dyDescent="0.25"/>
    <row r="29127" hidden="1" x14ac:dyDescent="0.25"/>
    <row r="29128" hidden="1" x14ac:dyDescent="0.25"/>
    <row r="29129" hidden="1" x14ac:dyDescent="0.25"/>
    <row r="29130" hidden="1" x14ac:dyDescent="0.25"/>
    <row r="29131" hidden="1" x14ac:dyDescent="0.25"/>
    <row r="29132" hidden="1" x14ac:dyDescent="0.25"/>
    <row r="29133" hidden="1" x14ac:dyDescent="0.25"/>
    <row r="29134" hidden="1" x14ac:dyDescent="0.25"/>
    <row r="29135" hidden="1" x14ac:dyDescent="0.25"/>
    <row r="29136" hidden="1" x14ac:dyDescent="0.25"/>
    <row r="29137" hidden="1" x14ac:dyDescent="0.25"/>
    <row r="29138" hidden="1" x14ac:dyDescent="0.25"/>
    <row r="29139" hidden="1" x14ac:dyDescent="0.25"/>
    <row r="29140" hidden="1" x14ac:dyDescent="0.25"/>
    <row r="29141" hidden="1" x14ac:dyDescent="0.25"/>
    <row r="29142" hidden="1" x14ac:dyDescent="0.25"/>
    <row r="29143" hidden="1" x14ac:dyDescent="0.25"/>
    <row r="29144" hidden="1" x14ac:dyDescent="0.25"/>
    <row r="29145" hidden="1" x14ac:dyDescent="0.25"/>
    <row r="29146" hidden="1" x14ac:dyDescent="0.25"/>
    <row r="29147" hidden="1" x14ac:dyDescent="0.25"/>
    <row r="29148" hidden="1" x14ac:dyDescent="0.25"/>
    <row r="29149" hidden="1" x14ac:dyDescent="0.25"/>
    <row r="29150" hidden="1" x14ac:dyDescent="0.25"/>
    <row r="29151" hidden="1" x14ac:dyDescent="0.25"/>
    <row r="29152" hidden="1" x14ac:dyDescent="0.25"/>
    <row r="29153" hidden="1" x14ac:dyDescent="0.25"/>
    <row r="29154" hidden="1" x14ac:dyDescent="0.25"/>
    <row r="29155" hidden="1" x14ac:dyDescent="0.25"/>
    <row r="29156" hidden="1" x14ac:dyDescent="0.25"/>
    <row r="29157" hidden="1" x14ac:dyDescent="0.25"/>
    <row r="29158" hidden="1" x14ac:dyDescent="0.25"/>
    <row r="29159" hidden="1" x14ac:dyDescent="0.25"/>
    <row r="29160" hidden="1" x14ac:dyDescent="0.25"/>
    <row r="29161" hidden="1" x14ac:dyDescent="0.25"/>
    <row r="29162" hidden="1" x14ac:dyDescent="0.25"/>
    <row r="29163" hidden="1" x14ac:dyDescent="0.25"/>
    <row r="29164" hidden="1" x14ac:dyDescent="0.25"/>
    <row r="29165" hidden="1" x14ac:dyDescent="0.25"/>
    <row r="29166" hidden="1" x14ac:dyDescent="0.25"/>
    <row r="29167" hidden="1" x14ac:dyDescent="0.25"/>
    <row r="29168" hidden="1" x14ac:dyDescent="0.25"/>
    <row r="29169" hidden="1" x14ac:dyDescent="0.25"/>
    <row r="29170" hidden="1" x14ac:dyDescent="0.25"/>
    <row r="29171" hidden="1" x14ac:dyDescent="0.25"/>
    <row r="29172" hidden="1" x14ac:dyDescent="0.25"/>
    <row r="29173" hidden="1" x14ac:dyDescent="0.25"/>
    <row r="29174" hidden="1" x14ac:dyDescent="0.25"/>
    <row r="29175" hidden="1" x14ac:dyDescent="0.25"/>
    <row r="29176" hidden="1" x14ac:dyDescent="0.25"/>
    <row r="29177" hidden="1" x14ac:dyDescent="0.25"/>
    <row r="29178" hidden="1" x14ac:dyDescent="0.25"/>
    <row r="29179" hidden="1" x14ac:dyDescent="0.25"/>
    <row r="29180" hidden="1" x14ac:dyDescent="0.25"/>
    <row r="29181" hidden="1" x14ac:dyDescent="0.25"/>
    <row r="29182" hidden="1" x14ac:dyDescent="0.25"/>
    <row r="29183" hidden="1" x14ac:dyDescent="0.25"/>
    <row r="29184" hidden="1" x14ac:dyDescent="0.25"/>
    <row r="29185" hidden="1" x14ac:dyDescent="0.25"/>
    <row r="29186" hidden="1" x14ac:dyDescent="0.25"/>
    <row r="29187" hidden="1" x14ac:dyDescent="0.25"/>
    <row r="29188" hidden="1" x14ac:dyDescent="0.25"/>
    <row r="29189" hidden="1" x14ac:dyDescent="0.25"/>
    <row r="29190" hidden="1" x14ac:dyDescent="0.25"/>
    <row r="29191" hidden="1" x14ac:dyDescent="0.25"/>
    <row r="29192" hidden="1" x14ac:dyDescent="0.25"/>
    <row r="29193" hidden="1" x14ac:dyDescent="0.25"/>
    <row r="29194" hidden="1" x14ac:dyDescent="0.25"/>
    <row r="29195" hidden="1" x14ac:dyDescent="0.25"/>
    <row r="29196" hidden="1" x14ac:dyDescent="0.25"/>
    <row r="29197" hidden="1" x14ac:dyDescent="0.25"/>
    <row r="29198" hidden="1" x14ac:dyDescent="0.25"/>
    <row r="29199" hidden="1" x14ac:dyDescent="0.25"/>
    <row r="29200" hidden="1" x14ac:dyDescent="0.25"/>
    <row r="29201" hidden="1" x14ac:dyDescent="0.25"/>
    <row r="29202" hidden="1" x14ac:dyDescent="0.25"/>
    <row r="29203" hidden="1" x14ac:dyDescent="0.25"/>
    <row r="29204" hidden="1" x14ac:dyDescent="0.25"/>
    <row r="29205" hidden="1" x14ac:dyDescent="0.25"/>
    <row r="29206" hidden="1" x14ac:dyDescent="0.25"/>
    <row r="29207" hidden="1" x14ac:dyDescent="0.25"/>
    <row r="29208" hidden="1" x14ac:dyDescent="0.25"/>
    <row r="29209" hidden="1" x14ac:dyDescent="0.25"/>
    <row r="29210" hidden="1" x14ac:dyDescent="0.25"/>
    <row r="29211" hidden="1" x14ac:dyDescent="0.25"/>
    <row r="29212" hidden="1" x14ac:dyDescent="0.25"/>
    <row r="29213" hidden="1" x14ac:dyDescent="0.25"/>
    <row r="29214" hidden="1" x14ac:dyDescent="0.25"/>
    <row r="29215" hidden="1" x14ac:dyDescent="0.25"/>
    <row r="29216" hidden="1" x14ac:dyDescent="0.25"/>
    <row r="29217" hidden="1" x14ac:dyDescent="0.25"/>
    <row r="29218" hidden="1" x14ac:dyDescent="0.25"/>
    <row r="29219" hidden="1" x14ac:dyDescent="0.25"/>
    <row r="29220" hidden="1" x14ac:dyDescent="0.25"/>
    <row r="29221" hidden="1" x14ac:dyDescent="0.25"/>
    <row r="29222" hidden="1" x14ac:dyDescent="0.25"/>
    <row r="29223" hidden="1" x14ac:dyDescent="0.25"/>
    <row r="29224" hidden="1" x14ac:dyDescent="0.25"/>
    <row r="29225" hidden="1" x14ac:dyDescent="0.25"/>
    <row r="29226" hidden="1" x14ac:dyDescent="0.25"/>
    <row r="29227" hidden="1" x14ac:dyDescent="0.25"/>
    <row r="29228" hidden="1" x14ac:dyDescent="0.25"/>
    <row r="29229" hidden="1" x14ac:dyDescent="0.25"/>
    <row r="29230" hidden="1" x14ac:dyDescent="0.25"/>
    <row r="29231" hidden="1" x14ac:dyDescent="0.25"/>
    <row r="29232" hidden="1" x14ac:dyDescent="0.25"/>
    <row r="29233" hidden="1" x14ac:dyDescent="0.25"/>
    <row r="29234" hidden="1" x14ac:dyDescent="0.25"/>
    <row r="29235" hidden="1" x14ac:dyDescent="0.25"/>
    <row r="29236" hidden="1" x14ac:dyDescent="0.25"/>
    <row r="29237" hidden="1" x14ac:dyDescent="0.25"/>
    <row r="29238" hidden="1" x14ac:dyDescent="0.25"/>
    <row r="29239" hidden="1" x14ac:dyDescent="0.25"/>
    <row r="29240" hidden="1" x14ac:dyDescent="0.25"/>
    <row r="29241" hidden="1" x14ac:dyDescent="0.25"/>
    <row r="29242" hidden="1" x14ac:dyDescent="0.25"/>
    <row r="29243" hidden="1" x14ac:dyDescent="0.25"/>
    <row r="29244" hidden="1" x14ac:dyDescent="0.25"/>
    <row r="29245" hidden="1" x14ac:dyDescent="0.25"/>
    <row r="29246" hidden="1" x14ac:dyDescent="0.25"/>
    <row r="29247" hidden="1" x14ac:dyDescent="0.25"/>
    <row r="29248" hidden="1" x14ac:dyDescent="0.25"/>
    <row r="29249" hidden="1" x14ac:dyDescent="0.25"/>
    <row r="29250" hidden="1" x14ac:dyDescent="0.25"/>
    <row r="29251" hidden="1" x14ac:dyDescent="0.25"/>
    <row r="29252" hidden="1" x14ac:dyDescent="0.25"/>
    <row r="29253" hidden="1" x14ac:dyDescent="0.25"/>
    <row r="29254" hidden="1" x14ac:dyDescent="0.25"/>
    <row r="29255" hidden="1" x14ac:dyDescent="0.25"/>
    <row r="29256" hidden="1" x14ac:dyDescent="0.25"/>
    <row r="29257" hidden="1" x14ac:dyDescent="0.25"/>
    <row r="29258" hidden="1" x14ac:dyDescent="0.25"/>
    <row r="29259" hidden="1" x14ac:dyDescent="0.25"/>
    <row r="29260" hidden="1" x14ac:dyDescent="0.25"/>
    <row r="29261" hidden="1" x14ac:dyDescent="0.25"/>
    <row r="29262" hidden="1" x14ac:dyDescent="0.25"/>
    <row r="29263" hidden="1" x14ac:dyDescent="0.25"/>
    <row r="29264" hidden="1" x14ac:dyDescent="0.25"/>
    <row r="29265" hidden="1" x14ac:dyDescent="0.25"/>
    <row r="29266" hidden="1" x14ac:dyDescent="0.25"/>
    <row r="29267" hidden="1" x14ac:dyDescent="0.25"/>
    <row r="29268" hidden="1" x14ac:dyDescent="0.25"/>
    <row r="29269" hidden="1" x14ac:dyDescent="0.25"/>
    <row r="29270" hidden="1" x14ac:dyDescent="0.25"/>
    <row r="29271" hidden="1" x14ac:dyDescent="0.25"/>
    <row r="29272" hidden="1" x14ac:dyDescent="0.25"/>
    <row r="29273" hidden="1" x14ac:dyDescent="0.25"/>
    <row r="29274" hidden="1" x14ac:dyDescent="0.25"/>
    <row r="29275" hidden="1" x14ac:dyDescent="0.25"/>
    <row r="29276" hidden="1" x14ac:dyDescent="0.25"/>
    <row r="29277" hidden="1" x14ac:dyDescent="0.25"/>
    <row r="29278" hidden="1" x14ac:dyDescent="0.25"/>
    <row r="29279" hidden="1" x14ac:dyDescent="0.25"/>
    <row r="29280" hidden="1" x14ac:dyDescent="0.25"/>
    <row r="29281" hidden="1" x14ac:dyDescent="0.25"/>
    <row r="29282" hidden="1" x14ac:dyDescent="0.25"/>
    <row r="29283" hidden="1" x14ac:dyDescent="0.25"/>
    <row r="29284" hidden="1" x14ac:dyDescent="0.25"/>
    <row r="29285" hidden="1" x14ac:dyDescent="0.25"/>
    <row r="29286" hidden="1" x14ac:dyDescent="0.25"/>
    <row r="29287" hidden="1" x14ac:dyDescent="0.25"/>
    <row r="29288" hidden="1" x14ac:dyDescent="0.25"/>
    <row r="29289" hidden="1" x14ac:dyDescent="0.25"/>
    <row r="29290" hidden="1" x14ac:dyDescent="0.25"/>
    <row r="29291" hidden="1" x14ac:dyDescent="0.25"/>
    <row r="29292" hidden="1" x14ac:dyDescent="0.25"/>
    <row r="29293" hidden="1" x14ac:dyDescent="0.25"/>
    <row r="29294" hidden="1" x14ac:dyDescent="0.25"/>
    <row r="29295" hidden="1" x14ac:dyDescent="0.25"/>
    <row r="29296" hidden="1" x14ac:dyDescent="0.25"/>
    <row r="29297" hidden="1" x14ac:dyDescent="0.25"/>
    <row r="29298" hidden="1" x14ac:dyDescent="0.25"/>
    <row r="29299" hidden="1" x14ac:dyDescent="0.25"/>
    <row r="29300" hidden="1" x14ac:dyDescent="0.25"/>
    <row r="29301" hidden="1" x14ac:dyDescent="0.25"/>
    <row r="29302" hidden="1" x14ac:dyDescent="0.25"/>
    <row r="29303" hidden="1" x14ac:dyDescent="0.25"/>
    <row r="29304" hidden="1" x14ac:dyDescent="0.25"/>
    <row r="29305" hidden="1" x14ac:dyDescent="0.25"/>
    <row r="29306" hidden="1" x14ac:dyDescent="0.25"/>
    <row r="29307" hidden="1" x14ac:dyDescent="0.25"/>
    <row r="29308" hidden="1" x14ac:dyDescent="0.25"/>
    <row r="29309" hidden="1" x14ac:dyDescent="0.25"/>
    <row r="29310" hidden="1" x14ac:dyDescent="0.25"/>
    <row r="29311" hidden="1" x14ac:dyDescent="0.25"/>
    <row r="29312" hidden="1" x14ac:dyDescent="0.25"/>
    <row r="29313" hidden="1" x14ac:dyDescent="0.25"/>
    <row r="29314" hidden="1" x14ac:dyDescent="0.25"/>
    <row r="29315" hidden="1" x14ac:dyDescent="0.25"/>
    <row r="29316" hidden="1" x14ac:dyDescent="0.25"/>
    <row r="29317" hidden="1" x14ac:dyDescent="0.25"/>
    <row r="29318" hidden="1" x14ac:dyDescent="0.25"/>
    <row r="29319" hidden="1" x14ac:dyDescent="0.25"/>
    <row r="29320" hidden="1" x14ac:dyDescent="0.25"/>
    <row r="29321" hidden="1" x14ac:dyDescent="0.25"/>
    <row r="29322" hidden="1" x14ac:dyDescent="0.25"/>
    <row r="29323" hidden="1" x14ac:dyDescent="0.25"/>
    <row r="29324" hidden="1" x14ac:dyDescent="0.25"/>
    <row r="29325" hidden="1" x14ac:dyDescent="0.25"/>
    <row r="29326" hidden="1" x14ac:dyDescent="0.25"/>
    <row r="29327" hidden="1" x14ac:dyDescent="0.25"/>
    <row r="29328" hidden="1" x14ac:dyDescent="0.25"/>
    <row r="29329" hidden="1" x14ac:dyDescent="0.25"/>
    <row r="29330" hidden="1" x14ac:dyDescent="0.25"/>
    <row r="29331" hidden="1" x14ac:dyDescent="0.25"/>
    <row r="29332" hidden="1" x14ac:dyDescent="0.25"/>
    <row r="29333" hidden="1" x14ac:dyDescent="0.25"/>
    <row r="29334" hidden="1" x14ac:dyDescent="0.25"/>
    <row r="29335" hidden="1" x14ac:dyDescent="0.25"/>
    <row r="29336" hidden="1" x14ac:dyDescent="0.25"/>
    <row r="29337" hidden="1" x14ac:dyDescent="0.25"/>
    <row r="29338" hidden="1" x14ac:dyDescent="0.25"/>
    <row r="29339" hidden="1" x14ac:dyDescent="0.25"/>
    <row r="29340" hidden="1" x14ac:dyDescent="0.25"/>
    <row r="29341" hidden="1" x14ac:dyDescent="0.25"/>
    <row r="29342" hidden="1" x14ac:dyDescent="0.25"/>
    <row r="29343" hidden="1" x14ac:dyDescent="0.25"/>
    <row r="29344" hidden="1" x14ac:dyDescent="0.25"/>
    <row r="29345" hidden="1" x14ac:dyDescent="0.25"/>
    <row r="29346" hidden="1" x14ac:dyDescent="0.25"/>
    <row r="29347" hidden="1" x14ac:dyDescent="0.25"/>
    <row r="29348" hidden="1" x14ac:dyDescent="0.25"/>
    <row r="29349" hidden="1" x14ac:dyDescent="0.25"/>
    <row r="29350" hidden="1" x14ac:dyDescent="0.25"/>
    <row r="29351" hidden="1" x14ac:dyDescent="0.25"/>
    <row r="29352" hidden="1" x14ac:dyDescent="0.25"/>
    <row r="29353" hidden="1" x14ac:dyDescent="0.25"/>
    <row r="29354" hidden="1" x14ac:dyDescent="0.25"/>
    <row r="29355" hidden="1" x14ac:dyDescent="0.25"/>
    <row r="29356" hidden="1" x14ac:dyDescent="0.25"/>
    <row r="29357" hidden="1" x14ac:dyDescent="0.25"/>
    <row r="29358" hidden="1" x14ac:dyDescent="0.25"/>
    <row r="29359" hidden="1" x14ac:dyDescent="0.25"/>
    <row r="29360" hidden="1" x14ac:dyDescent="0.25"/>
    <row r="29361" hidden="1" x14ac:dyDescent="0.25"/>
    <row r="29362" hidden="1" x14ac:dyDescent="0.25"/>
    <row r="29363" hidden="1" x14ac:dyDescent="0.25"/>
    <row r="29364" hidden="1" x14ac:dyDescent="0.25"/>
    <row r="29365" hidden="1" x14ac:dyDescent="0.25"/>
    <row r="29366" hidden="1" x14ac:dyDescent="0.25"/>
    <row r="29367" hidden="1" x14ac:dyDescent="0.25"/>
    <row r="29368" hidden="1" x14ac:dyDescent="0.25"/>
    <row r="29369" hidden="1" x14ac:dyDescent="0.25"/>
    <row r="29370" hidden="1" x14ac:dyDescent="0.25"/>
    <row r="29371" hidden="1" x14ac:dyDescent="0.25"/>
    <row r="29372" hidden="1" x14ac:dyDescent="0.25"/>
    <row r="29373" hidden="1" x14ac:dyDescent="0.25"/>
    <row r="29374" hidden="1" x14ac:dyDescent="0.25"/>
    <row r="29375" hidden="1" x14ac:dyDescent="0.25"/>
    <row r="29376" hidden="1" x14ac:dyDescent="0.25"/>
    <row r="29377" hidden="1" x14ac:dyDescent="0.25"/>
    <row r="29378" hidden="1" x14ac:dyDescent="0.25"/>
    <row r="29379" hidden="1" x14ac:dyDescent="0.25"/>
    <row r="29380" hidden="1" x14ac:dyDescent="0.25"/>
    <row r="29381" hidden="1" x14ac:dyDescent="0.25"/>
    <row r="29382" hidden="1" x14ac:dyDescent="0.25"/>
    <row r="29383" hidden="1" x14ac:dyDescent="0.25"/>
    <row r="29384" hidden="1" x14ac:dyDescent="0.25"/>
    <row r="29385" hidden="1" x14ac:dyDescent="0.25"/>
    <row r="29386" hidden="1" x14ac:dyDescent="0.25"/>
    <row r="29387" hidden="1" x14ac:dyDescent="0.25"/>
    <row r="29388" hidden="1" x14ac:dyDescent="0.25"/>
    <row r="29389" hidden="1" x14ac:dyDescent="0.25"/>
    <row r="29390" hidden="1" x14ac:dyDescent="0.25"/>
    <row r="29391" hidden="1" x14ac:dyDescent="0.25"/>
    <row r="29392" hidden="1" x14ac:dyDescent="0.25"/>
    <row r="29393" hidden="1" x14ac:dyDescent="0.25"/>
    <row r="29394" hidden="1" x14ac:dyDescent="0.25"/>
    <row r="29395" hidden="1" x14ac:dyDescent="0.25"/>
    <row r="29396" hidden="1" x14ac:dyDescent="0.25"/>
    <row r="29397" hidden="1" x14ac:dyDescent="0.25"/>
    <row r="29398" hidden="1" x14ac:dyDescent="0.25"/>
    <row r="29399" hidden="1" x14ac:dyDescent="0.25"/>
    <row r="29400" hidden="1" x14ac:dyDescent="0.25"/>
    <row r="29401" hidden="1" x14ac:dyDescent="0.25"/>
    <row r="29402" hidden="1" x14ac:dyDescent="0.25"/>
    <row r="29403" hidden="1" x14ac:dyDescent="0.25"/>
    <row r="29404" hidden="1" x14ac:dyDescent="0.25"/>
    <row r="29405" hidden="1" x14ac:dyDescent="0.25"/>
    <row r="29406" hidden="1" x14ac:dyDescent="0.25"/>
    <row r="29407" hidden="1" x14ac:dyDescent="0.25"/>
    <row r="29408" hidden="1" x14ac:dyDescent="0.25"/>
    <row r="29409" hidden="1" x14ac:dyDescent="0.25"/>
    <row r="29410" hidden="1" x14ac:dyDescent="0.25"/>
    <row r="29411" hidden="1" x14ac:dyDescent="0.25"/>
    <row r="29412" hidden="1" x14ac:dyDescent="0.25"/>
    <row r="29413" hidden="1" x14ac:dyDescent="0.25"/>
    <row r="29414" hidden="1" x14ac:dyDescent="0.25"/>
    <row r="29415" hidden="1" x14ac:dyDescent="0.25"/>
    <row r="29416" hidden="1" x14ac:dyDescent="0.25"/>
    <row r="29417" hidden="1" x14ac:dyDescent="0.25"/>
    <row r="29418" hidden="1" x14ac:dyDescent="0.25"/>
    <row r="29419" hidden="1" x14ac:dyDescent="0.25"/>
    <row r="29420" hidden="1" x14ac:dyDescent="0.25"/>
    <row r="29421" hidden="1" x14ac:dyDescent="0.25"/>
    <row r="29422" hidden="1" x14ac:dyDescent="0.25"/>
    <row r="29423" hidden="1" x14ac:dyDescent="0.25"/>
    <row r="29424" hidden="1" x14ac:dyDescent="0.25"/>
    <row r="29425" hidden="1" x14ac:dyDescent="0.25"/>
    <row r="29426" hidden="1" x14ac:dyDescent="0.25"/>
    <row r="29427" hidden="1" x14ac:dyDescent="0.25"/>
    <row r="29428" hidden="1" x14ac:dyDescent="0.25"/>
    <row r="29429" hidden="1" x14ac:dyDescent="0.25"/>
    <row r="29430" hidden="1" x14ac:dyDescent="0.25"/>
    <row r="29431" hidden="1" x14ac:dyDescent="0.25"/>
    <row r="29432" hidden="1" x14ac:dyDescent="0.25"/>
    <row r="29433" hidden="1" x14ac:dyDescent="0.25"/>
    <row r="29434" hidden="1" x14ac:dyDescent="0.25"/>
    <row r="29435" hidden="1" x14ac:dyDescent="0.25"/>
    <row r="29436" hidden="1" x14ac:dyDescent="0.25"/>
    <row r="29437" hidden="1" x14ac:dyDescent="0.25"/>
    <row r="29438" hidden="1" x14ac:dyDescent="0.25"/>
    <row r="29439" hidden="1" x14ac:dyDescent="0.25"/>
    <row r="29440" hidden="1" x14ac:dyDescent="0.25"/>
    <row r="29441" hidden="1" x14ac:dyDescent="0.25"/>
    <row r="29442" hidden="1" x14ac:dyDescent="0.25"/>
    <row r="29443" hidden="1" x14ac:dyDescent="0.25"/>
    <row r="29444" hidden="1" x14ac:dyDescent="0.25"/>
    <row r="29445" hidden="1" x14ac:dyDescent="0.25"/>
    <row r="29446" hidden="1" x14ac:dyDescent="0.25"/>
    <row r="29447" hidden="1" x14ac:dyDescent="0.25"/>
    <row r="29448" hidden="1" x14ac:dyDescent="0.25"/>
    <row r="29449" hidden="1" x14ac:dyDescent="0.25"/>
    <row r="29450" hidden="1" x14ac:dyDescent="0.25"/>
    <row r="29451" hidden="1" x14ac:dyDescent="0.25"/>
    <row r="29452" hidden="1" x14ac:dyDescent="0.25"/>
    <row r="29453" hidden="1" x14ac:dyDescent="0.25"/>
    <row r="29454" hidden="1" x14ac:dyDescent="0.25"/>
    <row r="29455" hidden="1" x14ac:dyDescent="0.25"/>
    <row r="29456" hidden="1" x14ac:dyDescent="0.25"/>
    <row r="29457" hidden="1" x14ac:dyDescent="0.25"/>
    <row r="29458" hidden="1" x14ac:dyDescent="0.25"/>
    <row r="29459" hidden="1" x14ac:dyDescent="0.25"/>
    <row r="29460" hidden="1" x14ac:dyDescent="0.25"/>
    <row r="29461" hidden="1" x14ac:dyDescent="0.25"/>
    <row r="29462" hidden="1" x14ac:dyDescent="0.25"/>
    <row r="29463" hidden="1" x14ac:dyDescent="0.25"/>
    <row r="29464" hidden="1" x14ac:dyDescent="0.25"/>
    <row r="29465" hidden="1" x14ac:dyDescent="0.25"/>
    <row r="29466" hidden="1" x14ac:dyDescent="0.25"/>
    <row r="29467" hidden="1" x14ac:dyDescent="0.25"/>
    <row r="29468" hidden="1" x14ac:dyDescent="0.25"/>
    <row r="29469" hidden="1" x14ac:dyDescent="0.25"/>
    <row r="29470" hidden="1" x14ac:dyDescent="0.25"/>
    <row r="29471" hidden="1" x14ac:dyDescent="0.25"/>
    <row r="29472" hidden="1" x14ac:dyDescent="0.25"/>
    <row r="29473" hidden="1" x14ac:dyDescent="0.25"/>
    <row r="29474" hidden="1" x14ac:dyDescent="0.25"/>
    <row r="29475" hidden="1" x14ac:dyDescent="0.25"/>
    <row r="29476" hidden="1" x14ac:dyDescent="0.25"/>
    <row r="29477" hidden="1" x14ac:dyDescent="0.25"/>
    <row r="29478" hidden="1" x14ac:dyDescent="0.25"/>
    <row r="29479" hidden="1" x14ac:dyDescent="0.25"/>
    <row r="29480" hidden="1" x14ac:dyDescent="0.25"/>
    <row r="29481" hidden="1" x14ac:dyDescent="0.25"/>
    <row r="29482" hidden="1" x14ac:dyDescent="0.25"/>
    <row r="29483" hidden="1" x14ac:dyDescent="0.25"/>
    <row r="29484" hidden="1" x14ac:dyDescent="0.25"/>
    <row r="29485" hidden="1" x14ac:dyDescent="0.25"/>
    <row r="29486" hidden="1" x14ac:dyDescent="0.25"/>
    <row r="29487" hidden="1" x14ac:dyDescent="0.25"/>
    <row r="29488" hidden="1" x14ac:dyDescent="0.25"/>
    <row r="29489" hidden="1" x14ac:dyDescent="0.25"/>
    <row r="29490" hidden="1" x14ac:dyDescent="0.25"/>
    <row r="29491" hidden="1" x14ac:dyDescent="0.25"/>
    <row r="29492" hidden="1" x14ac:dyDescent="0.25"/>
    <row r="29493" hidden="1" x14ac:dyDescent="0.25"/>
    <row r="29494" hidden="1" x14ac:dyDescent="0.25"/>
    <row r="29495" hidden="1" x14ac:dyDescent="0.25"/>
    <row r="29496" hidden="1" x14ac:dyDescent="0.25"/>
    <row r="29497" hidden="1" x14ac:dyDescent="0.25"/>
    <row r="29498" hidden="1" x14ac:dyDescent="0.25"/>
    <row r="29499" hidden="1" x14ac:dyDescent="0.25"/>
    <row r="29500" hidden="1" x14ac:dyDescent="0.25"/>
    <row r="29501" hidden="1" x14ac:dyDescent="0.25"/>
    <row r="29502" hidden="1" x14ac:dyDescent="0.25"/>
    <row r="29503" hidden="1" x14ac:dyDescent="0.25"/>
    <row r="29504" hidden="1" x14ac:dyDescent="0.25"/>
    <row r="29505" hidden="1" x14ac:dyDescent="0.25"/>
    <row r="29506" hidden="1" x14ac:dyDescent="0.25"/>
    <row r="29507" hidden="1" x14ac:dyDescent="0.25"/>
    <row r="29508" hidden="1" x14ac:dyDescent="0.25"/>
    <row r="29509" hidden="1" x14ac:dyDescent="0.25"/>
    <row r="29510" hidden="1" x14ac:dyDescent="0.25"/>
    <row r="29511" hidden="1" x14ac:dyDescent="0.25"/>
    <row r="29512" hidden="1" x14ac:dyDescent="0.25"/>
    <row r="29513" hidden="1" x14ac:dyDescent="0.25"/>
    <row r="29514" hidden="1" x14ac:dyDescent="0.25"/>
    <row r="29515" hidden="1" x14ac:dyDescent="0.25"/>
    <row r="29516" hidden="1" x14ac:dyDescent="0.25"/>
    <row r="29517" hidden="1" x14ac:dyDescent="0.25"/>
    <row r="29518" hidden="1" x14ac:dyDescent="0.25"/>
    <row r="29519" hidden="1" x14ac:dyDescent="0.25"/>
    <row r="29520" hidden="1" x14ac:dyDescent="0.25"/>
    <row r="29521" hidden="1" x14ac:dyDescent="0.25"/>
    <row r="29522" hidden="1" x14ac:dyDescent="0.25"/>
    <row r="29523" hidden="1" x14ac:dyDescent="0.25"/>
    <row r="29524" hidden="1" x14ac:dyDescent="0.25"/>
    <row r="29525" hidden="1" x14ac:dyDescent="0.25"/>
    <row r="29526" hidden="1" x14ac:dyDescent="0.25"/>
    <row r="29527" hidden="1" x14ac:dyDescent="0.25"/>
    <row r="29528" hidden="1" x14ac:dyDescent="0.25"/>
    <row r="29529" hidden="1" x14ac:dyDescent="0.25"/>
    <row r="29530" hidden="1" x14ac:dyDescent="0.25"/>
    <row r="29531" hidden="1" x14ac:dyDescent="0.25"/>
    <row r="29532" hidden="1" x14ac:dyDescent="0.25"/>
    <row r="29533" hidden="1" x14ac:dyDescent="0.25"/>
    <row r="29534" hidden="1" x14ac:dyDescent="0.25"/>
    <row r="29535" hidden="1" x14ac:dyDescent="0.25"/>
    <row r="29536" hidden="1" x14ac:dyDescent="0.25"/>
    <row r="29537" hidden="1" x14ac:dyDescent="0.25"/>
    <row r="29538" hidden="1" x14ac:dyDescent="0.25"/>
    <row r="29539" hidden="1" x14ac:dyDescent="0.25"/>
    <row r="29540" hidden="1" x14ac:dyDescent="0.25"/>
    <row r="29541" hidden="1" x14ac:dyDescent="0.25"/>
    <row r="29542" hidden="1" x14ac:dyDescent="0.25"/>
    <row r="29543" hidden="1" x14ac:dyDescent="0.25"/>
    <row r="29544" hidden="1" x14ac:dyDescent="0.25"/>
    <row r="29545" hidden="1" x14ac:dyDescent="0.25"/>
    <row r="29546" hidden="1" x14ac:dyDescent="0.25"/>
    <row r="29547" hidden="1" x14ac:dyDescent="0.25"/>
    <row r="29548" hidden="1" x14ac:dyDescent="0.25"/>
    <row r="29549" hidden="1" x14ac:dyDescent="0.25"/>
    <row r="29550" hidden="1" x14ac:dyDescent="0.25"/>
    <row r="29551" hidden="1" x14ac:dyDescent="0.25"/>
    <row r="29552" hidden="1" x14ac:dyDescent="0.25"/>
    <row r="29553" hidden="1" x14ac:dyDescent="0.25"/>
    <row r="29554" hidden="1" x14ac:dyDescent="0.25"/>
    <row r="29555" hidden="1" x14ac:dyDescent="0.25"/>
    <row r="29556" hidden="1" x14ac:dyDescent="0.25"/>
    <row r="29557" hidden="1" x14ac:dyDescent="0.25"/>
    <row r="29558" hidden="1" x14ac:dyDescent="0.25"/>
    <row r="29559" hidden="1" x14ac:dyDescent="0.25"/>
    <row r="29560" hidden="1" x14ac:dyDescent="0.25"/>
    <row r="29561" hidden="1" x14ac:dyDescent="0.25"/>
    <row r="29562" hidden="1" x14ac:dyDescent="0.25"/>
    <row r="29563" hidden="1" x14ac:dyDescent="0.25"/>
    <row r="29564" hidden="1" x14ac:dyDescent="0.25"/>
    <row r="29565" hidden="1" x14ac:dyDescent="0.25"/>
    <row r="29566" hidden="1" x14ac:dyDescent="0.25"/>
    <row r="29567" hidden="1" x14ac:dyDescent="0.25"/>
    <row r="29568" hidden="1" x14ac:dyDescent="0.25"/>
    <row r="29569" hidden="1" x14ac:dyDescent="0.25"/>
    <row r="29570" hidden="1" x14ac:dyDescent="0.25"/>
    <row r="29571" hidden="1" x14ac:dyDescent="0.25"/>
    <row r="29572" hidden="1" x14ac:dyDescent="0.25"/>
    <row r="29573" hidden="1" x14ac:dyDescent="0.25"/>
    <row r="29574" hidden="1" x14ac:dyDescent="0.25"/>
    <row r="29575" hidden="1" x14ac:dyDescent="0.25"/>
    <row r="29576" hidden="1" x14ac:dyDescent="0.25"/>
    <row r="29577" hidden="1" x14ac:dyDescent="0.25"/>
    <row r="29578" hidden="1" x14ac:dyDescent="0.25"/>
    <row r="29579" hidden="1" x14ac:dyDescent="0.25"/>
    <row r="29580" hidden="1" x14ac:dyDescent="0.25"/>
    <row r="29581" hidden="1" x14ac:dyDescent="0.25"/>
    <row r="29582" hidden="1" x14ac:dyDescent="0.25"/>
    <row r="29583" hidden="1" x14ac:dyDescent="0.25"/>
    <row r="29584" hidden="1" x14ac:dyDescent="0.25"/>
    <row r="29585" hidden="1" x14ac:dyDescent="0.25"/>
    <row r="29586" hidden="1" x14ac:dyDescent="0.25"/>
    <row r="29587" hidden="1" x14ac:dyDescent="0.25"/>
    <row r="29588" hidden="1" x14ac:dyDescent="0.25"/>
    <row r="29589" hidden="1" x14ac:dyDescent="0.25"/>
    <row r="29590" hidden="1" x14ac:dyDescent="0.25"/>
    <row r="29591" hidden="1" x14ac:dyDescent="0.25"/>
    <row r="29592" hidden="1" x14ac:dyDescent="0.25"/>
    <row r="29593" hidden="1" x14ac:dyDescent="0.25"/>
    <row r="29594" hidden="1" x14ac:dyDescent="0.25"/>
    <row r="29595" hidden="1" x14ac:dyDescent="0.25"/>
    <row r="29596" hidden="1" x14ac:dyDescent="0.25"/>
    <row r="29597" hidden="1" x14ac:dyDescent="0.25"/>
    <row r="29598" hidden="1" x14ac:dyDescent="0.25"/>
    <row r="29599" hidden="1" x14ac:dyDescent="0.25"/>
    <row r="29600" hidden="1" x14ac:dyDescent="0.25"/>
    <row r="29601" hidden="1" x14ac:dyDescent="0.25"/>
    <row r="29602" hidden="1" x14ac:dyDescent="0.25"/>
    <row r="29603" hidden="1" x14ac:dyDescent="0.25"/>
    <row r="29604" hidden="1" x14ac:dyDescent="0.25"/>
    <row r="29605" hidden="1" x14ac:dyDescent="0.25"/>
    <row r="29606" hidden="1" x14ac:dyDescent="0.25"/>
    <row r="29607" hidden="1" x14ac:dyDescent="0.25"/>
    <row r="29608" hidden="1" x14ac:dyDescent="0.25"/>
    <row r="29609" hidden="1" x14ac:dyDescent="0.25"/>
    <row r="29610" hidden="1" x14ac:dyDescent="0.25"/>
    <row r="29611" hidden="1" x14ac:dyDescent="0.25"/>
    <row r="29612" hidden="1" x14ac:dyDescent="0.25"/>
    <row r="29613" hidden="1" x14ac:dyDescent="0.25"/>
    <row r="29614" hidden="1" x14ac:dyDescent="0.25"/>
    <row r="29615" hidden="1" x14ac:dyDescent="0.25"/>
    <row r="29616" hidden="1" x14ac:dyDescent="0.25"/>
    <row r="29617" hidden="1" x14ac:dyDescent="0.25"/>
    <row r="29618" hidden="1" x14ac:dyDescent="0.25"/>
    <row r="29619" hidden="1" x14ac:dyDescent="0.25"/>
    <row r="29620" hidden="1" x14ac:dyDescent="0.25"/>
    <row r="29621" hidden="1" x14ac:dyDescent="0.25"/>
    <row r="29622" hidden="1" x14ac:dyDescent="0.25"/>
    <row r="29623" hidden="1" x14ac:dyDescent="0.25"/>
    <row r="29624" hidden="1" x14ac:dyDescent="0.25"/>
    <row r="29625" hidden="1" x14ac:dyDescent="0.25"/>
    <row r="29626" hidden="1" x14ac:dyDescent="0.25"/>
    <row r="29627" hidden="1" x14ac:dyDescent="0.25"/>
    <row r="29628" hidden="1" x14ac:dyDescent="0.25"/>
    <row r="29629" hidden="1" x14ac:dyDescent="0.25"/>
    <row r="29630" hidden="1" x14ac:dyDescent="0.25"/>
    <row r="29631" hidden="1" x14ac:dyDescent="0.25"/>
    <row r="29632" hidden="1" x14ac:dyDescent="0.25"/>
    <row r="29633" hidden="1" x14ac:dyDescent="0.25"/>
    <row r="29634" hidden="1" x14ac:dyDescent="0.25"/>
    <row r="29635" hidden="1" x14ac:dyDescent="0.25"/>
    <row r="29636" hidden="1" x14ac:dyDescent="0.25"/>
    <row r="29637" hidden="1" x14ac:dyDescent="0.25"/>
    <row r="29638" hidden="1" x14ac:dyDescent="0.25"/>
    <row r="29639" hidden="1" x14ac:dyDescent="0.25"/>
    <row r="29640" hidden="1" x14ac:dyDescent="0.25"/>
    <row r="29641" hidden="1" x14ac:dyDescent="0.25"/>
    <row r="29642" hidden="1" x14ac:dyDescent="0.25"/>
    <row r="29643" hidden="1" x14ac:dyDescent="0.25"/>
    <row r="29644" hidden="1" x14ac:dyDescent="0.25"/>
    <row r="29645" hidden="1" x14ac:dyDescent="0.25"/>
    <row r="29646" hidden="1" x14ac:dyDescent="0.25"/>
    <row r="29647" hidden="1" x14ac:dyDescent="0.25"/>
    <row r="29648" hidden="1" x14ac:dyDescent="0.25"/>
    <row r="29649" hidden="1" x14ac:dyDescent="0.25"/>
    <row r="29650" hidden="1" x14ac:dyDescent="0.25"/>
    <row r="29651" hidden="1" x14ac:dyDescent="0.25"/>
    <row r="29652" hidden="1" x14ac:dyDescent="0.25"/>
    <row r="29653" hidden="1" x14ac:dyDescent="0.25"/>
    <row r="29654" hidden="1" x14ac:dyDescent="0.25"/>
    <row r="29655" hidden="1" x14ac:dyDescent="0.25"/>
    <row r="29656" hidden="1" x14ac:dyDescent="0.25"/>
    <row r="29657" hidden="1" x14ac:dyDescent="0.25"/>
    <row r="29658" hidden="1" x14ac:dyDescent="0.25"/>
    <row r="29659" hidden="1" x14ac:dyDescent="0.25"/>
    <row r="29660" hidden="1" x14ac:dyDescent="0.25"/>
    <row r="29661" hidden="1" x14ac:dyDescent="0.25"/>
    <row r="29662" hidden="1" x14ac:dyDescent="0.25"/>
    <row r="29663" hidden="1" x14ac:dyDescent="0.25"/>
    <row r="29664" hidden="1" x14ac:dyDescent="0.25"/>
    <row r="29665" hidden="1" x14ac:dyDescent="0.25"/>
    <row r="29666" hidden="1" x14ac:dyDescent="0.25"/>
    <row r="29667" hidden="1" x14ac:dyDescent="0.25"/>
    <row r="29668" hidden="1" x14ac:dyDescent="0.25"/>
    <row r="29669" hidden="1" x14ac:dyDescent="0.25"/>
    <row r="29670" hidden="1" x14ac:dyDescent="0.25"/>
    <row r="29671" hidden="1" x14ac:dyDescent="0.25"/>
    <row r="29672" hidden="1" x14ac:dyDescent="0.25"/>
    <row r="29673" hidden="1" x14ac:dyDescent="0.25"/>
    <row r="29674" hidden="1" x14ac:dyDescent="0.25"/>
    <row r="29675" hidden="1" x14ac:dyDescent="0.25"/>
    <row r="29676" hidden="1" x14ac:dyDescent="0.25"/>
    <row r="29677" hidden="1" x14ac:dyDescent="0.25"/>
    <row r="29678" hidden="1" x14ac:dyDescent="0.25"/>
    <row r="29679" hidden="1" x14ac:dyDescent="0.25"/>
    <row r="29680" hidden="1" x14ac:dyDescent="0.25"/>
    <row r="29681" hidden="1" x14ac:dyDescent="0.25"/>
    <row r="29682" hidden="1" x14ac:dyDescent="0.25"/>
    <row r="29683" hidden="1" x14ac:dyDescent="0.25"/>
    <row r="29684" hidden="1" x14ac:dyDescent="0.25"/>
    <row r="29685" hidden="1" x14ac:dyDescent="0.25"/>
    <row r="29686" hidden="1" x14ac:dyDescent="0.25"/>
    <row r="29687" hidden="1" x14ac:dyDescent="0.25"/>
    <row r="29688" hidden="1" x14ac:dyDescent="0.25"/>
    <row r="29689" hidden="1" x14ac:dyDescent="0.25"/>
    <row r="29690" hidden="1" x14ac:dyDescent="0.25"/>
    <row r="29691" hidden="1" x14ac:dyDescent="0.25"/>
    <row r="29692" hidden="1" x14ac:dyDescent="0.25"/>
    <row r="29693" hidden="1" x14ac:dyDescent="0.25"/>
    <row r="29694" hidden="1" x14ac:dyDescent="0.25"/>
    <row r="29695" hidden="1" x14ac:dyDescent="0.25"/>
    <row r="29696" hidden="1" x14ac:dyDescent="0.25"/>
    <row r="29697" hidden="1" x14ac:dyDescent="0.25"/>
    <row r="29698" hidden="1" x14ac:dyDescent="0.25"/>
    <row r="29699" hidden="1" x14ac:dyDescent="0.25"/>
    <row r="29700" hidden="1" x14ac:dyDescent="0.25"/>
    <row r="29701" hidden="1" x14ac:dyDescent="0.25"/>
    <row r="29702" hidden="1" x14ac:dyDescent="0.25"/>
    <row r="29703" hidden="1" x14ac:dyDescent="0.25"/>
    <row r="29704" hidden="1" x14ac:dyDescent="0.25"/>
    <row r="29705" hidden="1" x14ac:dyDescent="0.25"/>
    <row r="29706" hidden="1" x14ac:dyDescent="0.25"/>
    <row r="29707" hidden="1" x14ac:dyDescent="0.25"/>
    <row r="29708" hidden="1" x14ac:dyDescent="0.25"/>
    <row r="29709" hidden="1" x14ac:dyDescent="0.25"/>
    <row r="29710" hidden="1" x14ac:dyDescent="0.25"/>
    <row r="29711" hidden="1" x14ac:dyDescent="0.25"/>
    <row r="29712" hidden="1" x14ac:dyDescent="0.25"/>
    <row r="29713" hidden="1" x14ac:dyDescent="0.25"/>
    <row r="29714" hidden="1" x14ac:dyDescent="0.25"/>
    <row r="29715" hidden="1" x14ac:dyDescent="0.25"/>
    <row r="29716" hidden="1" x14ac:dyDescent="0.25"/>
    <row r="29717" hidden="1" x14ac:dyDescent="0.25"/>
    <row r="29718" hidden="1" x14ac:dyDescent="0.25"/>
    <row r="29719" hidden="1" x14ac:dyDescent="0.25"/>
    <row r="29720" hidden="1" x14ac:dyDescent="0.25"/>
    <row r="29721" hidden="1" x14ac:dyDescent="0.25"/>
    <row r="29722" hidden="1" x14ac:dyDescent="0.25"/>
    <row r="29723" hidden="1" x14ac:dyDescent="0.25"/>
    <row r="29724" hidden="1" x14ac:dyDescent="0.25"/>
    <row r="29725" hidden="1" x14ac:dyDescent="0.25"/>
    <row r="29726" hidden="1" x14ac:dyDescent="0.25"/>
    <row r="29727" hidden="1" x14ac:dyDescent="0.25"/>
    <row r="29728" hidden="1" x14ac:dyDescent="0.25"/>
    <row r="29729" hidden="1" x14ac:dyDescent="0.25"/>
    <row r="29730" hidden="1" x14ac:dyDescent="0.25"/>
    <row r="29731" hidden="1" x14ac:dyDescent="0.25"/>
    <row r="29732" hidden="1" x14ac:dyDescent="0.25"/>
    <row r="29733" hidden="1" x14ac:dyDescent="0.25"/>
    <row r="29734" hidden="1" x14ac:dyDescent="0.25"/>
    <row r="29735" hidden="1" x14ac:dyDescent="0.25"/>
    <row r="29736" hidden="1" x14ac:dyDescent="0.25"/>
    <row r="29737" hidden="1" x14ac:dyDescent="0.25"/>
    <row r="29738" hidden="1" x14ac:dyDescent="0.25"/>
    <row r="29739" hidden="1" x14ac:dyDescent="0.25"/>
    <row r="29740" hidden="1" x14ac:dyDescent="0.25"/>
    <row r="29741" hidden="1" x14ac:dyDescent="0.25"/>
    <row r="29742" hidden="1" x14ac:dyDescent="0.25"/>
    <row r="29743" hidden="1" x14ac:dyDescent="0.25"/>
    <row r="29744" hidden="1" x14ac:dyDescent="0.25"/>
    <row r="29745" hidden="1" x14ac:dyDescent="0.25"/>
    <row r="29746" hidden="1" x14ac:dyDescent="0.25"/>
    <row r="29747" hidden="1" x14ac:dyDescent="0.25"/>
    <row r="29748" hidden="1" x14ac:dyDescent="0.25"/>
    <row r="29749" hidden="1" x14ac:dyDescent="0.25"/>
    <row r="29750" hidden="1" x14ac:dyDescent="0.25"/>
    <row r="29751" hidden="1" x14ac:dyDescent="0.25"/>
    <row r="29752" hidden="1" x14ac:dyDescent="0.25"/>
    <row r="29753" hidden="1" x14ac:dyDescent="0.25"/>
    <row r="29754" hidden="1" x14ac:dyDescent="0.25"/>
    <row r="29755" hidden="1" x14ac:dyDescent="0.25"/>
    <row r="29756" hidden="1" x14ac:dyDescent="0.25"/>
    <row r="29757" hidden="1" x14ac:dyDescent="0.25"/>
    <row r="29758" hidden="1" x14ac:dyDescent="0.25"/>
    <row r="29759" hidden="1" x14ac:dyDescent="0.25"/>
    <row r="29760" hidden="1" x14ac:dyDescent="0.25"/>
    <row r="29761" hidden="1" x14ac:dyDescent="0.25"/>
    <row r="29762" hidden="1" x14ac:dyDescent="0.25"/>
    <row r="29763" hidden="1" x14ac:dyDescent="0.25"/>
    <row r="29764" hidden="1" x14ac:dyDescent="0.25"/>
    <row r="29765" hidden="1" x14ac:dyDescent="0.25"/>
    <row r="29766" hidden="1" x14ac:dyDescent="0.25"/>
    <row r="29767" hidden="1" x14ac:dyDescent="0.25"/>
    <row r="29768" hidden="1" x14ac:dyDescent="0.25"/>
    <row r="29769" hidden="1" x14ac:dyDescent="0.25"/>
    <row r="29770" hidden="1" x14ac:dyDescent="0.25"/>
    <row r="29771" hidden="1" x14ac:dyDescent="0.25"/>
    <row r="29772" hidden="1" x14ac:dyDescent="0.25"/>
    <row r="29773" hidden="1" x14ac:dyDescent="0.25"/>
    <row r="29774" hidden="1" x14ac:dyDescent="0.25"/>
    <row r="29775" hidden="1" x14ac:dyDescent="0.25"/>
    <row r="29776" hidden="1" x14ac:dyDescent="0.25"/>
    <row r="29777" hidden="1" x14ac:dyDescent="0.25"/>
    <row r="29778" hidden="1" x14ac:dyDescent="0.25"/>
    <row r="29779" hidden="1" x14ac:dyDescent="0.25"/>
    <row r="29780" hidden="1" x14ac:dyDescent="0.25"/>
    <row r="29781" hidden="1" x14ac:dyDescent="0.25"/>
    <row r="29782" hidden="1" x14ac:dyDescent="0.25"/>
    <row r="29783" hidden="1" x14ac:dyDescent="0.25"/>
    <row r="29784" hidden="1" x14ac:dyDescent="0.25"/>
    <row r="29785" hidden="1" x14ac:dyDescent="0.25"/>
    <row r="29786" hidden="1" x14ac:dyDescent="0.25"/>
    <row r="29787" hidden="1" x14ac:dyDescent="0.25"/>
    <row r="29788" hidden="1" x14ac:dyDescent="0.25"/>
    <row r="29789" hidden="1" x14ac:dyDescent="0.25"/>
    <row r="29790" hidden="1" x14ac:dyDescent="0.25"/>
    <row r="29791" hidden="1" x14ac:dyDescent="0.25"/>
    <row r="29792" hidden="1" x14ac:dyDescent="0.25"/>
    <row r="29793" hidden="1" x14ac:dyDescent="0.25"/>
    <row r="29794" hidden="1" x14ac:dyDescent="0.25"/>
    <row r="29795" hidden="1" x14ac:dyDescent="0.25"/>
    <row r="29796" hidden="1" x14ac:dyDescent="0.25"/>
    <row r="29797" hidden="1" x14ac:dyDescent="0.25"/>
    <row r="29798" hidden="1" x14ac:dyDescent="0.25"/>
    <row r="29799" hidden="1" x14ac:dyDescent="0.25"/>
    <row r="29800" hidden="1" x14ac:dyDescent="0.25"/>
    <row r="29801" hidden="1" x14ac:dyDescent="0.25"/>
    <row r="29802" hidden="1" x14ac:dyDescent="0.25"/>
    <row r="29803" hidden="1" x14ac:dyDescent="0.25"/>
    <row r="29804" hidden="1" x14ac:dyDescent="0.25"/>
    <row r="29805" hidden="1" x14ac:dyDescent="0.25"/>
    <row r="29806" hidden="1" x14ac:dyDescent="0.25"/>
    <row r="29807" hidden="1" x14ac:dyDescent="0.25"/>
    <row r="29808" hidden="1" x14ac:dyDescent="0.25"/>
    <row r="29809" hidden="1" x14ac:dyDescent="0.25"/>
    <row r="29810" hidden="1" x14ac:dyDescent="0.25"/>
    <row r="29811" hidden="1" x14ac:dyDescent="0.25"/>
    <row r="29812" hidden="1" x14ac:dyDescent="0.25"/>
    <row r="29813" hidden="1" x14ac:dyDescent="0.25"/>
    <row r="29814" hidden="1" x14ac:dyDescent="0.25"/>
    <row r="29815" hidden="1" x14ac:dyDescent="0.25"/>
    <row r="29816" hidden="1" x14ac:dyDescent="0.25"/>
    <row r="29817" hidden="1" x14ac:dyDescent="0.25"/>
    <row r="29818" hidden="1" x14ac:dyDescent="0.25"/>
    <row r="29819" hidden="1" x14ac:dyDescent="0.25"/>
    <row r="29820" hidden="1" x14ac:dyDescent="0.25"/>
    <row r="29821" hidden="1" x14ac:dyDescent="0.25"/>
    <row r="29822" hidden="1" x14ac:dyDescent="0.25"/>
    <row r="29823" hidden="1" x14ac:dyDescent="0.25"/>
    <row r="29824" hidden="1" x14ac:dyDescent="0.25"/>
    <row r="29825" hidden="1" x14ac:dyDescent="0.25"/>
    <row r="29826" hidden="1" x14ac:dyDescent="0.25"/>
    <row r="29827" hidden="1" x14ac:dyDescent="0.25"/>
    <row r="29828" hidden="1" x14ac:dyDescent="0.25"/>
    <row r="29829" hidden="1" x14ac:dyDescent="0.25"/>
    <row r="29830" hidden="1" x14ac:dyDescent="0.25"/>
    <row r="29831" hidden="1" x14ac:dyDescent="0.25"/>
    <row r="29832" hidden="1" x14ac:dyDescent="0.25"/>
    <row r="29833" hidden="1" x14ac:dyDescent="0.25"/>
    <row r="29834" hidden="1" x14ac:dyDescent="0.25"/>
    <row r="29835" hidden="1" x14ac:dyDescent="0.25"/>
    <row r="29836" hidden="1" x14ac:dyDescent="0.25"/>
    <row r="29837" hidden="1" x14ac:dyDescent="0.25"/>
    <row r="29838" hidden="1" x14ac:dyDescent="0.25"/>
    <row r="29839" hidden="1" x14ac:dyDescent="0.25"/>
    <row r="29840" hidden="1" x14ac:dyDescent="0.25"/>
    <row r="29841" hidden="1" x14ac:dyDescent="0.25"/>
    <row r="29842" hidden="1" x14ac:dyDescent="0.25"/>
    <row r="29843" hidden="1" x14ac:dyDescent="0.25"/>
    <row r="29844" hidden="1" x14ac:dyDescent="0.25"/>
    <row r="29845" hidden="1" x14ac:dyDescent="0.25"/>
    <row r="29846" hidden="1" x14ac:dyDescent="0.25"/>
    <row r="29847" hidden="1" x14ac:dyDescent="0.25"/>
    <row r="29848" hidden="1" x14ac:dyDescent="0.25"/>
    <row r="29849" hidden="1" x14ac:dyDescent="0.25"/>
    <row r="29850" hidden="1" x14ac:dyDescent="0.25"/>
    <row r="29851" hidden="1" x14ac:dyDescent="0.25"/>
    <row r="29852" hidden="1" x14ac:dyDescent="0.25"/>
    <row r="29853" hidden="1" x14ac:dyDescent="0.25"/>
    <row r="29854" hidden="1" x14ac:dyDescent="0.25"/>
    <row r="29855" hidden="1" x14ac:dyDescent="0.25"/>
    <row r="29856" hidden="1" x14ac:dyDescent="0.25"/>
    <row r="29857" hidden="1" x14ac:dyDescent="0.25"/>
    <row r="29858" hidden="1" x14ac:dyDescent="0.25"/>
    <row r="29859" hidden="1" x14ac:dyDescent="0.25"/>
    <row r="29860" hidden="1" x14ac:dyDescent="0.25"/>
    <row r="29861" hidden="1" x14ac:dyDescent="0.25"/>
    <row r="29862" hidden="1" x14ac:dyDescent="0.25"/>
    <row r="29863" hidden="1" x14ac:dyDescent="0.25"/>
    <row r="29864" hidden="1" x14ac:dyDescent="0.25"/>
    <row r="29865" hidden="1" x14ac:dyDescent="0.25"/>
    <row r="29866" hidden="1" x14ac:dyDescent="0.25"/>
    <row r="29867" hidden="1" x14ac:dyDescent="0.25"/>
    <row r="29868" hidden="1" x14ac:dyDescent="0.25"/>
    <row r="29869" hidden="1" x14ac:dyDescent="0.25"/>
    <row r="29870" hidden="1" x14ac:dyDescent="0.25"/>
    <row r="29871" hidden="1" x14ac:dyDescent="0.25"/>
    <row r="29872" hidden="1" x14ac:dyDescent="0.25"/>
    <row r="29873" hidden="1" x14ac:dyDescent="0.25"/>
    <row r="29874" hidden="1" x14ac:dyDescent="0.25"/>
    <row r="29875" hidden="1" x14ac:dyDescent="0.25"/>
    <row r="29876" hidden="1" x14ac:dyDescent="0.25"/>
    <row r="29877" hidden="1" x14ac:dyDescent="0.25"/>
    <row r="29878" hidden="1" x14ac:dyDescent="0.25"/>
    <row r="29879" hidden="1" x14ac:dyDescent="0.25"/>
    <row r="29880" hidden="1" x14ac:dyDescent="0.25"/>
    <row r="29881" hidden="1" x14ac:dyDescent="0.25"/>
    <row r="29882" hidden="1" x14ac:dyDescent="0.25"/>
    <row r="29883" hidden="1" x14ac:dyDescent="0.25"/>
    <row r="29884" hidden="1" x14ac:dyDescent="0.25"/>
    <row r="29885" hidden="1" x14ac:dyDescent="0.25"/>
    <row r="29886" hidden="1" x14ac:dyDescent="0.25"/>
    <row r="29887" hidden="1" x14ac:dyDescent="0.25"/>
    <row r="29888" hidden="1" x14ac:dyDescent="0.25"/>
    <row r="29889" hidden="1" x14ac:dyDescent="0.25"/>
    <row r="29890" hidden="1" x14ac:dyDescent="0.25"/>
    <row r="29891" hidden="1" x14ac:dyDescent="0.25"/>
    <row r="29892" hidden="1" x14ac:dyDescent="0.25"/>
    <row r="29893" hidden="1" x14ac:dyDescent="0.25"/>
    <row r="29894" hidden="1" x14ac:dyDescent="0.25"/>
    <row r="29895" hidden="1" x14ac:dyDescent="0.25"/>
    <row r="29896" hidden="1" x14ac:dyDescent="0.25"/>
    <row r="29897" hidden="1" x14ac:dyDescent="0.25"/>
    <row r="29898" hidden="1" x14ac:dyDescent="0.25"/>
    <row r="29899" hidden="1" x14ac:dyDescent="0.25"/>
    <row r="29900" hidden="1" x14ac:dyDescent="0.25"/>
    <row r="29901" hidden="1" x14ac:dyDescent="0.25"/>
    <row r="29902" hidden="1" x14ac:dyDescent="0.25"/>
    <row r="29903" hidden="1" x14ac:dyDescent="0.25"/>
    <row r="29904" hidden="1" x14ac:dyDescent="0.25"/>
    <row r="29905" hidden="1" x14ac:dyDescent="0.25"/>
    <row r="29906" hidden="1" x14ac:dyDescent="0.25"/>
    <row r="29907" hidden="1" x14ac:dyDescent="0.25"/>
    <row r="29908" hidden="1" x14ac:dyDescent="0.25"/>
    <row r="29909" hidden="1" x14ac:dyDescent="0.25"/>
    <row r="29910" hidden="1" x14ac:dyDescent="0.25"/>
    <row r="29911" hidden="1" x14ac:dyDescent="0.25"/>
    <row r="29912" hidden="1" x14ac:dyDescent="0.25"/>
    <row r="29913" hidden="1" x14ac:dyDescent="0.25"/>
    <row r="29914" hidden="1" x14ac:dyDescent="0.25"/>
    <row r="29915" hidden="1" x14ac:dyDescent="0.25"/>
    <row r="29916" hidden="1" x14ac:dyDescent="0.25"/>
    <row r="29917" hidden="1" x14ac:dyDescent="0.25"/>
    <row r="29918" hidden="1" x14ac:dyDescent="0.25"/>
    <row r="29919" hidden="1" x14ac:dyDescent="0.25"/>
    <row r="29920" hidden="1" x14ac:dyDescent="0.25"/>
    <row r="29921" hidden="1" x14ac:dyDescent="0.25"/>
    <row r="29922" hidden="1" x14ac:dyDescent="0.25"/>
    <row r="29923" hidden="1" x14ac:dyDescent="0.25"/>
    <row r="29924" hidden="1" x14ac:dyDescent="0.25"/>
    <row r="29925" hidden="1" x14ac:dyDescent="0.25"/>
    <row r="29926" hidden="1" x14ac:dyDescent="0.25"/>
    <row r="29927" hidden="1" x14ac:dyDescent="0.25"/>
    <row r="29928" hidden="1" x14ac:dyDescent="0.25"/>
    <row r="29929" hidden="1" x14ac:dyDescent="0.25"/>
    <row r="29930" hidden="1" x14ac:dyDescent="0.25"/>
    <row r="29931" hidden="1" x14ac:dyDescent="0.25"/>
    <row r="29932" hidden="1" x14ac:dyDescent="0.25"/>
    <row r="29933" hidden="1" x14ac:dyDescent="0.25"/>
    <row r="29934" hidden="1" x14ac:dyDescent="0.25"/>
    <row r="29935" hidden="1" x14ac:dyDescent="0.25"/>
    <row r="29936" hidden="1" x14ac:dyDescent="0.25"/>
    <row r="29937" hidden="1" x14ac:dyDescent="0.25"/>
    <row r="29938" hidden="1" x14ac:dyDescent="0.25"/>
    <row r="29939" hidden="1" x14ac:dyDescent="0.25"/>
    <row r="29940" hidden="1" x14ac:dyDescent="0.25"/>
    <row r="29941" hidden="1" x14ac:dyDescent="0.25"/>
    <row r="29942" hidden="1" x14ac:dyDescent="0.25"/>
    <row r="29943" hidden="1" x14ac:dyDescent="0.25"/>
    <row r="29944" hidden="1" x14ac:dyDescent="0.25"/>
    <row r="29945" hidden="1" x14ac:dyDescent="0.25"/>
    <row r="29946" hidden="1" x14ac:dyDescent="0.25"/>
    <row r="29947" hidden="1" x14ac:dyDescent="0.25"/>
    <row r="29948" hidden="1" x14ac:dyDescent="0.25"/>
    <row r="29949" hidden="1" x14ac:dyDescent="0.25"/>
    <row r="29950" hidden="1" x14ac:dyDescent="0.25"/>
    <row r="29951" hidden="1" x14ac:dyDescent="0.25"/>
    <row r="29952" hidden="1" x14ac:dyDescent="0.25"/>
    <row r="29953" hidden="1" x14ac:dyDescent="0.25"/>
    <row r="29954" hidden="1" x14ac:dyDescent="0.25"/>
    <row r="29955" hidden="1" x14ac:dyDescent="0.25"/>
    <row r="29956" hidden="1" x14ac:dyDescent="0.25"/>
    <row r="29957" hidden="1" x14ac:dyDescent="0.25"/>
    <row r="29958" hidden="1" x14ac:dyDescent="0.25"/>
    <row r="29959" hidden="1" x14ac:dyDescent="0.25"/>
    <row r="29960" hidden="1" x14ac:dyDescent="0.25"/>
    <row r="29961" hidden="1" x14ac:dyDescent="0.25"/>
    <row r="29962" hidden="1" x14ac:dyDescent="0.25"/>
    <row r="29963" hidden="1" x14ac:dyDescent="0.25"/>
    <row r="29964" hidden="1" x14ac:dyDescent="0.25"/>
    <row r="29965" hidden="1" x14ac:dyDescent="0.25"/>
    <row r="29966" hidden="1" x14ac:dyDescent="0.25"/>
    <row r="29967" hidden="1" x14ac:dyDescent="0.25"/>
    <row r="29968" hidden="1" x14ac:dyDescent="0.25"/>
    <row r="29969" hidden="1" x14ac:dyDescent="0.25"/>
    <row r="29970" hidden="1" x14ac:dyDescent="0.25"/>
    <row r="29971" hidden="1" x14ac:dyDescent="0.25"/>
    <row r="29972" hidden="1" x14ac:dyDescent="0.25"/>
    <row r="29973" hidden="1" x14ac:dyDescent="0.25"/>
    <row r="29974" hidden="1" x14ac:dyDescent="0.25"/>
    <row r="29975" hidden="1" x14ac:dyDescent="0.25"/>
    <row r="29976" hidden="1" x14ac:dyDescent="0.25"/>
    <row r="29977" hidden="1" x14ac:dyDescent="0.25"/>
    <row r="29978" hidden="1" x14ac:dyDescent="0.25"/>
    <row r="29979" hidden="1" x14ac:dyDescent="0.25"/>
    <row r="29980" hidden="1" x14ac:dyDescent="0.25"/>
    <row r="29981" hidden="1" x14ac:dyDescent="0.25"/>
    <row r="29982" hidden="1" x14ac:dyDescent="0.25"/>
    <row r="29983" hidden="1" x14ac:dyDescent="0.25"/>
    <row r="29984" hidden="1" x14ac:dyDescent="0.25"/>
    <row r="29985" hidden="1" x14ac:dyDescent="0.25"/>
    <row r="29986" hidden="1" x14ac:dyDescent="0.25"/>
    <row r="29987" hidden="1" x14ac:dyDescent="0.25"/>
    <row r="29988" hidden="1" x14ac:dyDescent="0.25"/>
    <row r="29989" hidden="1" x14ac:dyDescent="0.25"/>
    <row r="29990" hidden="1" x14ac:dyDescent="0.25"/>
    <row r="29991" hidden="1" x14ac:dyDescent="0.25"/>
    <row r="29992" hidden="1" x14ac:dyDescent="0.25"/>
    <row r="29993" hidden="1" x14ac:dyDescent="0.25"/>
    <row r="29994" hidden="1" x14ac:dyDescent="0.25"/>
    <row r="29995" hidden="1" x14ac:dyDescent="0.25"/>
    <row r="29996" hidden="1" x14ac:dyDescent="0.25"/>
    <row r="29997" hidden="1" x14ac:dyDescent="0.25"/>
    <row r="29998" hidden="1" x14ac:dyDescent="0.25"/>
    <row r="29999" hidden="1" x14ac:dyDescent="0.25"/>
    <row r="30000" hidden="1" x14ac:dyDescent="0.25"/>
    <row r="30001" hidden="1" x14ac:dyDescent="0.25"/>
    <row r="30002" hidden="1" x14ac:dyDescent="0.25"/>
    <row r="30003" hidden="1" x14ac:dyDescent="0.25"/>
    <row r="30004" hidden="1" x14ac:dyDescent="0.25"/>
    <row r="30005" hidden="1" x14ac:dyDescent="0.25"/>
    <row r="30006" hidden="1" x14ac:dyDescent="0.25"/>
    <row r="30007" hidden="1" x14ac:dyDescent="0.25"/>
    <row r="30008" hidden="1" x14ac:dyDescent="0.25"/>
    <row r="30009" hidden="1" x14ac:dyDescent="0.25"/>
    <row r="30010" hidden="1" x14ac:dyDescent="0.25"/>
    <row r="30011" hidden="1" x14ac:dyDescent="0.25"/>
    <row r="30012" hidden="1" x14ac:dyDescent="0.25"/>
    <row r="30013" hidden="1" x14ac:dyDescent="0.25"/>
    <row r="30014" hidden="1" x14ac:dyDescent="0.25"/>
    <row r="30015" hidden="1" x14ac:dyDescent="0.25"/>
    <row r="30016" hidden="1" x14ac:dyDescent="0.25"/>
    <row r="30017" hidden="1" x14ac:dyDescent="0.25"/>
    <row r="30018" hidden="1" x14ac:dyDescent="0.25"/>
    <row r="30019" hidden="1" x14ac:dyDescent="0.25"/>
    <row r="30020" hidden="1" x14ac:dyDescent="0.25"/>
    <row r="30021" hidden="1" x14ac:dyDescent="0.25"/>
    <row r="30022" hidden="1" x14ac:dyDescent="0.25"/>
    <row r="30023" hidden="1" x14ac:dyDescent="0.25"/>
    <row r="30024" hidden="1" x14ac:dyDescent="0.25"/>
    <row r="30025" hidden="1" x14ac:dyDescent="0.25"/>
    <row r="30026" hidden="1" x14ac:dyDescent="0.25"/>
    <row r="30027" hidden="1" x14ac:dyDescent="0.25"/>
    <row r="30028" hidden="1" x14ac:dyDescent="0.25"/>
    <row r="30029" hidden="1" x14ac:dyDescent="0.25"/>
    <row r="30030" hidden="1" x14ac:dyDescent="0.25"/>
    <row r="30031" hidden="1" x14ac:dyDescent="0.25"/>
    <row r="30032" hidden="1" x14ac:dyDescent="0.25"/>
    <row r="30033" hidden="1" x14ac:dyDescent="0.25"/>
    <row r="30034" hidden="1" x14ac:dyDescent="0.25"/>
    <row r="30035" hidden="1" x14ac:dyDescent="0.25"/>
    <row r="30036" hidden="1" x14ac:dyDescent="0.25"/>
    <row r="30037" hidden="1" x14ac:dyDescent="0.25"/>
    <row r="30038" hidden="1" x14ac:dyDescent="0.25"/>
    <row r="30039" hidden="1" x14ac:dyDescent="0.25"/>
    <row r="30040" hidden="1" x14ac:dyDescent="0.25"/>
    <row r="30041" hidden="1" x14ac:dyDescent="0.25"/>
    <row r="30042" hidden="1" x14ac:dyDescent="0.25"/>
    <row r="30043" hidden="1" x14ac:dyDescent="0.25"/>
    <row r="30044" hidden="1" x14ac:dyDescent="0.25"/>
    <row r="30045" hidden="1" x14ac:dyDescent="0.25"/>
    <row r="30046" hidden="1" x14ac:dyDescent="0.25"/>
    <row r="30047" hidden="1" x14ac:dyDescent="0.25"/>
    <row r="30048" hidden="1" x14ac:dyDescent="0.25"/>
    <row r="30049" hidden="1" x14ac:dyDescent="0.25"/>
    <row r="30050" hidden="1" x14ac:dyDescent="0.25"/>
    <row r="30051" hidden="1" x14ac:dyDescent="0.25"/>
    <row r="30052" hidden="1" x14ac:dyDescent="0.25"/>
    <row r="30053" hidden="1" x14ac:dyDescent="0.25"/>
    <row r="30054" hidden="1" x14ac:dyDescent="0.25"/>
    <row r="30055" hidden="1" x14ac:dyDescent="0.25"/>
    <row r="30056" hidden="1" x14ac:dyDescent="0.25"/>
    <row r="30057" hidden="1" x14ac:dyDescent="0.25"/>
    <row r="30058" hidden="1" x14ac:dyDescent="0.25"/>
    <row r="30059" hidden="1" x14ac:dyDescent="0.25"/>
    <row r="30060" hidden="1" x14ac:dyDescent="0.25"/>
    <row r="30061" hidden="1" x14ac:dyDescent="0.25"/>
    <row r="30062" hidden="1" x14ac:dyDescent="0.25"/>
    <row r="30063" hidden="1" x14ac:dyDescent="0.25"/>
    <row r="30064" hidden="1" x14ac:dyDescent="0.25"/>
    <row r="30065" hidden="1" x14ac:dyDescent="0.25"/>
    <row r="30066" hidden="1" x14ac:dyDescent="0.25"/>
    <row r="30067" hidden="1" x14ac:dyDescent="0.25"/>
    <row r="30068" hidden="1" x14ac:dyDescent="0.25"/>
    <row r="30069" hidden="1" x14ac:dyDescent="0.25"/>
    <row r="30070" hidden="1" x14ac:dyDescent="0.25"/>
    <row r="30071" hidden="1" x14ac:dyDescent="0.25"/>
    <row r="30072" hidden="1" x14ac:dyDescent="0.25"/>
    <row r="30073" hidden="1" x14ac:dyDescent="0.25"/>
    <row r="30074" hidden="1" x14ac:dyDescent="0.25"/>
    <row r="30075" hidden="1" x14ac:dyDescent="0.25"/>
    <row r="30076" hidden="1" x14ac:dyDescent="0.25"/>
    <row r="30077" hidden="1" x14ac:dyDescent="0.25"/>
    <row r="30078" hidden="1" x14ac:dyDescent="0.25"/>
    <row r="30079" hidden="1" x14ac:dyDescent="0.25"/>
    <row r="30080" hidden="1" x14ac:dyDescent="0.25"/>
    <row r="30081" hidden="1" x14ac:dyDescent="0.25"/>
    <row r="30082" hidden="1" x14ac:dyDescent="0.25"/>
    <row r="30083" hidden="1" x14ac:dyDescent="0.25"/>
    <row r="30084" hidden="1" x14ac:dyDescent="0.25"/>
    <row r="30085" hidden="1" x14ac:dyDescent="0.25"/>
    <row r="30086" hidden="1" x14ac:dyDescent="0.25"/>
    <row r="30087" hidden="1" x14ac:dyDescent="0.25"/>
    <row r="30088" hidden="1" x14ac:dyDescent="0.25"/>
    <row r="30089" hidden="1" x14ac:dyDescent="0.25"/>
    <row r="30090" hidden="1" x14ac:dyDescent="0.25"/>
    <row r="30091" hidden="1" x14ac:dyDescent="0.25"/>
    <row r="30092" hidden="1" x14ac:dyDescent="0.25"/>
    <row r="30093" hidden="1" x14ac:dyDescent="0.25"/>
    <row r="30094" hidden="1" x14ac:dyDescent="0.25"/>
    <row r="30095" hidden="1" x14ac:dyDescent="0.25"/>
    <row r="30096" hidden="1" x14ac:dyDescent="0.25"/>
    <row r="30097" hidden="1" x14ac:dyDescent="0.25"/>
    <row r="30098" hidden="1" x14ac:dyDescent="0.25"/>
    <row r="30099" hidden="1" x14ac:dyDescent="0.25"/>
    <row r="30100" hidden="1" x14ac:dyDescent="0.25"/>
    <row r="30101" hidden="1" x14ac:dyDescent="0.25"/>
    <row r="30102" hidden="1" x14ac:dyDescent="0.25"/>
    <row r="30103" hidden="1" x14ac:dyDescent="0.25"/>
    <row r="30104" hidden="1" x14ac:dyDescent="0.25"/>
    <row r="30105" hidden="1" x14ac:dyDescent="0.25"/>
    <row r="30106" hidden="1" x14ac:dyDescent="0.25"/>
    <row r="30107" hidden="1" x14ac:dyDescent="0.25"/>
    <row r="30108" hidden="1" x14ac:dyDescent="0.25"/>
    <row r="30109" hidden="1" x14ac:dyDescent="0.25"/>
    <row r="30110" hidden="1" x14ac:dyDescent="0.25"/>
    <row r="30111" hidden="1" x14ac:dyDescent="0.25"/>
    <row r="30112" hidden="1" x14ac:dyDescent="0.25"/>
    <row r="30113" hidden="1" x14ac:dyDescent="0.25"/>
    <row r="30114" hidden="1" x14ac:dyDescent="0.25"/>
    <row r="30115" hidden="1" x14ac:dyDescent="0.25"/>
    <row r="30116" hidden="1" x14ac:dyDescent="0.25"/>
    <row r="30117" hidden="1" x14ac:dyDescent="0.25"/>
    <row r="30118" hidden="1" x14ac:dyDescent="0.25"/>
    <row r="30119" hidden="1" x14ac:dyDescent="0.25"/>
    <row r="30120" hidden="1" x14ac:dyDescent="0.25"/>
    <row r="30121" hidden="1" x14ac:dyDescent="0.25"/>
    <row r="30122" hidden="1" x14ac:dyDescent="0.25"/>
    <row r="30123" hidden="1" x14ac:dyDescent="0.25"/>
    <row r="30124" hidden="1" x14ac:dyDescent="0.25"/>
    <row r="30125" hidden="1" x14ac:dyDescent="0.25"/>
    <row r="30126" hidden="1" x14ac:dyDescent="0.25"/>
    <row r="30127" hidden="1" x14ac:dyDescent="0.25"/>
    <row r="30128" hidden="1" x14ac:dyDescent="0.25"/>
    <row r="30129" hidden="1" x14ac:dyDescent="0.25"/>
    <row r="30130" hidden="1" x14ac:dyDescent="0.25"/>
    <row r="30131" hidden="1" x14ac:dyDescent="0.25"/>
    <row r="30132" hidden="1" x14ac:dyDescent="0.25"/>
    <row r="30133" hidden="1" x14ac:dyDescent="0.25"/>
    <row r="30134" hidden="1" x14ac:dyDescent="0.25"/>
    <row r="30135" hidden="1" x14ac:dyDescent="0.25"/>
    <row r="30136" hidden="1" x14ac:dyDescent="0.25"/>
    <row r="30137" hidden="1" x14ac:dyDescent="0.25"/>
    <row r="30138" hidden="1" x14ac:dyDescent="0.25"/>
    <row r="30139" hidden="1" x14ac:dyDescent="0.25"/>
    <row r="30140" hidden="1" x14ac:dyDescent="0.25"/>
    <row r="30141" hidden="1" x14ac:dyDescent="0.25"/>
    <row r="30142" hidden="1" x14ac:dyDescent="0.25"/>
    <row r="30143" hidden="1" x14ac:dyDescent="0.25"/>
    <row r="30144" hidden="1" x14ac:dyDescent="0.25"/>
    <row r="30145" hidden="1" x14ac:dyDescent="0.25"/>
    <row r="30146" hidden="1" x14ac:dyDescent="0.25"/>
    <row r="30147" hidden="1" x14ac:dyDescent="0.25"/>
    <row r="30148" hidden="1" x14ac:dyDescent="0.25"/>
    <row r="30149" hidden="1" x14ac:dyDescent="0.25"/>
    <row r="30150" hidden="1" x14ac:dyDescent="0.25"/>
    <row r="30151" hidden="1" x14ac:dyDescent="0.25"/>
    <row r="30152" hidden="1" x14ac:dyDescent="0.25"/>
    <row r="30153" hidden="1" x14ac:dyDescent="0.25"/>
    <row r="30154" hidden="1" x14ac:dyDescent="0.25"/>
    <row r="30155" hidden="1" x14ac:dyDescent="0.25"/>
    <row r="30156" hidden="1" x14ac:dyDescent="0.25"/>
    <row r="30157" hidden="1" x14ac:dyDescent="0.25"/>
    <row r="30158" hidden="1" x14ac:dyDescent="0.25"/>
    <row r="30159" hidden="1" x14ac:dyDescent="0.25"/>
    <row r="30160" hidden="1" x14ac:dyDescent="0.25"/>
    <row r="30161" hidden="1" x14ac:dyDescent="0.25"/>
    <row r="30162" hidden="1" x14ac:dyDescent="0.25"/>
    <row r="30163" hidden="1" x14ac:dyDescent="0.25"/>
    <row r="30164" hidden="1" x14ac:dyDescent="0.25"/>
    <row r="30165" hidden="1" x14ac:dyDescent="0.25"/>
    <row r="30166" hidden="1" x14ac:dyDescent="0.25"/>
    <row r="30167" hidden="1" x14ac:dyDescent="0.25"/>
    <row r="30168" hidden="1" x14ac:dyDescent="0.25"/>
    <row r="30169" hidden="1" x14ac:dyDescent="0.25"/>
    <row r="30170" hidden="1" x14ac:dyDescent="0.25"/>
    <row r="30171" hidden="1" x14ac:dyDescent="0.25"/>
    <row r="30172" hidden="1" x14ac:dyDescent="0.25"/>
    <row r="30173" hidden="1" x14ac:dyDescent="0.25"/>
    <row r="30174" hidden="1" x14ac:dyDescent="0.25"/>
    <row r="30175" hidden="1" x14ac:dyDescent="0.25"/>
    <row r="30176" hidden="1" x14ac:dyDescent="0.25"/>
    <row r="30177" hidden="1" x14ac:dyDescent="0.25"/>
    <row r="30178" hidden="1" x14ac:dyDescent="0.25"/>
    <row r="30179" hidden="1" x14ac:dyDescent="0.25"/>
    <row r="30180" hidden="1" x14ac:dyDescent="0.25"/>
    <row r="30181" hidden="1" x14ac:dyDescent="0.25"/>
    <row r="30182" hidden="1" x14ac:dyDescent="0.25"/>
    <row r="30183" hidden="1" x14ac:dyDescent="0.25"/>
    <row r="30184" hidden="1" x14ac:dyDescent="0.25"/>
    <row r="30185" hidden="1" x14ac:dyDescent="0.25"/>
    <row r="30186" hidden="1" x14ac:dyDescent="0.25"/>
    <row r="30187" hidden="1" x14ac:dyDescent="0.25"/>
    <row r="30188" hidden="1" x14ac:dyDescent="0.25"/>
    <row r="30189" hidden="1" x14ac:dyDescent="0.25"/>
    <row r="30190" hidden="1" x14ac:dyDescent="0.25"/>
    <row r="30191" hidden="1" x14ac:dyDescent="0.25"/>
    <row r="30192" hidden="1" x14ac:dyDescent="0.25"/>
    <row r="30193" hidden="1" x14ac:dyDescent="0.25"/>
    <row r="30194" hidden="1" x14ac:dyDescent="0.25"/>
    <row r="30195" hidden="1" x14ac:dyDescent="0.25"/>
    <row r="30196" hidden="1" x14ac:dyDescent="0.25"/>
    <row r="30197" hidden="1" x14ac:dyDescent="0.25"/>
    <row r="30198" hidden="1" x14ac:dyDescent="0.25"/>
    <row r="30199" hidden="1" x14ac:dyDescent="0.25"/>
    <row r="30200" hidden="1" x14ac:dyDescent="0.25"/>
    <row r="30201" hidden="1" x14ac:dyDescent="0.25"/>
    <row r="30202" hidden="1" x14ac:dyDescent="0.25"/>
    <row r="30203" hidden="1" x14ac:dyDescent="0.25"/>
    <row r="30204" hidden="1" x14ac:dyDescent="0.25"/>
    <row r="30205" hidden="1" x14ac:dyDescent="0.25"/>
    <row r="30206" hidden="1" x14ac:dyDescent="0.25"/>
    <row r="30207" hidden="1" x14ac:dyDescent="0.25"/>
    <row r="30208" hidden="1" x14ac:dyDescent="0.25"/>
    <row r="30209" hidden="1" x14ac:dyDescent="0.25"/>
    <row r="30210" hidden="1" x14ac:dyDescent="0.25"/>
    <row r="30211" hidden="1" x14ac:dyDescent="0.25"/>
    <row r="30212" hidden="1" x14ac:dyDescent="0.25"/>
    <row r="30213" hidden="1" x14ac:dyDescent="0.25"/>
    <row r="30214" hidden="1" x14ac:dyDescent="0.25"/>
    <row r="30215" hidden="1" x14ac:dyDescent="0.25"/>
    <row r="30216" hidden="1" x14ac:dyDescent="0.25"/>
    <row r="30217" hidden="1" x14ac:dyDescent="0.25"/>
    <row r="30218" hidden="1" x14ac:dyDescent="0.25"/>
    <row r="30219" hidden="1" x14ac:dyDescent="0.25"/>
    <row r="30220" hidden="1" x14ac:dyDescent="0.25"/>
    <row r="30221" hidden="1" x14ac:dyDescent="0.25"/>
    <row r="30222" hidden="1" x14ac:dyDescent="0.25"/>
    <row r="30223" hidden="1" x14ac:dyDescent="0.25"/>
    <row r="30224" hidden="1" x14ac:dyDescent="0.25"/>
    <row r="30225" hidden="1" x14ac:dyDescent="0.25"/>
    <row r="30226" hidden="1" x14ac:dyDescent="0.25"/>
    <row r="30227" hidden="1" x14ac:dyDescent="0.25"/>
    <row r="30228" hidden="1" x14ac:dyDescent="0.25"/>
    <row r="30229" hidden="1" x14ac:dyDescent="0.25"/>
    <row r="30230" hidden="1" x14ac:dyDescent="0.25"/>
    <row r="30231" hidden="1" x14ac:dyDescent="0.25"/>
    <row r="30232" hidden="1" x14ac:dyDescent="0.25"/>
    <row r="30233" hidden="1" x14ac:dyDescent="0.25"/>
    <row r="30234" hidden="1" x14ac:dyDescent="0.25"/>
    <row r="30235" hidden="1" x14ac:dyDescent="0.25"/>
    <row r="30236" hidden="1" x14ac:dyDescent="0.25"/>
    <row r="30237" hidden="1" x14ac:dyDescent="0.25"/>
    <row r="30238" hidden="1" x14ac:dyDescent="0.25"/>
    <row r="30239" hidden="1" x14ac:dyDescent="0.25"/>
    <row r="30240" hidden="1" x14ac:dyDescent="0.25"/>
    <row r="30241" hidden="1" x14ac:dyDescent="0.25"/>
    <row r="30242" hidden="1" x14ac:dyDescent="0.25"/>
    <row r="30243" hidden="1" x14ac:dyDescent="0.25"/>
    <row r="30244" hidden="1" x14ac:dyDescent="0.25"/>
    <row r="30245" hidden="1" x14ac:dyDescent="0.25"/>
    <row r="30246" hidden="1" x14ac:dyDescent="0.25"/>
    <row r="30247" hidden="1" x14ac:dyDescent="0.25"/>
    <row r="30248" hidden="1" x14ac:dyDescent="0.25"/>
    <row r="30249" hidden="1" x14ac:dyDescent="0.25"/>
    <row r="30250" hidden="1" x14ac:dyDescent="0.25"/>
    <row r="30251" hidden="1" x14ac:dyDescent="0.25"/>
    <row r="30252" hidden="1" x14ac:dyDescent="0.25"/>
    <row r="30253" hidden="1" x14ac:dyDescent="0.25"/>
    <row r="30254" hidden="1" x14ac:dyDescent="0.25"/>
    <row r="30255" hidden="1" x14ac:dyDescent="0.25"/>
    <row r="30256" hidden="1" x14ac:dyDescent="0.25"/>
    <row r="30257" hidden="1" x14ac:dyDescent="0.25"/>
    <row r="30258" hidden="1" x14ac:dyDescent="0.25"/>
    <row r="30259" hidden="1" x14ac:dyDescent="0.25"/>
    <row r="30260" hidden="1" x14ac:dyDescent="0.25"/>
    <row r="30261" hidden="1" x14ac:dyDescent="0.25"/>
    <row r="30262" hidden="1" x14ac:dyDescent="0.25"/>
    <row r="30263" hidden="1" x14ac:dyDescent="0.25"/>
    <row r="30264" hidden="1" x14ac:dyDescent="0.25"/>
    <row r="30265" hidden="1" x14ac:dyDescent="0.25"/>
    <row r="30266" hidden="1" x14ac:dyDescent="0.25"/>
    <row r="30267" hidden="1" x14ac:dyDescent="0.25"/>
    <row r="30268" hidden="1" x14ac:dyDescent="0.25"/>
    <row r="30269" hidden="1" x14ac:dyDescent="0.25"/>
    <row r="30270" hidden="1" x14ac:dyDescent="0.25"/>
    <row r="30271" hidden="1" x14ac:dyDescent="0.25"/>
    <row r="30272" hidden="1" x14ac:dyDescent="0.25"/>
    <row r="30273" hidden="1" x14ac:dyDescent="0.25"/>
    <row r="30274" hidden="1" x14ac:dyDescent="0.25"/>
    <row r="30275" hidden="1" x14ac:dyDescent="0.25"/>
    <row r="30276" hidden="1" x14ac:dyDescent="0.25"/>
    <row r="30277" hidden="1" x14ac:dyDescent="0.25"/>
    <row r="30278" hidden="1" x14ac:dyDescent="0.25"/>
    <row r="30279" hidden="1" x14ac:dyDescent="0.25"/>
    <row r="30280" hidden="1" x14ac:dyDescent="0.25"/>
    <row r="30281" hidden="1" x14ac:dyDescent="0.25"/>
    <row r="30282" hidden="1" x14ac:dyDescent="0.25"/>
    <row r="30283" hidden="1" x14ac:dyDescent="0.25"/>
    <row r="30284" hidden="1" x14ac:dyDescent="0.25"/>
    <row r="30285" hidden="1" x14ac:dyDescent="0.25"/>
    <row r="30286" hidden="1" x14ac:dyDescent="0.25"/>
    <row r="30287" hidden="1" x14ac:dyDescent="0.25"/>
    <row r="30288" hidden="1" x14ac:dyDescent="0.25"/>
    <row r="30289" hidden="1" x14ac:dyDescent="0.25"/>
    <row r="30290" hidden="1" x14ac:dyDescent="0.25"/>
    <row r="30291" hidden="1" x14ac:dyDescent="0.25"/>
    <row r="30292" hidden="1" x14ac:dyDescent="0.25"/>
    <row r="30293" hidden="1" x14ac:dyDescent="0.25"/>
    <row r="30294" hidden="1" x14ac:dyDescent="0.25"/>
    <row r="30295" hidden="1" x14ac:dyDescent="0.25"/>
    <row r="30296" hidden="1" x14ac:dyDescent="0.25"/>
    <row r="30297" hidden="1" x14ac:dyDescent="0.25"/>
    <row r="30298" hidden="1" x14ac:dyDescent="0.25"/>
    <row r="30299" hidden="1" x14ac:dyDescent="0.25"/>
    <row r="30300" hidden="1" x14ac:dyDescent="0.25"/>
    <row r="30301" hidden="1" x14ac:dyDescent="0.25"/>
    <row r="30302" hidden="1" x14ac:dyDescent="0.25"/>
    <row r="30303" hidden="1" x14ac:dyDescent="0.25"/>
    <row r="30304" hidden="1" x14ac:dyDescent="0.25"/>
    <row r="30305" hidden="1" x14ac:dyDescent="0.25"/>
    <row r="30306" hidden="1" x14ac:dyDescent="0.25"/>
    <row r="30307" hidden="1" x14ac:dyDescent="0.25"/>
    <row r="30308" hidden="1" x14ac:dyDescent="0.25"/>
    <row r="30309" hidden="1" x14ac:dyDescent="0.25"/>
    <row r="30310" hidden="1" x14ac:dyDescent="0.25"/>
    <row r="30311" hidden="1" x14ac:dyDescent="0.25"/>
    <row r="30312" hidden="1" x14ac:dyDescent="0.25"/>
    <row r="30313" hidden="1" x14ac:dyDescent="0.25"/>
    <row r="30314" hidden="1" x14ac:dyDescent="0.25"/>
    <row r="30315" hidden="1" x14ac:dyDescent="0.25"/>
    <row r="30316" hidden="1" x14ac:dyDescent="0.25"/>
    <row r="30317" hidden="1" x14ac:dyDescent="0.25"/>
    <row r="30318" hidden="1" x14ac:dyDescent="0.25"/>
    <row r="30319" hidden="1" x14ac:dyDescent="0.25"/>
    <row r="30320" hidden="1" x14ac:dyDescent="0.25"/>
    <row r="30321" hidden="1" x14ac:dyDescent="0.25"/>
    <row r="30322" hidden="1" x14ac:dyDescent="0.25"/>
    <row r="30323" hidden="1" x14ac:dyDescent="0.25"/>
    <row r="30324" hidden="1" x14ac:dyDescent="0.25"/>
    <row r="30325" hidden="1" x14ac:dyDescent="0.25"/>
    <row r="30326" hidden="1" x14ac:dyDescent="0.25"/>
    <row r="30327" hidden="1" x14ac:dyDescent="0.25"/>
    <row r="30328" hidden="1" x14ac:dyDescent="0.25"/>
    <row r="30329" hidden="1" x14ac:dyDescent="0.25"/>
    <row r="30330" hidden="1" x14ac:dyDescent="0.25"/>
    <row r="30331" hidden="1" x14ac:dyDescent="0.25"/>
    <row r="30332" hidden="1" x14ac:dyDescent="0.25"/>
    <row r="30333" hidden="1" x14ac:dyDescent="0.25"/>
    <row r="30334" hidden="1" x14ac:dyDescent="0.25"/>
    <row r="30335" hidden="1" x14ac:dyDescent="0.25"/>
    <row r="30336" hidden="1" x14ac:dyDescent="0.25"/>
    <row r="30337" hidden="1" x14ac:dyDescent="0.25"/>
    <row r="30338" hidden="1" x14ac:dyDescent="0.25"/>
    <row r="30339" hidden="1" x14ac:dyDescent="0.25"/>
    <row r="30340" hidden="1" x14ac:dyDescent="0.25"/>
    <row r="30341" hidden="1" x14ac:dyDescent="0.25"/>
    <row r="30342" hidden="1" x14ac:dyDescent="0.25"/>
    <row r="30343" hidden="1" x14ac:dyDescent="0.25"/>
    <row r="30344" hidden="1" x14ac:dyDescent="0.25"/>
    <row r="30345" hidden="1" x14ac:dyDescent="0.25"/>
    <row r="30346" hidden="1" x14ac:dyDescent="0.25"/>
    <row r="30347" hidden="1" x14ac:dyDescent="0.25"/>
    <row r="30348" hidden="1" x14ac:dyDescent="0.25"/>
    <row r="30349" hidden="1" x14ac:dyDescent="0.25"/>
    <row r="30350" hidden="1" x14ac:dyDescent="0.25"/>
    <row r="30351" hidden="1" x14ac:dyDescent="0.25"/>
    <row r="30352" hidden="1" x14ac:dyDescent="0.25"/>
    <row r="30353" hidden="1" x14ac:dyDescent="0.25"/>
    <row r="30354" hidden="1" x14ac:dyDescent="0.25"/>
    <row r="30355" hidden="1" x14ac:dyDescent="0.25"/>
    <row r="30356" hidden="1" x14ac:dyDescent="0.25"/>
    <row r="30357" hidden="1" x14ac:dyDescent="0.25"/>
    <row r="30358" hidden="1" x14ac:dyDescent="0.25"/>
    <row r="30359" hidden="1" x14ac:dyDescent="0.25"/>
    <row r="30360" hidden="1" x14ac:dyDescent="0.25"/>
    <row r="30361" hidden="1" x14ac:dyDescent="0.25"/>
    <row r="30362" hidden="1" x14ac:dyDescent="0.25"/>
    <row r="30363" hidden="1" x14ac:dyDescent="0.25"/>
    <row r="30364" hidden="1" x14ac:dyDescent="0.25"/>
    <row r="30365" hidden="1" x14ac:dyDescent="0.25"/>
    <row r="30366" hidden="1" x14ac:dyDescent="0.25"/>
    <row r="30367" hidden="1" x14ac:dyDescent="0.25"/>
    <row r="30368" hidden="1" x14ac:dyDescent="0.25"/>
    <row r="30369" hidden="1" x14ac:dyDescent="0.25"/>
    <row r="30370" hidden="1" x14ac:dyDescent="0.25"/>
    <row r="30371" hidden="1" x14ac:dyDescent="0.25"/>
    <row r="30372" hidden="1" x14ac:dyDescent="0.25"/>
    <row r="30373" hidden="1" x14ac:dyDescent="0.25"/>
    <row r="30374" hidden="1" x14ac:dyDescent="0.25"/>
    <row r="30375" hidden="1" x14ac:dyDescent="0.25"/>
    <row r="30376" hidden="1" x14ac:dyDescent="0.25"/>
    <row r="30377" hidden="1" x14ac:dyDescent="0.25"/>
    <row r="30378" hidden="1" x14ac:dyDescent="0.25"/>
    <row r="30379" hidden="1" x14ac:dyDescent="0.25"/>
    <row r="30380" hidden="1" x14ac:dyDescent="0.25"/>
    <row r="30381" hidden="1" x14ac:dyDescent="0.25"/>
    <row r="30382" hidden="1" x14ac:dyDescent="0.25"/>
    <row r="30383" hidden="1" x14ac:dyDescent="0.25"/>
    <row r="30384" hidden="1" x14ac:dyDescent="0.25"/>
    <row r="30385" hidden="1" x14ac:dyDescent="0.25"/>
    <row r="30386" hidden="1" x14ac:dyDescent="0.25"/>
    <row r="30387" hidden="1" x14ac:dyDescent="0.25"/>
    <row r="30388" hidden="1" x14ac:dyDescent="0.25"/>
    <row r="30389" hidden="1" x14ac:dyDescent="0.25"/>
    <row r="30390" hidden="1" x14ac:dyDescent="0.25"/>
    <row r="30391" hidden="1" x14ac:dyDescent="0.25"/>
    <row r="30392" hidden="1" x14ac:dyDescent="0.25"/>
    <row r="30393" hidden="1" x14ac:dyDescent="0.25"/>
    <row r="30394" hidden="1" x14ac:dyDescent="0.25"/>
    <row r="30395" hidden="1" x14ac:dyDescent="0.25"/>
    <row r="30396" hidden="1" x14ac:dyDescent="0.25"/>
    <row r="30397" hidden="1" x14ac:dyDescent="0.25"/>
    <row r="30398" hidden="1" x14ac:dyDescent="0.25"/>
    <row r="30399" hidden="1" x14ac:dyDescent="0.25"/>
    <row r="30400" hidden="1" x14ac:dyDescent="0.25"/>
    <row r="30401" hidden="1" x14ac:dyDescent="0.25"/>
    <row r="30402" hidden="1" x14ac:dyDescent="0.25"/>
    <row r="30403" hidden="1" x14ac:dyDescent="0.25"/>
    <row r="30404" hidden="1" x14ac:dyDescent="0.25"/>
    <row r="30405" hidden="1" x14ac:dyDescent="0.25"/>
    <row r="30406" hidden="1" x14ac:dyDescent="0.25"/>
    <row r="30407" hidden="1" x14ac:dyDescent="0.25"/>
    <row r="30408" hidden="1" x14ac:dyDescent="0.25"/>
    <row r="30409" hidden="1" x14ac:dyDescent="0.25"/>
    <row r="30410" hidden="1" x14ac:dyDescent="0.25"/>
    <row r="30411" hidden="1" x14ac:dyDescent="0.25"/>
    <row r="30412" hidden="1" x14ac:dyDescent="0.25"/>
    <row r="30413" hidden="1" x14ac:dyDescent="0.25"/>
    <row r="30414" hidden="1" x14ac:dyDescent="0.25"/>
    <row r="30415" hidden="1" x14ac:dyDescent="0.25"/>
    <row r="30416" hidden="1" x14ac:dyDescent="0.25"/>
    <row r="30417" hidden="1" x14ac:dyDescent="0.25"/>
    <row r="30418" hidden="1" x14ac:dyDescent="0.25"/>
    <row r="30419" hidden="1" x14ac:dyDescent="0.25"/>
    <row r="30420" hidden="1" x14ac:dyDescent="0.25"/>
    <row r="30421" hidden="1" x14ac:dyDescent="0.25"/>
    <row r="30422" hidden="1" x14ac:dyDescent="0.25"/>
    <row r="30423" hidden="1" x14ac:dyDescent="0.25"/>
    <row r="30424" hidden="1" x14ac:dyDescent="0.25"/>
    <row r="30425" hidden="1" x14ac:dyDescent="0.25"/>
    <row r="30426" hidden="1" x14ac:dyDescent="0.25"/>
    <row r="30427" hidden="1" x14ac:dyDescent="0.25"/>
    <row r="30428" hidden="1" x14ac:dyDescent="0.25"/>
    <row r="30429" hidden="1" x14ac:dyDescent="0.25"/>
    <row r="30430" hidden="1" x14ac:dyDescent="0.25"/>
    <row r="30431" hidden="1" x14ac:dyDescent="0.25"/>
    <row r="30432" hidden="1" x14ac:dyDescent="0.25"/>
    <row r="30433" hidden="1" x14ac:dyDescent="0.25"/>
    <row r="30434" hidden="1" x14ac:dyDescent="0.25"/>
    <row r="30435" hidden="1" x14ac:dyDescent="0.25"/>
    <row r="30436" hidden="1" x14ac:dyDescent="0.25"/>
    <row r="30437" hidden="1" x14ac:dyDescent="0.25"/>
    <row r="30438" hidden="1" x14ac:dyDescent="0.25"/>
    <row r="30439" hidden="1" x14ac:dyDescent="0.25"/>
    <row r="30440" hidden="1" x14ac:dyDescent="0.25"/>
    <row r="30441" hidden="1" x14ac:dyDescent="0.25"/>
    <row r="30442" hidden="1" x14ac:dyDescent="0.25"/>
    <row r="30443" hidden="1" x14ac:dyDescent="0.25"/>
    <row r="30444" hidden="1" x14ac:dyDescent="0.25"/>
    <row r="30445" hidden="1" x14ac:dyDescent="0.25"/>
    <row r="30446" hidden="1" x14ac:dyDescent="0.25"/>
    <row r="30447" hidden="1" x14ac:dyDescent="0.25"/>
    <row r="30448" hidden="1" x14ac:dyDescent="0.25"/>
    <row r="30449" hidden="1" x14ac:dyDescent="0.25"/>
    <row r="30450" hidden="1" x14ac:dyDescent="0.25"/>
    <row r="30451" hidden="1" x14ac:dyDescent="0.25"/>
    <row r="30452" hidden="1" x14ac:dyDescent="0.25"/>
    <row r="30453" hidden="1" x14ac:dyDescent="0.25"/>
    <row r="30454" hidden="1" x14ac:dyDescent="0.25"/>
    <row r="30455" hidden="1" x14ac:dyDescent="0.25"/>
    <row r="30456" hidden="1" x14ac:dyDescent="0.25"/>
    <row r="30457" hidden="1" x14ac:dyDescent="0.25"/>
    <row r="30458" hidden="1" x14ac:dyDescent="0.25"/>
    <row r="30459" hidden="1" x14ac:dyDescent="0.25"/>
    <row r="30460" hidden="1" x14ac:dyDescent="0.25"/>
    <row r="30461" hidden="1" x14ac:dyDescent="0.25"/>
    <row r="30462" hidden="1" x14ac:dyDescent="0.25"/>
    <row r="30463" hidden="1" x14ac:dyDescent="0.25"/>
    <row r="30464" hidden="1" x14ac:dyDescent="0.25"/>
    <row r="30465" hidden="1" x14ac:dyDescent="0.25"/>
    <row r="30466" hidden="1" x14ac:dyDescent="0.25"/>
    <row r="30467" hidden="1" x14ac:dyDescent="0.25"/>
    <row r="30468" hidden="1" x14ac:dyDescent="0.25"/>
    <row r="30469" hidden="1" x14ac:dyDescent="0.25"/>
    <row r="30470" hidden="1" x14ac:dyDescent="0.25"/>
    <row r="30471" hidden="1" x14ac:dyDescent="0.25"/>
    <row r="30472" hidden="1" x14ac:dyDescent="0.25"/>
    <row r="30473" hidden="1" x14ac:dyDescent="0.25"/>
    <row r="30474" hidden="1" x14ac:dyDescent="0.25"/>
    <row r="30475" hidden="1" x14ac:dyDescent="0.25"/>
    <row r="30476" hidden="1" x14ac:dyDescent="0.25"/>
    <row r="30477" hidden="1" x14ac:dyDescent="0.25"/>
    <row r="30478" hidden="1" x14ac:dyDescent="0.25"/>
    <row r="30479" hidden="1" x14ac:dyDescent="0.25"/>
    <row r="30480" hidden="1" x14ac:dyDescent="0.25"/>
    <row r="30481" hidden="1" x14ac:dyDescent="0.25"/>
    <row r="30482" hidden="1" x14ac:dyDescent="0.25"/>
    <row r="30483" hidden="1" x14ac:dyDescent="0.25"/>
    <row r="30484" hidden="1" x14ac:dyDescent="0.25"/>
    <row r="30485" hidden="1" x14ac:dyDescent="0.25"/>
    <row r="30486" hidden="1" x14ac:dyDescent="0.25"/>
    <row r="30487" hidden="1" x14ac:dyDescent="0.25"/>
    <row r="30488" hidden="1" x14ac:dyDescent="0.25"/>
    <row r="30489" hidden="1" x14ac:dyDescent="0.25"/>
    <row r="30490" hidden="1" x14ac:dyDescent="0.25"/>
    <row r="30491" hidden="1" x14ac:dyDescent="0.25"/>
    <row r="30492" hidden="1" x14ac:dyDescent="0.25"/>
    <row r="30493" hidden="1" x14ac:dyDescent="0.25"/>
    <row r="30494" hidden="1" x14ac:dyDescent="0.25"/>
    <row r="30495" hidden="1" x14ac:dyDescent="0.25"/>
    <row r="30496" hidden="1" x14ac:dyDescent="0.25"/>
    <row r="30497" hidden="1" x14ac:dyDescent="0.25"/>
    <row r="30498" hidden="1" x14ac:dyDescent="0.25"/>
    <row r="30499" hidden="1" x14ac:dyDescent="0.25"/>
    <row r="30500" hidden="1" x14ac:dyDescent="0.25"/>
    <row r="30501" hidden="1" x14ac:dyDescent="0.25"/>
    <row r="30502" hidden="1" x14ac:dyDescent="0.25"/>
    <row r="30503" hidden="1" x14ac:dyDescent="0.25"/>
    <row r="30504" hidden="1" x14ac:dyDescent="0.25"/>
    <row r="30505" hidden="1" x14ac:dyDescent="0.25"/>
    <row r="30506" hidden="1" x14ac:dyDescent="0.25"/>
    <row r="30507" hidden="1" x14ac:dyDescent="0.25"/>
    <row r="30508" hidden="1" x14ac:dyDescent="0.25"/>
    <row r="30509" hidden="1" x14ac:dyDescent="0.25"/>
    <row r="30510" hidden="1" x14ac:dyDescent="0.25"/>
    <row r="30511" hidden="1" x14ac:dyDescent="0.25"/>
    <row r="30512" hidden="1" x14ac:dyDescent="0.25"/>
    <row r="30513" hidden="1" x14ac:dyDescent="0.25"/>
    <row r="30514" hidden="1" x14ac:dyDescent="0.25"/>
    <row r="30515" hidden="1" x14ac:dyDescent="0.25"/>
    <row r="30516" hidden="1" x14ac:dyDescent="0.25"/>
    <row r="30517" hidden="1" x14ac:dyDescent="0.25"/>
    <row r="30518" hidden="1" x14ac:dyDescent="0.25"/>
    <row r="30519" hidden="1" x14ac:dyDescent="0.25"/>
    <row r="30520" hidden="1" x14ac:dyDescent="0.25"/>
    <row r="30521" hidden="1" x14ac:dyDescent="0.25"/>
    <row r="30522" hidden="1" x14ac:dyDescent="0.25"/>
    <row r="30523" hidden="1" x14ac:dyDescent="0.25"/>
    <row r="30524" hidden="1" x14ac:dyDescent="0.25"/>
    <row r="30525" hidden="1" x14ac:dyDescent="0.25"/>
    <row r="30526" hidden="1" x14ac:dyDescent="0.25"/>
    <row r="30527" hidden="1" x14ac:dyDescent="0.25"/>
    <row r="30528" hidden="1" x14ac:dyDescent="0.25"/>
    <row r="30529" hidden="1" x14ac:dyDescent="0.25"/>
    <row r="30530" hidden="1" x14ac:dyDescent="0.25"/>
    <row r="30531" hidden="1" x14ac:dyDescent="0.25"/>
    <row r="30532" hidden="1" x14ac:dyDescent="0.25"/>
    <row r="30533" hidden="1" x14ac:dyDescent="0.25"/>
    <row r="30534" hidden="1" x14ac:dyDescent="0.25"/>
    <row r="30535" hidden="1" x14ac:dyDescent="0.25"/>
    <row r="30536" hidden="1" x14ac:dyDescent="0.25"/>
    <row r="30537" hidden="1" x14ac:dyDescent="0.25"/>
    <row r="30538" hidden="1" x14ac:dyDescent="0.25"/>
    <row r="30539" hidden="1" x14ac:dyDescent="0.25"/>
    <row r="30540" hidden="1" x14ac:dyDescent="0.25"/>
    <row r="30541" hidden="1" x14ac:dyDescent="0.25"/>
    <row r="30542" hidden="1" x14ac:dyDescent="0.25"/>
    <row r="30543" hidden="1" x14ac:dyDescent="0.25"/>
    <row r="30544" hidden="1" x14ac:dyDescent="0.25"/>
    <row r="30545" hidden="1" x14ac:dyDescent="0.25"/>
    <row r="30546" hidden="1" x14ac:dyDescent="0.25"/>
    <row r="30547" hidden="1" x14ac:dyDescent="0.25"/>
    <row r="30548" hidden="1" x14ac:dyDescent="0.25"/>
    <row r="30549" hidden="1" x14ac:dyDescent="0.25"/>
    <row r="30550" hidden="1" x14ac:dyDescent="0.25"/>
    <row r="30551" hidden="1" x14ac:dyDescent="0.25"/>
    <row r="30552" hidden="1" x14ac:dyDescent="0.25"/>
    <row r="30553" hidden="1" x14ac:dyDescent="0.25"/>
    <row r="30554" hidden="1" x14ac:dyDescent="0.25"/>
    <row r="30555" hidden="1" x14ac:dyDescent="0.25"/>
    <row r="30556" hidden="1" x14ac:dyDescent="0.25"/>
    <row r="30557" hidden="1" x14ac:dyDescent="0.25"/>
    <row r="30558" hidden="1" x14ac:dyDescent="0.25"/>
    <row r="30559" hidden="1" x14ac:dyDescent="0.25"/>
    <row r="30560" hidden="1" x14ac:dyDescent="0.25"/>
    <row r="30561" hidden="1" x14ac:dyDescent="0.25"/>
    <row r="30562" hidden="1" x14ac:dyDescent="0.25"/>
    <row r="30563" hidden="1" x14ac:dyDescent="0.25"/>
    <row r="30564" hidden="1" x14ac:dyDescent="0.25"/>
    <row r="30565" hidden="1" x14ac:dyDescent="0.25"/>
    <row r="30566" hidden="1" x14ac:dyDescent="0.25"/>
    <row r="30567" hidden="1" x14ac:dyDescent="0.25"/>
    <row r="30568" hidden="1" x14ac:dyDescent="0.25"/>
    <row r="30569" hidden="1" x14ac:dyDescent="0.25"/>
    <row r="30570" hidden="1" x14ac:dyDescent="0.25"/>
    <row r="30571" hidden="1" x14ac:dyDescent="0.25"/>
    <row r="30572" hidden="1" x14ac:dyDescent="0.25"/>
    <row r="30573" hidden="1" x14ac:dyDescent="0.25"/>
    <row r="30574" hidden="1" x14ac:dyDescent="0.25"/>
    <row r="30575" hidden="1" x14ac:dyDescent="0.25"/>
    <row r="30576" hidden="1" x14ac:dyDescent="0.25"/>
    <row r="30577" hidden="1" x14ac:dyDescent="0.25"/>
    <row r="30578" hidden="1" x14ac:dyDescent="0.25"/>
    <row r="30579" hidden="1" x14ac:dyDescent="0.25"/>
    <row r="30580" hidden="1" x14ac:dyDescent="0.25"/>
    <row r="30581" hidden="1" x14ac:dyDescent="0.25"/>
    <row r="30582" hidden="1" x14ac:dyDescent="0.25"/>
    <row r="30583" hidden="1" x14ac:dyDescent="0.25"/>
    <row r="30584" hidden="1" x14ac:dyDescent="0.25"/>
    <row r="30585" hidden="1" x14ac:dyDescent="0.25"/>
    <row r="30586" hidden="1" x14ac:dyDescent="0.25"/>
    <row r="30587" hidden="1" x14ac:dyDescent="0.25"/>
    <row r="30588" hidden="1" x14ac:dyDescent="0.25"/>
    <row r="30589" hidden="1" x14ac:dyDescent="0.25"/>
    <row r="30590" hidden="1" x14ac:dyDescent="0.25"/>
    <row r="30591" hidden="1" x14ac:dyDescent="0.25"/>
    <row r="30592" hidden="1" x14ac:dyDescent="0.25"/>
    <row r="30593" hidden="1" x14ac:dyDescent="0.25"/>
    <row r="30594" hidden="1" x14ac:dyDescent="0.25"/>
    <row r="30595" hidden="1" x14ac:dyDescent="0.25"/>
    <row r="30596" hidden="1" x14ac:dyDescent="0.25"/>
    <row r="30597" hidden="1" x14ac:dyDescent="0.25"/>
    <row r="30598" hidden="1" x14ac:dyDescent="0.25"/>
    <row r="30599" hidden="1" x14ac:dyDescent="0.25"/>
    <row r="30600" hidden="1" x14ac:dyDescent="0.25"/>
    <row r="30601" hidden="1" x14ac:dyDescent="0.25"/>
    <row r="30602" hidden="1" x14ac:dyDescent="0.25"/>
    <row r="30603" hidden="1" x14ac:dyDescent="0.25"/>
    <row r="30604" hidden="1" x14ac:dyDescent="0.25"/>
    <row r="30605" hidden="1" x14ac:dyDescent="0.25"/>
    <row r="30606" hidden="1" x14ac:dyDescent="0.25"/>
    <row r="30607" hidden="1" x14ac:dyDescent="0.25"/>
    <row r="30608" hidden="1" x14ac:dyDescent="0.25"/>
    <row r="30609" hidden="1" x14ac:dyDescent="0.25"/>
    <row r="30610" hidden="1" x14ac:dyDescent="0.25"/>
    <row r="30611" hidden="1" x14ac:dyDescent="0.25"/>
    <row r="30612" hidden="1" x14ac:dyDescent="0.25"/>
    <row r="30613" hidden="1" x14ac:dyDescent="0.25"/>
    <row r="30614" hidden="1" x14ac:dyDescent="0.25"/>
    <row r="30615" hidden="1" x14ac:dyDescent="0.25"/>
    <row r="30616" hidden="1" x14ac:dyDescent="0.25"/>
    <row r="30617" hidden="1" x14ac:dyDescent="0.25"/>
    <row r="30618" hidden="1" x14ac:dyDescent="0.25"/>
    <row r="30619" hidden="1" x14ac:dyDescent="0.25"/>
    <row r="30620" hidden="1" x14ac:dyDescent="0.25"/>
    <row r="30621" hidden="1" x14ac:dyDescent="0.25"/>
    <row r="30622" hidden="1" x14ac:dyDescent="0.25"/>
    <row r="30623" hidden="1" x14ac:dyDescent="0.25"/>
    <row r="30624" hidden="1" x14ac:dyDescent="0.25"/>
    <row r="30625" hidden="1" x14ac:dyDescent="0.25"/>
    <row r="30626" hidden="1" x14ac:dyDescent="0.25"/>
    <row r="30627" hidden="1" x14ac:dyDescent="0.25"/>
    <row r="30628" hidden="1" x14ac:dyDescent="0.25"/>
    <row r="30629" hidden="1" x14ac:dyDescent="0.25"/>
    <row r="30630" hidden="1" x14ac:dyDescent="0.25"/>
    <row r="30631" hidden="1" x14ac:dyDescent="0.25"/>
    <row r="30632" hidden="1" x14ac:dyDescent="0.25"/>
    <row r="30633" hidden="1" x14ac:dyDescent="0.25"/>
    <row r="30634" hidden="1" x14ac:dyDescent="0.25"/>
    <row r="30635" hidden="1" x14ac:dyDescent="0.25"/>
    <row r="30636" hidden="1" x14ac:dyDescent="0.25"/>
    <row r="30637" hidden="1" x14ac:dyDescent="0.25"/>
    <row r="30638" hidden="1" x14ac:dyDescent="0.25"/>
    <row r="30639" hidden="1" x14ac:dyDescent="0.25"/>
    <row r="30640" hidden="1" x14ac:dyDescent="0.25"/>
    <row r="30641" hidden="1" x14ac:dyDescent="0.25"/>
    <row r="30642" hidden="1" x14ac:dyDescent="0.25"/>
    <row r="30643" hidden="1" x14ac:dyDescent="0.25"/>
    <row r="30644" hidden="1" x14ac:dyDescent="0.25"/>
    <row r="30645" hidden="1" x14ac:dyDescent="0.25"/>
    <row r="30646" hidden="1" x14ac:dyDescent="0.25"/>
    <row r="30647" hidden="1" x14ac:dyDescent="0.25"/>
    <row r="30648" hidden="1" x14ac:dyDescent="0.25"/>
    <row r="30649" hidden="1" x14ac:dyDescent="0.25"/>
    <row r="30650" hidden="1" x14ac:dyDescent="0.25"/>
    <row r="30651" hidden="1" x14ac:dyDescent="0.25"/>
    <row r="30652" hidden="1" x14ac:dyDescent="0.25"/>
    <row r="30653" hidden="1" x14ac:dyDescent="0.25"/>
    <row r="30654" hidden="1" x14ac:dyDescent="0.25"/>
    <row r="30655" hidden="1" x14ac:dyDescent="0.25"/>
    <row r="30656" hidden="1" x14ac:dyDescent="0.25"/>
    <row r="30657" hidden="1" x14ac:dyDescent="0.25"/>
    <row r="30658" hidden="1" x14ac:dyDescent="0.25"/>
    <row r="30659" hidden="1" x14ac:dyDescent="0.25"/>
    <row r="30660" hidden="1" x14ac:dyDescent="0.25"/>
    <row r="30661" hidden="1" x14ac:dyDescent="0.25"/>
    <row r="30662" hidden="1" x14ac:dyDescent="0.25"/>
    <row r="30663" hidden="1" x14ac:dyDescent="0.25"/>
    <row r="30664" hidden="1" x14ac:dyDescent="0.25"/>
    <row r="30665" hidden="1" x14ac:dyDescent="0.25"/>
    <row r="30666" hidden="1" x14ac:dyDescent="0.25"/>
    <row r="30667" hidden="1" x14ac:dyDescent="0.25"/>
    <row r="30668" hidden="1" x14ac:dyDescent="0.25"/>
    <row r="30669" hidden="1" x14ac:dyDescent="0.25"/>
    <row r="30670" hidden="1" x14ac:dyDescent="0.25"/>
    <row r="30671" hidden="1" x14ac:dyDescent="0.25"/>
    <row r="30672" hidden="1" x14ac:dyDescent="0.25"/>
    <row r="30673" hidden="1" x14ac:dyDescent="0.25"/>
    <row r="30674" hidden="1" x14ac:dyDescent="0.25"/>
    <row r="30675" hidden="1" x14ac:dyDescent="0.25"/>
    <row r="30676" hidden="1" x14ac:dyDescent="0.25"/>
    <row r="30677" hidden="1" x14ac:dyDescent="0.25"/>
    <row r="30678" hidden="1" x14ac:dyDescent="0.25"/>
    <row r="30679" hidden="1" x14ac:dyDescent="0.25"/>
    <row r="30680" hidden="1" x14ac:dyDescent="0.25"/>
    <row r="30681" hidden="1" x14ac:dyDescent="0.25"/>
    <row r="30682" hidden="1" x14ac:dyDescent="0.25"/>
    <row r="30683" hidden="1" x14ac:dyDescent="0.25"/>
    <row r="30684" hidden="1" x14ac:dyDescent="0.25"/>
    <row r="30685" hidden="1" x14ac:dyDescent="0.25"/>
    <row r="30686" hidden="1" x14ac:dyDescent="0.25"/>
    <row r="30687" hidden="1" x14ac:dyDescent="0.25"/>
    <row r="30688" hidden="1" x14ac:dyDescent="0.25"/>
    <row r="30689" hidden="1" x14ac:dyDescent="0.25"/>
    <row r="30690" hidden="1" x14ac:dyDescent="0.25"/>
    <row r="30691" hidden="1" x14ac:dyDescent="0.25"/>
    <row r="30692" hidden="1" x14ac:dyDescent="0.25"/>
    <row r="30693" hidden="1" x14ac:dyDescent="0.25"/>
    <row r="30694" hidden="1" x14ac:dyDescent="0.25"/>
    <row r="30695" hidden="1" x14ac:dyDescent="0.25"/>
    <row r="30696" hidden="1" x14ac:dyDescent="0.25"/>
    <row r="30697" hidden="1" x14ac:dyDescent="0.25"/>
    <row r="30698" hidden="1" x14ac:dyDescent="0.25"/>
    <row r="30699" hidden="1" x14ac:dyDescent="0.25"/>
    <row r="30700" hidden="1" x14ac:dyDescent="0.25"/>
    <row r="30701" hidden="1" x14ac:dyDescent="0.25"/>
    <row r="30702" hidden="1" x14ac:dyDescent="0.25"/>
    <row r="30703" hidden="1" x14ac:dyDescent="0.25"/>
    <row r="30704" hidden="1" x14ac:dyDescent="0.25"/>
    <row r="30705" hidden="1" x14ac:dyDescent="0.25"/>
    <row r="30706" hidden="1" x14ac:dyDescent="0.25"/>
    <row r="30707" hidden="1" x14ac:dyDescent="0.25"/>
    <row r="30708" hidden="1" x14ac:dyDescent="0.25"/>
    <row r="30709" hidden="1" x14ac:dyDescent="0.25"/>
    <row r="30710" hidden="1" x14ac:dyDescent="0.25"/>
    <row r="30711" hidden="1" x14ac:dyDescent="0.25"/>
    <row r="30712" hidden="1" x14ac:dyDescent="0.25"/>
    <row r="30713" hidden="1" x14ac:dyDescent="0.25"/>
    <row r="30714" hidden="1" x14ac:dyDescent="0.25"/>
    <row r="30715" hidden="1" x14ac:dyDescent="0.25"/>
    <row r="30716" hidden="1" x14ac:dyDescent="0.25"/>
    <row r="30717" hidden="1" x14ac:dyDescent="0.25"/>
    <row r="30718" hidden="1" x14ac:dyDescent="0.25"/>
    <row r="30719" hidden="1" x14ac:dyDescent="0.25"/>
    <row r="30720" hidden="1" x14ac:dyDescent="0.25"/>
    <row r="30721" hidden="1" x14ac:dyDescent="0.25"/>
    <row r="30722" hidden="1" x14ac:dyDescent="0.25"/>
    <row r="30723" hidden="1" x14ac:dyDescent="0.25"/>
    <row r="30724" hidden="1" x14ac:dyDescent="0.25"/>
    <row r="30725" hidden="1" x14ac:dyDescent="0.25"/>
    <row r="30726" hidden="1" x14ac:dyDescent="0.25"/>
    <row r="30727" hidden="1" x14ac:dyDescent="0.25"/>
    <row r="30728" hidden="1" x14ac:dyDescent="0.25"/>
    <row r="30729" hidden="1" x14ac:dyDescent="0.25"/>
    <row r="30730" hidden="1" x14ac:dyDescent="0.25"/>
    <row r="30731" hidden="1" x14ac:dyDescent="0.25"/>
    <row r="30732" hidden="1" x14ac:dyDescent="0.25"/>
    <row r="30733" hidden="1" x14ac:dyDescent="0.25"/>
    <row r="30734" hidden="1" x14ac:dyDescent="0.25"/>
    <row r="30735" hidden="1" x14ac:dyDescent="0.25"/>
    <row r="30736" hidden="1" x14ac:dyDescent="0.25"/>
    <row r="30737" hidden="1" x14ac:dyDescent="0.25"/>
    <row r="30738" hidden="1" x14ac:dyDescent="0.25"/>
    <row r="30739" hidden="1" x14ac:dyDescent="0.25"/>
    <row r="30740" hidden="1" x14ac:dyDescent="0.25"/>
    <row r="30741" hidden="1" x14ac:dyDescent="0.25"/>
    <row r="30742" hidden="1" x14ac:dyDescent="0.25"/>
    <row r="30743" hidden="1" x14ac:dyDescent="0.25"/>
    <row r="30744" hidden="1" x14ac:dyDescent="0.25"/>
    <row r="30745" hidden="1" x14ac:dyDescent="0.25"/>
    <row r="30746" hidden="1" x14ac:dyDescent="0.25"/>
    <row r="30747" hidden="1" x14ac:dyDescent="0.25"/>
    <row r="30748" hidden="1" x14ac:dyDescent="0.25"/>
    <row r="30749" hidden="1" x14ac:dyDescent="0.25"/>
    <row r="30750" hidden="1" x14ac:dyDescent="0.25"/>
    <row r="30751" hidden="1" x14ac:dyDescent="0.25"/>
    <row r="30752" hidden="1" x14ac:dyDescent="0.25"/>
    <row r="30753" hidden="1" x14ac:dyDescent="0.25"/>
    <row r="30754" hidden="1" x14ac:dyDescent="0.25"/>
    <row r="30755" hidden="1" x14ac:dyDescent="0.25"/>
    <row r="30756" hidden="1" x14ac:dyDescent="0.25"/>
    <row r="30757" hidden="1" x14ac:dyDescent="0.25"/>
    <row r="30758" hidden="1" x14ac:dyDescent="0.25"/>
    <row r="30759" hidden="1" x14ac:dyDescent="0.25"/>
    <row r="30760" hidden="1" x14ac:dyDescent="0.25"/>
    <row r="30761" hidden="1" x14ac:dyDescent="0.25"/>
    <row r="30762" hidden="1" x14ac:dyDescent="0.25"/>
    <row r="30763" hidden="1" x14ac:dyDescent="0.25"/>
    <row r="30764" hidden="1" x14ac:dyDescent="0.25"/>
    <row r="30765" hidden="1" x14ac:dyDescent="0.25"/>
    <row r="30766" hidden="1" x14ac:dyDescent="0.25"/>
    <row r="30767" hidden="1" x14ac:dyDescent="0.25"/>
    <row r="30768" hidden="1" x14ac:dyDescent="0.25"/>
    <row r="30769" hidden="1" x14ac:dyDescent="0.25"/>
    <row r="30770" hidden="1" x14ac:dyDescent="0.25"/>
    <row r="30771" hidden="1" x14ac:dyDescent="0.25"/>
    <row r="30772" hidden="1" x14ac:dyDescent="0.25"/>
    <row r="30773" hidden="1" x14ac:dyDescent="0.25"/>
    <row r="30774" hidden="1" x14ac:dyDescent="0.25"/>
    <row r="30775" hidden="1" x14ac:dyDescent="0.25"/>
    <row r="30776" hidden="1" x14ac:dyDescent="0.25"/>
    <row r="30777" hidden="1" x14ac:dyDescent="0.25"/>
    <row r="30778" hidden="1" x14ac:dyDescent="0.25"/>
    <row r="30779" hidden="1" x14ac:dyDescent="0.25"/>
    <row r="30780" hidden="1" x14ac:dyDescent="0.25"/>
    <row r="30781" hidden="1" x14ac:dyDescent="0.25"/>
    <row r="30782" hidden="1" x14ac:dyDescent="0.25"/>
    <row r="30783" hidden="1" x14ac:dyDescent="0.25"/>
    <row r="30784" hidden="1" x14ac:dyDescent="0.25"/>
    <row r="30785" hidden="1" x14ac:dyDescent="0.25"/>
    <row r="30786" hidden="1" x14ac:dyDescent="0.25"/>
    <row r="30787" hidden="1" x14ac:dyDescent="0.25"/>
    <row r="30788" hidden="1" x14ac:dyDescent="0.25"/>
    <row r="30789" hidden="1" x14ac:dyDescent="0.25"/>
    <row r="30790" hidden="1" x14ac:dyDescent="0.25"/>
    <row r="30791" hidden="1" x14ac:dyDescent="0.25"/>
    <row r="30792" hidden="1" x14ac:dyDescent="0.25"/>
    <row r="30793" hidden="1" x14ac:dyDescent="0.25"/>
    <row r="30794" hidden="1" x14ac:dyDescent="0.25"/>
    <row r="30795" hidden="1" x14ac:dyDescent="0.25"/>
    <row r="30796" hidden="1" x14ac:dyDescent="0.25"/>
    <row r="30797" hidden="1" x14ac:dyDescent="0.25"/>
    <row r="30798" hidden="1" x14ac:dyDescent="0.25"/>
    <row r="30799" hidden="1" x14ac:dyDescent="0.25"/>
    <row r="30800" hidden="1" x14ac:dyDescent="0.25"/>
    <row r="30801" hidden="1" x14ac:dyDescent="0.25"/>
    <row r="30802" hidden="1" x14ac:dyDescent="0.25"/>
    <row r="30803" hidden="1" x14ac:dyDescent="0.25"/>
    <row r="30804" hidden="1" x14ac:dyDescent="0.25"/>
    <row r="30805" hidden="1" x14ac:dyDescent="0.25"/>
    <row r="30806" hidden="1" x14ac:dyDescent="0.25"/>
    <row r="30807" hidden="1" x14ac:dyDescent="0.25"/>
    <row r="30808" hidden="1" x14ac:dyDescent="0.25"/>
    <row r="30809" hidden="1" x14ac:dyDescent="0.25"/>
    <row r="30810" hidden="1" x14ac:dyDescent="0.25"/>
    <row r="30811" hidden="1" x14ac:dyDescent="0.25"/>
    <row r="30812" hidden="1" x14ac:dyDescent="0.25"/>
    <row r="30813" hidden="1" x14ac:dyDescent="0.25"/>
    <row r="30814" hidden="1" x14ac:dyDescent="0.25"/>
    <row r="30815" hidden="1" x14ac:dyDescent="0.25"/>
    <row r="30816" hidden="1" x14ac:dyDescent="0.25"/>
    <row r="30817" hidden="1" x14ac:dyDescent="0.25"/>
    <row r="30818" hidden="1" x14ac:dyDescent="0.25"/>
    <row r="30819" hidden="1" x14ac:dyDescent="0.25"/>
    <row r="30820" hidden="1" x14ac:dyDescent="0.25"/>
    <row r="30821" hidden="1" x14ac:dyDescent="0.25"/>
    <row r="30822" hidden="1" x14ac:dyDescent="0.25"/>
    <row r="30823" hidden="1" x14ac:dyDescent="0.25"/>
    <row r="30824" hidden="1" x14ac:dyDescent="0.25"/>
    <row r="30825" hidden="1" x14ac:dyDescent="0.25"/>
    <row r="30826" hidden="1" x14ac:dyDescent="0.25"/>
    <row r="30827" hidden="1" x14ac:dyDescent="0.25"/>
    <row r="30828" hidden="1" x14ac:dyDescent="0.25"/>
    <row r="30829" hidden="1" x14ac:dyDescent="0.25"/>
    <row r="30830" hidden="1" x14ac:dyDescent="0.25"/>
    <row r="30831" hidden="1" x14ac:dyDescent="0.25"/>
    <row r="30832" hidden="1" x14ac:dyDescent="0.25"/>
    <row r="30833" hidden="1" x14ac:dyDescent="0.25"/>
    <row r="30834" hidden="1" x14ac:dyDescent="0.25"/>
    <row r="30835" hidden="1" x14ac:dyDescent="0.25"/>
    <row r="30836" hidden="1" x14ac:dyDescent="0.25"/>
    <row r="30837" hidden="1" x14ac:dyDescent="0.25"/>
    <row r="30838" hidden="1" x14ac:dyDescent="0.25"/>
    <row r="30839" hidden="1" x14ac:dyDescent="0.25"/>
    <row r="30840" hidden="1" x14ac:dyDescent="0.25"/>
    <row r="30841" hidden="1" x14ac:dyDescent="0.25"/>
    <row r="30842" hidden="1" x14ac:dyDescent="0.25"/>
    <row r="30843" hidden="1" x14ac:dyDescent="0.25"/>
    <row r="30844" hidden="1" x14ac:dyDescent="0.25"/>
    <row r="30845" hidden="1" x14ac:dyDescent="0.25"/>
    <row r="30846" hidden="1" x14ac:dyDescent="0.25"/>
    <row r="30847" hidden="1" x14ac:dyDescent="0.25"/>
    <row r="30848" hidden="1" x14ac:dyDescent="0.25"/>
    <row r="30849" hidden="1" x14ac:dyDescent="0.25"/>
    <row r="30850" hidden="1" x14ac:dyDescent="0.25"/>
    <row r="30851" hidden="1" x14ac:dyDescent="0.25"/>
    <row r="30852" hidden="1" x14ac:dyDescent="0.25"/>
    <row r="30853" hidden="1" x14ac:dyDescent="0.25"/>
    <row r="30854" hidden="1" x14ac:dyDescent="0.25"/>
    <row r="30855" hidden="1" x14ac:dyDescent="0.25"/>
    <row r="30856" hidden="1" x14ac:dyDescent="0.25"/>
    <row r="30857" hidden="1" x14ac:dyDescent="0.25"/>
    <row r="30858" hidden="1" x14ac:dyDescent="0.25"/>
    <row r="30859" hidden="1" x14ac:dyDescent="0.25"/>
    <row r="30860" hidden="1" x14ac:dyDescent="0.25"/>
    <row r="30861" hidden="1" x14ac:dyDescent="0.25"/>
    <row r="30862" hidden="1" x14ac:dyDescent="0.25"/>
    <row r="30863" hidden="1" x14ac:dyDescent="0.25"/>
    <row r="30864" hidden="1" x14ac:dyDescent="0.25"/>
    <row r="30865" hidden="1" x14ac:dyDescent="0.25"/>
    <row r="30866" hidden="1" x14ac:dyDescent="0.25"/>
    <row r="30867" hidden="1" x14ac:dyDescent="0.25"/>
    <row r="30868" hidden="1" x14ac:dyDescent="0.25"/>
    <row r="30869" hidden="1" x14ac:dyDescent="0.25"/>
    <row r="30870" hidden="1" x14ac:dyDescent="0.25"/>
    <row r="30871" hidden="1" x14ac:dyDescent="0.25"/>
    <row r="30872" hidden="1" x14ac:dyDescent="0.25"/>
    <row r="30873" hidden="1" x14ac:dyDescent="0.25"/>
    <row r="30874" hidden="1" x14ac:dyDescent="0.25"/>
    <row r="30875" hidden="1" x14ac:dyDescent="0.25"/>
    <row r="30876" hidden="1" x14ac:dyDescent="0.25"/>
    <row r="30877" hidden="1" x14ac:dyDescent="0.25"/>
    <row r="30878" hidden="1" x14ac:dyDescent="0.25"/>
    <row r="30879" hidden="1" x14ac:dyDescent="0.25"/>
    <row r="30880" hidden="1" x14ac:dyDescent="0.25"/>
    <row r="30881" hidden="1" x14ac:dyDescent="0.25"/>
    <row r="30882" hidden="1" x14ac:dyDescent="0.25"/>
    <row r="30883" hidden="1" x14ac:dyDescent="0.25"/>
    <row r="30884" hidden="1" x14ac:dyDescent="0.25"/>
    <row r="30885" hidden="1" x14ac:dyDescent="0.25"/>
    <row r="30886" hidden="1" x14ac:dyDescent="0.25"/>
    <row r="30887" hidden="1" x14ac:dyDescent="0.25"/>
    <row r="30888" hidden="1" x14ac:dyDescent="0.25"/>
    <row r="30889" hidden="1" x14ac:dyDescent="0.25"/>
    <row r="30890" hidden="1" x14ac:dyDescent="0.25"/>
    <row r="30891" hidden="1" x14ac:dyDescent="0.25"/>
    <row r="30892" hidden="1" x14ac:dyDescent="0.25"/>
    <row r="30893" hidden="1" x14ac:dyDescent="0.25"/>
    <row r="30894" hidden="1" x14ac:dyDescent="0.25"/>
    <row r="30895" hidden="1" x14ac:dyDescent="0.25"/>
    <row r="30896" hidden="1" x14ac:dyDescent="0.25"/>
    <row r="30897" hidden="1" x14ac:dyDescent="0.25"/>
    <row r="30898" hidden="1" x14ac:dyDescent="0.25"/>
    <row r="30899" hidden="1" x14ac:dyDescent="0.25"/>
    <row r="30900" hidden="1" x14ac:dyDescent="0.25"/>
    <row r="30901" hidden="1" x14ac:dyDescent="0.25"/>
    <row r="30902" hidden="1" x14ac:dyDescent="0.25"/>
    <row r="30903" hidden="1" x14ac:dyDescent="0.25"/>
    <row r="30904" hidden="1" x14ac:dyDescent="0.25"/>
    <row r="30905" hidden="1" x14ac:dyDescent="0.25"/>
    <row r="30906" hidden="1" x14ac:dyDescent="0.25"/>
    <row r="30907" hidden="1" x14ac:dyDescent="0.25"/>
    <row r="30908" hidden="1" x14ac:dyDescent="0.25"/>
    <row r="30909" hidden="1" x14ac:dyDescent="0.25"/>
    <row r="30910" hidden="1" x14ac:dyDescent="0.25"/>
    <row r="30911" hidden="1" x14ac:dyDescent="0.25"/>
    <row r="30912" hidden="1" x14ac:dyDescent="0.25"/>
    <row r="30913" hidden="1" x14ac:dyDescent="0.25"/>
    <row r="30914" hidden="1" x14ac:dyDescent="0.25"/>
    <row r="30915" hidden="1" x14ac:dyDescent="0.25"/>
    <row r="30916" hidden="1" x14ac:dyDescent="0.25"/>
    <row r="30917" hidden="1" x14ac:dyDescent="0.25"/>
    <row r="30918" hidden="1" x14ac:dyDescent="0.25"/>
    <row r="30919" hidden="1" x14ac:dyDescent="0.25"/>
    <row r="30920" hidden="1" x14ac:dyDescent="0.25"/>
    <row r="30921" hidden="1" x14ac:dyDescent="0.25"/>
    <row r="30922" hidden="1" x14ac:dyDescent="0.25"/>
    <row r="30923" hidden="1" x14ac:dyDescent="0.25"/>
    <row r="30924" hidden="1" x14ac:dyDescent="0.25"/>
    <row r="30925" hidden="1" x14ac:dyDescent="0.25"/>
    <row r="30926" hidden="1" x14ac:dyDescent="0.25"/>
    <row r="30927" hidden="1" x14ac:dyDescent="0.25"/>
    <row r="30928" hidden="1" x14ac:dyDescent="0.25"/>
    <row r="30929" hidden="1" x14ac:dyDescent="0.25"/>
    <row r="30930" hidden="1" x14ac:dyDescent="0.25"/>
    <row r="30931" hidden="1" x14ac:dyDescent="0.25"/>
    <row r="30932" hidden="1" x14ac:dyDescent="0.25"/>
    <row r="30933" hidden="1" x14ac:dyDescent="0.25"/>
    <row r="30934" hidden="1" x14ac:dyDescent="0.25"/>
    <row r="30935" hidden="1" x14ac:dyDescent="0.25"/>
    <row r="30936" hidden="1" x14ac:dyDescent="0.25"/>
    <row r="30937" hidden="1" x14ac:dyDescent="0.25"/>
    <row r="30938" hidden="1" x14ac:dyDescent="0.25"/>
    <row r="30939" hidden="1" x14ac:dyDescent="0.25"/>
    <row r="30940" hidden="1" x14ac:dyDescent="0.25"/>
    <row r="30941" hidden="1" x14ac:dyDescent="0.25"/>
    <row r="30942" hidden="1" x14ac:dyDescent="0.25"/>
    <row r="30943" hidden="1" x14ac:dyDescent="0.25"/>
    <row r="30944" hidden="1" x14ac:dyDescent="0.25"/>
    <row r="30945" hidden="1" x14ac:dyDescent="0.25"/>
    <row r="30946" hidden="1" x14ac:dyDescent="0.25"/>
    <row r="30947" hidden="1" x14ac:dyDescent="0.25"/>
    <row r="30948" hidden="1" x14ac:dyDescent="0.25"/>
    <row r="30949" hidden="1" x14ac:dyDescent="0.25"/>
    <row r="30950" hidden="1" x14ac:dyDescent="0.25"/>
    <row r="30951" hidden="1" x14ac:dyDescent="0.25"/>
    <row r="30952" hidden="1" x14ac:dyDescent="0.25"/>
    <row r="30953" hidden="1" x14ac:dyDescent="0.25"/>
    <row r="30954" hidden="1" x14ac:dyDescent="0.25"/>
    <row r="30955" hidden="1" x14ac:dyDescent="0.25"/>
    <row r="30956" hidden="1" x14ac:dyDescent="0.25"/>
    <row r="30957" hidden="1" x14ac:dyDescent="0.25"/>
    <row r="30958" hidden="1" x14ac:dyDescent="0.25"/>
    <row r="30959" hidden="1" x14ac:dyDescent="0.25"/>
    <row r="30960" hidden="1" x14ac:dyDescent="0.25"/>
    <row r="30961" hidden="1" x14ac:dyDescent="0.25"/>
    <row r="30962" hidden="1" x14ac:dyDescent="0.25"/>
    <row r="30963" hidden="1" x14ac:dyDescent="0.25"/>
    <row r="30964" hidden="1" x14ac:dyDescent="0.25"/>
    <row r="30965" hidden="1" x14ac:dyDescent="0.25"/>
    <row r="30966" hidden="1" x14ac:dyDescent="0.25"/>
    <row r="30967" hidden="1" x14ac:dyDescent="0.25"/>
    <row r="30968" hidden="1" x14ac:dyDescent="0.25"/>
    <row r="30969" hidden="1" x14ac:dyDescent="0.25"/>
    <row r="30970" hidden="1" x14ac:dyDescent="0.25"/>
    <row r="30971" hidden="1" x14ac:dyDescent="0.25"/>
    <row r="30972" hidden="1" x14ac:dyDescent="0.25"/>
    <row r="30973" hidden="1" x14ac:dyDescent="0.25"/>
    <row r="30974" hidden="1" x14ac:dyDescent="0.25"/>
    <row r="30975" hidden="1" x14ac:dyDescent="0.25"/>
    <row r="30976" hidden="1" x14ac:dyDescent="0.25"/>
    <row r="30977" hidden="1" x14ac:dyDescent="0.25"/>
    <row r="30978" hidden="1" x14ac:dyDescent="0.25"/>
    <row r="30979" hidden="1" x14ac:dyDescent="0.25"/>
    <row r="30980" hidden="1" x14ac:dyDescent="0.25"/>
    <row r="30981" hidden="1" x14ac:dyDescent="0.25"/>
    <row r="30982" hidden="1" x14ac:dyDescent="0.25"/>
    <row r="30983" hidden="1" x14ac:dyDescent="0.25"/>
    <row r="30984" hidden="1" x14ac:dyDescent="0.25"/>
    <row r="30985" hidden="1" x14ac:dyDescent="0.25"/>
    <row r="30986" hidden="1" x14ac:dyDescent="0.25"/>
    <row r="30987" hidden="1" x14ac:dyDescent="0.25"/>
    <row r="30988" hidden="1" x14ac:dyDescent="0.25"/>
    <row r="30989" hidden="1" x14ac:dyDescent="0.25"/>
    <row r="30990" hidden="1" x14ac:dyDescent="0.25"/>
    <row r="30991" hidden="1" x14ac:dyDescent="0.25"/>
    <row r="30992" hidden="1" x14ac:dyDescent="0.25"/>
    <row r="30993" hidden="1" x14ac:dyDescent="0.25"/>
    <row r="30994" hidden="1" x14ac:dyDescent="0.25"/>
    <row r="30995" hidden="1" x14ac:dyDescent="0.25"/>
    <row r="30996" hidden="1" x14ac:dyDescent="0.25"/>
    <row r="30997" hidden="1" x14ac:dyDescent="0.25"/>
    <row r="30998" hidden="1" x14ac:dyDescent="0.25"/>
    <row r="30999" hidden="1" x14ac:dyDescent="0.25"/>
    <row r="31000" hidden="1" x14ac:dyDescent="0.25"/>
    <row r="31001" hidden="1" x14ac:dyDescent="0.25"/>
    <row r="31002" hidden="1" x14ac:dyDescent="0.25"/>
    <row r="31003" hidden="1" x14ac:dyDescent="0.25"/>
    <row r="31004" hidden="1" x14ac:dyDescent="0.25"/>
    <row r="31005" hidden="1" x14ac:dyDescent="0.25"/>
    <row r="31006" hidden="1" x14ac:dyDescent="0.25"/>
    <row r="31007" hidden="1" x14ac:dyDescent="0.25"/>
    <row r="31008" hidden="1" x14ac:dyDescent="0.25"/>
    <row r="31009" hidden="1" x14ac:dyDescent="0.25"/>
    <row r="31010" hidden="1" x14ac:dyDescent="0.25"/>
    <row r="31011" hidden="1" x14ac:dyDescent="0.25"/>
    <row r="31012" hidden="1" x14ac:dyDescent="0.25"/>
    <row r="31013" hidden="1" x14ac:dyDescent="0.25"/>
    <row r="31014" hidden="1" x14ac:dyDescent="0.25"/>
    <row r="31015" hidden="1" x14ac:dyDescent="0.25"/>
    <row r="31016" hidden="1" x14ac:dyDescent="0.25"/>
    <row r="31017" hidden="1" x14ac:dyDescent="0.25"/>
    <row r="31018" hidden="1" x14ac:dyDescent="0.25"/>
    <row r="31019" hidden="1" x14ac:dyDescent="0.25"/>
    <row r="31020" hidden="1" x14ac:dyDescent="0.25"/>
    <row r="31021" hidden="1" x14ac:dyDescent="0.25"/>
    <row r="31022" hidden="1" x14ac:dyDescent="0.25"/>
    <row r="31023" hidden="1" x14ac:dyDescent="0.25"/>
    <row r="31024" hidden="1" x14ac:dyDescent="0.25"/>
    <row r="31025" hidden="1" x14ac:dyDescent="0.25"/>
    <row r="31026" hidden="1" x14ac:dyDescent="0.25"/>
    <row r="31027" hidden="1" x14ac:dyDescent="0.25"/>
    <row r="31028" hidden="1" x14ac:dyDescent="0.25"/>
    <row r="31029" hidden="1" x14ac:dyDescent="0.25"/>
    <row r="31030" hidden="1" x14ac:dyDescent="0.25"/>
    <row r="31031" hidden="1" x14ac:dyDescent="0.25"/>
    <row r="31032" hidden="1" x14ac:dyDescent="0.25"/>
    <row r="31033" hidden="1" x14ac:dyDescent="0.25"/>
    <row r="31034" hidden="1" x14ac:dyDescent="0.25"/>
    <row r="31035" hidden="1" x14ac:dyDescent="0.25"/>
    <row r="31036" hidden="1" x14ac:dyDescent="0.25"/>
    <row r="31037" hidden="1" x14ac:dyDescent="0.25"/>
    <row r="31038" hidden="1" x14ac:dyDescent="0.25"/>
    <row r="31039" hidden="1" x14ac:dyDescent="0.25"/>
    <row r="31040" hidden="1" x14ac:dyDescent="0.25"/>
    <row r="31041" hidden="1" x14ac:dyDescent="0.25"/>
    <row r="31042" hidden="1" x14ac:dyDescent="0.25"/>
    <row r="31043" hidden="1" x14ac:dyDescent="0.25"/>
    <row r="31044" hidden="1" x14ac:dyDescent="0.25"/>
    <row r="31045" hidden="1" x14ac:dyDescent="0.25"/>
    <row r="31046" hidden="1" x14ac:dyDescent="0.25"/>
    <row r="31047" hidden="1" x14ac:dyDescent="0.25"/>
    <row r="31048" hidden="1" x14ac:dyDescent="0.25"/>
    <row r="31049" hidden="1" x14ac:dyDescent="0.25"/>
    <row r="31050" hidden="1" x14ac:dyDescent="0.25"/>
    <row r="31051" hidden="1" x14ac:dyDescent="0.25"/>
    <row r="31052" hidden="1" x14ac:dyDescent="0.25"/>
    <row r="31053" hidden="1" x14ac:dyDescent="0.25"/>
    <row r="31054" hidden="1" x14ac:dyDescent="0.25"/>
    <row r="31055" hidden="1" x14ac:dyDescent="0.25"/>
    <row r="31056" hidden="1" x14ac:dyDescent="0.25"/>
    <row r="31057" hidden="1" x14ac:dyDescent="0.25"/>
    <row r="31058" hidden="1" x14ac:dyDescent="0.25"/>
    <row r="31059" hidden="1" x14ac:dyDescent="0.25"/>
    <row r="31060" hidden="1" x14ac:dyDescent="0.25"/>
    <row r="31061" hidden="1" x14ac:dyDescent="0.25"/>
    <row r="31062" hidden="1" x14ac:dyDescent="0.25"/>
    <row r="31063" hidden="1" x14ac:dyDescent="0.25"/>
    <row r="31064" hidden="1" x14ac:dyDescent="0.25"/>
    <row r="31065" hidden="1" x14ac:dyDescent="0.25"/>
    <row r="31066" hidden="1" x14ac:dyDescent="0.25"/>
    <row r="31067" hidden="1" x14ac:dyDescent="0.25"/>
    <row r="31068" hidden="1" x14ac:dyDescent="0.25"/>
    <row r="31069" hidden="1" x14ac:dyDescent="0.25"/>
    <row r="31070" hidden="1" x14ac:dyDescent="0.25"/>
    <row r="31071" hidden="1" x14ac:dyDescent="0.25"/>
    <row r="31072" hidden="1" x14ac:dyDescent="0.25"/>
    <row r="31073" hidden="1" x14ac:dyDescent="0.25"/>
    <row r="31074" hidden="1" x14ac:dyDescent="0.25"/>
    <row r="31075" hidden="1" x14ac:dyDescent="0.25"/>
    <row r="31076" hidden="1" x14ac:dyDescent="0.25"/>
    <row r="31077" hidden="1" x14ac:dyDescent="0.25"/>
    <row r="31078" hidden="1" x14ac:dyDescent="0.25"/>
    <row r="31079" hidden="1" x14ac:dyDescent="0.25"/>
    <row r="31080" hidden="1" x14ac:dyDescent="0.25"/>
    <row r="31081" hidden="1" x14ac:dyDescent="0.25"/>
    <row r="31082" hidden="1" x14ac:dyDescent="0.25"/>
    <row r="31083" hidden="1" x14ac:dyDescent="0.25"/>
    <row r="31084" hidden="1" x14ac:dyDescent="0.25"/>
    <row r="31085" hidden="1" x14ac:dyDescent="0.25"/>
    <row r="31086" hidden="1" x14ac:dyDescent="0.25"/>
    <row r="31087" hidden="1" x14ac:dyDescent="0.25"/>
    <row r="31088" hidden="1" x14ac:dyDescent="0.25"/>
    <row r="31089" hidden="1" x14ac:dyDescent="0.25"/>
    <row r="31090" hidden="1" x14ac:dyDescent="0.25"/>
    <row r="31091" hidden="1" x14ac:dyDescent="0.25"/>
    <row r="31092" hidden="1" x14ac:dyDescent="0.25"/>
    <row r="31093" hidden="1" x14ac:dyDescent="0.25"/>
    <row r="31094" hidden="1" x14ac:dyDescent="0.25"/>
    <row r="31095" hidden="1" x14ac:dyDescent="0.25"/>
    <row r="31096" hidden="1" x14ac:dyDescent="0.25"/>
    <row r="31097" hidden="1" x14ac:dyDescent="0.25"/>
    <row r="31098" hidden="1" x14ac:dyDescent="0.25"/>
    <row r="31099" hidden="1" x14ac:dyDescent="0.25"/>
    <row r="31100" hidden="1" x14ac:dyDescent="0.25"/>
    <row r="31101" hidden="1" x14ac:dyDescent="0.25"/>
    <row r="31102" hidden="1" x14ac:dyDescent="0.25"/>
    <row r="31103" hidden="1" x14ac:dyDescent="0.25"/>
    <row r="31104" hidden="1" x14ac:dyDescent="0.25"/>
    <row r="31105" hidden="1" x14ac:dyDescent="0.25"/>
    <row r="31106" hidden="1" x14ac:dyDescent="0.25"/>
    <row r="31107" hidden="1" x14ac:dyDescent="0.25"/>
    <row r="31108" hidden="1" x14ac:dyDescent="0.25"/>
    <row r="31109" hidden="1" x14ac:dyDescent="0.25"/>
    <row r="31110" hidden="1" x14ac:dyDescent="0.25"/>
    <row r="31111" hidden="1" x14ac:dyDescent="0.25"/>
    <row r="31112" hidden="1" x14ac:dyDescent="0.25"/>
    <row r="31113" hidden="1" x14ac:dyDescent="0.25"/>
    <row r="31114" hidden="1" x14ac:dyDescent="0.25"/>
    <row r="31115" hidden="1" x14ac:dyDescent="0.25"/>
    <row r="31116" hidden="1" x14ac:dyDescent="0.25"/>
    <row r="31117" hidden="1" x14ac:dyDescent="0.25"/>
    <row r="31118" hidden="1" x14ac:dyDescent="0.25"/>
    <row r="31119" hidden="1" x14ac:dyDescent="0.25"/>
    <row r="31120" hidden="1" x14ac:dyDescent="0.25"/>
    <row r="31121" hidden="1" x14ac:dyDescent="0.25"/>
    <row r="31122" hidden="1" x14ac:dyDescent="0.25"/>
    <row r="31123" hidden="1" x14ac:dyDescent="0.25"/>
    <row r="31124" hidden="1" x14ac:dyDescent="0.25"/>
    <row r="31125" hidden="1" x14ac:dyDescent="0.25"/>
    <row r="31126" hidden="1" x14ac:dyDescent="0.25"/>
    <row r="31127" hidden="1" x14ac:dyDescent="0.25"/>
    <row r="31128" hidden="1" x14ac:dyDescent="0.25"/>
    <row r="31129" hidden="1" x14ac:dyDescent="0.25"/>
    <row r="31130" hidden="1" x14ac:dyDescent="0.25"/>
    <row r="31131" hidden="1" x14ac:dyDescent="0.25"/>
    <row r="31132" hidden="1" x14ac:dyDescent="0.25"/>
    <row r="31133" hidden="1" x14ac:dyDescent="0.25"/>
    <row r="31134" hidden="1" x14ac:dyDescent="0.25"/>
    <row r="31135" hidden="1" x14ac:dyDescent="0.25"/>
    <row r="31136" hidden="1" x14ac:dyDescent="0.25"/>
    <row r="31137" hidden="1" x14ac:dyDescent="0.25"/>
    <row r="31138" hidden="1" x14ac:dyDescent="0.25"/>
    <row r="31139" hidden="1" x14ac:dyDescent="0.25"/>
    <row r="31140" hidden="1" x14ac:dyDescent="0.25"/>
    <row r="31141" hidden="1" x14ac:dyDescent="0.25"/>
    <row r="31142" hidden="1" x14ac:dyDescent="0.25"/>
    <row r="31143" hidden="1" x14ac:dyDescent="0.25"/>
    <row r="31144" hidden="1" x14ac:dyDescent="0.25"/>
    <row r="31145" hidden="1" x14ac:dyDescent="0.25"/>
    <row r="31146" hidden="1" x14ac:dyDescent="0.25"/>
    <row r="31147" hidden="1" x14ac:dyDescent="0.25"/>
    <row r="31148" hidden="1" x14ac:dyDescent="0.25"/>
    <row r="31149" hidden="1" x14ac:dyDescent="0.25"/>
    <row r="31150" hidden="1" x14ac:dyDescent="0.25"/>
    <row r="31151" hidden="1" x14ac:dyDescent="0.25"/>
    <row r="31152" hidden="1" x14ac:dyDescent="0.25"/>
    <row r="31153" hidden="1" x14ac:dyDescent="0.25"/>
    <row r="31154" hidden="1" x14ac:dyDescent="0.25"/>
    <row r="31155" hidden="1" x14ac:dyDescent="0.25"/>
    <row r="31156" hidden="1" x14ac:dyDescent="0.25"/>
    <row r="31157" hidden="1" x14ac:dyDescent="0.25"/>
    <row r="31158" hidden="1" x14ac:dyDescent="0.25"/>
    <row r="31159" hidden="1" x14ac:dyDescent="0.25"/>
    <row r="31160" hidden="1" x14ac:dyDescent="0.25"/>
    <row r="31161" hidden="1" x14ac:dyDescent="0.25"/>
    <row r="31162" hidden="1" x14ac:dyDescent="0.25"/>
    <row r="31163" hidden="1" x14ac:dyDescent="0.25"/>
    <row r="31164" hidden="1" x14ac:dyDescent="0.25"/>
    <row r="31165" hidden="1" x14ac:dyDescent="0.25"/>
    <row r="31166" hidden="1" x14ac:dyDescent="0.25"/>
    <row r="31167" hidden="1" x14ac:dyDescent="0.25"/>
    <row r="31168" hidden="1" x14ac:dyDescent="0.25"/>
    <row r="31169" hidden="1" x14ac:dyDescent="0.25"/>
    <row r="31170" hidden="1" x14ac:dyDescent="0.25"/>
    <row r="31171" hidden="1" x14ac:dyDescent="0.25"/>
    <row r="31172" hidden="1" x14ac:dyDescent="0.25"/>
    <row r="31173" hidden="1" x14ac:dyDescent="0.25"/>
    <row r="31174" hidden="1" x14ac:dyDescent="0.25"/>
    <row r="31175" hidden="1" x14ac:dyDescent="0.25"/>
    <row r="31176" hidden="1" x14ac:dyDescent="0.25"/>
    <row r="31177" hidden="1" x14ac:dyDescent="0.25"/>
    <row r="31178" hidden="1" x14ac:dyDescent="0.25"/>
    <row r="31179" hidden="1" x14ac:dyDescent="0.25"/>
    <row r="31180" hidden="1" x14ac:dyDescent="0.25"/>
    <row r="31181" hidden="1" x14ac:dyDescent="0.25"/>
    <row r="31182" hidden="1" x14ac:dyDescent="0.25"/>
    <row r="31183" hidden="1" x14ac:dyDescent="0.25"/>
    <row r="31184" hidden="1" x14ac:dyDescent="0.25"/>
    <row r="31185" hidden="1" x14ac:dyDescent="0.25"/>
    <row r="31186" hidden="1" x14ac:dyDescent="0.25"/>
    <row r="31187" hidden="1" x14ac:dyDescent="0.25"/>
    <row r="31188" hidden="1" x14ac:dyDescent="0.25"/>
    <row r="31189" hidden="1" x14ac:dyDescent="0.25"/>
    <row r="31190" hidden="1" x14ac:dyDescent="0.25"/>
    <row r="31191" hidden="1" x14ac:dyDescent="0.25"/>
    <row r="31192" hidden="1" x14ac:dyDescent="0.25"/>
    <row r="31193" hidden="1" x14ac:dyDescent="0.25"/>
    <row r="31194" hidden="1" x14ac:dyDescent="0.25"/>
    <row r="31195" hidden="1" x14ac:dyDescent="0.25"/>
    <row r="31196" hidden="1" x14ac:dyDescent="0.25"/>
    <row r="31197" hidden="1" x14ac:dyDescent="0.25"/>
    <row r="31198" hidden="1" x14ac:dyDescent="0.25"/>
    <row r="31199" hidden="1" x14ac:dyDescent="0.25"/>
    <row r="31200" hidden="1" x14ac:dyDescent="0.25"/>
    <row r="31201" hidden="1" x14ac:dyDescent="0.25"/>
    <row r="31202" hidden="1" x14ac:dyDescent="0.25"/>
    <row r="31203" hidden="1" x14ac:dyDescent="0.25"/>
    <row r="31204" hidden="1" x14ac:dyDescent="0.25"/>
    <row r="31205" hidden="1" x14ac:dyDescent="0.25"/>
    <row r="31206" hidden="1" x14ac:dyDescent="0.25"/>
    <row r="31207" hidden="1" x14ac:dyDescent="0.25"/>
    <row r="31208" hidden="1" x14ac:dyDescent="0.25"/>
    <row r="31209" hidden="1" x14ac:dyDescent="0.25"/>
    <row r="31210" hidden="1" x14ac:dyDescent="0.25"/>
    <row r="31211" hidden="1" x14ac:dyDescent="0.25"/>
    <row r="31212" hidden="1" x14ac:dyDescent="0.25"/>
    <row r="31213" hidden="1" x14ac:dyDescent="0.25"/>
    <row r="31214" hidden="1" x14ac:dyDescent="0.25"/>
    <row r="31215" hidden="1" x14ac:dyDescent="0.25"/>
    <row r="31216" hidden="1" x14ac:dyDescent="0.25"/>
    <row r="31217" hidden="1" x14ac:dyDescent="0.25"/>
    <row r="31218" hidden="1" x14ac:dyDescent="0.25"/>
    <row r="31219" hidden="1" x14ac:dyDescent="0.25"/>
    <row r="31220" hidden="1" x14ac:dyDescent="0.25"/>
    <row r="31221" hidden="1" x14ac:dyDescent="0.25"/>
    <row r="31222" hidden="1" x14ac:dyDescent="0.25"/>
    <row r="31223" hidden="1" x14ac:dyDescent="0.25"/>
    <row r="31224" hidden="1" x14ac:dyDescent="0.25"/>
    <row r="31225" hidden="1" x14ac:dyDescent="0.25"/>
    <row r="31226" hidden="1" x14ac:dyDescent="0.25"/>
    <row r="31227" hidden="1" x14ac:dyDescent="0.25"/>
    <row r="31228" hidden="1" x14ac:dyDescent="0.25"/>
    <row r="31229" hidden="1" x14ac:dyDescent="0.25"/>
    <row r="31230" hidden="1" x14ac:dyDescent="0.25"/>
    <row r="31231" hidden="1" x14ac:dyDescent="0.25"/>
    <row r="31232" hidden="1" x14ac:dyDescent="0.25"/>
    <row r="31233" hidden="1" x14ac:dyDescent="0.25"/>
    <row r="31234" hidden="1" x14ac:dyDescent="0.25"/>
    <row r="31235" hidden="1" x14ac:dyDescent="0.25"/>
    <row r="31236" hidden="1" x14ac:dyDescent="0.25"/>
    <row r="31237" hidden="1" x14ac:dyDescent="0.25"/>
    <row r="31238" hidden="1" x14ac:dyDescent="0.25"/>
    <row r="31239" hidden="1" x14ac:dyDescent="0.25"/>
    <row r="31240" hidden="1" x14ac:dyDescent="0.25"/>
    <row r="31241" hidden="1" x14ac:dyDescent="0.25"/>
    <row r="31242" hidden="1" x14ac:dyDescent="0.25"/>
    <row r="31243" hidden="1" x14ac:dyDescent="0.25"/>
    <row r="31244" hidden="1" x14ac:dyDescent="0.25"/>
    <row r="31245" hidden="1" x14ac:dyDescent="0.25"/>
    <row r="31246" hidden="1" x14ac:dyDescent="0.25"/>
    <row r="31247" hidden="1" x14ac:dyDescent="0.25"/>
    <row r="31248" hidden="1" x14ac:dyDescent="0.25"/>
    <row r="31249" hidden="1" x14ac:dyDescent="0.25"/>
    <row r="31250" hidden="1" x14ac:dyDescent="0.25"/>
    <row r="31251" hidden="1" x14ac:dyDescent="0.25"/>
    <row r="31252" hidden="1" x14ac:dyDescent="0.25"/>
    <row r="31253" hidden="1" x14ac:dyDescent="0.25"/>
    <row r="31254" hidden="1" x14ac:dyDescent="0.25"/>
    <row r="31255" hidden="1" x14ac:dyDescent="0.25"/>
    <row r="31256" hidden="1" x14ac:dyDescent="0.25"/>
    <row r="31257" hidden="1" x14ac:dyDescent="0.25"/>
    <row r="31258" hidden="1" x14ac:dyDescent="0.25"/>
    <row r="31259" hidden="1" x14ac:dyDescent="0.25"/>
    <row r="31260" hidden="1" x14ac:dyDescent="0.25"/>
    <row r="31261" hidden="1" x14ac:dyDescent="0.25"/>
    <row r="31262" hidden="1" x14ac:dyDescent="0.25"/>
    <row r="31263" hidden="1" x14ac:dyDescent="0.25"/>
    <row r="31264" hidden="1" x14ac:dyDescent="0.25"/>
    <row r="31265" hidden="1" x14ac:dyDescent="0.25"/>
    <row r="31266" hidden="1" x14ac:dyDescent="0.25"/>
    <row r="31267" hidden="1" x14ac:dyDescent="0.25"/>
    <row r="31268" hidden="1" x14ac:dyDescent="0.25"/>
    <row r="31269" hidden="1" x14ac:dyDescent="0.25"/>
    <row r="31270" hidden="1" x14ac:dyDescent="0.25"/>
    <row r="31271" hidden="1" x14ac:dyDescent="0.25"/>
    <row r="31272" hidden="1" x14ac:dyDescent="0.25"/>
    <row r="31273" hidden="1" x14ac:dyDescent="0.25"/>
    <row r="31274" hidden="1" x14ac:dyDescent="0.25"/>
    <row r="31275" hidden="1" x14ac:dyDescent="0.25"/>
    <row r="31276" hidden="1" x14ac:dyDescent="0.25"/>
    <row r="31277" hidden="1" x14ac:dyDescent="0.25"/>
    <row r="31278" hidden="1" x14ac:dyDescent="0.25"/>
    <row r="31279" hidden="1" x14ac:dyDescent="0.25"/>
    <row r="31280" hidden="1" x14ac:dyDescent="0.25"/>
    <row r="31281" hidden="1" x14ac:dyDescent="0.25"/>
    <row r="31282" hidden="1" x14ac:dyDescent="0.25"/>
    <row r="31283" hidden="1" x14ac:dyDescent="0.25"/>
    <row r="31284" hidden="1" x14ac:dyDescent="0.25"/>
    <row r="31285" hidden="1" x14ac:dyDescent="0.25"/>
    <row r="31286" hidden="1" x14ac:dyDescent="0.25"/>
    <row r="31287" hidden="1" x14ac:dyDescent="0.25"/>
    <row r="31288" hidden="1" x14ac:dyDescent="0.25"/>
    <row r="31289" hidden="1" x14ac:dyDescent="0.25"/>
    <row r="31290" hidden="1" x14ac:dyDescent="0.25"/>
    <row r="31291" hidden="1" x14ac:dyDescent="0.25"/>
    <row r="31292" hidden="1" x14ac:dyDescent="0.25"/>
    <row r="31293" hidden="1" x14ac:dyDescent="0.25"/>
    <row r="31294" hidden="1" x14ac:dyDescent="0.25"/>
    <row r="31295" hidden="1" x14ac:dyDescent="0.25"/>
    <row r="31296" hidden="1" x14ac:dyDescent="0.25"/>
    <row r="31297" hidden="1" x14ac:dyDescent="0.25"/>
    <row r="31298" hidden="1" x14ac:dyDescent="0.25"/>
    <row r="31299" hidden="1" x14ac:dyDescent="0.25"/>
    <row r="31300" hidden="1" x14ac:dyDescent="0.25"/>
    <row r="31301" hidden="1" x14ac:dyDescent="0.25"/>
    <row r="31302" hidden="1" x14ac:dyDescent="0.25"/>
    <row r="31303" hidden="1" x14ac:dyDescent="0.25"/>
    <row r="31304" hidden="1" x14ac:dyDescent="0.25"/>
    <row r="31305" hidden="1" x14ac:dyDescent="0.25"/>
    <row r="31306" hidden="1" x14ac:dyDescent="0.25"/>
    <row r="31307" hidden="1" x14ac:dyDescent="0.25"/>
    <row r="31308" hidden="1" x14ac:dyDescent="0.25"/>
    <row r="31309" hidden="1" x14ac:dyDescent="0.25"/>
    <row r="31310" hidden="1" x14ac:dyDescent="0.25"/>
    <row r="31311" hidden="1" x14ac:dyDescent="0.25"/>
    <row r="31312" hidden="1" x14ac:dyDescent="0.25"/>
    <row r="31313" hidden="1" x14ac:dyDescent="0.25"/>
    <row r="31314" hidden="1" x14ac:dyDescent="0.25"/>
    <row r="31315" hidden="1" x14ac:dyDescent="0.25"/>
    <row r="31316" hidden="1" x14ac:dyDescent="0.25"/>
    <row r="31317" hidden="1" x14ac:dyDescent="0.25"/>
    <row r="31318" hidden="1" x14ac:dyDescent="0.25"/>
    <row r="31319" hidden="1" x14ac:dyDescent="0.25"/>
    <row r="31320" hidden="1" x14ac:dyDescent="0.25"/>
    <row r="31321" hidden="1" x14ac:dyDescent="0.25"/>
    <row r="31322" hidden="1" x14ac:dyDescent="0.25"/>
    <row r="31323" hidden="1" x14ac:dyDescent="0.25"/>
    <row r="31324" hidden="1" x14ac:dyDescent="0.25"/>
    <row r="31325" hidden="1" x14ac:dyDescent="0.25"/>
    <row r="31326" hidden="1" x14ac:dyDescent="0.25"/>
    <row r="31327" hidden="1" x14ac:dyDescent="0.25"/>
    <row r="31328" hidden="1" x14ac:dyDescent="0.25"/>
    <row r="31329" hidden="1" x14ac:dyDescent="0.25"/>
    <row r="31330" hidden="1" x14ac:dyDescent="0.25"/>
    <row r="31331" hidden="1" x14ac:dyDescent="0.25"/>
    <row r="31332" hidden="1" x14ac:dyDescent="0.25"/>
    <row r="31333" hidden="1" x14ac:dyDescent="0.25"/>
    <row r="31334" hidden="1" x14ac:dyDescent="0.25"/>
    <row r="31335" hidden="1" x14ac:dyDescent="0.25"/>
    <row r="31336" hidden="1" x14ac:dyDescent="0.25"/>
    <row r="31337" hidden="1" x14ac:dyDescent="0.25"/>
    <row r="31338" hidden="1" x14ac:dyDescent="0.25"/>
    <row r="31339" hidden="1" x14ac:dyDescent="0.25"/>
    <row r="31340" hidden="1" x14ac:dyDescent="0.25"/>
    <row r="31341" hidden="1" x14ac:dyDescent="0.25"/>
    <row r="31342" hidden="1" x14ac:dyDescent="0.25"/>
    <row r="31343" hidden="1" x14ac:dyDescent="0.25"/>
    <row r="31344" hidden="1" x14ac:dyDescent="0.25"/>
    <row r="31345" hidden="1" x14ac:dyDescent="0.25"/>
    <row r="31346" hidden="1" x14ac:dyDescent="0.25"/>
    <row r="31347" hidden="1" x14ac:dyDescent="0.25"/>
    <row r="31348" hidden="1" x14ac:dyDescent="0.25"/>
    <row r="31349" hidden="1" x14ac:dyDescent="0.25"/>
    <row r="31350" hidden="1" x14ac:dyDescent="0.25"/>
    <row r="31351" hidden="1" x14ac:dyDescent="0.25"/>
    <row r="31352" hidden="1" x14ac:dyDescent="0.25"/>
    <row r="31353" hidden="1" x14ac:dyDescent="0.25"/>
    <row r="31354" hidden="1" x14ac:dyDescent="0.25"/>
    <row r="31355" hidden="1" x14ac:dyDescent="0.25"/>
    <row r="31356" hidden="1" x14ac:dyDescent="0.25"/>
    <row r="31357" hidden="1" x14ac:dyDescent="0.25"/>
    <row r="31358" hidden="1" x14ac:dyDescent="0.25"/>
    <row r="31359" hidden="1" x14ac:dyDescent="0.25"/>
    <row r="31360" hidden="1" x14ac:dyDescent="0.25"/>
    <row r="31361" hidden="1" x14ac:dyDescent="0.25"/>
    <row r="31362" hidden="1" x14ac:dyDescent="0.25"/>
    <row r="31363" hidden="1" x14ac:dyDescent="0.25"/>
    <row r="31364" hidden="1" x14ac:dyDescent="0.25"/>
    <row r="31365" hidden="1" x14ac:dyDescent="0.25"/>
    <row r="31366" hidden="1" x14ac:dyDescent="0.25"/>
    <row r="31367" hidden="1" x14ac:dyDescent="0.25"/>
    <row r="31368" hidden="1" x14ac:dyDescent="0.25"/>
    <row r="31369" hidden="1" x14ac:dyDescent="0.25"/>
    <row r="31370" hidden="1" x14ac:dyDescent="0.25"/>
    <row r="31371" hidden="1" x14ac:dyDescent="0.25"/>
    <row r="31372" hidden="1" x14ac:dyDescent="0.25"/>
    <row r="31373" hidden="1" x14ac:dyDescent="0.25"/>
    <row r="31374" hidden="1" x14ac:dyDescent="0.25"/>
    <row r="31375" hidden="1" x14ac:dyDescent="0.25"/>
    <row r="31376" hidden="1" x14ac:dyDescent="0.25"/>
    <row r="31377" hidden="1" x14ac:dyDescent="0.25"/>
    <row r="31378" hidden="1" x14ac:dyDescent="0.25"/>
    <row r="31379" hidden="1" x14ac:dyDescent="0.25"/>
    <row r="31380" hidden="1" x14ac:dyDescent="0.25"/>
    <row r="31381" hidden="1" x14ac:dyDescent="0.25"/>
    <row r="31382" hidden="1" x14ac:dyDescent="0.25"/>
    <row r="31383" hidden="1" x14ac:dyDescent="0.25"/>
    <row r="31384" hidden="1" x14ac:dyDescent="0.25"/>
    <row r="31385" hidden="1" x14ac:dyDescent="0.25"/>
    <row r="31386" hidden="1" x14ac:dyDescent="0.25"/>
    <row r="31387" hidden="1" x14ac:dyDescent="0.25"/>
    <row r="31388" hidden="1" x14ac:dyDescent="0.25"/>
    <row r="31389" hidden="1" x14ac:dyDescent="0.25"/>
    <row r="31390" hidden="1" x14ac:dyDescent="0.25"/>
    <row r="31391" hidden="1" x14ac:dyDescent="0.25"/>
    <row r="31392" hidden="1" x14ac:dyDescent="0.25"/>
    <row r="31393" hidden="1" x14ac:dyDescent="0.25"/>
    <row r="31394" hidden="1" x14ac:dyDescent="0.25"/>
    <row r="31395" hidden="1" x14ac:dyDescent="0.25"/>
    <row r="31396" hidden="1" x14ac:dyDescent="0.25"/>
    <row r="31397" hidden="1" x14ac:dyDescent="0.25"/>
    <row r="31398" hidden="1" x14ac:dyDescent="0.25"/>
    <row r="31399" hidden="1" x14ac:dyDescent="0.25"/>
    <row r="31400" hidden="1" x14ac:dyDescent="0.25"/>
    <row r="31401" hidden="1" x14ac:dyDescent="0.25"/>
    <row r="31402" hidden="1" x14ac:dyDescent="0.25"/>
    <row r="31403" hidden="1" x14ac:dyDescent="0.25"/>
    <row r="31404" hidden="1" x14ac:dyDescent="0.25"/>
    <row r="31405" hidden="1" x14ac:dyDescent="0.25"/>
    <row r="31406" hidden="1" x14ac:dyDescent="0.25"/>
    <row r="31407" hidden="1" x14ac:dyDescent="0.25"/>
    <row r="31408" hidden="1" x14ac:dyDescent="0.25"/>
    <row r="31409" hidden="1" x14ac:dyDescent="0.25"/>
    <row r="31410" hidden="1" x14ac:dyDescent="0.25"/>
    <row r="31411" hidden="1" x14ac:dyDescent="0.25"/>
    <row r="31412" hidden="1" x14ac:dyDescent="0.25"/>
    <row r="31413" hidden="1" x14ac:dyDescent="0.25"/>
    <row r="31414" hidden="1" x14ac:dyDescent="0.25"/>
    <row r="31415" hidden="1" x14ac:dyDescent="0.25"/>
    <row r="31416" hidden="1" x14ac:dyDescent="0.25"/>
    <row r="31417" hidden="1" x14ac:dyDescent="0.25"/>
    <row r="31418" hidden="1" x14ac:dyDescent="0.25"/>
    <row r="31419" hidden="1" x14ac:dyDescent="0.25"/>
    <row r="31420" hidden="1" x14ac:dyDescent="0.25"/>
    <row r="31421" hidden="1" x14ac:dyDescent="0.25"/>
    <row r="31422" hidden="1" x14ac:dyDescent="0.25"/>
    <row r="31423" hidden="1" x14ac:dyDescent="0.25"/>
    <row r="31424" hidden="1" x14ac:dyDescent="0.25"/>
    <row r="31425" hidden="1" x14ac:dyDescent="0.25"/>
    <row r="31426" hidden="1" x14ac:dyDescent="0.25"/>
    <row r="31427" hidden="1" x14ac:dyDescent="0.25"/>
    <row r="31428" hidden="1" x14ac:dyDescent="0.25"/>
    <row r="31429" hidden="1" x14ac:dyDescent="0.25"/>
    <row r="31430" hidden="1" x14ac:dyDescent="0.25"/>
    <row r="31431" hidden="1" x14ac:dyDescent="0.25"/>
    <row r="31432" hidden="1" x14ac:dyDescent="0.25"/>
    <row r="31433" hidden="1" x14ac:dyDescent="0.25"/>
    <row r="31434" hidden="1" x14ac:dyDescent="0.25"/>
    <row r="31435" hidden="1" x14ac:dyDescent="0.25"/>
    <row r="31436" hidden="1" x14ac:dyDescent="0.25"/>
    <row r="31437" hidden="1" x14ac:dyDescent="0.25"/>
    <row r="31438" hidden="1" x14ac:dyDescent="0.25"/>
    <row r="31439" hidden="1" x14ac:dyDescent="0.25"/>
    <row r="31440" hidden="1" x14ac:dyDescent="0.25"/>
    <row r="31441" hidden="1" x14ac:dyDescent="0.25"/>
    <row r="31442" hidden="1" x14ac:dyDescent="0.25"/>
    <row r="31443" hidden="1" x14ac:dyDescent="0.25"/>
    <row r="31444" hidden="1" x14ac:dyDescent="0.25"/>
    <row r="31445" hidden="1" x14ac:dyDescent="0.25"/>
    <row r="31446" hidden="1" x14ac:dyDescent="0.25"/>
    <row r="31447" hidden="1" x14ac:dyDescent="0.25"/>
    <row r="31448" hidden="1" x14ac:dyDescent="0.25"/>
    <row r="31449" hidden="1" x14ac:dyDescent="0.25"/>
    <row r="31450" hidden="1" x14ac:dyDescent="0.25"/>
    <row r="31451" hidden="1" x14ac:dyDescent="0.25"/>
    <row r="31452" hidden="1" x14ac:dyDescent="0.25"/>
    <row r="31453" hidden="1" x14ac:dyDescent="0.25"/>
    <row r="31454" hidden="1" x14ac:dyDescent="0.25"/>
    <row r="31455" hidden="1" x14ac:dyDescent="0.25"/>
    <row r="31456" hidden="1" x14ac:dyDescent="0.25"/>
    <row r="31457" hidden="1" x14ac:dyDescent="0.25"/>
    <row r="31458" hidden="1" x14ac:dyDescent="0.25"/>
    <row r="31459" hidden="1" x14ac:dyDescent="0.25"/>
    <row r="31460" hidden="1" x14ac:dyDescent="0.25"/>
    <row r="31461" hidden="1" x14ac:dyDescent="0.25"/>
    <row r="31462" hidden="1" x14ac:dyDescent="0.25"/>
    <row r="31463" hidden="1" x14ac:dyDescent="0.25"/>
    <row r="31464" hidden="1" x14ac:dyDescent="0.25"/>
    <row r="31465" hidden="1" x14ac:dyDescent="0.25"/>
    <row r="31466" hidden="1" x14ac:dyDescent="0.25"/>
    <row r="31467" hidden="1" x14ac:dyDescent="0.25"/>
    <row r="31468" hidden="1" x14ac:dyDescent="0.25"/>
    <row r="31469" hidden="1" x14ac:dyDescent="0.25"/>
    <row r="31470" hidden="1" x14ac:dyDescent="0.25"/>
    <row r="31471" hidden="1" x14ac:dyDescent="0.25"/>
    <row r="31472" hidden="1" x14ac:dyDescent="0.25"/>
    <row r="31473" hidden="1" x14ac:dyDescent="0.25"/>
    <row r="31474" hidden="1" x14ac:dyDescent="0.25"/>
    <row r="31475" hidden="1" x14ac:dyDescent="0.25"/>
    <row r="31476" hidden="1" x14ac:dyDescent="0.25"/>
    <row r="31477" hidden="1" x14ac:dyDescent="0.25"/>
    <row r="31478" hidden="1" x14ac:dyDescent="0.25"/>
    <row r="31479" hidden="1" x14ac:dyDescent="0.25"/>
    <row r="31480" hidden="1" x14ac:dyDescent="0.25"/>
    <row r="31481" hidden="1" x14ac:dyDescent="0.25"/>
    <row r="31482" hidden="1" x14ac:dyDescent="0.25"/>
    <row r="31483" hidden="1" x14ac:dyDescent="0.25"/>
    <row r="31484" hidden="1" x14ac:dyDescent="0.25"/>
    <row r="31485" hidden="1" x14ac:dyDescent="0.25"/>
    <row r="31486" hidden="1" x14ac:dyDescent="0.25"/>
    <row r="31487" hidden="1" x14ac:dyDescent="0.25"/>
    <row r="31488" hidden="1" x14ac:dyDescent="0.25"/>
    <row r="31489" hidden="1" x14ac:dyDescent="0.25"/>
    <row r="31490" hidden="1" x14ac:dyDescent="0.25"/>
    <row r="31491" hidden="1" x14ac:dyDescent="0.25"/>
    <row r="31492" hidden="1" x14ac:dyDescent="0.25"/>
    <row r="31493" hidden="1" x14ac:dyDescent="0.25"/>
    <row r="31494" hidden="1" x14ac:dyDescent="0.25"/>
    <row r="31495" hidden="1" x14ac:dyDescent="0.25"/>
    <row r="31496" hidden="1" x14ac:dyDescent="0.25"/>
    <row r="31497" hidden="1" x14ac:dyDescent="0.25"/>
    <row r="31498" hidden="1" x14ac:dyDescent="0.25"/>
    <row r="31499" hidden="1" x14ac:dyDescent="0.25"/>
    <row r="31500" hidden="1" x14ac:dyDescent="0.25"/>
    <row r="31501" hidden="1" x14ac:dyDescent="0.25"/>
    <row r="31502" hidden="1" x14ac:dyDescent="0.25"/>
    <row r="31503" hidden="1" x14ac:dyDescent="0.25"/>
    <row r="31504" hidden="1" x14ac:dyDescent="0.25"/>
    <row r="31505" hidden="1" x14ac:dyDescent="0.25"/>
    <row r="31506" hidden="1" x14ac:dyDescent="0.25"/>
    <row r="31507" hidden="1" x14ac:dyDescent="0.25"/>
    <row r="31508" hidden="1" x14ac:dyDescent="0.25"/>
    <row r="31509" hidden="1" x14ac:dyDescent="0.25"/>
    <row r="31510" hidden="1" x14ac:dyDescent="0.25"/>
    <row r="31511" hidden="1" x14ac:dyDescent="0.25"/>
    <row r="31512" hidden="1" x14ac:dyDescent="0.25"/>
    <row r="31513" hidden="1" x14ac:dyDescent="0.25"/>
    <row r="31514" hidden="1" x14ac:dyDescent="0.25"/>
    <row r="31515" hidden="1" x14ac:dyDescent="0.25"/>
    <row r="31516" hidden="1" x14ac:dyDescent="0.25"/>
    <row r="31517" hidden="1" x14ac:dyDescent="0.25"/>
    <row r="31518" hidden="1" x14ac:dyDescent="0.25"/>
    <row r="31519" hidden="1" x14ac:dyDescent="0.25"/>
    <row r="31520" hidden="1" x14ac:dyDescent="0.25"/>
    <row r="31521" hidden="1" x14ac:dyDescent="0.25"/>
    <row r="31522" hidden="1" x14ac:dyDescent="0.25"/>
    <row r="31523" hidden="1" x14ac:dyDescent="0.25"/>
    <row r="31524" hidden="1" x14ac:dyDescent="0.25"/>
    <row r="31525" hidden="1" x14ac:dyDescent="0.25"/>
    <row r="31526" hidden="1" x14ac:dyDescent="0.25"/>
    <row r="31527" hidden="1" x14ac:dyDescent="0.25"/>
    <row r="31528" hidden="1" x14ac:dyDescent="0.25"/>
    <row r="31529" hidden="1" x14ac:dyDescent="0.25"/>
    <row r="31530" hidden="1" x14ac:dyDescent="0.25"/>
    <row r="31531" hidden="1" x14ac:dyDescent="0.25"/>
    <row r="31532" hidden="1" x14ac:dyDescent="0.25"/>
    <row r="31533" hidden="1" x14ac:dyDescent="0.25"/>
    <row r="31534" hidden="1" x14ac:dyDescent="0.25"/>
    <row r="31535" hidden="1" x14ac:dyDescent="0.25"/>
    <row r="31536" hidden="1" x14ac:dyDescent="0.25"/>
    <row r="31537" hidden="1" x14ac:dyDescent="0.25"/>
    <row r="31538" hidden="1" x14ac:dyDescent="0.25"/>
    <row r="31539" hidden="1" x14ac:dyDescent="0.25"/>
    <row r="31540" hidden="1" x14ac:dyDescent="0.25"/>
    <row r="31541" hidden="1" x14ac:dyDescent="0.25"/>
    <row r="31542" hidden="1" x14ac:dyDescent="0.25"/>
    <row r="31543" hidden="1" x14ac:dyDescent="0.25"/>
    <row r="31544" hidden="1" x14ac:dyDescent="0.25"/>
    <row r="31545" hidden="1" x14ac:dyDescent="0.25"/>
    <row r="31546" hidden="1" x14ac:dyDescent="0.25"/>
    <row r="31547" hidden="1" x14ac:dyDescent="0.25"/>
    <row r="31548" hidden="1" x14ac:dyDescent="0.25"/>
    <row r="31549" hidden="1" x14ac:dyDescent="0.25"/>
    <row r="31550" hidden="1" x14ac:dyDescent="0.25"/>
    <row r="31551" hidden="1" x14ac:dyDescent="0.25"/>
    <row r="31552" hidden="1" x14ac:dyDescent="0.25"/>
    <row r="31553" hidden="1" x14ac:dyDescent="0.25"/>
    <row r="31554" hidden="1" x14ac:dyDescent="0.25"/>
    <row r="31555" hidden="1" x14ac:dyDescent="0.25"/>
    <row r="31556" hidden="1" x14ac:dyDescent="0.25"/>
    <row r="31557" hidden="1" x14ac:dyDescent="0.25"/>
    <row r="31558" hidden="1" x14ac:dyDescent="0.25"/>
    <row r="31559" hidden="1" x14ac:dyDescent="0.25"/>
    <row r="31560" hidden="1" x14ac:dyDescent="0.25"/>
    <row r="31561" hidden="1" x14ac:dyDescent="0.25"/>
    <row r="31562" hidden="1" x14ac:dyDescent="0.25"/>
    <row r="31563" hidden="1" x14ac:dyDescent="0.25"/>
    <row r="31564" hidden="1" x14ac:dyDescent="0.25"/>
    <row r="31565" hidden="1" x14ac:dyDescent="0.25"/>
    <row r="31566" hidden="1" x14ac:dyDescent="0.25"/>
    <row r="31567" hidden="1" x14ac:dyDescent="0.25"/>
    <row r="31568" hidden="1" x14ac:dyDescent="0.25"/>
    <row r="31569" hidden="1" x14ac:dyDescent="0.25"/>
    <row r="31570" hidden="1" x14ac:dyDescent="0.25"/>
    <row r="31571" hidden="1" x14ac:dyDescent="0.25"/>
    <row r="31572" hidden="1" x14ac:dyDescent="0.25"/>
    <row r="31573" hidden="1" x14ac:dyDescent="0.25"/>
    <row r="31574" hidden="1" x14ac:dyDescent="0.25"/>
    <row r="31575" hidden="1" x14ac:dyDescent="0.25"/>
    <row r="31576" hidden="1" x14ac:dyDescent="0.25"/>
    <row r="31577" hidden="1" x14ac:dyDescent="0.25"/>
    <row r="31578" hidden="1" x14ac:dyDescent="0.25"/>
    <row r="31579" hidden="1" x14ac:dyDescent="0.25"/>
    <row r="31580" hidden="1" x14ac:dyDescent="0.25"/>
    <row r="31581" hidden="1" x14ac:dyDescent="0.25"/>
    <row r="31582" hidden="1" x14ac:dyDescent="0.25"/>
    <row r="31583" hidden="1" x14ac:dyDescent="0.25"/>
    <row r="31584" hidden="1" x14ac:dyDescent="0.25"/>
    <row r="31585" hidden="1" x14ac:dyDescent="0.25"/>
    <row r="31586" hidden="1" x14ac:dyDescent="0.25"/>
    <row r="31587" hidden="1" x14ac:dyDescent="0.25"/>
    <row r="31588" hidden="1" x14ac:dyDescent="0.25"/>
    <row r="31589" hidden="1" x14ac:dyDescent="0.25"/>
    <row r="31590" hidden="1" x14ac:dyDescent="0.25"/>
    <row r="31591" hidden="1" x14ac:dyDescent="0.25"/>
    <row r="31592" hidden="1" x14ac:dyDescent="0.25"/>
    <row r="31593" hidden="1" x14ac:dyDescent="0.25"/>
    <row r="31594" hidden="1" x14ac:dyDescent="0.25"/>
    <row r="31595" hidden="1" x14ac:dyDescent="0.25"/>
    <row r="31596" hidden="1" x14ac:dyDescent="0.25"/>
    <row r="31597" hidden="1" x14ac:dyDescent="0.25"/>
    <row r="31598" hidden="1" x14ac:dyDescent="0.25"/>
    <row r="31599" hidden="1" x14ac:dyDescent="0.25"/>
    <row r="31600" hidden="1" x14ac:dyDescent="0.25"/>
    <row r="31601" hidden="1" x14ac:dyDescent="0.25"/>
    <row r="31602" hidden="1" x14ac:dyDescent="0.25"/>
    <row r="31603" hidden="1" x14ac:dyDescent="0.25"/>
    <row r="31604" hidden="1" x14ac:dyDescent="0.25"/>
    <row r="31605" hidden="1" x14ac:dyDescent="0.25"/>
    <row r="31606" hidden="1" x14ac:dyDescent="0.25"/>
    <row r="31607" hidden="1" x14ac:dyDescent="0.25"/>
    <row r="31608" hidden="1" x14ac:dyDescent="0.25"/>
    <row r="31609" hidden="1" x14ac:dyDescent="0.25"/>
    <row r="31610" hidden="1" x14ac:dyDescent="0.25"/>
    <row r="31611" hidden="1" x14ac:dyDescent="0.25"/>
    <row r="31612" hidden="1" x14ac:dyDescent="0.25"/>
    <row r="31613" hidden="1" x14ac:dyDescent="0.25"/>
    <row r="31614" hidden="1" x14ac:dyDescent="0.25"/>
    <row r="31615" hidden="1" x14ac:dyDescent="0.25"/>
    <row r="31616" hidden="1" x14ac:dyDescent="0.25"/>
    <row r="31617" hidden="1" x14ac:dyDescent="0.25"/>
    <row r="31618" hidden="1" x14ac:dyDescent="0.25"/>
    <row r="31619" hidden="1" x14ac:dyDescent="0.25"/>
    <row r="31620" hidden="1" x14ac:dyDescent="0.25"/>
    <row r="31621" hidden="1" x14ac:dyDescent="0.25"/>
    <row r="31622" hidden="1" x14ac:dyDescent="0.25"/>
    <row r="31623" hidden="1" x14ac:dyDescent="0.25"/>
    <row r="31624" hidden="1" x14ac:dyDescent="0.25"/>
    <row r="31625" hidden="1" x14ac:dyDescent="0.25"/>
    <row r="31626" hidden="1" x14ac:dyDescent="0.25"/>
    <row r="31627" hidden="1" x14ac:dyDescent="0.25"/>
    <row r="31628" hidden="1" x14ac:dyDescent="0.25"/>
    <row r="31629" hidden="1" x14ac:dyDescent="0.25"/>
    <row r="31630" hidden="1" x14ac:dyDescent="0.25"/>
    <row r="31631" hidden="1" x14ac:dyDescent="0.25"/>
    <row r="31632" hidden="1" x14ac:dyDescent="0.25"/>
    <row r="31633" hidden="1" x14ac:dyDescent="0.25"/>
    <row r="31634" hidden="1" x14ac:dyDescent="0.25"/>
    <row r="31635" hidden="1" x14ac:dyDescent="0.25"/>
    <row r="31636" hidden="1" x14ac:dyDescent="0.25"/>
    <row r="31637" hidden="1" x14ac:dyDescent="0.25"/>
    <row r="31638" hidden="1" x14ac:dyDescent="0.25"/>
    <row r="31639" hidden="1" x14ac:dyDescent="0.25"/>
    <row r="31640" hidden="1" x14ac:dyDescent="0.25"/>
    <row r="31641" hidden="1" x14ac:dyDescent="0.25"/>
    <row r="31642" hidden="1" x14ac:dyDescent="0.25"/>
    <row r="31643" hidden="1" x14ac:dyDescent="0.25"/>
    <row r="31644" hidden="1" x14ac:dyDescent="0.25"/>
    <row r="31645" hidden="1" x14ac:dyDescent="0.25"/>
    <row r="31646" hidden="1" x14ac:dyDescent="0.25"/>
    <row r="31647" hidden="1" x14ac:dyDescent="0.25"/>
    <row r="31648" hidden="1" x14ac:dyDescent="0.25"/>
    <row r="31649" hidden="1" x14ac:dyDescent="0.25"/>
    <row r="31650" hidden="1" x14ac:dyDescent="0.25"/>
    <row r="31651" hidden="1" x14ac:dyDescent="0.25"/>
    <row r="31652" hidden="1" x14ac:dyDescent="0.25"/>
    <row r="31653" hidden="1" x14ac:dyDescent="0.25"/>
    <row r="31654" hidden="1" x14ac:dyDescent="0.25"/>
    <row r="31655" hidden="1" x14ac:dyDescent="0.25"/>
    <row r="31656" hidden="1" x14ac:dyDescent="0.25"/>
    <row r="31657" hidden="1" x14ac:dyDescent="0.25"/>
    <row r="31658" hidden="1" x14ac:dyDescent="0.25"/>
    <row r="31659" hidden="1" x14ac:dyDescent="0.25"/>
    <row r="31660" hidden="1" x14ac:dyDescent="0.25"/>
    <row r="31661" hidden="1" x14ac:dyDescent="0.25"/>
    <row r="31662" hidden="1" x14ac:dyDescent="0.25"/>
    <row r="31663" hidden="1" x14ac:dyDescent="0.25"/>
    <row r="31664" hidden="1" x14ac:dyDescent="0.25"/>
    <row r="31665" hidden="1" x14ac:dyDescent="0.25"/>
    <row r="31666" hidden="1" x14ac:dyDescent="0.25"/>
    <row r="31667" hidden="1" x14ac:dyDescent="0.25"/>
    <row r="31668" hidden="1" x14ac:dyDescent="0.25"/>
    <row r="31669" hidden="1" x14ac:dyDescent="0.25"/>
    <row r="31670" hidden="1" x14ac:dyDescent="0.25"/>
    <row r="31671" hidden="1" x14ac:dyDescent="0.25"/>
    <row r="31672" hidden="1" x14ac:dyDescent="0.25"/>
    <row r="31673" hidden="1" x14ac:dyDescent="0.25"/>
    <row r="31674" hidden="1" x14ac:dyDescent="0.25"/>
    <row r="31675" hidden="1" x14ac:dyDescent="0.25"/>
    <row r="31676" hidden="1" x14ac:dyDescent="0.25"/>
    <row r="31677" hidden="1" x14ac:dyDescent="0.25"/>
    <row r="31678" hidden="1" x14ac:dyDescent="0.25"/>
    <row r="31679" hidden="1" x14ac:dyDescent="0.25"/>
    <row r="31680" hidden="1" x14ac:dyDescent="0.25"/>
    <row r="31681" hidden="1" x14ac:dyDescent="0.25"/>
    <row r="31682" hidden="1" x14ac:dyDescent="0.25"/>
    <row r="31683" hidden="1" x14ac:dyDescent="0.25"/>
    <row r="31684" hidden="1" x14ac:dyDescent="0.25"/>
    <row r="31685" hidden="1" x14ac:dyDescent="0.25"/>
    <row r="31686" hidden="1" x14ac:dyDescent="0.25"/>
    <row r="31687" hidden="1" x14ac:dyDescent="0.25"/>
    <row r="31688" hidden="1" x14ac:dyDescent="0.25"/>
    <row r="31689" hidden="1" x14ac:dyDescent="0.25"/>
    <row r="31690" hidden="1" x14ac:dyDescent="0.25"/>
    <row r="31691" hidden="1" x14ac:dyDescent="0.25"/>
    <row r="31692" hidden="1" x14ac:dyDescent="0.25"/>
    <row r="31693" hidden="1" x14ac:dyDescent="0.25"/>
    <row r="31694" hidden="1" x14ac:dyDescent="0.25"/>
    <row r="31695" hidden="1" x14ac:dyDescent="0.25"/>
    <row r="31696" hidden="1" x14ac:dyDescent="0.25"/>
    <row r="31697" hidden="1" x14ac:dyDescent="0.25"/>
    <row r="31698" hidden="1" x14ac:dyDescent="0.25"/>
    <row r="31699" hidden="1" x14ac:dyDescent="0.25"/>
    <row r="31700" hidden="1" x14ac:dyDescent="0.25"/>
    <row r="31701" hidden="1" x14ac:dyDescent="0.25"/>
    <row r="31702" hidden="1" x14ac:dyDescent="0.25"/>
    <row r="31703" hidden="1" x14ac:dyDescent="0.25"/>
    <row r="31704" hidden="1" x14ac:dyDescent="0.25"/>
    <row r="31705" hidden="1" x14ac:dyDescent="0.25"/>
    <row r="31706" hidden="1" x14ac:dyDescent="0.25"/>
    <row r="31707" hidden="1" x14ac:dyDescent="0.25"/>
    <row r="31708" hidden="1" x14ac:dyDescent="0.25"/>
    <row r="31709" hidden="1" x14ac:dyDescent="0.25"/>
    <row r="31710" hidden="1" x14ac:dyDescent="0.25"/>
    <row r="31711" hidden="1" x14ac:dyDescent="0.25"/>
    <row r="31712" hidden="1" x14ac:dyDescent="0.25"/>
    <row r="31713" hidden="1" x14ac:dyDescent="0.25"/>
    <row r="31714" hidden="1" x14ac:dyDescent="0.25"/>
    <row r="31715" hidden="1" x14ac:dyDescent="0.25"/>
    <row r="31716" hidden="1" x14ac:dyDescent="0.25"/>
    <row r="31717" hidden="1" x14ac:dyDescent="0.25"/>
    <row r="31718" hidden="1" x14ac:dyDescent="0.25"/>
    <row r="31719" hidden="1" x14ac:dyDescent="0.25"/>
    <row r="31720" hidden="1" x14ac:dyDescent="0.25"/>
    <row r="31721" hidden="1" x14ac:dyDescent="0.25"/>
    <row r="31722" hidden="1" x14ac:dyDescent="0.25"/>
    <row r="31723" hidden="1" x14ac:dyDescent="0.25"/>
    <row r="31724" hidden="1" x14ac:dyDescent="0.25"/>
    <row r="31725" hidden="1" x14ac:dyDescent="0.25"/>
    <row r="31726" hidden="1" x14ac:dyDescent="0.25"/>
    <row r="31727" hidden="1" x14ac:dyDescent="0.25"/>
    <row r="31728" hidden="1" x14ac:dyDescent="0.25"/>
    <row r="31729" hidden="1" x14ac:dyDescent="0.25"/>
    <row r="31730" hidden="1" x14ac:dyDescent="0.25"/>
    <row r="31731" hidden="1" x14ac:dyDescent="0.25"/>
    <row r="31732" hidden="1" x14ac:dyDescent="0.25"/>
    <row r="31733" hidden="1" x14ac:dyDescent="0.25"/>
    <row r="31734" hidden="1" x14ac:dyDescent="0.25"/>
    <row r="31735" hidden="1" x14ac:dyDescent="0.25"/>
    <row r="31736" hidden="1" x14ac:dyDescent="0.25"/>
    <row r="31737" hidden="1" x14ac:dyDescent="0.25"/>
    <row r="31738" hidden="1" x14ac:dyDescent="0.25"/>
    <row r="31739" hidden="1" x14ac:dyDescent="0.25"/>
    <row r="31740" hidden="1" x14ac:dyDescent="0.25"/>
    <row r="31741" hidden="1" x14ac:dyDescent="0.25"/>
    <row r="31742" hidden="1" x14ac:dyDescent="0.25"/>
    <row r="31743" hidden="1" x14ac:dyDescent="0.25"/>
    <row r="31744" hidden="1" x14ac:dyDescent="0.25"/>
    <row r="31745" hidden="1" x14ac:dyDescent="0.25"/>
    <row r="31746" hidden="1" x14ac:dyDescent="0.25"/>
    <row r="31747" hidden="1" x14ac:dyDescent="0.25"/>
    <row r="31748" hidden="1" x14ac:dyDescent="0.25"/>
    <row r="31749" hidden="1" x14ac:dyDescent="0.25"/>
    <row r="31750" hidden="1" x14ac:dyDescent="0.25"/>
    <row r="31751" hidden="1" x14ac:dyDescent="0.25"/>
    <row r="31752" hidden="1" x14ac:dyDescent="0.25"/>
    <row r="31753" hidden="1" x14ac:dyDescent="0.25"/>
    <row r="31754" hidden="1" x14ac:dyDescent="0.25"/>
    <row r="31755" hidden="1" x14ac:dyDescent="0.25"/>
    <row r="31756" hidden="1" x14ac:dyDescent="0.25"/>
    <row r="31757" hidden="1" x14ac:dyDescent="0.25"/>
    <row r="31758" hidden="1" x14ac:dyDescent="0.25"/>
    <row r="31759" hidden="1" x14ac:dyDescent="0.25"/>
    <row r="31760" hidden="1" x14ac:dyDescent="0.25"/>
    <row r="31761" hidden="1" x14ac:dyDescent="0.25"/>
    <row r="31762" hidden="1" x14ac:dyDescent="0.25"/>
    <row r="31763" hidden="1" x14ac:dyDescent="0.25"/>
    <row r="31764" hidden="1" x14ac:dyDescent="0.25"/>
    <row r="31765" hidden="1" x14ac:dyDescent="0.25"/>
    <row r="31766" hidden="1" x14ac:dyDescent="0.25"/>
    <row r="31767" hidden="1" x14ac:dyDescent="0.25"/>
    <row r="31768" hidden="1" x14ac:dyDescent="0.25"/>
    <row r="31769" hidden="1" x14ac:dyDescent="0.25"/>
    <row r="31770" hidden="1" x14ac:dyDescent="0.25"/>
    <row r="31771" hidden="1" x14ac:dyDescent="0.25"/>
    <row r="31772" hidden="1" x14ac:dyDescent="0.25"/>
    <row r="31773" hidden="1" x14ac:dyDescent="0.25"/>
    <row r="31774" hidden="1" x14ac:dyDescent="0.25"/>
    <row r="31775" hidden="1" x14ac:dyDescent="0.25"/>
    <row r="31776" hidden="1" x14ac:dyDescent="0.25"/>
    <row r="31777" hidden="1" x14ac:dyDescent="0.25"/>
    <row r="31778" hidden="1" x14ac:dyDescent="0.25"/>
    <row r="31779" hidden="1" x14ac:dyDescent="0.25"/>
    <row r="31780" hidden="1" x14ac:dyDescent="0.25"/>
    <row r="31781" hidden="1" x14ac:dyDescent="0.25"/>
    <row r="31782" hidden="1" x14ac:dyDescent="0.25"/>
    <row r="31783" hidden="1" x14ac:dyDescent="0.25"/>
    <row r="31784" hidden="1" x14ac:dyDescent="0.25"/>
    <row r="31785" hidden="1" x14ac:dyDescent="0.25"/>
    <row r="31786" hidden="1" x14ac:dyDescent="0.25"/>
    <row r="31787" hidden="1" x14ac:dyDescent="0.25"/>
    <row r="31788" hidden="1" x14ac:dyDescent="0.25"/>
    <row r="31789" hidden="1" x14ac:dyDescent="0.25"/>
    <row r="31790" hidden="1" x14ac:dyDescent="0.25"/>
    <row r="31791" hidden="1" x14ac:dyDescent="0.25"/>
    <row r="31792" hidden="1" x14ac:dyDescent="0.25"/>
    <row r="31793" hidden="1" x14ac:dyDescent="0.25"/>
    <row r="31794" hidden="1" x14ac:dyDescent="0.25"/>
    <row r="31795" hidden="1" x14ac:dyDescent="0.25"/>
    <row r="31796" hidden="1" x14ac:dyDescent="0.25"/>
    <row r="31797" hidden="1" x14ac:dyDescent="0.25"/>
    <row r="31798" hidden="1" x14ac:dyDescent="0.25"/>
    <row r="31799" hidden="1" x14ac:dyDescent="0.25"/>
    <row r="31800" hidden="1" x14ac:dyDescent="0.25"/>
    <row r="31801" hidden="1" x14ac:dyDescent="0.25"/>
    <row r="31802" hidden="1" x14ac:dyDescent="0.25"/>
    <row r="31803" hidden="1" x14ac:dyDescent="0.25"/>
    <row r="31804" hidden="1" x14ac:dyDescent="0.25"/>
    <row r="31805" hidden="1" x14ac:dyDescent="0.25"/>
    <row r="31806" hidden="1" x14ac:dyDescent="0.25"/>
    <row r="31807" hidden="1" x14ac:dyDescent="0.25"/>
    <row r="31808" hidden="1" x14ac:dyDescent="0.25"/>
    <row r="31809" hidden="1" x14ac:dyDescent="0.25"/>
    <row r="31810" hidden="1" x14ac:dyDescent="0.25"/>
    <row r="31811" hidden="1" x14ac:dyDescent="0.25"/>
    <row r="31812" hidden="1" x14ac:dyDescent="0.25"/>
    <row r="31813" hidden="1" x14ac:dyDescent="0.25"/>
    <row r="31814" hidden="1" x14ac:dyDescent="0.25"/>
    <row r="31815" hidden="1" x14ac:dyDescent="0.25"/>
    <row r="31816" hidden="1" x14ac:dyDescent="0.25"/>
    <row r="31817" hidden="1" x14ac:dyDescent="0.25"/>
    <row r="31818" hidden="1" x14ac:dyDescent="0.25"/>
    <row r="31819" hidden="1" x14ac:dyDescent="0.25"/>
    <row r="31820" hidden="1" x14ac:dyDescent="0.25"/>
    <row r="31821" hidden="1" x14ac:dyDescent="0.25"/>
    <row r="31822" hidden="1" x14ac:dyDescent="0.25"/>
    <row r="31823" hidden="1" x14ac:dyDescent="0.25"/>
    <row r="31824" hidden="1" x14ac:dyDescent="0.25"/>
    <row r="31825" hidden="1" x14ac:dyDescent="0.25"/>
    <row r="31826" hidden="1" x14ac:dyDescent="0.25"/>
    <row r="31827" hidden="1" x14ac:dyDescent="0.25"/>
    <row r="31828" hidden="1" x14ac:dyDescent="0.25"/>
    <row r="31829" hidden="1" x14ac:dyDescent="0.25"/>
    <row r="31830" hidden="1" x14ac:dyDescent="0.25"/>
    <row r="31831" hidden="1" x14ac:dyDescent="0.25"/>
    <row r="31832" hidden="1" x14ac:dyDescent="0.25"/>
    <row r="31833" hidden="1" x14ac:dyDescent="0.25"/>
    <row r="31834" hidden="1" x14ac:dyDescent="0.25"/>
    <row r="31835" hidden="1" x14ac:dyDescent="0.25"/>
    <row r="31836" hidden="1" x14ac:dyDescent="0.25"/>
    <row r="31837" hidden="1" x14ac:dyDescent="0.25"/>
    <row r="31838" hidden="1" x14ac:dyDescent="0.25"/>
    <row r="31839" hidden="1" x14ac:dyDescent="0.25"/>
    <row r="31840" hidden="1" x14ac:dyDescent="0.25"/>
    <row r="31841" hidden="1" x14ac:dyDescent="0.25"/>
    <row r="31842" hidden="1" x14ac:dyDescent="0.25"/>
    <row r="31843" hidden="1" x14ac:dyDescent="0.25"/>
    <row r="31844" hidden="1" x14ac:dyDescent="0.25"/>
    <row r="31845" hidden="1" x14ac:dyDescent="0.25"/>
    <row r="31846" hidden="1" x14ac:dyDescent="0.25"/>
    <row r="31847" hidden="1" x14ac:dyDescent="0.25"/>
    <row r="31848" hidden="1" x14ac:dyDescent="0.25"/>
    <row r="31849" hidden="1" x14ac:dyDescent="0.25"/>
    <row r="31850" hidden="1" x14ac:dyDescent="0.25"/>
    <row r="31851" hidden="1" x14ac:dyDescent="0.25"/>
    <row r="31852" hidden="1" x14ac:dyDescent="0.25"/>
    <row r="31853" hidden="1" x14ac:dyDescent="0.25"/>
    <row r="31854" hidden="1" x14ac:dyDescent="0.25"/>
    <row r="31855" hidden="1" x14ac:dyDescent="0.25"/>
    <row r="31856" hidden="1" x14ac:dyDescent="0.25"/>
    <row r="31857" hidden="1" x14ac:dyDescent="0.25"/>
    <row r="31858" hidden="1" x14ac:dyDescent="0.25"/>
    <row r="31859" hidden="1" x14ac:dyDescent="0.25"/>
    <row r="31860" hidden="1" x14ac:dyDescent="0.25"/>
    <row r="31861" hidden="1" x14ac:dyDescent="0.25"/>
    <row r="31862" hidden="1" x14ac:dyDescent="0.25"/>
    <row r="31863" hidden="1" x14ac:dyDescent="0.25"/>
    <row r="31864" hidden="1" x14ac:dyDescent="0.25"/>
    <row r="31865" hidden="1" x14ac:dyDescent="0.25"/>
    <row r="31866" hidden="1" x14ac:dyDescent="0.25"/>
    <row r="31867" hidden="1" x14ac:dyDescent="0.25"/>
    <row r="31868" hidden="1" x14ac:dyDescent="0.25"/>
    <row r="31869" hidden="1" x14ac:dyDescent="0.25"/>
    <row r="31870" hidden="1" x14ac:dyDescent="0.25"/>
    <row r="31871" hidden="1" x14ac:dyDescent="0.25"/>
    <row r="31872" hidden="1" x14ac:dyDescent="0.25"/>
    <row r="31873" hidden="1" x14ac:dyDescent="0.25"/>
    <row r="31874" hidden="1" x14ac:dyDescent="0.25"/>
    <row r="31875" hidden="1" x14ac:dyDescent="0.25"/>
    <row r="31876" hidden="1" x14ac:dyDescent="0.25"/>
    <row r="31877" hidden="1" x14ac:dyDescent="0.25"/>
    <row r="31878" hidden="1" x14ac:dyDescent="0.25"/>
    <row r="31879" hidden="1" x14ac:dyDescent="0.25"/>
    <row r="31880" hidden="1" x14ac:dyDescent="0.25"/>
    <row r="31881" hidden="1" x14ac:dyDescent="0.25"/>
    <row r="31882" hidden="1" x14ac:dyDescent="0.25"/>
    <row r="31883" hidden="1" x14ac:dyDescent="0.25"/>
    <row r="31884" hidden="1" x14ac:dyDescent="0.25"/>
    <row r="31885" hidden="1" x14ac:dyDescent="0.25"/>
    <row r="31886" hidden="1" x14ac:dyDescent="0.25"/>
    <row r="31887" hidden="1" x14ac:dyDescent="0.25"/>
    <row r="31888" hidden="1" x14ac:dyDescent="0.25"/>
    <row r="31889" hidden="1" x14ac:dyDescent="0.25"/>
    <row r="31890" hidden="1" x14ac:dyDescent="0.25"/>
    <row r="31891" hidden="1" x14ac:dyDescent="0.25"/>
    <row r="31892" hidden="1" x14ac:dyDescent="0.25"/>
    <row r="31893" hidden="1" x14ac:dyDescent="0.25"/>
    <row r="31894" hidden="1" x14ac:dyDescent="0.25"/>
    <row r="31895" hidden="1" x14ac:dyDescent="0.25"/>
    <row r="31896" hidden="1" x14ac:dyDescent="0.25"/>
    <row r="31897" hidden="1" x14ac:dyDescent="0.25"/>
    <row r="31898" hidden="1" x14ac:dyDescent="0.25"/>
    <row r="31899" hidden="1" x14ac:dyDescent="0.25"/>
    <row r="31900" hidden="1" x14ac:dyDescent="0.25"/>
    <row r="31901" hidden="1" x14ac:dyDescent="0.25"/>
    <row r="31902" hidden="1" x14ac:dyDescent="0.25"/>
    <row r="31903" hidden="1" x14ac:dyDescent="0.25"/>
    <row r="31904" hidden="1" x14ac:dyDescent="0.25"/>
    <row r="31905" hidden="1" x14ac:dyDescent="0.25"/>
    <row r="31906" hidden="1" x14ac:dyDescent="0.25"/>
    <row r="31907" hidden="1" x14ac:dyDescent="0.25"/>
    <row r="31908" hidden="1" x14ac:dyDescent="0.25"/>
    <row r="31909" hidden="1" x14ac:dyDescent="0.25"/>
    <row r="31910" hidden="1" x14ac:dyDescent="0.25"/>
    <row r="31911" hidden="1" x14ac:dyDescent="0.25"/>
    <row r="31912" hidden="1" x14ac:dyDescent="0.25"/>
    <row r="31913" hidden="1" x14ac:dyDescent="0.25"/>
    <row r="31914" hidden="1" x14ac:dyDescent="0.25"/>
    <row r="31915" hidden="1" x14ac:dyDescent="0.25"/>
    <row r="31916" hidden="1" x14ac:dyDescent="0.25"/>
    <row r="31917" hidden="1" x14ac:dyDescent="0.25"/>
    <row r="31918" hidden="1" x14ac:dyDescent="0.25"/>
    <row r="31919" hidden="1" x14ac:dyDescent="0.25"/>
    <row r="31920" hidden="1" x14ac:dyDescent="0.25"/>
    <row r="31921" hidden="1" x14ac:dyDescent="0.25"/>
    <row r="31922" hidden="1" x14ac:dyDescent="0.25"/>
    <row r="31923" hidden="1" x14ac:dyDescent="0.25"/>
    <row r="31924" hidden="1" x14ac:dyDescent="0.25"/>
    <row r="31925" hidden="1" x14ac:dyDescent="0.25"/>
    <row r="31926" hidden="1" x14ac:dyDescent="0.25"/>
    <row r="31927" hidden="1" x14ac:dyDescent="0.25"/>
    <row r="31928" hidden="1" x14ac:dyDescent="0.25"/>
    <row r="31929" hidden="1" x14ac:dyDescent="0.25"/>
    <row r="31930" hidden="1" x14ac:dyDescent="0.25"/>
    <row r="31931" hidden="1" x14ac:dyDescent="0.25"/>
    <row r="31932" hidden="1" x14ac:dyDescent="0.25"/>
    <row r="31933" hidden="1" x14ac:dyDescent="0.25"/>
    <row r="31934" hidden="1" x14ac:dyDescent="0.25"/>
    <row r="31935" hidden="1" x14ac:dyDescent="0.25"/>
    <row r="31936" hidden="1" x14ac:dyDescent="0.25"/>
    <row r="31937" hidden="1" x14ac:dyDescent="0.25"/>
    <row r="31938" hidden="1" x14ac:dyDescent="0.25"/>
    <row r="31939" hidden="1" x14ac:dyDescent="0.25"/>
    <row r="31940" hidden="1" x14ac:dyDescent="0.25"/>
    <row r="31941" hidden="1" x14ac:dyDescent="0.25"/>
    <row r="31942" hidden="1" x14ac:dyDescent="0.25"/>
    <row r="31943" hidden="1" x14ac:dyDescent="0.25"/>
    <row r="31944" hidden="1" x14ac:dyDescent="0.25"/>
    <row r="31945" hidden="1" x14ac:dyDescent="0.25"/>
    <row r="31946" hidden="1" x14ac:dyDescent="0.25"/>
    <row r="31947" hidden="1" x14ac:dyDescent="0.25"/>
    <row r="31948" hidden="1" x14ac:dyDescent="0.25"/>
    <row r="31949" hidden="1" x14ac:dyDescent="0.25"/>
    <row r="31950" hidden="1" x14ac:dyDescent="0.25"/>
    <row r="31951" hidden="1" x14ac:dyDescent="0.25"/>
    <row r="31952" hidden="1" x14ac:dyDescent="0.25"/>
    <row r="31953" hidden="1" x14ac:dyDescent="0.25"/>
    <row r="31954" hidden="1" x14ac:dyDescent="0.25"/>
    <row r="31955" hidden="1" x14ac:dyDescent="0.25"/>
    <row r="31956" hidden="1" x14ac:dyDescent="0.25"/>
    <row r="31957" hidden="1" x14ac:dyDescent="0.25"/>
    <row r="31958" hidden="1" x14ac:dyDescent="0.25"/>
    <row r="31959" hidden="1" x14ac:dyDescent="0.25"/>
    <row r="31960" hidden="1" x14ac:dyDescent="0.25"/>
    <row r="31961" hidden="1" x14ac:dyDescent="0.25"/>
    <row r="31962" hidden="1" x14ac:dyDescent="0.25"/>
    <row r="31963" hidden="1" x14ac:dyDescent="0.25"/>
    <row r="31964" hidden="1" x14ac:dyDescent="0.25"/>
    <row r="31965" hidden="1" x14ac:dyDescent="0.25"/>
    <row r="31966" hidden="1" x14ac:dyDescent="0.25"/>
    <row r="31967" hidden="1" x14ac:dyDescent="0.25"/>
    <row r="31968" hidden="1" x14ac:dyDescent="0.25"/>
    <row r="31969" hidden="1" x14ac:dyDescent="0.25"/>
    <row r="31970" hidden="1" x14ac:dyDescent="0.25"/>
    <row r="31971" hidden="1" x14ac:dyDescent="0.25"/>
    <row r="31972" hidden="1" x14ac:dyDescent="0.25"/>
    <row r="31973" hidden="1" x14ac:dyDescent="0.25"/>
    <row r="31974" hidden="1" x14ac:dyDescent="0.25"/>
    <row r="31975" hidden="1" x14ac:dyDescent="0.25"/>
    <row r="31976" hidden="1" x14ac:dyDescent="0.25"/>
    <row r="31977" hidden="1" x14ac:dyDescent="0.25"/>
    <row r="31978" hidden="1" x14ac:dyDescent="0.25"/>
    <row r="31979" hidden="1" x14ac:dyDescent="0.25"/>
    <row r="31980" hidden="1" x14ac:dyDescent="0.25"/>
    <row r="31981" hidden="1" x14ac:dyDescent="0.25"/>
    <row r="31982" hidden="1" x14ac:dyDescent="0.25"/>
    <row r="31983" hidden="1" x14ac:dyDescent="0.25"/>
    <row r="31984" hidden="1" x14ac:dyDescent="0.25"/>
    <row r="31985" hidden="1" x14ac:dyDescent="0.25"/>
    <row r="31986" hidden="1" x14ac:dyDescent="0.25"/>
    <row r="31987" hidden="1" x14ac:dyDescent="0.25"/>
    <row r="31988" hidden="1" x14ac:dyDescent="0.25"/>
    <row r="31989" hidden="1" x14ac:dyDescent="0.25"/>
    <row r="31990" hidden="1" x14ac:dyDescent="0.25"/>
    <row r="31991" hidden="1" x14ac:dyDescent="0.25"/>
    <row r="31992" hidden="1" x14ac:dyDescent="0.25"/>
    <row r="31993" hidden="1" x14ac:dyDescent="0.25"/>
    <row r="31994" hidden="1" x14ac:dyDescent="0.25"/>
    <row r="31995" hidden="1" x14ac:dyDescent="0.25"/>
    <row r="31996" hidden="1" x14ac:dyDescent="0.25"/>
    <row r="31997" hidden="1" x14ac:dyDescent="0.25"/>
    <row r="31998" hidden="1" x14ac:dyDescent="0.25"/>
    <row r="31999" hidden="1" x14ac:dyDescent="0.25"/>
    <row r="32000" hidden="1" x14ac:dyDescent="0.25"/>
    <row r="32001" hidden="1" x14ac:dyDescent="0.25"/>
    <row r="32002" hidden="1" x14ac:dyDescent="0.25"/>
    <row r="32003" hidden="1" x14ac:dyDescent="0.25"/>
    <row r="32004" hidden="1" x14ac:dyDescent="0.25"/>
    <row r="32005" hidden="1" x14ac:dyDescent="0.25"/>
    <row r="32006" hidden="1" x14ac:dyDescent="0.25"/>
    <row r="32007" hidden="1" x14ac:dyDescent="0.25"/>
    <row r="32008" hidden="1" x14ac:dyDescent="0.25"/>
    <row r="32009" hidden="1" x14ac:dyDescent="0.25"/>
    <row r="32010" hidden="1" x14ac:dyDescent="0.25"/>
    <row r="32011" hidden="1" x14ac:dyDescent="0.25"/>
    <row r="32012" hidden="1" x14ac:dyDescent="0.25"/>
    <row r="32013" hidden="1" x14ac:dyDescent="0.25"/>
    <row r="32014" hidden="1" x14ac:dyDescent="0.25"/>
    <row r="32015" hidden="1" x14ac:dyDescent="0.25"/>
    <row r="32016" hidden="1" x14ac:dyDescent="0.25"/>
    <row r="32017" hidden="1" x14ac:dyDescent="0.25"/>
    <row r="32018" hidden="1" x14ac:dyDescent="0.25"/>
    <row r="32019" hidden="1" x14ac:dyDescent="0.25"/>
    <row r="32020" hidden="1" x14ac:dyDescent="0.25"/>
    <row r="32021" hidden="1" x14ac:dyDescent="0.25"/>
    <row r="32022" hidden="1" x14ac:dyDescent="0.25"/>
    <row r="32023" hidden="1" x14ac:dyDescent="0.25"/>
    <row r="32024" hidden="1" x14ac:dyDescent="0.25"/>
    <row r="32025" hidden="1" x14ac:dyDescent="0.25"/>
    <row r="32026" hidden="1" x14ac:dyDescent="0.25"/>
    <row r="32027" hidden="1" x14ac:dyDescent="0.25"/>
    <row r="32028" hidden="1" x14ac:dyDescent="0.25"/>
    <row r="32029" hidden="1" x14ac:dyDescent="0.25"/>
    <row r="32030" hidden="1" x14ac:dyDescent="0.25"/>
    <row r="32031" hidden="1" x14ac:dyDescent="0.25"/>
    <row r="32032" hidden="1" x14ac:dyDescent="0.25"/>
    <row r="32033" hidden="1" x14ac:dyDescent="0.25"/>
    <row r="32034" hidden="1" x14ac:dyDescent="0.25"/>
    <row r="32035" hidden="1" x14ac:dyDescent="0.25"/>
    <row r="32036" hidden="1" x14ac:dyDescent="0.25"/>
    <row r="32037" hidden="1" x14ac:dyDescent="0.25"/>
    <row r="32038" hidden="1" x14ac:dyDescent="0.25"/>
    <row r="32039" hidden="1" x14ac:dyDescent="0.25"/>
    <row r="32040" hidden="1" x14ac:dyDescent="0.25"/>
    <row r="32041" hidden="1" x14ac:dyDescent="0.25"/>
    <row r="32042" hidden="1" x14ac:dyDescent="0.25"/>
    <row r="32043" hidden="1" x14ac:dyDescent="0.25"/>
    <row r="32044" hidden="1" x14ac:dyDescent="0.25"/>
    <row r="32045" hidden="1" x14ac:dyDescent="0.25"/>
    <row r="32046" hidden="1" x14ac:dyDescent="0.25"/>
    <row r="32047" hidden="1" x14ac:dyDescent="0.25"/>
    <row r="32048" hidden="1" x14ac:dyDescent="0.25"/>
    <row r="32049" hidden="1" x14ac:dyDescent="0.25"/>
    <row r="32050" hidden="1" x14ac:dyDescent="0.25"/>
    <row r="32051" hidden="1" x14ac:dyDescent="0.25"/>
    <row r="32052" hidden="1" x14ac:dyDescent="0.25"/>
    <row r="32053" hidden="1" x14ac:dyDescent="0.25"/>
    <row r="32054" hidden="1" x14ac:dyDescent="0.25"/>
    <row r="32055" hidden="1" x14ac:dyDescent="0.25"/>
    <row r="32056" hidden="1" x14ac:dyDescent="0.25"/>
    <row r="32057" hidden="1" x14ac:dyDescent="0.25"/>
    <row r="32058" hidden="1" x14ac:dyDescent="0.25"/>
    <row r="32059" hidden="1" x14ac:dyDescent="0.25"/>
    <row r="32060" hidden="1" x14ac:dyDescent="0.25"/>
    <row r="32061" hidden="1" x14ac:dyDescent="0.25"/>
    <row r="32062" hidden="1" x14ac:dyDescent="0.25"/>
    <row r="32063" hidden="1" x14ac:dyDescent="0.25"/>
    <row r="32064" hidden="1" x14ac:dyDescent="0.25"/>
    <row r="32065" hidden="1" x14ac:dyDescent="0.25"/>
    <row r="32066" hidden="1" x14ac:dyDescent="0.25"/>
    <row r="32067" hidden="1" x14ac:dyDescent="0.25"/>
    <row r="32068" hidden="1" x14ac:dyDescent="0.25"/>
    <row r="32069" hidden="1" x14ac:dyDescent="0.25"/>
    <row r="32070" hidden="1" x14ac:dyDescent="0.25"/>
    <row r="32071" hidden="1" x14ac:dyDescent="0.25"/>
    <row r="32072" hidden="1" x14ac:dyDescent="0.25"/>
    <row r="32073" hidden="1" x14ac:dyDescent="0.25"/>
    <row r="32074" hidden="1" x14ac:dyDescent="0.25"/>
    <row r="32075" hidden="1" x14ac:dyDescent="0.25"/>
    <row r="32076" hidden="1" x14ac:dyDescent="0.25"/>
    <row r="32077" hidden="1" x14ac:dyDescent="0.25"/>
    <row r="32078" hidden="1" x14ac:dyDescent="0.25"/>
    <row r="32079" hidden="1" x14ac:dyDescent="0.25"/>
    <row r="32080" hidden="1" x14ac:dyDescent="0.25"/>
    <row r="32081" hidden="1" x14ac:dyDescent="0.25"/>
    <row r="32082" hidden="1" x14ac:dyDescent="0.25"/>
    <row r="32083" hidden="1" x14ac:dyDescent="0.25"/>
    <row r="32084" hidden="1" x14ac:dyDescent="0.25"/>
    <row r="32085" hidden="1" x14ac:dyDescent="0.25"/>
    <row r="32086" hidden="1" x14ac:dyDescent="0.25"/>
    <row r="32087" hidden="1" x14ac:dyDescent="0.25"/>
    <row r="32088" hidden="1" x14ac:dyDescent="0.25"/>
    <row r="32089" hidden="1" x14ac:dyDescent="0.25"/>
    <row r="32090" hidden="1" x14ac:dyDescent="0.25"/>
    <row r="32091" hidden="1" x14ac:dyDescent="0.25"/>
    <row r="32092" hidden="1" x14ac:dyDescent="0.25"/>
    <row r="32093" hidden="1" x14ac:dyDescent="0.25"/>
    <row r="32094" hidden="1" x14ac:dyDescent="0.25"/>
    <row r="32095" hidden="1" x14ac:dyDescent="0.25"/>
    <row r="32096" hidden="1" x14ac:dyDescent="0.25"/>
    <row r="32097" hidden="1" x14ac:dyDescent="0.25"/>
    <row r="32098" hidden="1" x14ac:dyDescent="0.25"/>
    <row r="32099" hidden="1" x14ac:dyDescent="0.25"/>
    <row r="32100" hidden="1" x14ac:dyDescent="0.25"/>
    <row r="32101" hidden="1" x14ac:dyDescent="0.25"/>
    <row r="32102" hidden="1" x14ac:dyDescent="0.25"/>
    <row r="32103" hidden="1" x14ac:dyDescent="0.25"/>
    <row r="32104" hidden="1" x14ac:dyDescent="0.25"/>
    <row r="32105" hidden="1" x14ac:dyDescent="0.25"/>
    <row r="32106" hidden="1" x14ac:dyDescent="0.25"/>
    <row r="32107" hidden="1" x14ac:dyDescent="0.25"/>
    <row r="32108" hidden="1" x14ac:dyDescent="0.25"/>
    <row r="32109" hidden="1" x14ac:dyDescent="0.25"/>
    <row r="32110" hidden="1" x14ac:dyDescent="0.25"/>
    <row r="32111" hidden="1" x14ac:dyDescent="0.25"/>
    <row r="32112" hidden="1" x14ac:dyDescent="0.25"/>
    <row r="32113" hidden="1" x14ac:dyDescent="0.25"/>
    <row r="32114" hidden="1" x14ac:dyDescent="0.25"/>
    <row r="32115" hidden="1" x14ac:dyDescent="0.25"/>
    <row r="32116" hidden="1" x14ac:dyDescent="0.25"/>
    <row r="32117" hidden="1" x14ac:dyDescent="0.25"/>
    <row r="32118" hidden="1" x14ac:dyDescent="0.25"/>
    <row r="32119" hidden="1" x14ac:dyDescent="0.25"/>
    <row r="32120" hidden="1" x14ac:dyDescent="0.25"/>
    <row r="32121" hidden="1" x14ac:dyDescent="0.25"/>
    <row r="32122" hidden="1" x14ac:dyDescent="0.25"/>
    <row r="32123" hidden="1" x14ac:dyDescent="0.25"/>
    <row r="32124" hidden="1" x14ac:dyDescent="0.25"/>
    <row r="32125" hidden="1" x14ac:dyDescent="0.25"/>
    <row r="32126" hidden="1" x14ac:dyDescent="0.25"/>
    <row r="32127" hidden="1" x14ac:dyDescent="0.25"/>
    <row r="32128" hidden="1" x14ac:dyDescent="0.25"/>
    <row r="32129" hidden="1" x14ac:dyDescent="0.25"/>
    <row r="32130" hidden="1" x14ac:dyDescent="0.25"/>
    <row r="32131" hidden="1" x14ac:dyDescent="0.25"/>
    <row r="32132" hidden="1" x14ac:dyDescent="0.25"/>
    <row r="32133" hidden="1" x14ac:dyDescent="0.25"/>
    <row r="32134" hidden="1" x14ac:dyDescent="0.25"/>
    <row r="32135" hidden="1" x14ac:dyDescent="0.25"/>
    <row r="32136" hidden="1" x14ac:dyDescent="0.25"/>
    <row r="32137" hidden="1" x14ac:dyDescent="0.25"/>
    <row r="32138" hidden="1" x14ac:dyDescent="0.25"/>
    <row r="32139" hidden="1" x14ac:dyDescent="0.25"/>
    <row r="32140" hidden="1" x14ac:dyDescent="0.25"/>
    <row r="32141" hidden="1" x14ac:dyDescent="0.25"/>
    <row r="32142" hidden="1" x14ac:dyDescent="0.25"/>
    <row r="32143" hidden="1" x14ac:dyDescent="0.25"/>
    <row r="32144" hidden="1" x14ac:dyDescent="0.25"/>
    <row r="32145" hidden="1" x14ac:dyDescent="0.25"/>
    <row r="32146" hidden="1" x14ac:dyDescent="0.25"/>
    <row r="32147" hidden="1" x14ac:dyDescent="0.25"/>
    <row r="32148" hidden="1" x14ac:dyDescent="0.25"/>
    <row r="32149" hidden="1" x14ac:dyDescent="0.25"/>
    <row r="32150" hidden="1" x14ac:dyDescent="0.25"/>
    <row r="32151" hidden="1" x14ac:dyDescent="0.25"/>
    <row r="32152" hidden="1" x14ac:dyDescent="0.25"/>
    <row r="32153" hidden="1" x14ac:dyDescent="0.25"/>
    <row r="32154" hidden="1" x14ac:dyDescent="0.25"/>
    <row r="32155" hidden="1" x14ac:dyDescent="0.25"/>
    <row r="32156" hidden="1" x14ac:dyDescent="0.25"/>
    <row r="32157" hidden="1" x14ac:dyDescent="0.25"/>
    <row r="32158" hidden="1" x14ac:dyDescent="0.25"/>
    <row r="32159" hidden="1" x14ac:dyDescent="0.25"/>
    <row r="32160" hidden="1" x14ac:dyDescent="0.25"/>
    <row r="32161" hidden="1" x14ac:dyDescent="0.25"/>
    <row r="32162" hidden="1" x14ac:dyDescent="0.25"/>
    <row r="32163" hidden="1" x14ac:dyDescent="0.25"/>
    <row r="32164" hidden="1" x14ac:dyDescent="0.25"/>
    <row r="32165" hidden="1" x14ac:dyDescent="0.25"/>
    <row r="32166" hidden="1" x14ac:dyDescent="0.25"/>
    <row r="32167" hidden="1" x14ac:dyDescent="0.25"/>
    <row r="32168" hidden="1" x14ac:dyDescent="0.25"/>
    <row r="32169" hidden="1" x14ac:dyDescent="0.25"/>
    <row r="32170" hidden="1" x14ac:dyDescent="0.25"/>
    <row r="32171" hidden="1" x14ac:dyDescent="0.25"/>
    <row r="32172" hidden="1" x14ac:dyDescent="0.25"/>
    <row r="32173" hidden="1" x14ac:dyDescent="0.25"/>
    <row r="32174" hidden="1" x14ac:dyDescent="0.25"/>
    <row r="32175" hidden="1" x14ac:dyDescent="0.25"/>
    <row r="32176" hidden="1" x14ac:dyDescent="0.25"/>
    <row r="32177" hidden="1" x14ac:dyDescent="0.25"/>
    <row r="32178" hidden="1" x14ac:dyDescent="0.25"/>
    <row r="32179" hidden="1" x14ac:dyDescent="0.25"/>
    <row r="32180" hidden="1" x14ac:dyDescent="0.25"/>
    <row r="32181" hidden="1" x14ac:dyDescent="0.25"/>
    <row r="32182" hidden="1" x14ac:dyDescent="0.25"/>
    <row r="32183" hidden="1" x14ac:dyDescent="0.25"/>
    <row r="32184" hidden="1" x14ac:dyDescent="0.25"/>
    <row r="32185" hidden="1" x14ac:dyDescent="0.25"/>
    <row r="32186" hidden="1" x14ac:dyDescent="0.25"/>
    <row r="32187" hidden="1" x14ac:dyDescent="0.25"/>
    <row r="32188" hidden="1" x14ac:dyDescent="0.25"/>
    <row r="32189" hidden="1" x14ac:dyDescent="0.25"/>
    <row r="32190" hidden="1" x14ac:dyDescent="0.25"/>
    <row r="32191" hidden="1" x14ac:dyDescent="0.25"/>
    <row r="32192" hidden="1" x14ac:dyDescent="0.25"/>
    <row r="32193" hidden="1" x14ac:dyDescent="0.25"/>
    <row r="32194" hidden="1" x14ac:dyDescent="0.25"/>
    <row r="32195" hidden="1" x14ac:dyDescent="0.25"/>
    <row r="32196" hidden="1" x14ac:dyDescent="0.25"/>
    <row r="32197" hidden="1" x14ac:dyDescent="0.25"/>
    <row r="32198" hidden="1" x14ac:dyDescent="0.25"/>
    <row r="32199" hidden="1" x14ac:dyDescent="0.25"/>
    <row r="32200" hidden="1" x14ac:dyDescent="0.25"/>
    <row r="32201" hidden="1" x14ac:dyDescent="0.25"/>
    <row r="32202" hidden="1" x14ac:dyDescent="0.25"/>
    <row r="32203" hidden="1" x14ac:dyDescent="0.25"/>
    <row r="32204" hidden="1" x14ac:dyDescent="0.25"/>
    <row r="32205" hidden="1" x14ac:dyDescent="0.25"/>
    <row r="32206" hidden="1" x14ac:dyDescent="0.25"/>
    <row r="32207" hidden="1" x14ac:dyDescent="0.25"/>
    <row r="32208" hidden="1" x14ac:dyDescent="0.25"/>
    <row r="32209" hidden="1" x14ac:dyDescent="0.25"/>
    <row r="32210" hidden="1" x14ac:dyDescent="0.25"/>
    <row r="32211" hidden="1" x14ac:dyDescent="0.25"/>
    <row r="32212" hidden="1" x14ac:dyDescent="0.25"/>
    <row r="32213" hidden="1" x14ac:dyDescent="0.25"/>
    <row r="32214" hidden="1" x14ac:dyDescent="0.25"/>
    <row r="32215" hidden="1" x14ac:dyDescent="0.25"/>
    <row r="32216" hidden="1" x14ac:dyDescent="0.25"/>
    <row r="32217" hidden="1" x14ac:dyDescent="0.25"/>
    <row r="32218" hidden="1" x14ac:dyDescent="0.25"/>
    <row r="32219" hidden="1" x14ac:dyDescent="0.25"/>
    <row r="32220" hidden="1" x14ac:dyDescent="0.25"/>
    <row r="32221" hidden="1" x14ac:dyDescent="0.25"/>
    <row r="32222" hidden="1" x14ac:dyDescent="0.25"/>
    <row r="32223" hidden="1" x14ac:dyDescent="0.25"/>
    <row r="32224" hidden="1" x14ac:dyDescent="0.25"/>
    <row r="32225" hidden="1" x14ac:dyDescent="0.25"/>
    <row r="32226" hidden="1" x14ac:dyDescent="0.25"/>
    <row r="32227" hidden="1" x14ac:dyDescent="0.25"/>
    <row r="32228" hidden="1" x14ac:dyDescent="0.25"/>
    <row r="32229" hidden="1" x14ac:dyDescent="0.25"/>
    <row r="32230" hidden="1" x14ac:dyDescent="0.25"/>
    <row r="32231" hidden="1" x14ac:dyDescent="0.25"/>
    <row r="32232" hidden="1" x14ac:dyDescent="0.25"/>
    <row r="32233" hidden="1" x14ac:dyDescent="0.25"/>
    <row r="32234" hidden="1" x14ac:dyDescent="0.25"/>
    <row r="32235" hidden="1" x14ac:dyDescent="0.25"/>
    <row r="32236" hidden="1" x14ac:dyDescent="0.25"/>
    <row r="32237" hidden="1" x14ac:dyDescent="0.25"/>
    <row r="32238" hidden="1" x14ac:dyDescent="0.25"/>
    <row r="32239" hidden="1" x14ac:dyDescent="0.25"/>
    <row r="32240" hidden="1" x14ac:dyDescent="0.25"/>
    <row r="32241" hidden="1" x14ac:dyDescent="0.25"/>
    <row r="32242" hidden="1" x14ac:dyDescent="0.25"/>
    <row r="32243" hidden="1" x14ac:dyDescent="0.25"/>
    <row r="32244" hidden="1" x14ac:dyDescent="0.25"/>
    <row r="32245" hidden="1" x14ac:dyDescent="0.25"/>
    <row r="32246" hidden="1" x14ac:dyDescent="0.25"/>
    <row r="32247" hidden="1" x14ac:dyDescent="0.25"/>
    <row r="32248" hidden="1" x14ac:dyDescent="0.25"/>
    <row r="32249" hidden="1" x14ac:dyDescent="0.25"/>
    <row r="32250" hidden="1" x14ac:dyDescent="0.25"/>
    <row r="32251" hidden="1" x14ac:dyDescent="0.25"/>
    <row r="32252" hidden="1" x14ac:dyDescent="0.25"/>
    <row r="32253" hidden="1" x14ac:dyDescent="0.25"/>
    <row r="32254" hidden="1" x14ac:dyDescent="0.25"/>
    <row r="32255" hidden="1" x14ac:dyDescent="0.25"/>
    <row r="32256" hidden="1" x14ac:dyDescent="0.25"/>
    <row r="32257" hidden="1" x14ac:dyDescent="0.25"/>
    <row r="32258" hidden="1" x14ac:dyDescent="0.25"/>
    <row r="32259" hidden="1" x14ac:dyDescent="0.25"/>
    <row r="32260" hidden="1" x14ac:dyDescent="0.25"/>
    <row r="32261" hidden="1" x14ac:dyDescent="0.25"/>
    <row r="32262" hidden="1" x14ac:dyDescent="0.25"/>
    <row r="32263" hidden="1" x14ac:dyDescent="0.25"/>
    <row r="32264" hidden="1" x14ac:dyDescent="0.25"/>
    <row r="32265" hidden="1" x14ac:dyDescent="0.25"/>
    <row r="32266" hidden="1" x14ac:dyDescent="0.25"/>
    <row r="32267" hidden="1" x14ac:dyDescent="0.25"/>
    <row r="32268" hidden="1" x14ac:dyDescent="0.25"/>
    <row r="32269" hidden="1" x14ac:dyDescent="0.25"/>
    <row r="32270" hidden="1" x14ac:dyDescent="0.25"/>
    <row r="32271" hidden="1" x14ac:dyDescent="0.25"/>
    <row r="32272" hidden="1" x14ac:dyDescent="0.25"/>
    <row r="32273" hidden="1" x14ac:dyDescent="0.25"/>
    <row r="32274" hidden="1" x14ac:dyDescent="0.25"/>
    <row r="32275" hidden="1" x14ac:dyDescent="0.25"/>
    <row r="32276" hidden="1" x14ac:dyDescent="0.25"/>
    <row r="32277" hidden="1" x14ac:dyDescent="0.25"/>
    <row r="32278" hidden="1" x14ac:dyDescent="0.25"/>
    <row r="32279" hidden="1" x14ac:dyDescent="0.25"/>
    <row r="32280" hidden="1" x14ac:dyDescent="0.25"/>
    <row r="32281" hidden="1" x14ac:dyDescent="0.25"/>
    <row r="32282" hidden="1" x14ac:dyDescent="0.25"/>
    <row r="32283" hidden="1" x14ac:dyDescent="0.25"/>
    <row r="32284" hidden="1" x14ac:dyDescent="0.25"/>
    <row r="32285" hidden="1" x14ac:dyDescent="0.25"/>
    <row r="32286" hidden="1" x14ac:dyDescent="0.25"/>
    <row r="32287" hidden="1" x14ac:dyDescent="0.25"/>
    <row r="32288" hidden="1" x14ac:dyDescent="0.25"/>
    <row r="32289" hidden="1" x14ac:dyDescent="0.25"/>
    <row r="32290" hidden="1" x14ac:dyDescent="0.25"/>
    <row r="32291" hidden="1" x14ac:dyDescent="0.25"/>
    <row r="32292" hidden="1" x14ac:dyDescent="0.25"/>
    <row r="32293" hidden="1" x14ac:dyDescent="0.25"/>
    <row r="32294" hidden="1" x14ac:dyDescent="0.25"/>
    <row r="32295" hidden="1" x14ac:dyDescent="0.25"/>
    <row r="32296" hidden="1" x14ac:dyDescent="0.25"/>
    <row r="32297" hidden="1" x14ac:dyDescent="0.25"/>
    <row r="32298" hidden="1" x14ac:dyDescent="0.25"/>
    <row r="32299" hidden="1" x14ac:dyDescent="0.25"/>
    <row r="32300" hidden="1" x14ac:dyDescent="0.25"/>
    <row r="32301" hidden="1" x14ac:dyDescent="0.25"/>
    <row r="32302" hidden="1" x14ac:dyDescent="0.25"/>
    <row r="32303" hidden="1" x14ac:dyDescent="0.25"/>
    <row r="32304" hidden="1" x14ac:dyDescent="0.25"/>
    <row r="32305" hidden="1" x14ac:dyDescent="0.25"/>
    <row r="32306" hidden="1" x14ac:dyDescent="0.25"/>
    <row r="32307" hidden="1" x14ac:dyDescent="0.25"/>
    <row r="32308" hidden="1" x14ac:dyDescent="0.25"/>
    <row r="32309" hidden="1" x14ac:dyDescent="0.25"/>
    <row r="32310" hidden="1" x14ac:dyDescent="0.25"/>
    <row r="32311" hidden="1" x14ac:dyDescent="0.25"/>
    <row r="32312" hidden="1" x14ac:dyDescent="0.25"/>
    <row r="32313" hidden="1" x14ac:dyDescent="0.25"/>
    <row r="32314" hidden="1" x14ac:dyDescent="0.25"/>
    <row r="32315" hidden="1" x14ac:dyDescent="0.25"/>
    <row r="32316" hidden="1" x14ac:dyDescent="0.25"/>
    <row r="32317" hidden="1" x14ac:dyDescent="0.25"/>
    <row r="32318" hidden="1" x14ac:dyDescent="0.25"/>
    <row r="32319" hidden="1" x14ac:dyDescent="0.25"/>
    <row r="32320" hidden="1" x14ac:dyDescent="0.25"/>
    <row r="32321" hidden="1" x14ac:dyDescent="0.25"/>
    <row r="32322" hidden="1" x14ac:dyDescent="0.25"/>
    <row r="32323" hidden="1" x14ac:dyDescent="0.25"/>
    <row r="32324" hidden="1" x14ac:dyDescent="0.25"/>
    <row r="32325" hidden="1" x14ac:dyDescent="0.25"/>
    <row r="32326" hidden="1" x14ac:dyDescent="0.25"/>
    <row r="32327" hidden="1" x14ac:dyDescent="0.25"/>
    <row r="32328" hidden="1" x14ac:dyDescent="0.25"/>
    <row r="32329" hidden="1" x14ac:dyDescent="0.25"/>
    <row r="32330" hidden="1" x14ac:dyDescent="0.25"/>
    <row r="32331" hidden="1" x14ac:dyDescent="0.25"/>
    <row r="32332" hidden="1" x14ac:dyDescent="0.25"/>
    <row r="32333" hidden="1" x14ac:dyDescent="0.25"/>
    <row r="32334" hidden="1" x14ac:dyDescent="0.25"/>
    <row r="32335" hidden="1" x14ac:dyDescent="0.25"/>
    <row r="32336" hidden="1" x14ac:dyDescent="0.25"/>
    <row r="32337" hidden="1" x14ac:dyDescent="0.25"/>
    <row r="32338" hidden="1" x14ac:dyDescent="0.25"/>
    <row r="32339" hidden="1" x14ac:dyDescent="0.25"/>
    <row r="32340" hidden="1" x14ac:dyDescent="0.25"/>
    <row r="32341" hidden="1" x14ac:dyDescent="0.25"/>
    <row r="32342" hidden="1" x14ac:dyDescent="0.25"/>
    <row r="32343" hidden="1" x14ac:dyDescent="0.25"/>
    <row r="32344" hidden="1" x14ac:dyDescent="0.25"/>
    <row r="32345" hidden="1" x14ac:dyDescent="0.25"/>
    <row r="32346" hidden="1" x14ac:dyDescent="0.25"/>
    <row r="32347" hidden="1" x14ac:dyDescent="0.25"/>
    <row r="32348" hidden="1" x14ac:dyDescent="0.25"/>
    <row r="32349" hidden="1" x14ac:dyDescent="0.25"/>
    <row r="32350" hidden="1" x14ac:dyDescent="0.25"/>
    <row r="32351" hidden="1" x14ac:dyDescent="0.25"/>
    <row r="32352" hidden="1" x14ac:dyDescent="0.25"/>
    <row r="32353" hidden="1" x14ac:dyDescent="0.25"/>
    <row r="32354" hidden="1" x14ac:dyDescent="0.25"/>
    <row r="32355" hidden="1" x14ac:dyDescent="0.25"/>
    <row r="32356" hidden="1" x14ac:dyDescent="0.25"/>
    <row r="32357" hidden="1" x14ac:dyDescent="0.25"/>
    <row r="32358" hidden="1" x14ac:dyDescent="0.25"/>
    <row r="32359" hidden="1" x14ac:dyDescent="0.25"/>
    <row r="32360" hidden="1" x14ac:dyDescent="0.25"/>
    <row r="32361" hidden="1" x14ac:dyDescent="0.25"/>
    <row r="32362" hidden="1" x14ac:dyDescent="0.25"/>
    <row r="32363" hidden="1" x14ac:dyDescent="0.25"/>
    <row r="32364" hidden="1" x14ac:dyDescent="0.25"/>
    <row r="32365" hidden="1" x14ac:dyDescent="0.25"/>
    <row r="32366" hidden="1" x14ac:dyDescent="0.25"/>
    <row r="32367" hidden="1" x14ac:dyDescent="0.25"/>
    <row r="32368" hidden="1" x14ac:dyDescent="0.25"/>
    <row r="32369" hidden="1" x14ac:dyDescent="0.25"/>
    <row r="32370" hidden="1" x14ac:dyDescent="0.25"/>
    <row r="32371" hidden="1" x14ac:dyDescent="0.25"/>
    <row r="32372" hidden="1" x14ac:dyDescent="0.25"/>
    <row r="32373" hidden="1" x14ac:dyDescent="0.25"/>
    <row r="32374" hidden="1" x14ac:dyDescent="0.25"/>
    <row r="32375" hidden="1" x14ac:dyDescent="0.25"/>
    <row r="32376" hidden="1" x14ac:dyDescent="0.25"/>
    <row r="32377" hidden="1" x14ac:dyDescent="0.25"/>
    <row r="32378" hidden="1" x14ac:dyDescent="0.25"/>
    <row r="32379" hidden="1" x14ac:dyDescent="0.25"/>
    <row r="32380" hidden="1" x14ac:dyDescent="0.25"/>
    <row r="32381" hidden="1" x14ac:dyDescent="0.25"/>
    <row r="32382" hidden="1" x14ac:dyDescent="0.25"/>
    <row r="32383" hidden="1" x14ac:dyDescent="0.25"/>
    <row r="32384" hidden="1" x14ac:dyDescent="0.25"/>
    <row r="32385" hidden="1" x14ac:dyDescent="0.25"/>
    <row r="32386" hidden="1" x14ac:dyDescent="0.25"/>
    <row r="32387" hidden="1" x14ac:dyDescent="0.25"/>
    <row r="32388" hidden="1" x14ac:dyDescent="0.25"/>
    <row r="32389" hidden="1" x14ac:dyDescent="0.25"/>
    <row r="32390" hidden="1" x14ac:dyDescent="0.25"/>
    <row r="32391" hidden="1" x14ac:dyDescent="0.25"/>
    <row r="32392" hidden="1" x14ac:dyDescent="0.25"/>
    <row r="32393" hidden="1" x14ac:dyDescent="0.25"/>
    <row r="32394" hidden="1" x14ac:dyDescent="0.25"/>
    <row r="32395" hidden="1" x14ac:dyDescent="0.25"/>
    <row r="32396" hidden="1" x14ac:dyDescent="0.25"/>
    <row r="32397" hidden="1" x14ac:dyDescent="0.25"/>
    <row r="32398" hidden="1" x14ac:dyDescent="0.25"/>
    <row r="32399" hidden="1" x14ac:dyDescent="0.25"/>
    <row r="32400" hidden="1" x14ac:dyDescent="0.25"/>
    <row r="32401" hidden="1" x14ac:dyDescent="0.25"/>
    <row r="32402" hidden="1" x14ac:dyDescent="0.25"/>
    <row r="32403" hidden="1" x14ac:dyDescent="0.25"/>
    <row r="32404" hidden="1" x14ac:dyDescent="0.25"/>
    <row r="32405" hidden="1" x14ac:dyDescent="0.25"/>
    <row r="32406" hidden="1" x14ac:dyDescent="0.25"/>
    <row r="32407" hidden="1" x14ac:dyDescent="0.25"/>
    <row r="32408" hidden="1" x14ac:dyDescent="0.25"/>
    <row r="32409" hidden="1" x14ac:dyDescent="0.25"/>
    <row r="32410" hidden="1" x14ac:dyDescent="0.25"/>
    <row r="32411" hidden="1" x14ac:dyDescent="0.25"/>
    <row r="32412" hidden="1" x14ac:dyDescent="0.25"/>
    <row r="32413" hidden="1" x14ac:dyDescent="0.25"/>
    <row r="32414" hidden="1" x14ac:dyDescent="0.25"/>
    <row r="32415" hidden="1" x14ac:dyDescent="0.25"/>
    <row r="32416" hidden="1" x14ac:dyDescent="0.25"/>
    <row r="32417" hidden="1" x14ac:dyDescent="0.25"/>
    <row r="32418" hidden="1" x14ac:dyDescent="0.25"/>
    <row r="32419" hidden="1" x14ac:dyDescent="0.25"/>
    <row r="32420" hidden="1" x14ac:dyDescent="0.25"/>
    <row r="32421" hidden="1" x14ac:dyDescent="0.25"/>
    <row r="32422" hidden="1" x14ac:dyDescent="0.25"/>
    <row r="32423" hidden="1" x14ac:dyDescent="0.25"/>
    <row r="32424" hidden="1" x14ac:dyDescent="0.25"/>
    <row r="32425" hidden="1" x14ac:dyDescent="0.25"/>
    <row r="32426" hidden="1" x14ac:dyDescent="0.25"/>
    <row r="32427" hidden="1" x14ac:dyDescent="0.25"/>
    <row r="32428" hidden="1" x14ac:dyDescent="0.25"/>
    <row r="32429" hidden="1" x14ac:dyDescent="0.25"/>
    <row r="32430" hidden="1" x14ac:dyDescent="0.25"/>
    <row r="32431" hidden="1" x14ac:dyDescent="0.25"/>
    <row r="32432" hidden="1" x14ac:dyDescent="0.25"/>
    <row r="32433" hidden="1" x14ac:dyDescent="0.25"/>
    <row r="32434" hidden="1" x14ac:dyDescent="0.25"/>
    <row r="32435" hidden="1" x14ac:dyDescent="0.25"/>
    <row r="32436" hidden="1" x14ac:dyDescent="0.25"/>
    <row r="32437" hidden="1" x14ac:dyDescent="0.25"/>
    <row r="32438" hidden="1" x14ac:dyDescent="0.25"/>
    <row r="32439" hidden="1" x14ac:dyDescent="0.25"/>
    <row r="32440" hidden="1" x14ac:dyDescent="0.25"/>
    <row r="32441" hidden="1" x14ac:dyDescent="0.25"/>
    <row r="32442" hidden="1" x14ac:dyDescent="0.25"/>
    <row r="32443" hidden="1" x14ac:dyDescent="0.25"/>
    <row r="32444" hidden="1" x14ac:dyDescent="0.25"/>
    <row r="32445" hidden="1" x14ac:dyDescent="0.25"/>
    <row r="32446" hidden="1" x14ac:dyDescent="0.25"/>
    <row r="32447" hidden="1" x14ac:dyDescent="0.25"/>
    <row r="32448" hidden="1" x14ac:dyDescent="0.25"/>
    <row r="32449" hidden="1" x14ac:dyDescent="0.25"/>
    <row r="32450" hidden="1" x14ac:dyDescent="0.25"/>
    <row r="32451" hidden="1" x14ac:dyDescent="0.25"/>
    <row r="32452" hidden="1" x14ac:dyDescent="0.25"/>
    <row r="32453" hidden="1" x14ac:dyDescent="0.25"/>
    <row r="32454" hidden="1" x14ac:dyDescent="0.25"/>
    <row r="32455" hidden="1" x14ac:dyDescent="0.25"/>
    <row r="32456" hidden="1" x14ac:dyDescent="0.25"/>
    <row r="32457" hidden="1" x14ac:dyDescent="0.25"/>
    <row r="32458" hidden="1" x14ac:dyDescent="0.25"/>
    <row r="32459" hidden="1" x14ac:dyDescent="0.25"/>
    <row r="32460" hidden="1" x14ac:dyDescent="0.25"/>
    <row r="32461" hidden="1" x14ac:dyDescent="0.25"/>
    <row r="32462" hidden="1" x14ac:dyDescent="0.25"/>
    <row r="32463" hidden="1" x14ac:dyDescent="0.25"/>
    <row r="32464" hidden="1" x14ac:dyDescent="0.25"/>
    <row r="32465" hidden="1" x14ac:dyDescent="0.25"/>
    <row r="32466" hidden="1" x14ac:dyDescent="0.25"/>
    <row r="32467" hidden="1" x14ac:dyDescent="0.25"/>
    <row r="32468" hidden="1" x14ac:dyDescent="0.25"/>
    <row r="32469" hidden="1" x14ac:dyDescent="0.25"/>
    <row r="32470" hidden="1" x14ac:dyDescent="0.25"/>
    <row r="32471" hidden="1" x14ac:dyDescent="0.25"/>
    <row r="32472" hidden="1" x14ac:dyDescent="0.25"/>
    <row r="32473" hidden="1" x14ac:dyDescent="0.25"/>
    <row r="32474" hidden="1" x14ac:dyDescent="0.25"/>
    <row r="32475" hidden="1" x14ac:dyDescent="0.25"/>
    <row r="32476" hidden="1" x14ac:dyDescent="0.25"/>
    <row r="32477" hidden="1" x14ac:dyDescent="0.25"/>
    <row r="32478" hidden="1" x14ac:dyDescent="0.25"/>
    <row r="32479" hidden="1" x14ac:dyDescent="0.25"/>
    <row r="32480" hidden="1" x14ac:dyDescent="0.25"/>
    <row r="32481" hidden="1" x14ac:dyDescent="0.25"/>
    <row r="32482" hidden="1" x14ac:dyDescent="0.25"/>
    <row r="32483" hidden="1" x14ac:dyDescent="0.25"/>
    <row r="32484" hidden="1" x14ac:dyDescent="0.25"/>
    <row r="32485" hidden="1" x14ac:dyDescent="0.25"/>
    <row r="32486" hidden="1" x14ac:dyDescent="0.25"/>
    <row r="32487" hidden="1" x14ac:dyDescent="0.25"/>
    <row r="32488" hidden="1" x14ac:dyDescent="0.25"/>
    <row r="32489" hidden="1" x14ac:dyDescent="0.25"/>
    <row r="32490" hidden="1" x14ac:dyDescent="0.25"/>
    <row r="32491" hidden="1" x14ac:dyDescent="0.25"/>
    <row r="32492" hidden="1" x14ac:dyDescent="0.25"/>
    <row r="32493" hidden="1" x14ac:dyDescent="0.25"/>
    <row r="32494" hidden="1" x14ac:dyDescent="0.25"/>
    <row r="32495" hidden="1" x14ac:dyDescent="0.25"/>
    <row r="32496" hidden="1" x14ac:dyDescent="0.25"/>
    <row r="32497" hidden="1" x14ac:dyDescent="0.25"/>
    <row r="32498" hidden="1" x14ac:dyDescent="0.25"/>
    <row r="32499" hidden="1" x14ac:dyDescent="0.25"/>
    <row r="32500" hidden="1" x14ac:dyDescent="0.25"/>
    <row r="32501" hidden="1" x14ac:dyDescent="0.25"/>
    <row r="32502" hidden="1" x14ac:dyDescent="0.25"/>
    <row r="32503" hidden="1" x14ac:dyDescent="0.25"/>
    <row r="32504" hidden="1" x14ac:dyDescent="0.25"/>
    <row r="32505" hidden="1" x14ac:dyDescent="0.25"/>
    <row r="32506" hidden="1" x14ac:dyDescent="0.25"/>
    <row r="32507" hidden="1" x14ac:dyDescent="0.25"/>
    <row r="32508" hidden="1" x14ac:dyDescent="0.25"/>
    <row r="32509" hidden="1" x14ac:dyDescent="0.25"/>
    <row r="32510" hidden="1" x14ac:dyDescent="0.25"/>
    <row r="32511" hidden="1" x14ac:dyDescent="0.25"/>
    <row r="32512" hidden="1" x14ac:dyDescent="0.25"/>
    <row r="32513" hidden="1" x14ac:dyDescent="0.25"/>
    <row r="32514" hidden="1" x14ac:dyDescent="0.25"/>
    <row r="32515" hidden="1" x14ac:dyDescent="0.25"/>
    <row r="32516" hidden="1" x14ac:dyDescent="0.25"/>
    <row r="32517" hidden="1" x14ac:dyDescent="0.25"/>
    <row r="32518" hidden="1" x14ac:dyDescent="0.25"/>
    <row r="32519" hidden="1" x14ac:dyDescent="0.25"/>
    <row r="32520" hidden="1" x14ac:dyDescent="0.25"/>
    <row r="32521" hidden="1" x14ac:dyDescent="0.25"/>
    <row r="32522" hidden="1" x14ac:dyDescent="0.25"/>
    <row r="32523" hidden="1" x14ac:dyDescent="0.25"/>
    <row r="32524" hidden="1" x14ac:dyDescent="0.25"/>
    <row r="32525" hidden="1" x14ac:dyDescent="0.25"/>
    <row r="32526" hidden="1" x14ac:dyDescent="0.25"/>
    <row r="32527" hidden="1" x14ac:dyDescent="0.25"/>
    <row r="32528" hidden="1" x14ac:dyDescent="0.25"/>
    <row r="32529" hidden="1" x14ac:dyDescent="0.25"/>
    <row r="32530" hidden="1" x14ac:dyDescent="0.25"/>
    <row r="32531" hidden="1" x14ac:dyDescent="0.25"/>
    <row r="32532" hidden="1" x14ac:dyDescent="0.25"/>
    <row r="32533" hidden="1" x14ac:dyDescent="0.25"/>
    <row r="32534" hidden="1" x14ac:dyDescent="0.25"/>
    <row r="32535" hidden="1" x14ac:dyDescent="0.25"/>
    <row r="32536" hidden="1" x14ac:dyDescent="0.25"/>
    <row r="32537" hidden="1" x14ac:dyDescent="0.25"/>
    <row r="32538" hidden="1" x14ac:dyDescent="0.25"/>
    <row r="32539" hidden="1" x14ac:dyDescent="0.25"/>
    <row r="32540" hidden="1" x14ac:dyDescent="0.25"/>
    <row r="32541" hidden="1" x14ac:dyDescent="0.25"/>
    <row r="32542" hidden="1" x14ac:dyDescent="0.25"/>
    <row r="32543" hidden="1" x14ac:dyDescent="0.25"/>
    <row r="32544" hidden="1" x14ac:dyDescent="0.25"/>
    <row r="32545" hidden="1" x14ac:dyDescent="0.25"/>
    <row r="32546" hidden="1" x14ac:dyDescent="0.25"/>
    <row r="32547" hidden="1" x14ac:dyDescent="0.25"/>
    <row r="32548" hidden="1" x14ac:dyDescent="0.25"/>
    <row r="32549" hidden="1" x14ac:dyDescent="0.25"/>
    <row r="32550" hidden="1" x14ac:dyDescent="0.25"/>
    <row r="32551" hidden="1" x14ac:dyDescent="0.25"/>
    <row r="32552" hidden="1" x14ac:dyDescent="0.25"/>
    <row r="32553" hidden="1" x14ac:dyDescent="0.25"/>
    <row r="32554" hidden="1" x14ac:dyDescent="0.25"/>
    <row r="32555" hidden="1" x14ac:dyDescent="0.25"/>
    <row r="32556" hidden="1" x14ac:dyDescent="0.25"/>
    <row r="32557" hidden="1" x14ac:dyDescent="0.25"/>
    <row r="32558" hidden="1" x14ac:dyDescent="0.25"/>
    <row r="32559" hidden="1" x14ac:dyDescent="0.25"/>
    <row r="32560" hidden="1" x14ac:dyDescent="0.25"/>
    <row r="32561" hidden="1" x14ac:dyDescent="0.25"/>
    <row r="32562" hidden="1" x14ac:dyDescent="0.25"/>
    <row r="32563" hidden="1" x14ac:dyDescent="0.25"/>
    <row r="32564" hidden="1" x14ac:dyDescent="0.25"/>
    <row r="32565" hidden="1" x14ac:dyDescent="0.25"/>
    <row r="32566" hidden="1" x14ac:dyDescent="0.25"/>
    <row r="32567" hidden="1" x14ac:dyDescent="0.25"/>
    <row r="32568" hidden="1" x14ac:dyDescent="0.25"/>
    <row r="32569" hidden="1" x14ac:dyDescent="0.25"/>
    <row r="32570" hidden="1" x14ac:dyDescent="0.25"/>
    <row r="32571" hidden="1" x14ac:dyDescent="0.25"/>
    <row r="32572" hidden="1" x14ac:dyDescent="0.25"/>
    <row r="32573" hidden="1" x14ac:dyDescent="0.25"/>
    <row r="32574" hidden="1" x14ac:dyDescent="0.25"/>
    <row r="32575" hidden="1" x14ac:dyDescent="0.25"/>
    <row r="32576" hidden="1" x14ac:dyDescent="0.25"/>
    <row r="32577" hidden="1" x14ac:dyDescent="0.25"/>
    <row r="32578" hidden="1" x14ac:dyDescent="0.25"/>
    <row r="32579" hidden="1" x14ac:dyDescent="0.25"/>
    <row r="32580" hidden="1" x14ac:dyDescent="0.25"/>
    <row r="32581" hidden="1" x14ac:dyDescent="0.25"/>
    <row r="32582" hidden="1" x14ac:dyDescent="0.25"/>
    <row r="32583" hidden="1" x14ac:dyDescent="0.25"/>
    <row r="32584" hidden="1" x14ac:dyDescent="0.25"/>
    <row r="32585" hidden="1" x14ac:dyDescent="0.25"/>
    <row r="32586" hidden="1" x14ac:dyDescent="0.25"/>
    <row r="32587" hidden="1" x14ac:dyDescent="0.25"/>
    <row r="32588" hidden="1" x14ac:dyDescent="0.25"/>
    <row r="32589" hidden="1" x14ac:dyDescent="0.25"/>
    <row r="32590" hidden="1" x14ac:dyDescent="0.25"/>
    <row r="32591" hidden="1" x14ac:dyDescent="0.25"/>
    <row r="32592" hidden="1" x14ac:dyDescent="0.25"/>
    <row r="32593" hidden="1" x14ac:dyDescent="0.25"/>
    <row r="32594" hidden="1" x14ac:dyDescent="0.25"/>
    <row r="32595" hidden="1" x14ac:dyDescent="0.25"/>
    <row r="32596" hidden="1" x14ac:dyDescent="0.25"/>
    <row r="32597" hidden="1" x14ac:dyDescent="0.25"/>
    <row r="32598" hidden="1" x14ac:dyDescent="0.25"/>
    <row r="32599" hidden="1" x14ac:dyDescent="0.25"/>
    <row r="32600" hidden="1" x14ac:dyDescent="0.25"/>
    <row r="32601" hidden="1" x14ac:dyDescent="0.25"/>
    <row r="32602" hidden="1" x14ac:dyDescent="0.25"/>
    <row r="32603" hidden="1" x14ac:dyDescent="0.25"/>
    <row r="32604" hidden="1" x14ac:dyDescent="0.25"/>
    <row r="32605" hidden="1" x14ac:dyDescent="0.25"/>
    <row r="32606" hidden="1" x14ac:dyDescent="0.25"/>
    <row r="32607" hidden="1" x14ac:dyDescent="0.25"/>
    <row r="32608" hidden="1" x14ac:dyDescent="0.25"/>
    <row r="32609" hidden="1" x14ac:dyDescent="0.25"/>
    <row r="32610" hidden="1" x14ac:dyDescent="0.25"/>
    <row r="32611" hidden="1" x14ac:dyDescent="0.25"/>
    <row r="32612" hidden="1" x14ac:dyDescent="0.25"/>
    <row r="32613" hidden="1" x14ac:dyDescent="0.25"/>
    <row r="32614" hidden="1" x14ac:dyDescent="0.25"/>
    <row r="32615" hidden="1" x14ac:dyDescent="0.25"/>
    <row r="32616" hidden="1" x14ac:dyDescent="0.25"/>
    <row r="32617" hidden="1" x14ac:dyDescent="0.25"/>
    <row r="32618" hidden="1" x14ac:dyDescent="0.25"/>
    <row r="32619" hidden="1" x14ac:dyDescent="0.25"/>
    <row r="32620" hidden="1" x14ac:dyDescent="0.25"/>
    <row r="32621" hidden="1" x14ac:dyDescent="0.25"/>
    <row r="32622" hidden="1" x14ac:dyDescent="0.25"/>
    <row r="32623" hidden="1" x14ac:dyDescent="0.25"/>
    <row r="32624" hidden="1" x14ac:dyDescent="0.25"/>
    <row r="32625" hidden="1" x14ac:dyDescent="0.25"/>
    <row r="32626" hidden="1" x14ac:dyDescent="0.25"/>
    <row r="32627" hidden="1" x14ac:dyDescent="0.25"/>
    <row r="32628" hidden="1" x14ac:dyDescent="0.25"/>
    <row r="32629" hidden="1" x14ac:dyDescent="0.25"/>
    <row r="32630" hidden="1" x14ac:dyDescent="0.25"/>
    <row r="32631" hidden="1" x14ac:dyDescent="0.25"/>
    <row r="32632" hidden="1" x14ac:dyDescent="0.25"/>
    <row r="32633" hidden="1" x14ac:dyDescent="0.25"/>
    <row r="32634" hidden="1" x14ac:dyDescent="0.25"/>
    <row r="32635" hidden="1" x14ac:dyDescent="0.25"/>
    <row r="32636" hidden="1" x14ac:dyDescent="0.25"/>
    <row r="32637" hidden="1" x14ac:dyDescent="0.25"/>
    <row r="32638" hidden="1" x14ac:dyDescent="0.25"/>
    <row r="32639" hidden="1" x14ac:dyDescent="0.25"/>
    <row r="32640" hidden="1" x14ac:dyDescent="0.25"/>
    <row r="32641" hidden="1" x14ac:dyDescent="0.25"/>
    <row r="32642" hidden="1" x14ac:dyDescent="0.25"/>
    <row r="32643" hidden="1" x14ac:dyDescent="0.25"/>
    <row r="32644" hidden="1" x14ac:dyDescent="0.25"/>
    <row r="32645" hidden="1" x14ac:dyDescent="0.25"/>
    <row r="32646" hidden="1" x14ac:dyDescent="0.25"/>
    <row r="32647" hidden="1" x14ac:dyDescent="0.25"/>
    <row r="32648" hidden="1" x14ac:dyDescent="0.25"/>
    <row r="32649" hidden="1" x14ac:dyDescent="0.25"/>
    <row r="32650" hidden="1" x14ac:dyDescent="0.25"/>
    <row r="32651" hidden="1" x14ac:dyDescent="0.25"/>
    <row r="32652" hidden="1" x14ac:dyDescent="0.25"/>
    <row r="32653" hidden="1" x14ac:dyDescent="0.25"/>
    <row r="32654" hidden="1" x14ac:dyDescent="0.25"/>
    <row r="32655" hidden="1" x14ac:dyDescent="0.25"/>
    <row r="32656" hidden="1" x14ac:dyDescent="0.25"/>
    <row r="32657" hidden="1" x14ac:dyDescent="0.25"/>
    <row r="32658" hidden="1" x14ac:dyDescent="0.25"/>
    <row r="32659" hidden="1" x14ac:dyDescent="0.25"/>
    <row r="32660" hidden="1" x14ac:dyDescent="0.25"/>
    <row r="32661" hidden="1" x14ac:dyDescent="0.25"/>
    <row r="32662" hidden="1" x14ac:dyDescent="0.25"/>
    <row r="32663" hidden="1" x14ac:dyDescent="0.25"/>
    <row r="32664" hidden="1" x14ac:dyDescent="0.25"/>
    <row r="32665" hidden="1" x14ac:dyDescent="0.25"/>
    <row r="32666" hidden="1" x14ac:dyDescent="0.25"/>
    <row r="32667" hidden="1" x14ac:dyDescent="0.25"/>
    <row r="32668" hidden="1" x14ac:dyDescent="0.25"/>
    <row r="32669" hidden="1" x14ac:dyDescent="0.25"/>
    <row r="32670" hidden="1" x14ac:dyDescent="0.25"/>
    <row r="32671" hidden="1" x14ac:dyDescent="0.25"/>
    <row r="32672" hidden="1" x14ac:dyDescent="0.25"/>
    <row r="32673" hidden="1" x14ac:dyDescent="0.25"/>
    <row r="32674" hidden="1" x14ac:dyDescent="0.25"/>
    <row r="32675" hidden="1" x14ac:dyDescent="0.25"/>
    <row r="32676" hidden="1" x14ac:dyDescent="0.25"/>
    <row r="32677" hidden="1" x14ac:dyDescent="0.25"/>
    <row r="32678" hidden="1" x14ac:dyDescent="0.25"/>
    <row r="32679" hidden="1" x14ac:dyDescent="0.25"/>
    <row r="32680" hidden="1" x14ac:dyDescent="0.25"/>
    <row r="32681" hidden="1" x14ac:dyDescent="0.25"/>
    <row r="32682" hidden="1" x14ac:dyDescent="0.25"/>
    <row r="32683" hidden="1" x14ac:dyDescent="0.25"/>
    <row r="32684" hidden="1" x14ac:dyDescent="0.25"/>
    <row r="32685" hidden="1" x14ac:dyDescent="0.25"/>
    <row r="32686" hidden="1" x14ac:dyDescent="0.25"/>
    <row r="32687" hidden="1" x14ac:dyDescent="0.25"/>
    <row r="32688" hidden="1" x14ac:dyDescent="0.25"/>
    <row r="32689" hidden="1" x14ac:dyDescent="0.25"/>
    <row r="32690" hidden="1" x14ac:dyDescent="0.25"/>
    <row r="32691" hidden="1" x14ac:dyDescent="0.25"/>
    <row r="32692" hidden="1" x14ac:dyDescent="0.25"/>
    <row r="32693" hidden="1" x14ac:dyDescent="0.25"/>
    <row r="32694" hidden="1" x14ac:dyDescent="0.25"/>
    <row r="32695" hidden="1" x14ac:dyDescent="0.25"/>
    <row r="32696" hidden="1" x14ac:dyDescent="0.25"/>
    <row r="32697" hidden="1" x14ac:dyDescent="0.25"/>
    <row r="32698" hidden="1" x14ac:dyDescent="0.25"/>
    <row r="32699" hidden="1" x14ac:dyDescent="0.25"/>
    <row r="32700" hidden="1" x14ac:dyDescent="0.25"/>
    <row r="32701" hidden="1" x14ac:dyDescent="0.25"/>
    <row r="32702" hidden="1" x14ac:dyDescent="0.25"/>
    <row r="32703" hidden="1" x14ac:dyDescent="0.25"/>
    <row r="32704" hidden="1" x14ac:dyDescent="0.25"/>
    <row r="32705" hidden="1" x14ac:dyDescent="0.25"/>
    <row r="32706" hidden="1" x14ac:dyDescent="0.25"/>
    <row r="32707" hidden="1" x14ac:dyDescent="0.25"/>
    <row r="32708" hidden="1" x14ac:dyDescent="0.25"/>
    <row r="32709" hidden="1" x14ac:dyDescent="0.25"/>
    <row r="32710" hidden="1" x14ac:dyDescent="0.25"/>
    <row r="32711" hidden="1" x14ac:dyDescent="0.25"/>
    <row r="32712" hidden="1" x14ac:dyDescent="0.25"/>
    <row r="32713" hidden="1" x14ac:dyDescent="0.25"/>
    <row r="32714" hidden="1" x14ac:dyDescent="0.25"/>
    <row r="32715" hidden="1" x14ac:dyDescent="0.25"/>
    <row r="32716" hidden="1" x14ac:dyDescent="0.25"/>
    <row r="32717" hidden="1" x14ac:dyDescent="0.25"/>
    <row r="32718" hidden="1" x14ac:dyDescent="0.25"/>
    <row r="32719" hidden="1" x14ac:dyDescent="0.25"/>
    <row r="32720" hidden="1" x14ac:dyDescent="0.25"/>
    <row r="32721" hidden="1" x14ac:dyDescent="0.25"/>
    <row r="32722" hidden="1" x14ac:dyDescent="0.25"/>
    <row r="32723" hidden="1" x14ac:dyDescent="0.25"/>
    <row r="32724" hidden="1" x14ac:dyDescent="0.25"/>
    <row r="32725" hidden="1" x14ac:dyDescent="0.25"/>
    <row r="32726" hidden="1" x14ac:dyDescent="0.25"/>
    <row r="32727" hidden="1" x14ac:dyDescent="0.25"/>
    <row r="32728" hidden="1" x14ac:dyDescent="0.25"/>
    <row r="32729" hidden="1" x14ac:dyDescent="0.25"/>
    <row r="32730" hidden="1" x14ac:dyDescent="0.25"/>
    <row r="32731" hidden="1" x14ac:dyDescent="0.25"/>
    <row r="32732" hidden="1" x14ac:dyDescent="0.25"/>
    <row r="32733" hidden="1" x14ac:dyDescent="0.25"/>
    <row r="32734" hidden="1" x14ac:dyDescent="0.25"/>
    <row r="32735" hidden="1" x14ac:dyDescent="0.25"/>
    <row r="32736" hidden="1" x14ac:dyDescent="0.25"/>
    <row r="32737" hidden="1" x14ac:dyDescent="0.25"/>
    <row r="32738" hidden="1" x14ac:dyDescent="0.25"/>
    <row r="32739" hidden="1" x14ac:dyDescent="0.25"/>
    <row r="32740" hidden="1" x14ac:dyDescent="0.25"/>
    <row r="32741" hidden="1" x14ac:dyDescent="0.25"/>
    <row r="32742" hidden="1" x14ac:dyDescent="0.25"/>
    <row r="32743" hidden="1" x14ac:dyDescent="0.25"/>
    <row r="32744" hidden="1" x14ac:dyDescent="0.25"/>
    <row r="32745" hidden="1" x14ac:dyDescent="0.25"/>
    <row r="32746" hidden="1" x14ac:dyDescent="0.25"/>
    <row r="32747" hidden="1" x14ac:dyDescent="0.25"/>
    <row r="32748" hidden="1" x14ac:dyDescent="0.25"/>
    <row r="32749" hidden="1" x14ac:dyDescent="0.25"/>
    <row r="32750" hidden="1" x14ac:dyDescent="0.25"/>
    <row r="32751" hidden="1" x14ac:dyDescent="0.25"/>
    <row r="32752" hidden="1" x14ac:dyDescent="0.25"/>
    <row r="32753" hidden="1" x14ac:dyDescent="0.25"/>
    <row r="32754" hidden="1" x14ac:dyDescent="0.25"/>
    <row r="32755" hidden="1" x14ac:dyDescent="0.25"/>
    <row r="32756" hidden="1" x14ac:dyDescent="0.25"/>
    <row r="32757" hidden="1" x14ac:dyDescent="0.25"/>
    <row r="32758" hidden="1" x14ac:dyDescent="0.25"/>
    <row r="32759" hidden="1" x14ac:dyDescent="0.25"/>
    <row r="32760" hidden="1" x14ac:dyDescent="0.25"/>
    <row r="32761" hidden="1" x14ac:dyDescent="0.25"/>
    <row r="32762" hidden="1" x14ac:dyDescent="0.25"/>
    <row r="32763" hidden="1" x14ac:dyDescent="0.25"/>
    <row r="32764" hidden="1" x14ac:dyDescent="0.25"/>
    <row r="32765" hidden="1" x14ac:dyDescent="0.25"/>
    <row r="32766" hidden="1" x14ac:dyDescent="0.25"/>
    <row r="32767" hidden="1" x14ac:dyDescent="0.25"/>
    <row r="32768" hidden="1" x14ac:dyDescent="0.25"/>
    <row r="32769" hidden="1" x14ac:dyDescent="0.25"/>
    <row r="32770" hidden="1" x14ac:dyDescent="0.25"/>
    <row r="32771" hidden="1" x14ac:dyDescent="0.25"/>
    <row r="32772" hidden="1" x14ac:dyDescent="0.25"/>
    <row r="32773" hidden="1" x14ac:dyDescent="0.25"/>
    <row r="32774" hidden="1" x14ac:dyDescent="0.25"/>
    <row r="32775" hidden="1" x14ac:dyDescent="0.25"/>
    <row r="32776" hidden="1" x14ac:dyDescent="0.25"/>
    <row r="32777" hidden="1" x14ac:dyDescent="0.25"/>
    <row r="32778" hidden="1" x14ac:dyDescent="0.25"/>
    <row r="32779" hidden="1" x14ac:dyDescent="0.25"/>
    <row r="32780" hidden="1" x14ac:dyDescent="0.25"/>
    <row r="32781" hidden="1" x14ac:dyDescent="0.25"/>
    <row r="32782" hidden="1" x14ac:dyDescent="0.25"/>
    <row r="32783" hidden="1" x14ac:dyDescent="0.25"/>
    <row r="32784" hidden="1" x14ac:dyDescent="0.25"/>
    <row r="32785" hidden="1" x14ac:dyDescent="0.25"/>
    <row r="32786" hidden="1" x14ac:dyDescent="0.25"/>
    <row r="32787" hidden="1" x14ac:dyDescent="0.25"/>
    <row r="32788" hidden="1" x14ac:dyDescent="0.25"/>
    <row r="32789" hidden="1" x14ac:dyDescent="0.25"/>
    <row r="32790" hidden="1" x14ac:dyDescent="0.25"/>
    <row r="32791" hidden="1" x14ac:dyDescent="0.25"/>
    <row r="32792" hidden="1" x14ac:dyDescent="0.25"/>
    <row r="32793" hidden="1" x14ac:dyDescent="0.25"/>
    <row r="32794" hidden="1" x14ac:dyDescent="0.25"/>
    <row r="32795" hidden="1" x14ac:dyDescent="0.25"/>
    <row r="32796" hidden="1" x14ac:dyDescent="0.25"/>
    <row r="32797" hidden="1" x14ac:dyDescent="0.25"/>
    <row r="32798" hidden="1" x14ac:dyDescent="0.25"/>
    <row r="32799" hidden="1" x14ac:dyDescent="0.25"/>
    <row r="32800" hidden="1" x14ac:dyDescent="0.25"/>
    <row r="32801" hidden="1" x14ac:dyDescent="0.25"/>
    <row r="32802" hidden="1" x14ac:dyDescent="0.25"/>
    <row r="32803" hidden="1" x14ac:dyDescent="0.25"/>
    <row r="32804" hidden="1" x14ac:dyDescent="0.25"/>
    <row r="32805" hidden="1" x14ac:dyDescent="0.25"/>
    <row r="32806" hidden="1" x14ac:dyDescent="0.25"/>
    <row r="32807" hidden="1" x14ac:dyDescent="0.25"/>
    <row r="32808" hidden="1" x14ac:dyDescent="0.25"/>
    <row r="32809" hidden="1" x14ac:dyDescent="0.25"/>
    <row r="32810" hidden="1" x14ac:dyDescent="0.25"/>
    <row r="32811" hidden="1" x14ac:dyDescent="0.25"/>
    <row r="32812" hidden="1" x14ac:dyDescent="0.25"/>
    <row r="32813" hidden="1" x14ac:dyDescent="0.25"/>
    <row r="32814" hidden="1" x14ac:dyDescent="0.25"/>
    <row r="32815" hidden="1" x14ac:dyDescent="0.25"/>
    <row r="32816" hidden="1" x14ac:dyDescent="0.25"/>
    <row r="32817" hidden="1" x14ac:dyDescent="0.25"/>
    <row r="32818" hidden="1" x14ac:dyDescent="0.25"/>
    <row r="32819" hidden="1" x14ac:dyDescent="0.25"/>
    <row r="32820" hidden="1" x14ac:dyDescent="0.25"/>
    <row r="32821" hidden="1" x14ac:dyDescent="0.25"/>
    <row r="32822" hidden="1" x14ac:dyDescent="0.25"/>
    <row r="32823" hidden="1" x14ac:dyDescent="0.25"/>
    <row r="32824" hidden="1" x14ac:dyDescent="0.25"/>
    <row r="32825" hidden="1" x14ac:dyDescent="0.25"/>
    <row r="32826" hidden="1" x14ac:dyDescent="0.25"/>
    <row r="32827" hidden="1" x14ac:dyDescent="0.25"/>
    <row r="32828" hidden="1" x14ac:dyDescent="0.25"/>
    <row r="32829" hidden="1" x14ac:dyDescent="0.25"/>
    <row r="32830" hidden="1" x14ac:dyDescent="0.25"/>
    <row r="32831" hidden="1" x14ac:dyDescent="0.25"/>
    <row r="32832" hidden="1" x14ac:dyDescent="0.25"/>
    <row r="32833" hidden="1" x14ac:dyDescent="0.25"/>
    <row r="32834" hidden="1" x14ac:dyDescent="0.25"/>
    <row r="32835" hidden="1" x14ac:dyDescent="0.25"/>
    <row r="32836" hidden="1" x14ac:dyDescent="0.25"/>
    <row r="32837" hidden="1" x14ac:dyDescent="0.25"/>
    <row r="32838" hidden="1" x14ac:dyDescent="0.25"/>
    <row r="32839" hidden="1" x14ac:dyDescent="0.25"/>
    <row r="32840" hidden="1" x14ac:dyDescent="0.25"/>
    <row r="32841" hidden="1" x14ac:dyDescent="0.25"/>
    <row r="32842" hidden="1" x14ac:dyDescent="0.25"/>
    <row r="32843" hidden="1" x14ac:dyDescent="0.25"/>
    <row r="32844" hidden="1" x14ac:dyDescent="0.25"/>
    <row r="32845" hidden="1" x14ac:dyDescent="0.25"/>
    <row r="32846" hidden="1" x14ac:dyDescent="0.25"/>
    <row r="32847" hidden="1" x14ac:dyDescent="0.25"/>
    <row r="32848" hidden="1" x14ac:dyDescent="0.25"/>
    <row r="32849" hidden="1" x14ac:dyDescent="0.25"/>
    <row r="32850" hidden="1" x14ac:dyDescent="0.25"/>
    <row r="32851" hidden="1" x14ac:dyDescent="0.25"/>
    <row r="32852" hidden="1" x14ac:dyDescent="0.25"/>
    <row r="32853" hidden="1" x14ac:dyDescent="0.25"/>
    <row r="32854" hidden="1" x14ac:dyDescent="0.25"/>
    <row r="32855" hidden="1" x14ac:dyDescent="0.25"/>
    <row r="32856" hidden="1" x14ac:dyDescent="0.25"/>
    <row r="32857" hidden="1" x14ac:dyDescent="0.25"/>
    <row r="32858" hidden="1" x14ac:dyDescent="0.25"/>
    <row r="32859" hidden="1" x14ac:dyDescent="0.25"/>
    <row r="32860" hidden="1" x14ac:dyDescent="0.25"/>
    <row r="32861" hidden="1" x14ac:dyDescent="0.25"/>
    <row r="32862" hidden="1" x14ac:dyDescent="0.25"/>
    <row r="32863" hidden="1" x14ac:dyDescent="0.25"/>
    <row r="32864" hidden="1" x14ac:dyDescent="0.25"/>
    <row r="32865" hidden="1" x14ac:dyDescent="0.25"/>
    <row r="32866" hidden="1" x14ac:dyDescent="0.25"/>
    <row r="32867" hidden="1" x14ac:dyDescent="0.25"/>
    <row r="32868" hidden="1" x14ac:dyDescent="0.25"/>
    <row r="32869" hidden="1" x14ac:dyDescent="0.25"/>
    <row r="32870" hidden="1" x14ac:dyDescent="0.25"/>
    <row r="32871" hidden="1" x14ac:dyDescent="0.25"/>
    <row r="32872" hidden="1" x14ac:dyDescent="0.25"/>
    <row r="32873" hidden="1" x14ac:dyDescent="0.25"/>
    <row r="32874" hidden="1" x14ac:dyDescent="0.25"/>
    <row r="32875" hidden="1" x14ac:dyDescent="0.25"/>
    <row r="32876" hidden="1" x14ac:dyDescent="0.25"/>
    <row r="32877" hidden="1" x14ac:dyDescent="0.25"/>
    <row r="32878" hidden="1" x14ac:dyDescent="0.25"/>
    <row r="32879" hidden="1" x14ac:dyDescent="0.25"/>
    <row r="32880" hidden="1" x14ac:dyDescent="0.25"/>
    <row r="32881" hidden="1" x14ac:dyDescent="0.25"/>
    <row r="32882" hidden="1" x14ac:dyDescent="0.25"/>
    <row r="32883" hidden="1" x14ac:dyDescent="0.25"/>
    <row r="32884" hidden="1" x14ac:dyDescent="0.25"/>
    <row r="32885" hidden="1" x14ac:dyDescent="0.25"/>
    <row r="32886" hidden="1" x14ac:dyDescent="0.25"/>
    <row r="32887" hidden="1" x14ac:dyDescent="0.25"/>
    <row r="32888" hidden="1" x14ac:dyDescent="0.25"/>
    <row r="32889" hidden="1" x14ac:dyDescent="0.25"/>
    <row r="32890" hidden="1" x14ac:dyDescent="0.25"/>
    <row r="32891" hidden="1" x14ac:dyDescent="0.25"/>
    <row r="32892" hidden="1" x14ac:dyDescent="0.25"/>
    <row r="32893" hidden="1" x14ac:dyDescent="0.25"/>
    <row r="32894" hidden="1" x14ac:dyDescent="0.25"/>
    <row r="32895" hidden="1" x14ac:dyDescent="0.25"/>
    <row r="32896" hidden="1" x14ac:dyDescent="0.25"/>
    <row r="32897" hidden="1" x14ac:dyDescent="0.25"/>
    <row r="32898" hidden="1" x14ac:dyDescent="0.25"/>
    <row r="32899" hidden="1" x14ac:dyDescent="0.25"/>
    <row r="32900" hidden="1" x14ac:dyDescent="0.25"/>
    <row r="32901" hidden="1" x14ac:dyDescent="0.25"/>
    <row r="32902" hidden="1" x14ac:dyDescent="0.25"/>
    <row r="32903" hidden="1" x14ac:dyDescent="0.25"/>
    <row r="32904" hidden="1" x14ac:dyDescent="0.25"/>
    <row r="32905" hidden="1" x14ac:dyDescent="0.25"/>
    <row r="32906" hidden="1" x14ac:dyDescent="0.25"/>
    <row r="32907" hidden="1" x14ac:dyDescent="0.25"/>
    <row r="32908" hidden="1" x14ac:dyDescent="0.25"/>
    <row r="32909" hidden="1" x14ac:dyDescent="0.25"/>
    <row r="32910" hidden="1" x14ac:dyDescent="0.25"/>
    <row r="32911" hidden="1" x14ac:dyDescent="0.25"/>
    <row r="32912" hidden="1" x14ac:dyDescent="0.25"/>
    <row r="32913" hidden="1" x14ac:dyDescent="0.25"/>
    <row r="32914" hidden="1" x14ac:dyDescent="0.25"/>
    <row r="32915" hidden="1" x14ac:dyDescent="0.25"/>
    <row r="32916" hidden="1" x14ac:dyDescent="0.25"/>
    <row r="32917" hidden="1" x14ac:dyDescent="0.25"/>
    <row r="32918" hidden="1" x14ac:dyDescent="0.25"/>
    <row r="32919" hidden="1" x14ac:dyDescent="0.25"/>
    <row r="32920" hidden="1" x14ac:dyDescent="0.25"/>
    <row r="32921" hidden="1" x14ac:dyDescent="0.25"/>
    <row r="32922" hidden="1" x14ac:dyDescent="0.25"/>
    <row r="32923" hidden="1" x14ac:dyDescent="0.25"/>
    <row r="32924" hidden="1" x14ac:dyDescent="0.25"/>
    <row r="32925" hidden="1" x14ac:dyDescent="0.25"/>
    <row r="32926" hidden="1" x14ac:dyDescent="0.25"/>
    <row r="32927" hidden="1" x14ac:dyDescent="0.25"/>
    <row r="32928" hidden="1" x14ac:dyDescent="0.25"/>
    <row r="32929" hidden="1" x14ac:dyDescent="0.25"/>
    <row r="32930" hidden="1" x14ac:dyDescent="0.25"/>
    <row r="32931" hidden="1" x14ac:dyDescent="0.25"/>
    <row r="32932" hidden="1" x14ac:dyDescent="0.25"/>
    <row r="32933" hidden="1" x14ac:dyDescent="0.25"/>
    <row r="32934" hidden="1" x14ac:dyDescent="0.25"/>
    <row r="32935" hidden="1" x14ac:dyDescent="0.25"/>
    <row r="32936" hidden="1" x14ac:dyDescent="0.25"/>
    <row r="32937" hidden="1" x14ac:dyDescent="0.25"/>
    <row r="32938" hidden="1" x14ac:dyDescent="0.25"/>
    <row r="32939" hidden="1" x14ac:dyDescent="0.25"/>
    <row r="32940" hidden="1" x14ac:dyDescent="0.25"/>
    <row r="32941" hidden="1" x14ac:dyDescent="0.25"/>
    <row r="32942" hidden="1" x14ac:dyDescent="0.25"/>
    <row r="32943" hidden="1" x14ac:dyDescent="0.25"/>
    <row r="32944" hidden="1" x14ac:dyDescent="0.25"/>
    <row r="32945" hidden="1" x14ac:dyDescent="0.25"/>
    <row r="32946" hidden="1" x14ac:dyDescent="0.25"/>
    <row r="32947" hidden="1" x14ac:dyDescent="0.25"/>
    <row r="32948" hidden="1" x14ac:dyDescent="0.25"/>
    <row r="32949" hidden="1" x14ac:dyDescent="0.25"/>
    <row r="32950" hidden="1" x14ac:dyDescent="0.25"/>
    <row r="32951" hidden="1" x14ac:dyDescent="0.25"/>
    <row r="32952" hidden="1" x14ac:dyDescent="0.25"/>
    <row r="32953" hidden="1" x14ac:dyDescent="0.25"/>
    <row r="32954" hidden="1" x14ac:dyDescent="0.25"/>
    <row r="32955" hidden="1" x14ac:dyDescent="0.25"/>
    <row r="32956" hidden="1" x14ac:dyDescent="0.25"/>
    <row r="32957" hidden="1" x14ac:dyDescent="0.25"/>
    <row r="32958" hidden="1" x14ac:dyDescent="0.25"/>
    <row r="32959" hidden="1" x14ac:dyDescent="0.25"/>
    <row r="32960" hidden="1" x14ac:dyDescent="0.25"/>
    <row r="32961" hidden="1" x14ac:dyDescent="0.25"/>
    <row r="32962" hidden="1" x14ac:dyDescent="0.25"/>
    <row r="32963" hidden="1" x14ac:dyDescent="0.25"/>
    <row r="32964" hidden="1" x14ac:dyDescent="0.25"/>
    <row r="32965" hidden="1" x14ac:dyDescent="0.25"/>
    <row r="32966" hidden="1" x14ac:dyDescent="0.25"/>
    <row r="32967" hidden="1" x14ac:dyDescent="0.25"/>
    <row r="32968" hidden="1" x14ac:dyDescent="0.25"/>
    <row r="32969" hidden="1" x14ac:dyDescent="0.25"/>
    <row r="32970" hidden="1" x14ac:dyDescent="0.25"/>
    <row r="32971" hidden="1" x14ac:dyDescent="0.25"/>
    <row r="32972" hidden="1" x14ac:dyDescent="0.25"/>
    <row r="32973" hidden="1" x14ac:dyDescent="0.25"/>
    <row r="32974" hidden="1" x14ac:dyDescent="0.25"/>
    <row r="32975" hidden="1" x14ac:dyDescent="0.25"/>
    <row r="32976" hidden="1" x14ac:dyDescent="0.25"/>
    <row r="32977" hidden="1" x14ac:dyDescent="0.25"/>
    <row r="32978" hidden="1" x14ac:dyDescent="0.25"/>
    <row r="32979" hidden="1" x14ac:dyDescent="0.25"/>
    <row r="32980" hidden="1" x14ac:dyDescent="0.25"/>
    <row r="32981" hidden="1" x14ac:dyDescent="0.25"/>
    <row r="32982" hidden="1" x14ac:dyDescent="0.25"/>
    <row r="32983" hidden="1" x14ac:dyDescent="0.25"/>
    <row r="32984" hidden="1" x14ac:dyDescent="0.25"/>
    <row r="32985" hidden="1" x14ac:dyDescent="0.25"/>
    <row r="32986" hidden="1" x14ac:dyDescent="0.25"/>
    <row r="32987" hidden="1" x14ac:dyDescent="0.25"/>
    <row r="32988" hidden="1" x14ac:dyDescent="0.25"/>
    <row r="32989" hidden="1" x14ac:dyDescent="0.25"/>
    <row r="32990" hidden="1" x14ac:dyDescent="0.25"/>
    <row r="32991" hidden="1" x14ac:dyDescent="0.25"/>
    <row r="32992" hidden="1" x14ac:dyDescent="0.25"/>
    <row r="32993" hidden="1" x14ac:dyDescent="0.25"/>
    <row r="32994" hidden="1" x14ac:dyDescent="0.25"/>
    <row r="32995" hidden="1" x14ac:dyDescent="0.25"/>
    <row r="32996" hidden="1" x14ac:dyDescent="0.25"/>
    <row r="32997" hidden="1" x14ac:dyDescent="0.25"/>
    <row r="32998" hidden="1" x14ac:dyDescent="0.25"/>
    <row r="32999" hidden="1" x14ac:dyDescent="0.25"/>
    <row r="33000" hidden="1" x14ac:dyDescent="0.25"/>
    <row r="33001" hidden="1" x14ac:dyDescent="0.25"/>
    <row r="33002" hidden="1" x14ac:dyDescent="0.25"/>
    <row r="33003" hidden="1" x14ac:dyDescent="0.25"/>
    <row r="33004" hidden="1" x14ac:dyDescent="0.25"/>
    <row r="33005" hidden="1" x14ac:dyDescent="0.25"/>
    <row r="33006" hidden="1" x14ac:dyDescent="0.25"/>
    <row r="33007" hidden="1" x14ac:dyDescent="0.25"/>
    <row r="33008" hidden="1" x14ac:dyDescent="0.25"/>
    <row r="33009" hidden="1" x14ac:dyDescent="0.25"/>
    <row r="33010" hidden="1" x14ac:dyDescent="0.25"/>
    <row r="33011" hidden="1" x14ac:dyDescent="0.25"/>
    <row r="33012" hidden="1" x14ac:dyDescent="0.25"/>
    <row r="33013" hidden="1" x14ac:dyDescent="0.25"/>
    <row r="33014" hidden="1" x14ac:dyDescent="0.25"/>
    <row r="33015" hidden="1" x14ac:dyDescent="0.25"/>
    <row r="33016" hidden="1" x14ac:dyDescent="0.25"/>
    <row r="33017" hidden="1" x14ac:dyDescent="0.25"/>
    <row r="33018" hidden="1" x14ac:dyDescent="0.25"/>
    <row r="33019" hidden="1" x14ac:dyDescent="0.25"/>
    <row r="33020" hidden="1" x14ac:dyDescent="0.25"/>
    <row r="33021" hidden="1" x14ac:dyDescent="0.25"/>
    <row r="33022" hidden="1" x14ac:dyDescent="0.25"/>
    <row r="33023" hidden="1" x14ac:dyDescent="0.25"/>
    <row r="33024" hidden="1" x14ac:dyDescent="0.25"/>
    <row r="33025" hidden="1" x14ac:dyDescent="0.25"/>
    <row r="33026" hidden="1" x14ac:dyDescent="0.25"/>
    <row r="33027" hidden="1" x14ac:dyDescent="0.25"/>
    <row r="33028" hidden="1" x14ac:dyDescent="0.25"/>
    <row r="33029" hidden="1" x14ac:dyDescent="0.25"/>
    <row r="33030" hidden="1" x14ac:dyDescent="0.25"/>
    <row r="33031" hidden="1" x14ac:dyDescent="0.25"/>
    <row r="33032" hidden="1" x14ac:dyDescent="0.25"/>
    <row r="33033" hidden="1" x14ac:dyDescent="0.25"/>
    <row r="33034" hidden="1" x14ac:dyDescent="0.25"/>
    <row r="33035" hidden="1" x14ac:dyDescent="0.25"/>
    <row r="33036" hidden="1" x14ac:dyDescent="0.25"/>
    <row r="33037" hidden="1" x14ac:dyDescent="0.25"/>
    <row r="33038" hidden="1" x14ac:dyDescent="0.25"/>
    <row r="33039" hidden="1" x14ac:dyDescent="0.25"/>
    <row r="33040" hidden="1" x14ac:dyDescent="0.25"/>
    <row r="33041" hidden="1" x14ac:dyDescent="0.25"/>
    <row r="33042" hidden="1" x14ac:dyDescent="0.25"/>
    <row r="33043" hidden="1" x14ac:dyDescent="0.25"/>
    <row r="33044" hidden="1" x14ac:dyDescent="0.25"/>
    <row r="33045" hidden="1" x14ac:dyDescent="0.25"/>
    <row r="33046" hidden="1" x14ac:dyDescent="0.25"/>
    <row r="33047" hidden="1" x14ac:dyDescent="0.25"/>
    <row r="33048" hidden="1" x14ac:dyDescent="0.25"/>
    <row r="33049" hidden="1" x14ac:dyDescent="0.25"/>
    <row r="33050" hidden="1" x14ac:dyDescent="0.25"/>
    <row r="33051" hidden="1" x14ac:dyDescent="0.25"/>
    <row r="33052" hidden="1" x14ac:dyDescent="0.25"/>
    <row r="33053" hidden="1" x14ac:dyDescent="0.25"/>
    <row r="33054" hidden="1" x14ac:dyDescent="0.25"/>
    <row r="33055" hidden="1" x14ac:dyDescent="0.25"/>
    <row r="33056" hidden="1" x14ac:dyDescent="0.25"/>
    <row r="33057" hidden="1" x14ac:dyDescent="0.25"/>
    <row r="33058" hidden="1" x14ac:dyDescent="0.25"/>
    <row r="33059" hidden="1" x14ac:dyDescent="0.25"/>
    <row r="33060" hidden="1" x14ac:dyDescent="0.25"/>
    <row r="33061" hidden="1" x14ac:dyDescent="0.25"/>
    <row r="33062" hidden="1" x14ac:dyDescent="0.25"/>
    <row r="33063" hidden="1" x14ac:dyDescent="0.25"/>
    <row r="33064" hidden="1" x14ac:dyDescent="0.25"/>
    <row r="33065" hidden="1" x14ac:dyDescent="0.25"/>
    <row r="33066" hidden="1" x14ac:dyDescent="0.25"/>
    <row r="33067" hidden="1" x14ac:dyDescent="0.25"/>
    <row r="33068" hidden="1" x14ac:dyDescent="0.25"/>
    <row r="33069" hidden="1" x14ac:dyDescent="0.25"/>
    <row r="33070" hidden="1" x14ac:dyDescent="0.25"/>
    <row r="33071" hidden="1" x14ac:dyDescent="0.25"/>
    <row r="33072" hidden="1" x14ac:dyDescent="0.25"/>
    <row r="33073" hidden="1" x14ac:dyDescent="0.25"/>
    <row r="33074" hidden="1" x14ac:dyDescent="0.25"/>
    <row r="33075" hidden="1" x14ac:dyDescent="0.25"/>
    <row r="33076" hidden="1" x14ac:dyDescent="0.25"/>
    <row r="33077" hidden="1" x14ac:dyDescent="0.25"/>
    <row r="33078" hidden="1" x14ac:dyDescent="0.25"/>
    <row r="33079" hidden="1" x14ac:dyDescent="0.25"/>
    <row r="33080" hidden="1" x14ac:dyDescent="0.25"/>
    <row r="33081" hidden="1" x14ac:dyDescent="0.25"/>
    <row r="33082" hidden="1" x14ac:dyDescent="0.25"/>
    <row r="33083" hidden="1" x14ac:dyDescent="0.25"/>
    <row r="33084" hidden="1" x14ac:dyDescent="0.25"/>
    <row r="33085" hidden="1" x14ac:dyDescent="0.25"/>
    <row r="33086" hidden="1" x14ac:dyDescent="0.25"/>
    <row r="33087" hidden="1" x14ac:dyDescent="0.25"/>
    <row r="33088" hidden="1" x14ac:dyDescent="0.25"/>
    <row r="33089" hidden="1" x14ac:dyDescent="0.25"/>
    <row r="33090" hidden="1" x14ac:dyDescent="0.25"/>
    <row r="33091" hidden="1" x14ac:dyDescent="0.25"/>
    <row r="33092" hidden="1" x14ac:dyDescent="0.25"/>
    <row r="33093" hidden="1" x14ac:dyDescent="0.25"/>
    <row r="33094" hidden="1" x14ac:dyDescent="0.25"/>
    <row r="33095" hidden="1" x14ac:dyDescent="0.25"/>
    <row r="33096" hidden="1" x14ac:dyDescent="0.25"/>
    <row r="33097" hidden="1" x14ac:dyDescent="0.25"/>
    <row r="33098" hidden="1" x14ac:dyDescent="0.25"/>
    <row r="33099" hidden="1" x14ac:dyDescent="0.25"/>
    <row r="33100" hidden="1" x14ac:dyDescent="0.25"/>
    <row r="33101" hidden="1" x14ac:dyDescent="0.25"/>
    <row r="33102" hidden="1" x14ac:dyDescent="0.25"/>
    <row r="33103" hidden="1" x14ac:dyDescent="0.25"/>
    <row r="33104" hidden="1" x14ac:dyDescent="0.25"/>
    <row r="33105" hidden="1" x14ac:dyDescent="0.25"/>
    <row r="33106" hidden="1" x14ac:dyDescent="0.25"/>
    <row r="33107" hidden="1" x14ac:dyDescent="0.25"/>
    <row r="33108" hidden="1" x14ac:dyDescent="0.25"/>
    <row r="33109" hidden="1" x14ac:dyDescent="0.25"/>
    <row r="33110" hidden="1" x14ac:dyDescent="0.25"/>
    <row r="33111" hidden="1" x14ac:dyDescent="0.25"/>
    <row r="33112" hidden="1" x14ac:dyDescent="0.25"/>
    <row r="33113" hidden="1" x14ac:dyDescent="0.25"/>
    <row r="33114" hidden="1" x14ac:dyDescent="0.25"/>
    <row r="33115" hidden="1" x14ac:dyDescent="0.25"/>
    <row r="33116" hidden="1" x14ac:dyDescent="0.25"/>
    <row r="33117" hidden="1" x14ac:dyDescent="0.25"/>
    <row r="33118" hidden="1" x14ac:dyDescent="0.25"/>
    <row r="33119" hidden="1" x14ac:dyDescent="0.25"/>
    <row r="33120" hidden="1" x14ac:dyDescent="0.25"/>
    <row r="33121" hidden="1" x14ac:dyDescent="0.25"/>
    <row r="33122" hidden="1" x14ac:dyDescent="0.25"/>
    <row r="33123" hidden="1" x14ac:dyDescent="0.25"/>
    <row r="33124" hidden="1" x14ac:dyDescent="0.25"/>
    <row r="33125" hidden="1" x14ac:dyDescent="0.25"/>
    <row r="33126" hidden="1" x14ac:dyDescent="0.25"/>
    <row r="33127" hidden="1" x14ac:dyDescent="0.25"/>
    <row r="33128" hidden="1" x14ac:dyDescent="0.25"/>
    <row r="33129" hidden="1" x14ac:dyDescent="0.25"/>
    <row r="33130" hidden="1" x14ac:dyDescent="0.25"/>
    <row r="33131" hidden="1" x14ac:dyDescent="0.25"/>
    <row r="33132" hidden="1" x14ac:dyDescent="0.25"/>
    <row r="33133" hidden="1" x14ac:dyDescent="0.25"/>
    <row r="33134" hidden="1" x14ac:dyDescent="0.25"/>
    <row r="33135" hidden="1" x14ac:dyDescent="0.25"/>
    <row r="33136" hidden="1" x14ac:dyDescent="0.25"/>
    <row r="33137" hidden="1" x14ac:dyDescent="0.25"/>
    <row r="33138" hidden="1" x14ac:dyDescent="0.25"/>
    <row r="33139" hidden="1" x14ac:dyDescent="0.25"/>
    <row r="33140" hidden="1" x14ac:dyDescent="0.25"/>
    <row r="33141" hidden="1" x14ac:dyDescent="0.25"/>
    <row r="33142" hidden="1" x14ac:dyDescent="0.25"/>
    <row r="33143" hidden="1" x14ac:dyDescent="0.25"/>
    <row r="33144" hidden="1" x14ac:dyDescent="0.25"/>
    <row r="33145" hidden="1" x14ac:dyDescent="0.25"/>
    <row r="33146" hidden="1" x14ac:dyDescent="0.25"/>
    <row r="33147" hidden="1" x14ac:dyDescent="0.25"/>
    <row r="33148" hidden="1" x14ac:dyDescent="0.25"/>
    <row r="33149" hidden="1" x14ac:dyDescent="0.25"/>
    <row r="33150" hidden="1" x14ac:dyDescent="0.25"/>
    <row r="33151" hidden="1" x14ac:dyDescent="0.25"/>
    <row r="33152" hidden="1" x14ac:dyDescent="0.25"/>
    <row r="33153" hidden="1" x14ac:dyDescent="0.25"/>
    <row r="33154" hidden="1" x14ac:dyDescent="0.25"/>
    <row r="33155" hidden="1" x14ac:dyDescent="0.25"/>
    <row r="33156" hidden="1" x14ac:dyDescent="0.25"/>
    <row r="33157" hidden="1" x14ac:dyDescent="0.25"/>
    <row r="33158" hidden="1" x14ac:dyDescent="0.25"/>
    <row r="33159" hidden="1" x14ac:dyDescent="0.25"/>
    <row r="33160" hidden="1" x14ac:dyDescent="0.25"/>
    <row r="33161" hidden="1" x14ac:dyDescent="0.25"/>
    <row r="33162" hidden="1" x14ac:dyDescent="0.25"/>
    <row r="33163" hidden="1" x14ac:dyDescent="0.25"/>
    <row r="33164" hidden="1" x14ac:dyDescent="0.25"/>
    <row r="33165" hidden="1" x14ac:dyDescent="0.25"/>
    <row r="33166" hidden="1" x14ac:dyDescent="0.25"/>
    <row r="33167" hidden="1" x14ac:dyDescent="0.25"/>
    <row r="33168" hidden="1" x14ac:dyDescent="0.25"/>
    <row r="33169" hidden="1" x14ac:dyDescent="0.25"/>
    <row r="33170" hidden="1" x14ac:dyDescent="0.25"/>
    <row r="33171" hidden="1" x14ac:dyDescent="0.25"/>
    <row r="33172" hidden="1" x14ac:dyDescent="0.25"/>
    <row r="33173" hidden="1" x14ac:dyDescent="0.25"/>
    <row r="33174" hidden="1" x14ac:dyDescent="0.25"/>
    <row r="33175" hidden="1" x14ac:dyDescent="0.25"/>
    <row r="33176" hidden="1" x14ac:dyDescent="0.25"/>
    <row r="33177" hidden="1" x14ac:dyDescent="0.25"/>
    <row r="33178" hidden="1" x14ac:dyDescent="0.25"/>
    <row r="33179" hidden="1" x14ac:dyDescent="0.25"/>
    <row r="33180" hidden="1" x14ac:dyDescent="0.25"/>
    <row r="33181" hidden="1" x14ac:dyDescent="0.25"/>
    <row r="33182" hidden="1" x14ac:dyDescent="0.25"/>
    <row r="33183" hidden="1" x14ac:dyDescent="0.25"/>
    <row r="33184" hidden="1" x14ac:dyDescent="0.25"/>
    <row r="33185" hidden="1" x14ac:dyDescent="0.25"/>
    <row r="33186" hidden="1" x14ac:dyDescent="0.25"/>
    <row r="33187" hidden="1" x14ac:dyDescent="0.25"/>
    <row r="33188" hidden="1" x14ac:dyDescent="0.25"/>
    <row r="33189" hidden="1" x14ac:dyDescent="0.25"/>
    <row r="33190" hidden="1" x14ac:dyDescent="0.25"/>
    <row r="33191" hidden="1" x14ac:dyDescent="0.25"/>
    <row r="33192" hidden="1" x14ac:dyDescent="0.25"/>
    <row r="33193" hidden="1" x14ac:dyDescent="0.25"/>
    <row r="33194" hidden="1" x14ac:dyDescent="0.25"/>
    <row r="33195" hidden="1" x14ac:dyDescent="0.25"/>
    <row r="33196" hidden="1" x14ac:dyDescent="0.25"/>
    <row r="33197" hidden="1" x14ac:dyDescent="0.25"/>
    <row r="33198" hidden="1" x14ac:dyDescent="0.25"/>
    <row r="33199" hidden="1" x14ac:dyDescent="0.25"/>
    <row r="33200" hidden="1" x14ac:dyDescent="0.25"/>
    <row r="33201" hidden="1" x14ac:dyDescent="0.25"/>
    <row r="33202" hidden="1" x14ac:dyDescent="0.25"/>
    <row r="33203" hidden="1" x14ac:dyDescent="0.25"/>
    <row r="33204" hidden="1" x14ac:dyDescent="0.25"/>
    <row r="33205" hidden="1" x14ac:dyDescent="0.25"/>
    <row r="33206" hidden="1" x14ac:dyDescent="0.25"/>
    <row r="33207" hidden="1" x14ac:dyDescent="0.25"/>
    <row r="33208" hidden="1" x14ac:dyDescent="0.25"/>
    <row r="33209" hidden="1" x14ac:dyDescent="0.25"/>
    <row r="33210" hidden="1" x14ac:dyDescent="0.25"/>
    <row r="33211" hidden="1" x14ac:dyDescent="0.25"/>
    <row r="33212" hidden="1" x14ac:dyDescent="0.25"/>
    <row r="33213" hidden="1" x14ac:dyDescent="0.25"/>
    <row r="33214" hidden="1" x14ac:dyDescent="0.25"/>
    <row r="33215" hidden="1" x14ac:dyDescent="0.25"/>
    <row r="33216" hidden="1" x14ac:dyDescent="0.25"/>
    <row r="33217" hidden="1" x14ac:dyDescent="0.25"/>
    <row r="33218" hidden="1" x14ac:dyDescent="0.25"/>
    <row r="33219" hidden="1" x14ac:dyDescent="0.25"/>
    <row r="33220" hidden="1" x14ac:dyDescent="0.25"/>
    <row r="33221" hidden="1" x14ac:dyDescent="0.25"/>
    <row r="33222" hidden="1" x14ac:dyDescent="0.25"/>
    <row r="33223" hidden="1" x14ac:dyDescent="0.25"/>
    <row r="33224" hidden="1" x14ac:dyDescent="0.25"/>
    <row r="33225" hidden="1" x14ac:dyDescent="0.25"/>
    <row r="33226" hidden="1" x14ac:dyDescent="0.25"/>
    <row r="33227" hidden="1" x14ac:dyDescent="0.25"/>
    <row r="33228" hidden="1" x14ac:dyDescent="0.25"/>
    <row r="33229" hidden="1" x14ac:dyDescent="0.25"/>
    <row r="33230" hidden="1" x14ac:dyDescent="0.25"/>
    <row r="33231" hidden="1" x14ac:dyDescent="0.25"/>
    <row r="33232" hidden="1" x14ac:dyDescent="0.25"/>
    <row r="33233" hidden="1" x14ac:dyDescent="0.25"/>
    <row r="33234" hidden="1" x14ac:dyDescent="0.25"/>
    <row r="33235" hidden="1" x14ac:dyDescent="0.25"/>
    <row r="33236" hidden="1" x14ac:dyDescent="0.25"/>
    <row r="33237" hidden="1" x14ac:dyDescent="0.25"/>
    <row r="33238" hidden="1" x14ac:dyDescent="0.25"/>
    <row r="33239" hidden="1" x14ac:dyDescent="0.25"/>
    <row r="33240" hidden="1" x14ac:dyDescent="0.25"/>
    <row r="33241" hidden="1" x14ac:dyDescent="0.25"/>
    <row r="33242" hidden="1" x14ac:dyDescent="0.25"/>
    <row r="33243" hidden="1" x14ac:dyDescent="0.25"/>
    <row r="33244" hidden="1" x14ac:dyDescent="0.25"/>
    <row r="33245" hidden="1" x14ac:dyDescent="0.25"/>
    <row r="33246" hidden="1" x14ac:dyDescent="0.25"/>
    <row r="33247" hidden="1" x14ac:dyDescent="0.25"/>
    <row r="33248" hidden="1" x14ac:dyDescent="0.25"/>
    <row r="33249" hidden="1" x14ac:dyDescent="0.25"/>
    <row r="33250" hidden="1" x14ac:dyDescent="0.25"/>
    <row r="33251" hidden="1" x14ac:dyDescent="0.25"/>
    <row r="33252" hidden="1" x14ac:dyDescent="0.25"/>
    <row r="33253" hidden="1" x14ac:dyDescent="0.25"/>
    <row r="33254" hidden="1" x14ac:dyDescent="0.25"/>
    <row r="33255" hidden="1" x14ac:dyDescent="0.25"/>
    <row r="33256" hidden="1" x14ac:dyDescent="0.25"/>
    <row r="33257" hidden="1" x14ac:dyDescent="0.25"/>
    <row r="33258" hidden="1" x14ac:dyDescent="0.25"/>
    <row r="33259" hidden="1" x14ac:dyDescent="0.25"/>
    <row r="33260" hidden="1" x14ac:dyDescent="0.25"/>
    <row r="33261" hidden="1" x14ac:dyDescent="0.25"/>
    <row r="33262" hidden="1" x14ac:dyDescent="0.25"/>
    <row r="33263" hidden="1" x14ac:dyDescent="0.25"/>
    <row r="33264" hidden="1" x14ac:dyDescent="0.25"/>
    <row r="33265" hidden="1" x14ac:dyDescent="0.25"/>
    <row r="33266" hidden="1" x14ac:dyDescent="0.25"/>
    <row r="33267" hidden="1" x14ac:dyDescent="0.25"/>
    <row r="33268" hidden="1" x14ac:dyDescent="0.25"/>
    <row r="33269" hidden="1" x14ac:dyDescent="0.25"/>
    <row r="33270" hidden="1" x14ac:dyDescent="0.25"/>
    <row r="33271" hidden="1" x14ac:dyDescent="0.25"/>
    <row r="33272" hidden="1" x14ac:dyDescent="0.25"/>
    <row r="33273" hidden="1" x14ac:dyDescent="0.25"/>
    <row r="33274" hidden="1" x14ac:dyDescent="0.25"/>
    <row r="33275" hidden="1" x14ac:dyDescent="0.25"/>
    <row r="33276" hidden="1" x14ac:dyDescent="0.25"/>
    <row r="33277" hidden="1" x14ac:dyDescent="0.25"/>
    <row r="33278" hidden="1" x14ac:dyDescent="0.25"/>
    <row r="33279" hidden="1" x14ac:dyDescent="0.25"/>
    <row r="33280" hidden="1" x14ac:dyDescent="0.25"/>
    <row r="33281" hidden="1" x14ac:dyDescent="0.25"/>
    <row r="33282" hidden="1" x14ac:dyDescent="0.25"/>
    <row r="33283" hidden="1" x14ac:dyDescent="0.25"/>
    <row r="33284" hidden="1" x14ac:dyDescent="0.25"/>
    <row r="33285" hidden="1" x14ac:dyDescent="0.25"/>
    <row r="33286" hidden="1" x14ac:dyDescent="0.25"/>
    <row r="33287" hidden="1" x14ac:dyDescent="0.25"/>
    <row r="33288" hidden="1" x14ac:dyDescent="0.25"/>
    <row r="33289" hidden="1" x14ac:dyDescent="0.25"/>
    <row r="33290" hidden="1" x14ac:dyDescent="0.25"/>
    <row r="33291" hidden="1" x14ac:dyDescent="0.25"/>
    <row r="33292" hidden="1" x14ac:dyDescent="0.25"/>
    <row r="33293" hidden="1" x14ac:dyDescent="0.25"/>
    <row r="33294" hidden="1" x14ac:dyDescent="0.25"/>
    <row r="33295" hidden="1" x14ac:dyDescent="0.25"/>
    <row r="33296" hidden="1" x14ac:dyDescent="0.25"/>
    <row r="33297" hidden="1" x14ac:dyDescent="0.25"/>
    <row r="33298" hidden="1" x14ac:dyDescent="0.25"/>
    <row r="33299" hidden="1" x14ac:dyDescent="0.25"/>
    <row r="33300" hidden="1" x14ac:dyDescent="0.25"/>
    <row r="33301" hidden="1" x14ac:dyDescent="0.25"/>
    <row r="33302" hidden="1" x14ac:dyDescent="0.25"/>
    <row r="33303" hidden="1" x14ac:dyDescent="0.25"/>
    <row r="33304" hidden="1" x14ac:dyDescent="0.25"/>
    <row r="33305" hidden="1" x14ac:dyDescent="0.25"/>
    <row r="33306" hidden="1" x14ac:dyDescent="0.25"/>
    <row r="33307" hidden="1" x14ac:dyDescent="0.25"/>
    <row r="33308" hidden="1" x14ac:dyDescent="0.25"/>
    <row r="33309" hidden="1" x14ac:dyDescent="0.25"/>
    <row r="33310" hidden="1" x14ac:dyDescent="0.25"/>
    <row r="33311" hidden="1" x14ac:dyDescent="0.25"/>
    <row r="33312" hidden="1" x14ac:dyDescent="0.25"/>
    <row r="33313" hidden="1" x14ac:dyDescent="0.25"/>
    <row r="33314" hidden="1" x14ac:dyDescent="0.25"/>
    <row r="33315" hidden="1" x14ac:dyDescent="0.25"/>
    <row r="33316" hidden="1" x14ac:dyDescent="0.25"/>
    <row r="33317" hidden="1" x14ac:dyDescent="0.25"/>
    <row r="33318" hidden="1" x14ac:dyDescent="0.25"/>
    <row r="33319" hidden="1" x14ac:dyDescent="0.25"/>
    <row r="33320" hidden="1" x14ac:dyDescent="0.25"/>
    <row r="33321" hidden="1" x14ac:dyDescent="0.25"/>
    <row r="33322" hidden="1" x14ac:dyDescent="0.25"/>
    <row r="33323" hidden="1" x14ac:dyDescent="0.25"/>
    <row r="33324" hidden="1" x14ac:dyDescent="0.25"/>
    <row r="33325" hidden="1" x14ac:dyDescent="0.25"/>
    <row r="33326" hidden="1" x14ac:dyDescent="0.25"/>
    <row r="33327" hidden="1" x14ac:dyDescent="0.25"/>
    <row r="33328" hidden="1" x14ac:dyDescent="0.25"/>
    <row r="33329" hidden="1" x14ac:dyDescent="0.25"/>
    <row r="33330" hidden="1" x14ac:dyDescent="0.25"/>
    <row r="33331" hidden="1" x14ac:dyDescent="0.25"/>
    <row r="33332" hidden="1" x14ac:dyDescent="0.25"/>
    <row r="33333" hidden="1" x14ac:dyDescent="0.25"/>
    <row r="33334" hidden="1" x14ac:dyDescent="0.25"/>
    <row r="33335" hidden="1" x14ac:dyDescent="0.25"/>
    <row r="33336" hidden="1" x14ac:dyDescent="0.25"/>
    <row r="33337" hidden="1" x14ac:dyDescent="0.25"/>
    <row r="33338" hidden="1" x14ac:dyDescent="0.25"/>
    <row r="33339" hidden="1" x14ac:dyDescent="0.25"/>
    <row r="33340" hidden="1" x14ac:dyDescent="0.25"/>
    <row r="33341" hidden="1" x14ac:dyDescent="0.25"/>
    <row r="33342" hidden="1" x14ac:dyDescent="0.25"/>
    <row r="33343" hidden="1" x14ac:dyDescent="0.25"/>
    <row r="33344" hidden="1" x14ac:dyDescent="0.25"/>
    <row r="33345" hidden="1" x14ac:dyDescent="0.25"/>
    <row r="33346" hidden="1" x14ac:dyDescent="0.25"/>
    <row r="33347" hidden="1" x14ac:dyDescent="0.25"/>
    <row r="33348" hidden="1" x14ac:dyDescent="0.25"/>
    <row r="33349" hidden="1" x14ac:dyDescent="0.25"/>
    <row r="33350" hidden="1" x14ac:dyDescent="0.25"/>
    <row r="33351" hidden="1" x14ac:dyDescent="0.25"/>
    <row r="33352" hidden="1" x14ac:dyDescent="0.25"/>
    <row r="33353" hidden="1" x14ac:dyDescent="0.25"/>
    <row r="33354" hidden="1" x14ac:dyDescent="0.25"/>
    <row r="33355" hidden="1" x14ac:dyDescent="0.25"/>
    <row r="33356" hidden="1" x14ac:dyDescent="0.25"/>
    <row r="33357" hidden="1" x14ac:dyDescent="0.25"/>
    <row r="33358" hidden="1" x14ac:dyDescent="0.25"/>
    <row r="33359" hidden="1" x14ac:dyDescent="0.25"/>
    <row r="33360" hidden="1" x14ac:dyDescent="0.25"/>
    <row r="33361" hidden="1" x14ac:dyDescent="0.25"/>
    <row r="33362" hidden="1" x14ac:dyDescent="0.25"/>
    <row r="33363" hidden="1" x14ac:dyDescent="0.25"/>
    <row r="33364" hidden="1" x14ac:dyDescent="0.25"/>
    <row r="33365" hidden="1" x14ac:dyDescent="0.25"/>
    <row r="33366" hidden="1" x14ac:dyDescent="0.25"/>
    <row r="33367" hidden="1" x14ac:dyDescent="0.25"/>
    <row r="33368" hidden="1" x14ac:dyDescent="0.25"/>
    <row r="33369" hidden="1" x14ac:dyDescent="0.25"/>
    <row r="33370" hidden="1" x14ac:dyDescent="0.25"/>
    <row r="33371" hidden="1" x14ac:dyDescent="0.25"/>
    <row r="33372" hidden="1" x14ac:dyDescent="0.25"/>
    <row r="33373" hidden="1" x14ac:dyDescent="0.25"/>
    <row r="33374" hidden="1" x14ac:dyDescent="0.25"/>
    <row r="33375" hidden="1" x14ac:dyDescent="0.25"/>
    <row r="33376" hidden="1" x14ac:dyDescent="0.25"/>
    <row r="33377" hidden="1" x14ac:dyDescent="0.25"/>
    <row r="33378" hidden="1" x14ac:dyDescent="0.25"/>
    <row r="33379" hidden="1" x14ac:dyDescent="0.25"/>
    <row r="33380" hidden="1" x14ac:dyDescent="0.25"/>
    <row r="33381" hidden="1" x14ac:dyDescent="0.25"/>
    <row r="33382" hidden="1" x14ac:dyDescent="0.25"/>
    <row r="33383" hidden="1" x14ac:dyDescent="0.25"/>
    <row r="33384" hidden="1" x14ac:dyDescent="0.25"/>
    <row r="33385" hidden="1" x14ac:dyDescent="0.25"/>
    <row r="33386" hidden="1" x14ac:dyDescent="0.25"/>
    <row r="33387" hidden="1" x14ac:dyDescent="0.25"/>
    <row r="33388" hidden="1" x14ac:dyDescent="0.25"/>
    <row r="33389" hidden="1" x14ac:dyDescent="0.25"/>
    <row r="33390" hidden="1" x14ac:dyDescent="0.25"/>
    <row r="33391" hidden="1" x14ac:dyDescent="0.25"/>
    <row r="33392" hidden="1" x14ac:dyDescent="0.25"/>
    <row r="33393" hidden="1" x14ac:dyDescent="0.25"/>
    <row r="33394" hidden="1" x14ac:dyDescent="0.25"/>
    <row r="33395" hidden="1" x14ac:dyDescent="0.25"/>
    <row r="33396" hidden="1" x14ac:dyDescent="0.25"/>
    <row r="33397" hidden="1" x14ac:dyDescent="0.25"/>
    <row r="33398" hidden="1" x14ac:dyDescent="0.25"/>
    <row r="33399" hidden="1" x14ac:dyDescent="0.25"/>
    <row r="33400" hidden="1" x14ac:dyDescent="0.25"/>
    <row r="33401" hidden="1" x14ac:dyDescent="0.25"/>
    <row r="33402" hidden="1" x14ac:dyDescent="0.25"/>
    <row r="33403" hidden="1" x14ac:dyDescent="0.25"/>
    <row r="33404" hidden="1" x14ac:dyDescent="0.25"/>
    <row r="33405" hidden="1" x14ac:dyDescent="0.25"/>
    <row r="33406" hidden="1" x14ac:dyDescent="0.25"/>
    <row r="33407" hidden="1" x14ac:dyDescent="0.25"/>
    <row r="33408" hidden="1" x14ac:dyDescent="0.25"/>
    <row r="33409" hidden="1" x14ac:dyDescent="0.25"/>
    <row r="33410" hidden="1" x14ac:dyDescent="0.25"/>
    <row r="33411" hidden="1" x14ac:dyDescent="0.25"/>
    <row r="33412" hidden="1" x14ac:dyDescent="0.25"/>
    <row r="33413" hidden="1" x14ac:dyDescent="0.25"/>
    <row r="33414" hidden="1" x14ac:dyDescent="0.25"/>
    <row r="33415" hidden="1" x14ac:dyDescent="0.25"/>
    <row r="33416" hidden="1" x14ac:dyDescent="0.25"/>
    <row r="33417" hidden="1" x14ac:dyDescent="0.25"/>
    <row r="33418" hidden="1" x14ac:dyDescent="0.25"/>
    <row r="33419" hidden="1" x14ac:dyDescent="0.25"/>
    <row r="33420" hidden="1" x14ac:dyDescent="0.25"/>
    <row r="33421" hidden="1" x14ac:dyDescent="0.25"/>
    <row r="33422" hidden="1" x14ac:dyDescent="0.25"/>
    <row r="33423" hidden="1" x14ac:dyDescent="0.25"/>
    <row r="33424" hidden="1" x14ac:dyDescent="0.25"/>
    <row r="33425" hidden="1" x14ac:dyDescent="0.25"/>
    <row r="33426" hidden="1" x14ac:dyDescent="0.25"/>
    <row r="33427" hidden="1" x14ac:dyDescent="0.25"/>
    <row r="33428" hidden="1" x14ac:dyDescent="0.25"/>
    <row r="33429" hidden="1" x14ac:dyDescent="0.25"/>
    <row r="33430" hidden="1" x14ac:dyDescent="0.25"/>
    <row r="33431" hidden="1" x14ac:dyDescent="0.25"/>
    <row r="33432" hidden="1" x14ac:dyDescent="0.25"/>
    <row r="33433" hidden="1" x14ac:dyDescent="0.25"/>
    <row r="33434" hidden="1" x14ac:dyDescent="0.25"/>
    <row r="33435" hidden="1" x14ac:dyDescent="0.25"/>
    <row r="33436" hidden="1" x14ac:dyDescent="0.25"/>
    <row r="33437" hidden="1" x14ac:dyDescent="0.25"/>
    <row r="33438" hidden="1" x14ac:dyDescent="0.25"/>
    <row r="33439" hidden="1" x14ac:dyDescent="0.25"/>
    <row r="33440" hidden="1" x14ac:dyDescent="0.25"/>
    <row r="33441" hidden="1" x14ac:dyDescent="0.25"/>
    <row r="33442" hidden="1" x14ac:dyDescent="0.25"/>
    <row r="33443" hidden="1" x14ac:dyDescent="0.25"/>
    <row r="33444" hidden="1" x14ac:dyDescent="0.25"/>
    <row r="33445" hidden="1" x14ac:dyDescent="0.25"/>
    <row r="33446" hidden="1" x14ac:dyDescent="0.25"/>
    <row r="33447" hidden="1" x14ac:dyDescent="0.25"/>
    <row r="33448" hidden="1" x14ac:dyDescent="0.25"/>
    <row r="33449" hidden="1" x14ac:dyDescent="0.25"/>
    <row r="33450" hidden="1" x14ac:dyDescent="0.25"/>
    <row r="33451" hidden="1" x14ac:dyDescent="0.25"/>
    <row r="33452" hidden="1" x14ac:dyDescent="0.25"/>
    <row r="33453" hidden="1" x14ac:dyDescent="0.25"/>
    <row r="33454" hidden="1" x14ac:dyDescent="0.25"/>
    <row r="33455" hidden="1" x14ac:dyDescent="0.25"/>
    <row r="33456" hidden="1" x14ac:dyDescent="0.25"/>
    <row r="33457" hidden="1" x14ac:dyDescent="0.25"/>
    <row r="33458" hidden="1" x14ac:dyDescent="0.25"/>
    <row r="33459" hidden="1" x14ac:dyDescent="0.25"/>
    <row r="33460" hidden="1" x14ac:dyDescent="0.25"/>
    <row r="33461" hidden="1" x14ac:dyDescent="0.25"/>
    <row r="33462" hidden="1" x14ac:dyDescent="0.25"/>
    <row r="33463" hidden="1" x14ac:dyDescent="0.25"/>
    <row r="33464" hidden="1" x14ac:dyDescent="0.25"/>
    <row r="33465" hidden="1" x14ac:dyDescent="0.25"/>
    <row r="33466" hidden="1" x14ac:dyDescent="0.25"/>
    <row r="33467" hidden="1" x14ac:dyDescent="0.25"/>
    <row r="33468" hidden="1" x14ac:dyDescent="0.25"/>
    <row r="33469" hidden="1" x14ac:dyDescent="0.25"/>
    <row r="33470" hidden="1" x14ac:dyDescent="0.25"/>
    <row r="33471" hidden="1" x14ac:dyDescent="0.25"/>
    <row r="33472" hidden="1" x14ac:dyDescent="0.25"/>
    <row r="33473" hidden="1" x14ac:dyDescent="0.25"/>
    <row r="33474" hidden="1" x14ac:dyDescent="0.25"/>
    <row r="33475" hidden="1" x14ac:dyDescent="0.25"/>
    <row r="33476" hidden="1" x14ac:dyDescent="0.25"/>
    <row r="33477" hidden="1" x14ac:dyDescent="0.25"/>
    <row r="33478" hidden="1" x14ac:dyDescent="0.25"/>
    <row r="33479" hidden="1" x14ac:dyDescent="0.25"/>
    <row r="33480" hidden="1" x14ac:dyDescent="0.25"/>
    <row r="33481" hidden="1" x14ac:dyDescent="0.25"/>
    <row r="33482" hidden="1" x14ac:dyDescent="0.25"/>
    <row r="33483" hidden="1" x14ac:dyDescent="0.25"/>
    <row r="33484" hidden="1" x14ac:dyDescent="0.25"/>
    <row r="33485" hidden="1" x14ac:dyDescent="0.25"/>
    <row r="33486" hidden="1" x14ac:dyDescent="0.25"/>
    <row r="33487" hidden="1" x14ac:dyDescent="0.25"/>
    <row r="33488" hidden="1" x14ac:dyDescent="0.25"/>
    <row r="33489" hidden="1" x14ac:dyDescent="0.25"/>
    <row r="33490" hidden="1" x14ac:dyDescent="0.25"/>
    <row r="33491" hidden="1" x14ac:dyDescent="0.25"/>
    <row r="33492" hidden="1" x14ac:dyDescent="0.25"/>
    <row r="33493" hidden="1" x14ac:dyDescent="0.25"/>
    <row r="33494" hidden="1" x14ac:dyDescent="0.25"/>
    <row r="33495" hidden="1" x14ac:dyDescent="0.25"/>
    <row r="33496" hidden="1" x14ac:dyDescent="0.25"/>
    <row r="33497" hidden="1" x14ac:dyDescent="0.25"/>
    <row r="33498" hidden="1" x14ac:dyDescent="0.25"/>
    <row r="33499" hidden="1" x14ac:dyDescent="0.25"/>
    <row r="33500" hidden="1" x14ac:dyDescent="0.25"/>
    <row r="33501" hidden="1" x14ac:dyDescent="0.25"/>
    <row r="33502" hidden="1" x14ac:dyDescent="0.25"/>
    <row r="33503" hidden="1" x14ac:dyDescent="0.25"/>
    <row r="33504" hidden="1" x14ac:dyDescent="0.25"/>
    <row r="33505" hidden="1" x14ac:dyDescent="0.25"/>
    <row r="33506" hidden="1" x14ac:dyDescent="0.25"/>
    <row r="33507" hidden="1" x14ac:dyDescent="0.25"/>
    <row r="33508" hidden="1" x14ac:dyDescent="0.25"/>
    <row r="33509" hidden="1" x14ac:dyDescent="0.25"/>
    <row r="33510" hidden="1" x14ac:dyDescent="0.25"/>
    <row r="33511" hidden="1" x14ac:dyDescent="0.25"/>
    <row r="33512" hidden="1" x14ac:dyDescent="0.25"/>
    <row r="33513" hidden="1" x14ac:dyDescent="0.25"/>
    <row r="33514" hidden="1" x14ac:dyDescent="0.25"/>
    <row r="33515" hidden="1" x14ac:dyDescent="0.25"/>
    <row r="33516" hidden="1" x14ac:dyDescent="0.25"/>
    <row r="33517" hidden="1" x14ac:dyDescent="0.25"/>
    <row r="33518" hidden="1" x14ac:dyDescent="0.25"/>
    <row r="33519" hidden="1" x14ac:dyDescent="0.25"/>
    <row r="33520" hidden="1" x14ac:dyDescent="0.25"/>
    <row r="33521" hidden="1" x14ac:dyDescent="0.25"/>
    <row r="33522" hidden="1" x14ac:dyDescent="0.25"/>
    <row r="33523" hidden="1" x14ac:dyDescent="0.25"/>
    <row r="33524" hidden="1" x14ac:dyDescent="0.25"/>
    <row r="33525" hidden="1" x14ac:dyDescent="0.25"/>
    <row r="33526" hidden="1" x14ac:dyDescent="0.25"/>
    <row r="33527" hidden="1" x14ac:dyDescent="0.25"/>
    <row r="33528" hidden="1" x14ac:dyDescent="0.25"/>
    <row r="33529" hidden="1" x14ac:dyDescent="0.25"/>
    <row r="33530" hidden="1" x14ac:dyDescent="0.25"/>
    <row r="33531" hidden="1" x14ac:dyDescent="0.25"/>
    <row r="33532" hidden="1" x14ac:dyDescent="0.25"/>
    <row r="33533" hidden="1" x14ac:dyDescent="0.25"/>
    <row r="33534" hidden="1" x14ac:dyDescent="0.25"/>
    <row r="33535" hidden="1" x14ac:dyDescent="0.25"/>
    <row r="33536" hidden="1" x14ac:dyDescent="0.25"/>
    <row r="33537" hidden="1" x14ac:dyDescent="0.25"/>
    <row r="33538" hidden="1" x14ac:dyDescent="0.25"/>
    <row r="33539" hidden="1" x14ac:dyDescent="0.25"/>
    <row r="33540" hidden="1" x14ac:dyDescent="0.25"/>
    <row r="33541" hidden="1" x14ac:dyDescent="0.25"/>
    <row r="33542" hidden="1" x14ac:dyDescent="0.25"/>
    <row r="33543" hidden="1" x14ac:dyDescent="0.25"/>
    <row r="33544" hidden="1" x14ac:dyDescent="0.25"/>
    <row r="33545" hidden="1" x14ac:dyDescent="0.25"/>
    <row r="33546" hidden="1" x14ac:dyDescent="0.25"/>
    <row r="33547" hidden="1" x14ac:dyDescent="0.25"/>
    <row r="33548" hidden="1" x14ac:dyDescent="0.25"/>
    <row r="33549" hidden="1" x14ac:dyDescent="0.25"/>
    <row r="33550" hidden="1" x14ac:dyDescent="0.25"/>
    <row r="33551" hidden="1" x14ac:dyDescent="0.25"/>
    <row r="33552" hidden="1" x14ac:dyDescent="0.25"/>
    <row r="33553" hidden="1" x14ac:dyDescent="0.25"/>
    <row r="33554" hidden="1" x14ac:dyDescent="0.25"/>
    <row r="33555" hidden="1" x14ac:dyDescent="0.25"/>
    <row r="33556" hidden="1" x14ac:dyDescent="0.25"/>
    <row r="33557" hidden="1" x14ac:dyDescent="0.25"/>
    <row r="33558" hidden="1" x14ac:dyDescent="0.25"/>
    <row r="33559" hidden="1" x14ac:dyDescent="0.25"/>
    <row r="33560" hidden="1" x14ac:dyDescent="0.25"/>
    <row r="33561" hidden="1" x14ac:dyDescent="0.25"/>
    <row r="33562" hidden="1" x14ac:dyDescent="0.25"/>
    <row r="33563" hidden="1" x14ac:dyDescent="0.25"/>
    <row r="33564" hidden="1" x14ac:dyDescent="0.25"/>
    <row r="33565" hidden="1" x14ac:dyDescent="0.25"/>
    <row r="33566" hidden="1" x14ac:dyDescent="0.25"/>
    <row r="33567" hidden="1" x14ac:dyDescent="0.25"/>
    <row r="33568" hidden="1" x14ac:dyDescent="0.25"/>
    <row r="33569" hidden="1" x14ac:dyDescent="0.25"/>
    <row r="33570" hidden="1" x14ac:dyDescent="0.25"/>
    <row r="33571" hidden="1" x14ac:dyDescent="0.25"/>
    <row r="33572" hidden="1" x14ac:dyDescent="0.25"/>
    <row r="33573" hidden="1" x14ac:dyDescent="0.25"/>
    <row r="33574" hidden="1" x14ac:dyDescent="0.25"/>
    <row r="33575" hidden="1" x14ac:dyDescent="0.25"/>
    <row r="33576" hidden="1" x14ac:dyDescent="0.25"/>
    <row r="33577" hidden="1" x14ac:dyDescent="0.25"/>
    <row r="33578" hidden="1" x14ac:dyDescent="0.25"/>
    <row r="33579" hidden="1" x14ac:dyDescent="0.25"/>
    <row r="33580" hidden="1" x14ac:dyDescent="0.25"/>
    <row r="33581" hidden="1" x14ac:dyDescent="0.25"/>
    <row r="33582" hidden="1" x14ac:dyDescent="0.25"/>
    <row r="33583" hidden="1" x14ac:dyDescent="0.25"/>
    <row r="33584" hidden="1" x14ac:dyDescent="0.25"/>
    <row r="33585" hidden="1" x14ac:dyDescent="0.25"/>
    <row r="33586" hidden="1" x14ac:dyDescent="0.25"/>
    <row r="33587" hidden="1" x14ac:dyDescent="0.25"/>
    <row r="33588" hidden="1" x14ac:dyDescent="0.25"/>
    <row r="33589" hidden="1" x14ac:dyDescent="0.25"/>
    <row r="33590" hidden="1" x14ac:dyDescent="0.25"/>
    <row r="33591" hidden="1" x14ac:dyDescent="0.25"/>
    <row r="33592" hidden="1" x14ac:dyDescent="0.25"/>
    <row r="33593" hidden="1" x14ac:dyDescent="0.25"/>
    <row r="33594" hidden="1" x14ac:dyDescent="0.25"/>
    <row r="33595" hidden="1" x14ac:dyDescent="0.25"/>
    <row r="33596" hidden="1" x14ac:dyDescent="0.25"/>
    <row r="33597" hidden="1" x14ac:dyDescent="0.25"/>
    <row r="33598" hidden="1" x14ac:dyDescent="0.25"/>
    <row r="33599" hidden="1" x14ac:dyDescent="0.25"/>
    <row r="33600" hidden="1" x14ac:dyDescent="0.25"/>
    <row r="33601" hidden="1" x14ac:dyDescent="0.25"/>
    <row r="33602" hidden="1" x14ac:dyDescent="0.25"/>
    <row r="33603" hidden="1" x14ac:dyDescent="0.25"/>
    <row r="33604" hidden="1" x14ac:dyDescent="0.25"/>
    <row r="33605" hidden="1" x14ac:dyDescent="0.25"/>
    <row r="33606" hidden="1" x14ac:dyDescent="0.25"/>
    <row r="33607" hidden="1" x14ac:dyDescent="0.25"/>
    <row r="33608" hidden="1" x14ac:dyDescent="0.25"/>
    <row r="33609" hidden="1" x14ac:dyDescent="0.25"/>
    <row r="33610" hidden="1" x14ac:dyDescent="0.25"/>
    <row r="33611" hidden="1" x14ac:dyDescent="0.25"/>
    <row r="33612" hidden="1" x14ac:dyDescent="0.25"/>
    <row r="33613" hidden="1" x14ac:dyDescent="0.25"/>
    <row r="33614" hidden="1" x14ac:dyDescent="0.25"/>
    <row r="33615" hidden="1" x14ac:dyDescent="0.25"/>
    <row r="33616" hidden="1" x14ac:dyDescent="0.25"/>
    <row r="33617" hidden="1" x14ac:dyDescent="0.25"/>
    <row r="33618" hidden="1" x14ac:dyDescent="0.25"/>
    <row r="33619" hidden="1" x14ac:dyDescent="0.25"/>
    <row r="33620" hidden="1" x14ac:dyDescent="0.25"/>
    <row r="33621" hidden="1" x14ac:dyDescent="0.25"/>
    <row r="33622" hidden="1" x14ac:dyDescent="0.25"/>
    <row r="33623" hidden="1" x14ac:dyDescent="0.25"/>
    <row r="33624" hidden="1" x14ac:dyDescent="0.25"/>
    <row r="33625" hidden="1" x14ac:dyDescent="0.25"/>
    <row r="33626" hidden="1" x14ac:dyDescent="0.25"/>
    <row r="33627" hidden="1" x14ac:dyDescent="0.25"/>
    <row r="33628" hidden="1" x14ac:dyDescent="0.25"/>
    <row r="33629" hidden="1" x14ac:dyDescent="0.25"/>
    <row r="33630" hidden="1" x14ac:dyDescent="0.25"/>
    <row r="33631" hidden="1" x14ac:dyDescent="0.25"/>
    <row r="33632" hidden="1" x14ac:dyDescent="0.25"/>
    <row r="33633" hidden="1" x14ac:dyDescent="0.25"/>
    <row r="33634" hidden="1" x14ac:dyDescent="0.25"/>
    <row r="33635" hidden="1" x14ac:dyDescent="0.25"/>
    <row r="33636" hidden="1" x14ac:dyDescent="0.25"/>
    <row r="33637" hidden="1" x14ac:dyDescent="0.25"/>
    <row r="33638" hidden="1" x14ac:dyDescent="0.25"/>
    <row r="33639" hidden="1" x14ac:dyDescent="0.25"/>
    <row r="33640" hidden="1" x14ac:dyDescent="0.25"/>
    <row r="33641" hidden="1" x14ac:dyDescent="0.25"/>
    <row r="33642" hidden="1" x14ac:dyDescent="0.25"/>
    <row r="33643" hidden="1" x14ac:dyDescent="0.25"/>
    <row r="33644" hidden="1" x14ac:dyDescent="0.25"/>
    <row r="33645" hidden="1" x14ac:dyDescent="0.25"/>
    <row r="33646" hidden="1" x14ac:dyDescent="0.25"/>
    <row r="33647" hidden="1" x14ac:dyDescent="0.25"/>
    <row r="33648" hidden="1" x14ac:dyDescent="0.25"/>
    <row r="33649" hidden="1" x14ac:dyDescent="0.25"/>
    <row r="33650" hidden="1" x14ac:dyDescent="0.25"/>
    <row r="33651" hidden="1" x14ac:dyDescent="0.25"/>
    <row r="33652" hidden="1" x14ac:dyDescent="0.25"/>
    <row r="33653" hidden="1" x14ac:dyDescent="0.25"/>
    <row r="33654" hidden="1" x14ac:dyDescent="0.25"/>
    <row r="33655" hidden="1" x14ac:dyDescent="0.25"/>
    <row r="33656" hidden="1" x14ac:dyDescent="0.25"/>
    <row r="33657" hidden="1" x14ac:dyDescent="0.25"/>
    <row r="33658" hidden="1" x14ac:dyDescent="0.25"/>
    <row r="33659" hidden="1" x14ac:dyDescent="0.25"/>
    <row r="33660" hidden="1" x14ac:dyDescent="0.25"/>
    <row r="33661" hidden="1" x14ac:dyDescent="0.25"/>
    <row r="33662" hidden="1" x14ac:dyDescent="0.25"/>
    <row r="33663" hidden="1" x14ac:dyDescent="0.25"/>
    <row r="33664" hidden="1" x14ac:dyDescent="0.25"/>
    <row r="33665" hidden="1" x14ac:dyDescent="0.25"/>
    <row r="33666" hidden="1" x14ac:dyDescent="0.25"/>
    <row r="33667" hidden="1" x14ac:dyDescent="0.25"/>
    <row r="33668" hidden="1" x14ac:dyDescent="0.25"/>
    <row r="33669" hidden="1" x14ac:dyDescent="0.25"/>
    <row r="33670" hidden="1" x14ac:dyDescent="0.25"/>
    <row r="33671" hidden="1" x14ac:dyDescent="0.25"/>
    <row r="33672" hidden="1" x14ac:dyDescent="0.25"/>
    <row r="33673" hidden="1" x14ac:dyDescent="0.25"/>
    <row r="33674" hidden="1" x14ac:dyDescent="0.25"/>
    <row r="33675" hidden="1" x14ac:dyDescent="0.25"/>
    <row r="33676" hidden="1" x14ac:dyDescent="0.25"/>
    <row r="33677" hidden="1" x14ac:dyDescent="0.25"/>
    <row r="33678" hidden="1" x14ac:dyDescent="0.25"/>
    <row r="33679" hidden="1" x14ac:dyDescent="0.25"/>
    <row r="33680" hidden="1" x14ac:dyDescent="0.25"/>
    <row r="33681" hidden="1" x14ac:dyDescent="0.25"/>
    <row r="33682" hidden="1" x14ac:dyDescent="0.25"/>
    <row r="33683" hidden="1" x14ac:dyDescent="0.25"/>
    <row r="33684" hidden="1" x14ac:dyDescent="0.25"/>
    <row r="33685" hidden="1" x14ac:dyDescent="0.25"/>
    <row r="33686" hidden="1" x14ac:dyDescent="0.25"/>
    <row r="33687" hidden="1" x14ac:dyDescent="0.25"/>
    <row r="33688" hidden="1" x14ac:dyDescent="0.25"/>
    <row r="33689" hidden="1" x14ac:dyDescent="0.25"/>
    <row r="33690" hidden="1" x14ac:dyDescent="0.25"/>
    <row r="33691" hidden="1" x14ac:dyDescent="0.25"/>
    <row r="33692" hidden="1" x14ac:dyDescent="0.25"/>
    <row r="33693" hidden="1" x14ac:dyDescent="0.25"/>
    <row r="33694" hidden="1" x14ac:dyDescent="0.25"/>
    <row r="33695" hidden="1" x14ac:dyDescent="0.25"/>
    <row r="33696" hidden="1" x14ac:dyDescent="0.25"/>
    <row r="33697" hidden="1" x14ac:dyDescent="0.25"/>
    <row r="33698" hidden="1" x14ac:dyDescent="0.25"/>
    <row r="33699" hidden="1" x14ac:dyDescent="0.25"/>
    <row r="33700" hidden="1" x14ac:dyDescent="0.25"/>
    <row r="33701" hidden="1" x14ac:dyDescent="0.25"/>
    <row r="33702" hidden="1" x14ac:dyDescent="0.25"/>
    <row r="33703" hidden="1" x14ac:dyDescent="0.25"/>
    <row r="33704" hidden="1" x14ac:dyDescent="0.25"/>
    <row r="33705" hidden="1" x14ac:dyDescent="0.25"/>
    <row r="33706" hidden="1" x14ac:dyDescent="0.25"/>
    <row r="33707" hidden="1" x14ac:dyDescent="0.25"/>
    <row r="33708" hidden="1" x14ac:dyDescent="0.25"/>
    <row r="33709" hidden="1" x14ac:dyDescent="0.25"/>
    <row r="33710" hidden="1" x14ac:dyDescent="0.25"/>
    <row r="33711" hidden="1" x14ac:dyDescent="0.25"/>
    <row r="33712" hidden="1" x14ac:dyDescent="0.25"/>
    <row r="33713" hidden="1" x14ac:dyDescent="0.25"/>
    <row r="33714" hidden="1" x14ac:dyDescent="0.25"/>
    <row r="33715" hidden="1" x14ac:dyDescent="0.25"/>
    <row r="33716" hidden="1" x14ac:dyDescent="0.25"/>
    <row r="33717" hidden="1" x14ac:dyDescent="0.25"/>
    <row r="33718" hidden="1" x14ac:dyDescent="0.25"/>
    <row r="33719" hidden="1" x14ac:dyDescent="0.25"/>
    <row r="33720" hidden="1" x14ac:dyDescent="0.25"/>
    <row r="33721" hidden="1" x14ac:dyDescent="0.25"/>
    <row r="33722" hidden="1" x14ac:dyDescent="0.25"/>
    <row r="33723" hidden="1" x14ac:dyDescent="0.25"/>
    <row r="33724" hidden="1" x14ac:dyDescent="0.25"/>
    <row r="33725" hidden="1" x14ac:dyDescent="0.25"/>
    <row r="33726" hidden="1" x14ac:dyDescent="0.25"/>
    <row r="33727" hidden="1" x14ac:dyDescent="0.25"/>
    <row r="33728" hidden="1" x14ac:dyDescent="0.25"/>
    <row r="33729" hidden="1" x14ac:dyDescent="0.25"/>
    <row r="33730" hidden="1" x14ac:dyDescent="0.25"/>
    <row r="33731" hidden="1" x14ac:dyDescent="0.25"/>
    <row r="33732" hidden="1" x14ac:dyDescent="0.25"/>
    <row r="33733" hidden="1" x14ac:dyDescent="0.25"/>
    <row r="33734" hidden="1" x14ac:dyDescent="0.25"/>
    <row r="33735" hidden="1" x14ac:dyDescent="0.25"/>
    <row r="33736" hidden="1" x14ac:dyDescent="0.25"/>
    <row r="33737" hidden="1" x14ac:dyDescent="0.25"/>
    <row r="33738" hidden="1" x14ac:dyDescent="0.25"/>
    <row r="33739" hidden="1" x14ac:dyDescent="0.25"/>
    <row r="33740" hidden="1" x14ac:dyDescent="0.25"/>
    <row r="33741" hidden="1" x14ac:dyDescent="0.25"/>
    <row r="33742" hidden="1" x14ac:dyDescent="0.25"/>
    <row r="33743" hidden="1" x14ac:dyDescent="0.25"/>
    <row r="33744" hidden="1" x14ac:dyDescent="0.25"/>
    <row r="33745" hidden="1" x14ac:dyDescent="0.25"/>
    <row r="33746" hidden="1" x14ac:dyDescent="0.25"/>
    <row r="33747" hidden="1" x14ac:dyDescent="0.25"/>
    <row r="33748" hidden="1" x14ac:dyDescent="0.25"/>
    <row r="33749" hidden="1" x14ac:dyDescent="0.25"/>
    <row r="33750" hidden="1" x14ac:dyDescent="0.25"/>
    <row r="33751" hidden="1" x14ac:dyDescent="0.25"/>
    <row r="33752" hidden="1" x14ac:dyDescent="0.25"/>
    <row r="33753" hidden="1" x14ac:dyDescent="0.25"/>
    <row r="33754" hidden="1" x14ac:dyDescent="0.25"/>
    <row r="33755" hidden="1" x14ac:dyDescent="0.25"/>
    <row r="33756" hidden="1" x14ac:dyDescent="0.25"/>
    <row r="33757" hidden="1" x14ac:dyDescent="0.25"/>
    <row r="33758" hidden="1" x14ac:dyDescent="0.25"/>
    <row r="33759" hidden="1" x14ac:dyDescent="0.25"/>
    <row r="33760" hidden="1" x14ac:dyDescent="0.25"/>
    <row r="33761" hidden="1" x14ac:dyDescent="0.25"/>
    <row r="33762" hidden="1" x14ac:dyDescent="0.25"/>
    <row r="33763" hidden="1" x14ac:dyDescent="0.25"/>
    <row r="33764" hidden="1" x14ac:dyDescent="0.25"/>
    <row r="33765" hidden="1" x14ac:dyDescent="0.25"/>
    <row r="33766" hidden="1" x14ac:dyDescent="0.25"/>
    <row r="33767" hidden="1" x14ac:dyDescent="0.25"/>
    <row r="33768" hidden="1" x14ac:dyDescent="0.25"/>
    <row r="33769" hidden="1" x14ac:dyDescent="0.25"/>
    <row r="33770" hidden="1" x14ac:dyDescent="0.25"/>
    <row r="33771" hidden="1" x14ac:dyDescent="0.25"/>
    <row r="33772" hidden="1" x14ac:dyDescent="0.25"/>
    <row r="33773" hidden="1" x14ac:dyDescent="0.25"/>
    <row r="33774" hidden="1" x14ac:dyDescent="0.25"/>
    <row r="33775" hidden="1" x14ac:dyDescent="0.25"/>
    <row r="33776" hidden="1" x14ac:dyDescent="0.25"/>
    <row r="33777" hidden="1" x14ac:dyDescent="0.25"/>
    <row r="33778" hidden="1" x14ac:dyDescent="0.25"/>
    <row r="33779" hidden="1" x14ac:dyDescent="0.25"/>
    <row r="33780" hidden="1" x14ac:dyDescent="0.25"/>
    <row r="33781" hidden="1" x14ac:dyDescent="0.25"/>
    <row r="33782" hidden="1" x14ac:dyDescent="0.25"/>
    <row r="33783" hidden="1" x14ac:dyDescent="0.25"/>
    <row r="33784" hidden="1" x14ac:dyDescent="0.25"/>
    <row r="33785" hidden="1" x14ac:dyDescent="0.25"/>
    <row r="33786" hidden="1" x14ac:dyDescent="0.25"/>
    <row r="33787" hidden="1" x14ac:dyDescent="0.25"/>
    <row r="33788" hidden="1" x14ac:dyDescent="0.25"/>
    <row r="33789" hidden="1" x14ac:dyDescent="0.25"/>
    <row r="33790" hidden="1" x14ac:dyDescent="0.25"/>
    <row r="33791" hidden="1" x14ac:dyDescent="0.25"/>
    <row r="33792" hidden="1" x14ac:dyDescent="0.25"/>
    <row r="33793" hidden="1" x14ac:dyDescent="0.25"/>
    <row r="33794" hidden="1" x14ac:dyDescent="0.25"/>
    <row r="33795" hidden="1" x14ac:dyDescent="0.25"/>
    <row r="33796" hidden="1" x14ac:dyDescent="0.25"/>
    <row r="33797" hidden="1" x14ac:dyDescent="0.25"/>
    <row r="33798" hidden="1" x14ac:dyDescent="0.25"/>
    <row r="33799" hidden="1" x14ac:dyDescent="0.25"/>
    <row r="33800" hidden="1" x14ac:dyDescent="0.25"/>
    <row r="33801" hidden="1" x14ac:dyDescent="0.25"/>
    <row r="33802" hidden="1" x14ac:dyDescent="0.25"/>
    <row r="33803" hidden="1" x14ac:dyDescent="0.25"/>
    <row r="33804" hidden="1" x14ac:dyDescent="0.25"/>
    <row r="33805" hidden="1" x14ac:dyDescent="0.25"/>
    <row r="33806" hidden="1" x14ac:dyDescent="0.25"/>
    <row r="33807" hidden="1" x14ac:dyDescent="0.25"/>
    <row r="33808" hidden="1" x14ac:dyDescent="0.25"/>
    <row r="33809" hidden="1" x14ac:dyDescent="0.25"/>
    <row r="33810" hidden="1" x14ac:dyDescent="0.25"/>
    <row r="33811" hidden="1" x14ac:dyDescent="0.25"/>
    <row r="33812" hidden="1" x14ac:dyDescent="0.25"/>
    <row r="33813" hidden="1" x14ac:dyDescent="0.25"/>
    <row r="33814" hidden="1" x14ac:dyDescent="0.25"/>
    <row r="33815" hidden="1" x14ac:dyDescent="0.25"/>
    <row r="33816" hidden="1" x14ac:dyDescent="0.25"/>
    <row r="33817" hidden="1" x14ac:dyDescent="0.25"/>
    <row r="33818" hidden="1" x14ac:dyDescent="0.25"/>
    <row r="33819" hidden="1" x14ac:dyDescent="0.25"/>
    <row r="33820" hidden="1" x14ac:dyDescent="0.25"/>
    <row r="33821" hidden="1" x14ac:dyDescent="0.25"/>
    <row r="33822" hidden="1" x14ac:dyDescent="0.25"/>
    <row r="33823" hidden="1" x14ac:dyDescent="0.25"/>
    <row r="33824" hidden="1" x14ac:dyDescent="0.25"/>
    <row r="33825" hidden="1" x14ac:dyDescent="0.25"/>
    <row r="33826" hidden="1" x14ac:dyDescent="0.25"/>
    <row r="33827" hidden="1" x14ac:dyDescent="0.25"/>
    <row r="33828" hidden="1" x14ac:dyDescent="0.25"/>
    <row r="33829" hidden="1" x14ac:dyDescent="0.25"/>
    <row r="33830" hidden="1" x14ac:dyDescent="0.25"/>
    <row r="33831" hidden="1" x14ac:dyDescent="0.25"/>
    <row r="33832" hidden="1" x14ac:dyDescent="0.25"/>
    <row r="33833" hidden="1" x14ac:dyDescent="0.25"/>
    <row r="33834" hidden="1" x14ac:dyDescent="0.25"/>
    <row r="33835" hidden="1" x14ac:dyDescent="0.25"/>
    <row r="33836" hidden="1" x14ac:dyDescent="0.25"/>
    <row r="33837" hidden="1" x14ac:dyDescent="0.25"/>
    <row r="33838" hidden="1" x14ac:dyDescent="0.25"/>
    <row r="33839" hidden="1" x14ac:dyDescent="0.25"/>
    <row r="33840" hidden="1" x14ac:dyDescent="0.25"/>
    <row r="33841" hidden="1" x14ac:dyDescent="0.25"/>
    <row r="33842" hidden="1" x14ac:dyDescent="0.25"/>
    <row r="33843" hidden="1" x14ac:dyDescent="0.25"/>
    <row r="33844" hidden="1" x14ac:dyDescent="0.25"/>
    <row r="33845" hidden="1" x14ac:dyDescent="0.25"/>
    <row r="33846" hidden="1" x14ac:dyDescent="0.25"/>
    <row r="33847" hidden="1" x14ac:dyDescent="0.25"/>
    <row r="33848" hidden="1" x14ac:dyDescent="0.25"/>
    <row r="33849" hidden="1" x14ac:dyDescent="0.25"/>
    <row r="33850" hidden="1" x14ac:dyDescent="0.25"/>
    <row r="33851" hidden="1" x14ac:dyDescent="0.25"/>
    <row r="33852" hidden="1" x14ac:dyDescent="0.25"/>
    <row r="33853" hidden="1" x14ac:dyDescent="0.25"/>
    <row r="33854" hidden="1" x14ac:dyDescent="0.25"/>
    <row r="33855" hidden="1" x14ac:dyDescent="0.25"/>
    <row r="33856" hidden="1" x14ac:dyDescent="0.25"/>
    <row r="33857" hidden="1" x14ac:dyDescent="0.25"/>
    <row r="33858" hidden="1" x14ac:dyDescent="0.25"/>
    <row r="33859" hidden="1" x14ac:dyDescent="0.25"/>
    <row r="33860" hidden="1" x14ac:dyDescent="0.25"/>
    <row r="33861" hidden="1" x14ac:dyDescent="0.25"/>
    <row r="33862" hidden="1" x14ac:dyDescent="0.25"/>
    <row r="33863" hidden="1" x14ac:dyDescent="0.25"/>
    <row r="33864" hidden="1" x14ac:dyDescent="0.25"/>
    <row r="33865" hidden="1" x14ac:dyDescent="0.25"/>
    <row r="33866" hidden="1" x14ac:dyDescent="0.25"/>
    <row r="33867" hidden="1" x14ac:dyDescent="0.25"/>
    <row r="33868" hidden="1" x14ac:dyDescent="0.25"/>
    <row r="33869" hidden="1" x14ac:dyDescent="0.25"/>
    <row r="33870" hidden="1" x14ac:dyDescent="0.25"/>
    <row r="33871" hidden="1" x14ac:dyDescent="0.25"/>
    <row r="33872" hidden="1" x14ac:dyDescent="0.25"/>
    <row r="33873" hidden="1" x14ac:dyDescent="0.25"/>
    <row r="33874" hidden="1" x14ac:dyDescent="0.25"/>
    <row r="33875" hidden="1" x14ac:dyDescent="0.25"/>
    <row r="33876" hidden="1" x14ac:dyDescent="0.25"/>
    <row r="33877" hidden="1" x14ac:dyDescent="0.25"/>
    <row r="33878" hidden="1" x14ac:dyDescent="0.25"/>
    <row r="33879" hidden="1" x14ac:dyDescent="0.25"/>
    <row r="33880" hidden="1" x14ac:dyDescent="0.25"/>
    <row r="33881" hidden="1" x14ac:dyDescent="0.25"/>
    <row r="33882" hidden="1" x14ac:dyDescent="0.25"/>
    <row r="33883" hidden="1" x14ac:dyDescent="0.25"/>
    <row r="33884" hidden="1" x14ac:dyDescent="0.25"/>
    <row r="33885" hidden="1" x14ac:dyDescent="0.25"/>
    <row r="33886" hidden="1" x14ac:dyDescent="0.25"/>
    <row r="33887" hidden="1" x14ac:dyDescent="0.25"/>
    <row r="33888" hidden="1" x14ac:dyDescent="0.25"/>
    <row r="33889" hidden="1" x14ac:dyDescent="0.25"/>
    <row r="33890" hidden="1" x14ac:dyDescent="0.25"/>
    <row r="33891" hidden="1" x14ac:dyDescent="0.25"/>
    <row r="33892" hidden="1" x14ac:dyDescent="0.25"/>
    <row r="33893" hidden="1" x14ac:dyDescent="0.25"/>
    <row r="33894" hidden="1" x14ac:dyDescent="0.25"/>
    <row r="33895" hidden="1" x14ac:dyDescent="0.25"/>
    <row r="33896" hidden="1" x14ac:dyDescent="0.25"/>
    <row r="33897" hidden="1" x14ac:dyDescent="0.25"/>
    <row r="33898" hidden="1" x14ac:dyDescent="0.25"/>
    <row r="33899" hidden="1" x14ac:dyDescent="0.25"/>
    <row r="33900" hidden="1" x14ac:dyDescent="0.25"/>
    <row r="33901" hidden="1" x14ac:dyDescent="0.25"/>
    <row r="33902" hidden="1" x14ac:dyDescent="0.25"/>
    <row r="33903" hidden="1" x14ac:dyDescent="0.25"/>
    <row r="33904" hidden="1" x14ac:dyDescent="0.25"/>
    <row r="33905" hidden="1" x14ac:dyDescent="0.25"/>
    <row r="33906" hidden="1" x14ac:dyDescent="0.25"/>
    <row r="33907" hidden="1" x14ac:dyDescent="0.25"/>
    <row r="33908" hidden="1" x14ac:dyDescent="0.25"/>
    <row r="33909" hidden="1" x14ac:dyDescent="0.25"/>
    <row r="33910" hidden="1" x14ac:dyDescent="0.25"/>
    <row r="33911" hidden="1" x14ac:dyDescent="0.25"/>
    <row r="33912" hidden="1" x14ac:dyDescent="0.25"/>
    <row r="33913" hidden="1" x14ac:dyDescent="0.25"/>
    <row r="33914" hidden="1" x14ac:dyDescent="0.25"/>
    <row r="33915" hidden="1" x14ac:dyDescent="0.25"/>
    <row r="33916" hidden="1" x14ac:dyDescent="0.25"/>
    <row r="33917" hidden="1" x14ac:dyDescent="0.25"/>
    <row r="33918" hidden="1" x14ac:dyDescent="0.25"/>
    <row r="33919" hidden="1" x14ac:dyDescent="0.25"/>
    <row r="33920" hidden="1" x14ac:dyDescent="0.25"/>
    <row r="33921" hidden="1" x14ac:dyDescent="0.25"/>
    <row r="33922" hidden="1" x14ac:dyDescent="0.25"/>
    <row r="33923" hidden="1" x14ac:dyDescent="0.25"/>
    <row r="33924" hidden="1" x14ac:dyDescent="0.25"/>
    <row r="33925" hidden="1" x14ac:dyDescent="0.25"/>
    <row r="33926" hidden="1" x14ac:dyDescent="0.25"/>
    <row r="33927" hidden="1" x14ac:dyDescent="0.25"/>
    <row r="33928" hidden="1" x14ac:dyDescent="0.25"/>
    <row r="33929" hidden="1" x14ac:dyDescent="0.25"/>
    <row r="33930" hidden="1" x14ac:dyDescent="0.25"/>
    <row r="33931" hidden="1" x14ac:dyDescent="0.25"/>
    <row r="33932" hidden="1" x14ac:dyDescent="0.25"/>
    <row r="33933" hidden="1" x14ac:dyDescent="0.25"/>
    <row r="33934" hidden="1" x14ac:dyDescent="0.25"/>
    <row r="33935" hidden="1" x14ac:dyDescent="0.25"/>
    <row r="33936" hidden="1" x14ac:dyDescent="0.25"/>
    <row r="33937" hidden="1" x14ac:dyDescent="0.25"/>
    <row r="33938" hidden="1" x14ac:dyDescent="0.25"/>
    <row r="33939" hidden="1" x14ac:dyDescent="0.25"/>
    <row r="33940" hidden="1" x14ac:dyDescent="0.25"/>
    <row r="33941" hidden="1" x14ac:dyDescent="0.25"/>
    <row r="33942" hidden="1" x14ac:dyDescent="0.25"/>
    <row r="33943" hidden="1" x14ac:dyDescent="0.25"/>
    <row r="33944" hidden="1" x14ac:dyDescent="0.25"/>
    <row r="33945" hidden="1" x14ac:dyDescent="0.25"/>
    <row r="33946" hidden="1" x14ac:dyDescent="0.25"/>
    <row r="33947" hidden="1" x14ac:dyDescent="0.25"/>
    <row r="33948" hidden="1" x14ac:dyDescent="0.25"/>
    <row r="33949" hidden="1" x14ac:dyDescent="0.25"/>
    <row r="33950" hidden="1" x14ac:dyDescent="0.25"/>
    <row r="33951" hidden="1" x14ac:dyDescent="0.25"/>
    <row r="33952" hidden="1" x14ac:dyDescent="0.25"/>
    <row r="33953" hidden="1" x14ac:dyDescent="0.25"/>
    <row r="33954" hidden="1" x14ac:dyDescent="0.25"/>
    <row r="33955" hidden="1" x14ac:dyDescent="0.25"/>
    <row r="33956" hidden="1" x14ac:dyDescent="0.25"/>
    <row r="33957" hidden="1" x14ac:dyDescent="0.25"/>
    <row r="33958" hidden="1" x14ac:dyDescent="0.25"/>
    <row r="33959" hidden="1" x14ac:dyDescent="0.25"/>
    <row r="33960" hidden="1" x14ac:dyDescent="0.25"/>
    <row r="33961" hidden="1" x14ac:dyDescent="0.25"/>
    <row r="33962" hidden="1" x14ac:dyDescent="0.25"/>
    <row r="33963" hidden="1" x14ac:dyDescent="0.25"/>
    <row r="33964" hidden="1" x14ac:dyDescent="0.25"/>
    <row r="33965" hidden="1" x14ac:dyDescent="0.25"/>
    <row r="33966" hidden="1" x14ac:dyDescent="0.25"/>
    <row r="33967" hidden="1" x14ac:dyDescent="0.25"/>
    <row r="33968" hidden="1" x14ac:dyDescent="0.25"/>
    <row r="33969" hidden="1" x14ac:dyDescent="0.25"/>
    <row r="33970" hidden="1" x14ac:dyDescent="0.25"/>
    <row r="33971" hidden="1" x14ac:dyDescent="0.25"/>
    <row r="33972" hidden="1" x14ac:dyDescent="0.25"/>
    <row r="33973" hidden="1" x14ac:dyDescent="0.25"/>
    <row r="33974" hidden="1" x14ac:dyDescent="0.25"/>
    <row r="33975" hidden="1" x14ac:dyDescent="0.25"/>
    <row r="33976" hidden="1" x14ac:dyDescent="0.25"/>
    <row r="33977" hidden="1" x14ac:dyDescent="0.25"/>
    <row r="33978" hidden="1" x14ac:dyDescent="0.25"/>
    <row r="33979" hidden="1" x14ac:dyDescent="0.25"/>
    <row r="33980" hidden="1" x14ac:dyDescent="0.25"/>
    <row r="33981" hidden="1" x14ac:dyDescent="0.25"/>
    <row r="33982" hidden="1" x14ac:dyDescent="0.25"/>
    <row r="33983" hidden="1" x14ac:dyDescent="0.25"/>
    <row r="33984" hidden="1" x14ac:dyDescent="0.25"/>
    <row r="33985" hidden="1" x14ac:dyDescent="0.25"/>
    <row r="33986" hidden="1" x14ac:dyDescent="0.25"/>
    <row r="33987" hidden="1" x14ac:dyDescent="0.25"/>
    <row r="33988" hidden="1" x14ac:dyDescent="0.25"/>
    <row r="33989" hidden="1" x14ac:dyDescent="0.25"/>
    <row r="33990" hidden="1" x14ac:dyDescent="0.25"/>
    <row r="33991" hidden="1" x14ac:dyDescent="0.25"/>
    <row r="33992" hidden="1" x14ac:dyDescent="0.25"/>
    <row r="33993" hidden="1" x14ac:dyDescent="0.25"/>
    <row r="33994" hidden="1" x14ac:dyDescent="0.25"/>
    <row r="33995" hidden="1" x14ac:dyDescent="0.25"/>
    <row r="33996" hidden="1" x14ac:dyDescent="0.25"/>
    <row r="33997" hidden="1" x14ac:dyDescent="0.25"/>
    <row r="33998" hidden="1" x14ac:dyDescent="0.25"/>
    <row r="33999" hidden="1" x14ac:dyDescent="0.25"/>
    <row r="34000" hidden="1" x14ac:dyDescent="0.25"/>
    <row r="34001" hidden="1" x14ac:dyDescent="0.25"/>
    <row r="34002" hidden="1" x14ac:dyDescent="0.25"/>
    <row r="34003" hidden="1" x14ac:dyDescent="0.25"/>
    <row r="34004" hidden="1" x14ac:dyDescent="0.25"/>
    <row r="34005" hidden="1" x14ac:dyDescent="0.25"/>
    <row r="34006" hidden="1" x14ac:dyDescent="0.25"/>
    <row r="34007" hidden="1" x14ac:dyDescent="0.25"/>
    <row r="34008" hidden="1" x14ac:dyDescent="0.25"/>
    <row r="34009" hidden="1" x14ac:dyDescent="0.25"/>
    <row r="34010" hidden="1" x14ac:dyDescent="0.25"/>
    <row r="34011" hidden="1" x14ac:dyDescent="0.25"/>
    <row r="34012" hidden="1" x14ac:dyDescent="0.25"/>
    <row r="34013" hidden="1" x14ac:dyDescent="0.25"/>
    <row r="34014" hidden="1" x14ac:dyDescent="0.25"/>
    <row r="34015" hidden="1" x14ac:dyDescent="0.25"/>
    <row r="34016" hidden="1" x14ac:dyDescent="0.25"/>
    <row r="34017" hidden="1" x14ac:dyDescent="0.25"/>
    <row r="34018" hidden="1" x14ac:dyDescent="0.25"/>
    <row r="34019" hidden="1" x14ac:dyDescent="0.25"/>
    <row r="34020" hidden="1" x14ac:dyDescent="0.25"/>
    <row r="34021" hidden="1" x14ac:dyDescent="0.25"/>
    <row r="34022" hidden="1" x14ac:dyDescent="0.25"/>
    <row r="34023" hidden="1" x14ac:dyDescent="0.25"/>
    <row r="34024" hidden="1" x14ac:dyDescent="0.25"/>
    <row r="34025" hidden="1" x14ac:dyDescent="0.25"/>
    <row r="34026" hidden="1" x14ac:dyDescent="0.25"/>
    <row r="34027" hidden="1" x14ac:dyDescent="0.25"/>
    <row r="34028" hidden="1" x14ac:dyDescent="0.25"/>
    <row r="34029" hidden="1" x14ac:dyDescent="0.25"/>
    <row r="34030" hidden="1" x14ac:dyDescent="0.25"/>
    <row r="34031" hidden="1" x14ac:dyDescent="0.25"/>
    <row r="34032" hidden="1" x14ac:dyDescent="0.25"/>
    <row r="34033" hidden="1" x14ac:dyDescent="0.25"/>
    <row r="34034" hidden="1" x14ac:dyDescent="0.25"/>
    <row r="34035" hidden="1" x14ac:dyDescent="0.25"/>
    <row r="34036" hidden="1" x14ac:dyDescent="0.25"/>
    <row r="34037" hidden="1" x14ac:dyDescent="0.25"/>
    <row r="34038" hidden="1" x14ac:dyDescent="0.25"/>
    <row r="34039" hidden="1" x14ac:dyDescent="0.25"/>
    <row r="34040" hidden="1" x14ac:dyDescent="0.25"/>
    <row r="34041" hidden="1" x14ac:dyDescent="0.25"/>
    <row r="34042" hidden="1" x14ac:dyDescent="0.25"/>
    <row r="34043" hidden="1" x14ac:dyDescent="0.25"/>
    <row r="34044" hidden="1" x14ac:dyDescent="0.25"/>
    <row r="34045" hidden="1" x14ac:dyDescent="0.25"/>
    <row r="34046" hidden="1" x14ac:dyDescent="0.25"/>
    <row r="34047" hidden="1" x14ac:dyDescent="0.25"/>
    <row r="34048" hidden="1" x14ac:dyDescent="0.25"/>
    <row r="34049" hidden="1" x14ac:dyDescent="0.25"/>
    <row r="34050" hidden="1" x14ac:dyDescent="0.25"/>
    <row r="34051" hidden="1" x14ac:dyDescent="0.25"/>
    <row r="34052" hidden="1" x14ac:dyDescent="0.25"/>
    <row r="34053" hidden="1" x14ac:dyDescent="0.25"/>
    <row r="34054" hidden="1" x14ac:dyDescent="0.25"/>
    <row r="34055" hidden="1" x14ac:dyDescent="0.25"/>
    <row r="34056" hidden="1" x14ac:dyDescent="0.25"/>
    <row r="34057" hidden="1" x14ac:dyDescent="0.25"/>
    <row r="34058" hidden="1" x14ac:dyDescent="0.25"/>
    <row r="34059" hidden="1" x14ac:dyDescent="0.25"/>
    <row r="34060" hidden="1" x14ac:dyDescent="0.25"/>
    <row r="34061" hidden="1" x14ac:dyDescent="0.25"/>
    <row r="34062" hidden="1" x14ac:dyDescent="0.25"/>
    <row r="34063" hidden="1" x14ac:dyDescent="0.25"/>
    <row r="34064" hidden="1" x14ac:dyDescent="0.25"/>
    <row r="34065" hidden="1" x14ac:dyDescent="0.25"/>
    <row r="34066" hidden="1" x14ac:dyDescent="0.25"/>
    <row r="34067" hidden="1" x14ac:dyDescent="0.25"/>
    <row r="34068" hidden="1" x14ac:dyDescent="0.25"/>
    <row r="34069" hidden="1" x14ac:dyDescent="0.25"/>
    <row r="34070" hidden="1" x14ac:dyDescent="0.25"/>
    <row r="34071" hidden="1" x14ac:dyDescent="0.25"/>
    <row r="34072" hidden="1" x14ac:dyDescent="0.25"/>
    <row r="34073" hidden="1" x14ac:dyDescent="0.25"/>
    <row r="34074" hidden="1" x14ac:dyDescent="0.25"/>
    <row r="34075" hidden="1" x14ac:dyDescent="0.25"/>
    <row r="34076" hidden="1" x14ac:dyDescent="0.25"/>
    <row r="34077" hidden="1" x14ac:dyDescent="0.25"/>
    <row r="34078" hidden="1" x14ac:dyDescent="0.25"/>
    <row r="34079" hidden="1" x14ac:dyDescent="0.25"/>
    <row r="34080" hidden="1" x14ac:dyDescent="0.25"/>
    <row r="34081" hidden="1" x14ac:dyDescent="0.25"/>
    <row r="34082" hidden="1" x14ac:dyDescent="0.25"/>
    <row r="34083" hidden="1" x14ac:dyDescent="0.25"/>
    <row r="34084" hidden="1" x14ac:dyDescent="0.25"/>
    <row r="34085" hidden="1" x14ac:dyDescent="0.25"/>
    <row r="34086" hidden="1" x14ac:dyDescent="0.25"/>
    <row r="34087" hidden="1" x14ac:dyDescent="0.25"/>
    <row r="34088" hidden="1" x14ac:dyDescent="0.25"/>
    <row r="34089" hidden="1" x14ac:dyDescent="0.25"/>
    <row r="34090" hidden="1" x14ac:dyDescent="0.25"/>
    <row r="34091" hidden="1" x14ac:dyDescent="0.25"/>
    <row r="34092" hidden="1" x14ac:dyDescent="0.25"/>
    <row r="34093" hidden="1" x14ac:dyDescent="0.25"/>
    <row r="34094" hidden="1" x14ac:dyDescent="0.25"/>
    <row r="34095" hidden="1" x14ac:dyDescent="0.25"/>
    <row r="34096" hidden="1" x14ac:dyDescent="0.25"/>
    <row r="34097" hidden="1" x14ac:dyDescent="0.25"/>
    <row r="34098" hidden="1" x14ac:dyDescent="0.25"/>
    <row r="34099" hidden="1" x14ac:dyDescent="0.25"/>
    <row r="34100" hidden="1" x14ac:dyDescent="0.25"/>
    <row r="34101" hidden="1" x14ac:dyDescent="0.25"/>
    <row r="34102" hidden="1" x14ac:dyDescent="0.25"/>
    <row r="34103" hidden="1" x14ac:dyDescent="0.25"/>
    <row r="34104" hidden="1" x14ac:dyDescent="0.25"/>
    <row r="34105" hidden="1" x14ac:dyDescent="0.25"/>
    <row r="34106" hidden="1" x14ac:dyDescent="0.25"/>
    <row r="34107" hidden="1" x14ac:dyDescent="0.25"/>
    <row r="34108" hidden="1" x14ac:dyDescent="0.25"/>
    <row r="34109" hidden="1" x14ac:dyDescent="0.25"/>
    <row r="34110" hidden="1" x14ac:dyDescent="0.25"/>
    <row r="34111" hidden="1" x14ac:dyDescent="0.25"/>
    <row r="34112" hidden="1" x14ac:dyDescent="0.25"/>
    <row r="34113" hidden="1" x14ac:dyDescent="0.25"/>
    <row r="34114" hidden="1" x14ac:dyDescent="0.25"/>
    <row r="34115" hidden="1" x14ac:dyDescent="0.25"/>
    <row r="34116" hidden="1" x14ac:dyDescent="0.25"/>
    <row r="34117" hidden="1" x14ac:dyDescent="0.25"/>
    <row r="34118" hidden="1" x14ac:dyDescent="0.25"/>
    <row r="34119" hidden="1" x14ac:dyDescent="0.25"/>
    <row r="34120" hidden="1" x14ac:dyDescent="0.25"/>
    <row r="34121" hidden="1" x14ac:dyDescent="0.25"/>
    <row r="34122" hidden="1" x14ac:dyDescent="0.25"/>
    <row r="34123" hidden="1" x14ac:dyDescent="0.25"/>
    <row r="34124" hidden="1" x14ac:dyDescent="0.25"/>
    <row r="34125" hidden="1" x14ac:dyDescent="0.25"/>
    <row r="34126" hidden="1" x14ac:dyDescent="0.25"/>
    <row r="34127" hidden="1" x14ac:dyDescent="0.25"/>
    <row r="34128" hidden="1" x14ac:dyDescent="0.25"/>
    <row r="34129" hidden="1" x14ac:dyDescent="0.25"/>
    <row r="34130" hidden="1" x14ac:dyDescent="0.25"/>
    <row r="34131" hidden="1" x14ac:dyDescent="0.25"/>
    <row r="34132" hidden="1" x14ac:dyDescent="0.25"/>
    <row r="34133" hidden="1" x14ac:dyDescent="0.25"/>
    <row r="34134" hidden="1" x14ac:dyDescent="0.25"/>
    <row r="34135" hidden="1" x14ac:dyDescent="0.25"/>
    <row r="34136" hidden="1" x14ac:dyDescent="0.25"/>
    <row r="34137" hidden="1" x14ac:dyDescent="0.25"/>
    <row r="34138" hidden="1" x14ac:dyDescent="0.25"/>
    <row r="34139" hidden="1" x14ac:dyDescent="0.25"/>
    <row r="34140" hidden="1" x14ac:dyDescent="0.25"/>
    <row r="34141" hidden="1" x14ac:dyDescent="0.25"/>
    <row r="34142" hidden="1" x14ac:dyDescent="0.25"/>
    <row r="34143" hidden="1" x14ac:dyDescent="0.25"/>
    <row r="34144" hidden="1" x14ac:dyDescent="0.25"/>
    <row r="34145" hidden="1" x14ac:dyDescent="0.25"/>
    <row r="34146" hidden="1" x14ac:dyDescent="0.25"/>
    <row r="34147" hidden="1" x14ac:dyDescent="0.25"/>
    <row r="34148" hidden="1" x14ac:dyDescent="0.25"/>
    <row r="34149" hidden="1" x14ac:dyDescent="0.25"/>
    <row r="34150" hidden="1" x14ac:dyDescent="0.25"/>
    <row r="34151" hidden="1" x14ac:dyDescent="0.25"/>
    <row r="34152" hidden="1" x14ac:dyDescent="0.25"/>
    <row r="34153" hidden="1" x14ac:dyDescent="0.25"/>
    <row r="34154" hidden="1" x14ac:dyDescent="0.25"/>
    <row r="34155" hidden="1" x14ac:dyDescent="0.25"/>
    <row r="34156" hidden="1" x14ac:dyDescent="0.25"/>
    <row r="34157" hidden="1" x14ac:dyDescent="0.25"/>
    <row r="34158" hidden="1" x14ac:dyDescent="0.25"/>
    <row r="34159" hidden="1" x14ac:dyDescent="0.25"/>
    <row r="34160" hidden="1" x14ac:dyDescent="0.25"/>
    <row r="34161" hidden="1" x14ac:dyDescent="0.25"/>
    <row r="34162" hidden="1" x14ac:dyDescent="0.25"/>
    <row r="34163" hidden="1" x14ac:dyDescent="0.25"/>
    <row r="34164" hidden="1" x14ac:dyDescent="0.25"/>
    <row r="34165" hidden="1" x14ac:dyDescent="0.25"/>
    <row r="34166" hidden="1" x14ac:dyDescent="0.25"/>
    <row r="34167" hidden="1" x14ac:dyDescent="0.25"/>
    <row r="34168" hidden="1" x14ac:dyDescent="0.25"/>
    <row r="34169" hidden="1" x14ac:dyDescent="0.25"/>
    <row r="34170" hidden="1" x14ac:dyDescent="0.25"/>
    <row r="34171" hidden="1" x14ac:dyDescent="0.25"/>
    <row r="34172" hidden="1" x14ac:dyDescent="0.25"/>
    <row r="34173" hidden="1" x14ac:dyDescent="0.25"/>
    <row r="34174" hidden="1" x14ac:dyDescent="0.25"/>
    <row r="34175" hidden="1" x14ac:dyDescent="0.25"/>
    <row r="34176" hidden="1" x14ac:dyDescent="0.25"/>
    <row r="34177" hidden="1" x14ac:dyDescent="0.25"/>
    <row r="34178" hidden="1" x14ac:dyDescent="0.25"/>
    <row r="34179" hidden="1" x14ac:dyDescent="0.25"/>
    <row r="34180" hidden="1" x14ac:dyDescent="0.25"/>
    <row r="34181" hidden="1" x14ac:dyDescent="0.25"/>
    <row r="34182" hidden="1" x14ac:dyDescent="0.25"/>
    <row r="34183" hidden="1" x14ac:dyDescent="0.25"/>
    <row r="34184" hidden="1" x14ac:dyDescent="0.25"/>
    <row r="34185" hidden="1" x14ac:dyDescent="0.25"/>
    <row r="34186" hidden="1" x14ac:dyDescent="0.25"/>
    <row r="34187" hidden="1" x14ac:dyDescent="0.25"/>
    <row r="34188" hidden="1" x14ac:dyDescent="0.25"/>
    <row r="34189" hidden="1" x14ac:dyDescent="0.25"/>
    <row r="34190" hidden="1" x14ac:dyDescent="0.25"/>
    <row r="34191" hidden="1" x14ac:dyDescent="0.25"/>
    <row r="34192" hidden="1" x14ac:dyDescent="0.25"/>
    <row r="34193" hidden="1" x14ac:dyDescent="0.25"/>
    <row r="34194" hidden="1" x14ac:dyDescent="0.25"/>
    <row r="34195" hidden="1" x14ac:dyDescent="0.25"/>
    <row r="34196" hidden="1" x14ac:dyDescent="0.25"/>
    <row r="34197" hidden="1" x14ac:dyDescent="0.25"/>
    <row r="34198" hidden="1" x14ac:dyDescent="0.25"/>
    <row r="34199" hidden="1" x14ac:dyDescent="0.25"/>
    <row r="34200" hidden="1" x14ac:dyDescent="0.25"/>
    <row r="34201" hidden="1" x14ac:dyDescent="0.25"/>
    <row r="34202" hidden="1" x14ac:dyDescent="0.25"/>
    <row r="34203" hidden="1" x14ac:dyDescent="0.25"/>
    <row r="34204" hidden="1" x14ac:dyDescent="0.25"/>
    <row r="34205" hidden="1" x14ac:dyDescent="0.25"/>
    <row r="34206" hidden="1" x14ac:dyDescent="0.25"/>
    <row r="34207" hidden="1" x14ac:dyDescent="0.25"/>
    <row r="34208" hidden="1" x14ac:dyDescent="0.25"/>
    <row r="34209" hidden="1" x14ac:dyDescent="0.25"/>
    <row r="34210" hidden="1" x14ac:dyDescent="0.25"/>
    <row r="34211" hidden="1" x14ac:dyDescent="0.25"/>
    <row r="34212" hidden="1" x14ac:dyDescent="0.25"/>
    <row r="34213" hidden="1" x14ac:dyDescent="0.25"/>
    <row r="34214" hidden="1" x14ac:dyDescent="0.25"/>
    <row r="34215" hidden="1" x14ac:dyDescent="0.25"/>
    <row r="34216" hidden="1" x14ac:dyDescent="0.25"/>
    <row r="34217" hidden="1" x14ac:dyDescent="0.25"/>
    <row r="34218" hidden="1" x14ac:dyDescent="0.25"/>
    <row r="34219" hidden="1" x14ac:dyDescent="0.25"/>
    <row r="34220" hidden="1" x14ac:dyDescent="0.25"/>
    <row r="34221" hidden="1" x14ac:dyDescent="0.25"/>
    <row r="34222" hidden="1" x14ac:dyDescent="0.25"/>
    <row r="34223" hidden="1" x14ac:dyDescent="0.25"/>
    <row r="34224" hidden="1" x14ac:dyDescent="0.25"/>
    <row r="34225" hidden="1" x14ac:dyDescent="0.25"/>
    <row r="34226" hidden="1" x14ac:dyDescent="0.25"/>
    <row r="34227" hidden="1" x14ac:dyDescent="0.25"/>
    <row r="34228" hidden="1" x14ac:dyDescent="0.25"/>
    <row r="34229" hidden="1" x14ac:dyDescent="0.25"/>
    <row r="34230" hidden="1" x14ac:dyDescent="0.25"/>
    <row r="34231" hidden="1" x14ac:dyDescent="0.25"/>
    <row r="34232" hidden="1" x14ac:dyDescent="0.25"/>
    <row r="34233" hidden="1" x14ac:dyDescent="0.25"/>
    <row r="34234" hidden="1" x14ac:dyDescent="0.25"/>
    <row r="34235" hidden="1" x14ac:dyDescent="0.25"/>
    <row r="34236" hidden="1" x14ac:dyDescent="0.25"/>
    <row r="34237" hidden="1" x14ac:dyDescent="0.25"/>
    <row r="34238" hidden="1" x14ac:dyDescent="0.25"/>
    <row r="34239" hidden="1" x14ac:dyDescent="0.25"/>
    <row r="34240" hidden="1" x14ac:dyDescent="0.25"/>
    <row r="34241" hidden="1" x14ac:dyDescent="0.25"/>
    <row r="34242" hidden="1" x14ac:dyDescent="0.25"/>
    <row r="34243" hidden="1" x14ac:dyDescent="0.25"/>
    <row r="34244" hidden="1" x14ac:dyDescent="0.25"/>
    <row r="34245" hidden="1" x14ac:dyDescent="0.25"/>
    <row r="34246" hidden="1" x14ac:dyDescent="0.25"/>
    <row r="34247" hidden="1" x14ac:dyDescent="0.25"/>
    <row r="34248" hidden="1" x14ac:dyDescent="0.25"/>
    <row r="34249" hidden="1" x14ac:dyDescent="0.25"/>
    <row r="34250" hidden="1" x14ac:dyDescent="0.25"/>
    <row r="34251" hidden="1" x14ac:dyDescent="0.25"/>
    <row r="34252" hidden="1" x14ac:dyDescent="0.25"/>
    <row r="34253" hidden="1" x14ac:dyDescent="0.25"/>
    <row r="34254" hidden="1" x14ac:dyDescent="0.25"/>
    <row r="34255" hidden="1" x14ac:dyDescent="0.25"/>
    <row r="34256" hidden="1" x14ac:dyDescent="0.25"/>
    <row r="34257" hidden="1" x14ac:dyDescent="0.25"/>
    <row r="34258" hidden="1" x14ac:dyDescent="0.25"/>
    <row r="34259" hidden="1" x14ac:dyDescent="0.25"/>
    <row r="34260" hidden="1" x14ac:dyDescent="0.25"/>
    <row r="34261" hidden="1" x14ac:dyDescent="0.25"/>
    <row r="34262" hidden="1" x14ac:dyDescent="0.25"/>
    <row r="34263" hidden="1" x14ac:dyDescent="0.25"/>
    <row r="34264" hidden="1" x14ac:dyDescent="0.25"/>
    <row r="34265" hidden="1" x14ac:dyDescent="0.25"/>
    <row r="34266" hidden="1" x14ac:dyDescent="0.25"/>
    <row r="34267" hidden="1" x14ac:dyDescent="0.25"/>
    <row r="34268" hidden="1" x14ac:dyDescent="0.25"/>
    <row r="34269" hidden="1" x14ac:dyDescent="0.25"/>
    <row r="34270" hidden="1" x14ac:dyDescent="0.25"/>
    <row r="34271" hidden="1" x14ac:dyDescent="0.25"/>
    <row r="34272" hidden="1" x14ac:dyDescent="0.25"/>
    <row r="34273" hidden="1" x14ac:dyDescent="0.25"/>
    <row r="34274" hidden="1" x14ac:dyDescent="0.25"/>
    <row r="34275" hidden="1" x14ac:dyDescent="0.25"/>
    <row r="34276" hidden="1" x14ac:dyDescent="0.25"/>
    <row r="34277" hidden="1" x14ac:dyDescent="0.25"/>
    <row r="34278" hidden="1" x14ac:dyDescent="0.25"/>
    <row r="34279" hidden="1" x14ac:dyDescent="0.25"/>
    <row r="34280" hidden="1" x14ac:dyDescent="0.25"/>
    <row r="34281" hidden="1" x14ac:dyDescent="0.25"/>
    <row r="34282" hidden="1" x14ac:dyDescent="0.25"/>
    <row r="34283" hidden="1" x14ac:dyDescent="0.25"/>
    <row r="34284" hidden="1" x14ac:dyDescent="0.25"/>
    <row r="34285" hidden="1" x14ac:dyDescent="0.25"/>
    <row r="34286" hidden="1" x14ac:dyDescent="0.25"/>
    <row r="34287" hidden="1" x14ac:dyDescent="0.25"/>
    <row r="34288" hidden="1" x14ac:dyDescent="0.25"/>
    <row r="34289" hidden="1" x14ac:dyDescent="0.25"/>
    <row r="34290" hidden="1" x14ac:dyDescent="0.25"/>
    <row r="34291" hidden="1" x14ac:dyDescent="0.25"/>
    <row r="34292" hidden="1" x14ac:dyDescent="0.25"/>
    <row r="34293" hidden="1" x14ac:dyDescent="0.25"/>
    <row r="34294" hidden="1" x14ac:dyDescent="0.25"/>
    <row r="34295" hidden="1" x14ac:dyDescent="0.25"/>
    <row r="34296" hidden="1" x14ac:dyDescent="0.25"/>
    <row r="34297" hidden="1" x14ac:dyDescent="0.25"/>
    <row r="34298" hidden="1" x14ac:dyDescent="0.25"/>
    <row r="34299" hidden="1" x14ac:dyDescent="0.25"/>
    <row r="34300" hidden="1" x14ac:dyDescent="0.25"/>
    <row r="34301" hidden="1" x14ac:dyDescent="0.25"/>
    <row r="34302" hidden="1" x14ac:dyDescent="0.25"/>
    <row r="34303" hidden="1" x14ac:dyDescent="0.25"/>
    <row r="34304" hidden="1" x14ac:dyDescent="0.25"/>
    <row r="34305" hidden="1" x14ac:dyDescent="0.25"/>
    <row r="34306" hidden="1" x14ac:dyDescent="0.25"/>
    <row r="34307" hidden="1" x14ac:dyDescent="0.25"/>
    <row r="34308" hidden="1" x14ac:dyDescent="0.25"/>
    <row r="34309" hidden="1" x14ac:dyDescent="0.25"/>
    <row r="34310" hidden="1" x14ac:dyDescent="0.25"/>
    <row r="34311" hidden="1" x14ac:dyDescent="0.25"/>
    <row r="34312" hidden="1" x14ac:dyDescent="0.25"/>
    <row r="34313" hidden="1" x14ac:dyDescent="0.25"/>
    <row r="34314" hidden="1" x14ac:dyDescent="0.25"/>
    <row r="34315" hidden="1" x14ac:dyDescent="0.25"/>
    <row r="34316" hidden="1" x14ac:dyDescent="0.25"/>
    <row r="34317" hidden="1" x14ac:dyDescent="0.25"/>
    <row r="34318" hidden="1" x14ac:dyDescent="0.25"/>
    <row r="34319" hidden="1" x14ac:dyDescent="0.25"/>
    <row r="34320" hidden="1" x14ac:dyDescent="0.25"/>
    <row r="34321" hidden="1" x14ac:dyDescent="0.25"/>
    <row r="34322" hidden="1" x14ac:dyDescent="0.25"/>
    <row r="34323" hidden="1" x14ac:dyDescent="0.25"/>
    <row r="34324" hidden="1" x14ac:dyDescent="0.25"/>
    <row r="34325" hidden="1" x14ac:dyDescent="0.25"/>
    <row r="34326" hidden="1" x14ac:dyDescent="0.25"/>
    <row r="34327" hidden="1" x14ac:dyDescent="0.25"/>
    <row r="34328" hidden="1" x14ac:dyDescent="0.25"/>
    <row r="34329" hidden="1" x14ac:dyDescent="0.25"/>
    <row r="34330" hidden="1" x14ac:dyDescent="0.25"/>
    <row r="34331" hidden="1" x14ac:dyDescent="0.25"/>
    <row r="34332" hidden="1" x14ac:dyDescent="0.25"/>
    <row r="34333" hidden="1" x14ac:dyDescent="0.25"/>
    <row r="34334" hidden="1" x14ac:dyDescent="0.25"/>
    <row r="34335" hidden="1" x14ac:dyDescent="0.25"/>
    <row r="34336" hidden="1" x14ac:dyDescent="0.25"/>
    <row r="34337" hidden="1" x14ac:dyDescent="0.25"/>
    <row r="34338" hidden="1" x14ac:dyDescent="0.25"/>
    <row r="34339" hidden="1" x14ac:dyDescent="0.25"/>
    <row r="34340" hidden="1" x14ac:dyDescent="0.25"/>
    <row r="34341" hidden="1" x14ac:dyDescent="0.25"/>
    <row r="34342" hidden="1" x14ac:dyDescent="0.25"/>
    <row r="34343" hidden="1" x14ac:dyDescent="0.25"/>
    <row r="34344" hidden="1" x14ac:dyDescent="0.25"/>
    <row r="34345" hidden="1" x14ac:dyDescent="0.25"/>
    <row r="34346" hidden="1" x14ac:dyDescent="0.25"/>
    <row r="34347" hidden="1" x14ac:dyDescent="0.25"/>
    <row r="34348" hidden="1" x14ac:dyDescent="0.25"/>
    <row r="34349" hidden="1" x14ac:dyDescent="0.25"/>
    <row r="34350" hidden="1" x14ac:dyDescent="0.25"/>
    <row r="34351" hidden="1" x14ac:dyDescent="0.25"/>
    <row r="34352" hidden="1" x14ac:dyDescent="0.25"/>
    <row r="34353" hidden="1" x14ac:dyDescent="0.25"/>
    <row r="34354" hidden="1" x14ac:dyDescent="0.25"/>
    <row r="34355" hidden="1" x14ac:dyDescent="0.25"/>
    <row r="34356" hidden="1" x14ac:dyDescent="0.25"/>
    <row r="34357" hidden="1" x14ac:dyDescent="0.25"/>
    <row r="34358" hidden="1" x14ac:dyDescent="0.25"/>
    <row r="34359" hidden="1" x14ac:dyDescent="0.25"/>
    <row r="34360" hidden="1" x14ac:dyDescent="0.25"/>
    <row r="34361" hidden="1" x14ac:dyDescent="0.25"/>
    <row r="34362" hidden="1" x14ac:dyDescent="0.25"/>
    <row r="34363" hidden="1" x14ac:dyDescent="0.25"/>
    <row r="34364" hidden="1" x14ac:dyDescent="0.25"/>
    <row r="34365" hidden="1" x14ac:dyDescent="0.25"/>
    <row r="34366" hidden="1" x14ac:dyDescent="0.25"/>
    <row r="34367" hidden="1" x14ac:dyDescent="0.25"/>
    <row r="34368" hidden="1" x14ac:dyDescent="0.25"/>
    <row r="34369" hidden="1" x14ac:dyDescent="0.25"/>
    <row r="34370" hidden="1" x14ac:dyDescent="0.25"/>
    <row r="34371" hidden="1" x14ac:dyDescent="0.25"/>
    <row r="34372" hidden="1" x14ac:dyDescent="0.25"/>
    <row r="34373" hidden="1" x14ac:dyDescent="0.25"/>
    <row r="34374" hidden="1" x14ac:dyDescent="0.25"/>
    <row r="34375" hidden="1" x14ac:dyDescent="0.25"/>
    <row r="34376" hidden="1" x14ac:dyDescent="0.25"/>
    <row r="34377" hidden="1" x14ac:dyDescent="0.25"/>
    <row r="34378" hidden="1" x14ac:dyDescent="0.25"/>
    <row r="34379" hidden="1" x14ac:dyDescent="0.25"/>
    <row r="34380" hidden="1" x14ac:dyDescent="0.25"/>
    <row r="34381" hidden="1" x14ac:dyDescent="0.25"/>
    <row r="34382" hidden="1" x14ac:dyDescent="0.25"/>
    <row r="34383" hidden="1" x14ac:dyDescent="0.25"/>
    <row r="34384" hidden="1" x14ac:dyDescent="0.25"/>
    <row r="34385" hidden="1" x14ac:dyDescent="0.25"/>
    <row r="34386" hidden="1" x14ac:dyDescent="0.25"/>
    <row r="34387" hidden="1" x14ac:dyDescent="0.25"/>
    <row r="34388" hidden="1" x14ac:dyDescent="0.25"/>
    <row r="34389" hidden="1" x14ac:dyDescent="0.25"/>
    <row r="34390" hidden="1" x14ac:dyDescent="0.25"/>
    <row r="34391" hidden="1" x14ac:dyDescent="0.25"/>
    <row r="34392" hidden="1" x14ac:dyDescent="0.25"/>
    <row r="34393" hidden="1" x14ac:dyDescent="0.25"/>
    <row r="34394" hidden="1" x14ac:dyDescent="0.25"/>
    <row r="34395" hidden="1" x14ac:dyDescent="0.25"/>
    <row r="34396" hidden="1" x14ac:dyDescent="0.25"/>
    <row r="34397" hidden="1" x14ac:dyDescent="0.25"/>
    <row r="34398" hidden="1" x14ac:dyDescent="0.25"/>
    <row r="34399" hidden="1" x14ac:dyDescent="0.25"/>
    <row r="34400" hidden="1" x14ac:dyDescent="0.25"/>
    <row r="34401" hidden="1" x14ac:dyDescent="0.25"/>
    <row r="34402" hidden="1" x14ac:dyDescent="0.25"/>
    <row r="34403" hidden="1" x14ac:dyDescent="0.25"/>
    <row r="34404" hidden="1" x14ac:dyDescent="0.25"/>
    <row r="34405" hidden="1" x14ac:dyDescent="0.25"/>
    <row r="34406" hidden="1" x14ac:dyDescent="0.25"/>
    <row r="34407" hidden="1" x14ac:dyDescent="0.25"/>
    <row r="34408" hidden="1" x14ac:dyDescent="0.25"/>
    <row r="34409" hidden="1" x14ac:dyDescent="0.25"/>
    <row r="34410" hidden="1" x14ac:dyDescent="0.25"/>
    <row r="34411" hidden="1" x14ac:dyDescent="0.25"/>
    <row r="34412" hidden="1" x14ac:dyDescent="0.25"/>
    <row r="34413" hidden="1" x14ac:dyDescent="0.25"/>
    <row r="34414" hidden="1" x14ac:dyDescent="0.25"/>
    <row r="34415" hidden="1" x14ac:dyDescent="0.25"/>
    <row r="34416" hidden="1" x14ac:dyDescent="0.25"/>
    <row r="34417" hidden="1" x14ac:dyDescent="0.25"/>
    <row r="34418" hidden="1" x14ac:dyDescent="0.25"/>
    <row r="34419" hidden="1" x14ac:dyDescent="0.25"/>
    <row r="34420" hidden="1" x14ac:dyDescent="0.25"/>
    <row r="34421" hidden="1" x14ac:dyDescent="0.25"/>
    <row r="34422" hidden="1" x14ac:dyDescent="0.25"/>
    <row r="34423" hidden="1" x14ac:dyDescent="0.25"/>
    <row r="34424" hidden="1" x14ac:dyDescent="0.25"/>
    <row r="34425" hidden="1" x14ac:dyDescent="0.25"/>
    <row r="34426" hidden="1" x14ac:dyDescent="0.25"/>
    <row r="34427" hidden="1" x14ac:dyDescent="0.25"/>
    <row r="34428" hidden="1" x14ac:dyDescent="0.25"/>
    <row r="34429" hidden="1" x14ac:dyDescent="0.25"/>
    <row r="34430" hidden="1" x14ac:dyDescent="0.25"/>
    <row r="34431" hidden="1" x14ac:dyDescent="0.25"/>
    <row r="34432" hidden="1" x14ac:dyDescent="0.25"/>
    <row r="34433" hidden="1" x14ac:dyDescent="0.25"/>
    <row r="34434" hidden="1" x14ac:dyDescent="0.25"/>
    <row r="34435" hidden="1" x14ac:dyDescent="0.25"/>
    <row r="34436" hidden="1" x14ac:dyDescent="0.25"/>
    <row r="34437" hidden="1" x14ac:dyDescent="0.25"/>
    <row r="34438" hidden="1" x14ac:dyDescent="0.25"/>
    <row r="34439" hidden="1" x14ac:dyDescent="0.25"/>
    <row r="34440" hidden="1" x14ac:dyDescent="0.25"/>
    <row r="34441" hidden="1" x14ac:dyDescent="0.25"/>
    <row r="34442" hidden="1" x14ac:dyDescent="0.25"/>
    <row r="34443" hidden="1" x14ac:dyDescent="0.25"/>
    <row r="34444" hidden="1" x14ac:dyDescent="0.25"/>
    <row r="34445" hidden="1" x14ac:dyDescent="0.25"/>
    <row r="34446" hidden="1" x14ac:dyDescent="0.25"/>
    <row r="34447" hidden="1" x14ac:dyDescent="0.25"/>
    <row r="34448" hidden="1" x14ac:dyDescent="0.25"/>
    <row r="34449" hidden="1" x14ac:dyDescent="0.25"/>
    <row r="34450" hidden="1" x14ac:dyDescent="0.25"/>
    <row r="34451" hidden="1" x14ac:dyDescent="0.25"/>
    <row r="34452" hidden="1" x14ac:dyDescent="0.25"/>
    <row r="34453" hidden="1" x14ac:dyDescent="0.25"/>
    <row r="34454" hidden="1" x14ac:dyDescent="0.25"/>
    <row r="34455" hidden="1" x14ac:dyDescent="0.25"/>
    <row r="34456" hidden="1" x14ac:dyDescent="0.25"/>
    <row r="34457" hidden="1" x14ac:dyDescent="0.25"/>
    <row r="34458" hidden="1" x14ac:dyDescent="0.25"/>
    <row r="34459" hidden="1" x14ac:dyDescent="0.25"/>
    <row r="34460" hidden="1" x14ac:dyDescent="0.25"/>
    <row r="34461" hidden="1" x14ac:dyDescent="0.25"/>
    <row r="34462" hidden="1" x14ac:dyDescent="0.25"/>
    <row r="34463" hidden="1" x14ac:dyDescent="0.25"/>
    <row r="34464" hidden="1" x14ac:dyDescent="0.25"/>
    <row r="34465" hidden="1" x14ac:dyDescent="0.25"/>
    <row r="34466" hidden="1" x14ac:dyDescent="0.25"/>
    <row r="34467" hidden="1" x14ac:dyDescent="0.25"/>
    <row r="34468" hidden="1" x14ac:dyDescent="0.25"/>
    <row r="34469" hidden="1" x14ac:dyDescent="0.25"/>
    <row r="34470" hidden="1" x14ac:dyDescent="0.25"/>
    <row r="34471" hidden="1" x14ac:dyDescent="0.25"/>
    <row r="34472" hidden="1" x14ac:dyDescent="0.25"/>
    <row r="34473" hidden="1" x14ac:dyDescent="0.25"/>
    <row r="34474" hidden="1" x14ac:dyDescent="0.25"/>
    <row r="34475" hidden="1" x14ac:dyDescent="0.25"/>
    <row r="34476" hidden="1" x14ac:dyDescent="0.25"/>
    <row r="34477" hidden="1" x14ac:dyDescent="0.25"/>
    <row r="34478" hidden="1" x14ac:dyDescent="0.25"/>
    <row r="34479" hidden="1" x14ac:dyDescent="0.25"/>
    <row r="34480" hidden="1" x14ac:dyDescent="0.25"/>
    <row r="34481" hidden="1" x14ac:dyDescent="0.25"/>
    <row r="34482" hidden="1" x14ac:dyDescent="0.25"/>
    <row r="34483" hidden="1" x14ac:dyDescent="0.25"/>
    <row r="34484" hidden="1" x14ac:dyDescent="0.25"/>
    <row r="34485" hidden="1" x14ac:dyDescent="0.25"/>
    <row r="34486" hidden="1" x14ac:dyDescent="0.25"/>
    <row r="34487" hidden="1" x14ac:dyDescent="0.25"/>
    <row r="34488" hidden="1" x14ac:dyDescent="0.25"/>
    <row r="34489" hidden="1" x14ac:dyDescent="0.25"/>
    <row r="34490" hidden="1" x14ac:dyDescent="0.25"/>
    <row r="34491" hidden="1" x14ac:dyDescent="0.25"/>
    <row r="34492" hidden="1" x14ac:dyDescent="0.25"/>
    <row r="34493" hidden="1" x14ac:dyDescent="0.25"/>
    <row r="34494" hidden="1" x14ac:dyDescent="0.25"/>
    <row r="34495" hidden="1" x14ac:dyDescent="0.25"/>
    <row r="34496" hidden="1" x14ac:dyDescent="0.25"/>
    <row r="34497" hidden="1" x14ac:dyDescent="0.25"/>
    <row r="34498" hidden="1" x14ac:dyDescent="0.25"/>
    <row r="34499" hidden="1" x14ac:dyDescent="0.25"/>
    <row r="34500" hidden="1" x14ac:dyDescent="0.25"/>
    <row r="34501" hidden="1" x14ac:dyDescent="0.25"/>
    <row r="34502" hidden="1" x14ac:dyDescent="0.25"/>
    <row r="34503" hidden="1" x14ac:dyDescent="0.25"/>
    <row r="34504" hidden="1" x14ac:dyDescent="0.25"/>
    <row r="34505" hidden="1" x14ac:dyDescent="0.25"/>
    <row r="34506" hidden="1" x14ac:dyDescent="0.25"/>
    <row r="34507" hidden="1" x14ac:dyDescent="0.25"/>
    <row r="34508" hidden="1" x14ac:dyDescent="0.25"/>
    <row r="34509" hidden="1" x14ac:dyDescent="0.25"/>
    <row r="34510" hidden="1" x14ac:dyDescent="0.25"/>
    <row r="34511" hidden="1" x14ac:dyDescent="0.25"/>
    <row r="34512" hidden="1" x14ac:dyDescent="0.25"/>
    <row r="34513" hidden="1" x14ac:dyDescent="0.25"/>
    <row r="34514" hidden="1" x14ac:dyDescent="0.25"/>
    <row r="34515" hidden="1" x14ac:dyDescent="0.25"/>
    <row r="34516" hidden="1" x14ac:dyDescent="0.25"/>
    <row r="34517" hidden="1" x14ac:dyDescent="0.25"/>
    <row r="34518" hidden="1" x14ac:dyDescent="0.25"/>
    <row r="34519" hidden="1" x14ac:dyDescent="0.25"/>
    <row r="34520" hidden="1" x14ac:dyDescent="0.25"/>
    <row r="34521" hidden="1" x14ac:dyDescent="0.25"/>
    <row r="34522" hidden="1" x14ac:dyDescent="0.25"/>
    <row r="34523" hidden="1" x14ac:dyDescent="0.25"/>
    <row r="34524" hidden="1" x14ac:dyDescent="0.25"/>
    <row r="34525" hidden="1" x14ac:dyDescent="0.25"/>
    <row r="34526" hidden="1" x14ac:dyDescent="0.25"/>
    <row r="34527" hidden="1" x14ac:dyDescent="0.25"/>
    <row r="34528" hidden="1" x14ac:dyDescent="0.25"/>
    <row r="34529" hidden="1" x14ac:dyDescent="0.25"/>
    <row r="34530" hidden="1" x14ac:dyDescent="0.25"/>
    <row r="34531" hidden="1" x14ac:dyDescent="0.25"/>
    <row r="34532" hidden="1" x14ac:dyDescent="0.25"/>
    <row r="34533" hidden="1" x14ac:dyDescent="0.25"/>
    <row r="34534" hidden="1" x14ac:dyDescent="0.25"/>
    <row r="34535" hidden="1" x14ac:dyDescent="0.25"/>
    <row r="34536" hidden="1" x14ac:dyDescent="0.25"/>
    <row r="34537" hidden="1" x14ac:dyDescent="0.25"/>
    <row r="34538" hidden="1" x14ac:dyDescent="0.25"/>
    <row r="34539" hidden="1" x14ac:dyDescent="0.25"/>
    <row r="34540" hidden="1" x14ac:dyDescent="0.25"/>
    <row r="34541" hidden="1" x14ac:dyDescent="0.25"/>
    <row r="34542" hidden="1" x14ac:dyDescent="0.25"/>
    <row r="34543" hidden="1" x14ac:dyDescent="0.25"/>
    <row r="34544" hidden="1" x14ac:dyDescent="0.25"/>
    <row r="34545" hidden="1" x14ac:dyDescent="0.25"/>
    <row r="34546" hidden="1" x14ac:dyDescent="0.25"/>
    <row r="34547" hidden="1" x14ac:dyDescent="0.25"/>
    <row r="34548" hidden="1" x14ac:dyDescent="0.25"/>
    <row r="34549" hidden="1" x14ac:dyDescent="0.25"/>
    <row r="34550" hidden="1" x14ac:dyDescent="0.25"/>
    <row r="34551" hidden="1" x14ac:dyDescent="0.25"/>
    <row r="34552" hidden="1" x14ac:dyDescent="0.25"/>
    <row r="34553" hidden="1" x14ac:dyDescent="0.25"/>
    <row r="34554" hidden="1" x14ac:dyDescent="0.25"/>
    <row r="34555" hidden="1" x14ac:dyDescent="0.25"/>
    <row r="34556" hidden="1" x14ac:dyDescent="0.25"/>
    <row r="34557" hidden="1" x14ac:dyDescent="0.25"/>
    <row r="34558" hidden="1" x14ac:dyDescent="0.25"/>
    <row r="34559" hidden="1" x14ac:dyDescent="0.25"/>
    <row r="34560" hidden="1" x14ac:dyDescent="0.25"/>
    <row r="34561" hidden="1" x14ac:dyDescent="0.25"/>
    <row r="34562" hidden="1" x14ac:dyDescent="0.25"/>
    <row r="34563" hidden="1" x14ac:dyDescent="0.25"/>
    <row r="34564" hidden="1" x14ac:dyDescent="0.25"/>
    <row r="34565" hidden="1" x14ac:dyDescent="0.25"/>
    <row r="34566" hidden="1" x14ac:dyDescent="0.25"/>
    <row r="34567" hidden="1" x14ac:dyDescent="0.25"/>
    <row r="34568" hidden="1" x14ac:dyDescent="0.25"/>
    <row r="34569" hidden="1" x14ac:dyDescent="0.25"/>
    <row r="34570" hidden="1" x14ac:dyDescent="0.25"/>
    <row r="34571" hidden="1" x14ac:dyDescent="0.25"/>
    <row r="34572" hidden="1" x14ac:dyDescent="0.25"/>
    <row r="34573" hidden="1" x14ac:dyDescent="0.25"/>
    <row r="34574" hidden="1" x14ac:dyDescent="0.25"/>
    <row r="34575" hidden="1" x14ac:dyDescent="0.25"/>
    <row r="34576" hidden="1" x14ac:dyDescent="0.25"/>
    <row r="34577" hidden="1" x14ac:dyDescent="0.25"/>
    <row r="34578" hidden="1" x14ac:dyDescent="0.25"/>
    <row r="34579" hidden="1" x14ac:dyDescent="0.25"/>
    <row r="34580" hidden="1" x14ac:dyDescent="0.25"/>
    <row r="34581" hidden="1" x14ac:dyDescent="0.25"/>
    <row r="34582" hidden="1" x14ac:dyDescent="0.25"/>
    <row r="34583" hidden="1" x14ac:dyDescent="0.25"/>
    <row r="34584" hidden="1" x14ac:dyDescent="0.25"/>
    <row r="34585" hidden="1" x14ac:dyDescent="0.25"/>
    <row r="34586" hidden="1" x14ac:dyDescent="0.25"/>
    <row r="34587" hidden="1" x14ac:dyDescent="0.25"/>
    <row r="34588" hidden="1" x14ac:dyDescent="0.25"/>
    <row r="34589" hidden="1" x14ac:dyDescent="0.25"/>
    <row r="34590" hidden="1" x14ac:dyDescent="0.25"/>
    <row r="34591" hidden="1" x14ac:dyDescent="0.25"/>
    <row r="34592" hidden="1" x14ac:dyDescent="0.25"/>
    <row r="34593" hidden="1" x14ac:dyDescent="0.25"/>
    <row r="34594" hidden="1" x14ac:dyDescent="0.25"/>
    <row r="34595" hidden="1" x14ac:dyDescent="0.25"/>
    <row r="34596" hidden="1" x14ac:dyDescent="0.25"/>
    <row r="34597" hidden="1" x14ac:dyDescent="0.25"/>
    <row r="34598" hidden="1" x14ac:dyDescent="0.25"/>
    <row r="34599" hidden="1" x14ac:dyDescent="0.25"/>
    <row r="34600" hidden="1" x14ac:dyDescent="0.25"/>
    <row r="34601" hidden="1" x14ac:dyDescent="0.25"/>
    <row r="34602" hidden="1" x14ac:dyDescent="0.25"/>
    <row r="34603" hidden="1" x14ac:dyDescent="0.25"/>
    <row r="34604" hidden="1" x14ac:dyDescent="0.25"/>
    <row r="34605" hidden="1" x14ac:dyDescent="0.25"/>
    <row r="34606" hidden="1" x14ac:dyDescent="0.25"/>
    <row r="34607" hidden="1" x14ac:dyDescent="0.25"/>
    <row r="34608" hidden="1" x14ac:dyDescent="0.25"/>
    <row r="34609" hidden="1" x14ac:dyDescent="0.25"/>
    <row r="34610" hidden="1" x14ac:dyDescent="0.25"/>
    <row r="34611" hidden="1" x14ac:dyDescent="0.25"/>
    <row r="34612" hidden="1" x14ac:dyDescent="0.25"/>
    <row r="34613" hidden="1" x14ac:dyDescent="0.25"/>
    <row r="34614" hidden="1" x14ac:dyDescent="0.25"/>
    <row r="34615" hidden="1" x14ac:dyDescent="0.25"/>
    <row r="34616" hidden="1" x14ac:dyDescent="0.25"/>
    <row r="34617" hidden="1" x14ac:dyDescent="0.25"/>
    <row r="34618" hidden="1" x14ac:dyDescent="0.25"/>
    <row r="34619" hidden="1" x14ac:dyDescent="0.25"/>
    <row r="34620" hidden="1" x14ac:dyDescent="0.25"/>
    <row r="34621" hidden="1" x14ac:dyDescent="0.25"/>
    <row r="34622" hidden="1" x14ac:dyDescent="0.25"/>
    <row r="34623" hidden="1" x14ac:dyDescent="0.25"/>
    <row r="34624" hidden="1" x14ac:dyDescent="0.25"/>
    <row r="34625" hidden="1" x14ac:dyDescent="0.25"/>
    <row r="34626" hidden="1" x14ac:dyDescent="0.25"/>
    <row r="34627" hidden="1" x14ac:dyDescent="0.25"/>
    <row r="34628" hidden="1" x14ac:dyDescent="0.25"/>
    <row r="34629" hidden="1" x14ac:dyDescent="0.25"/>
    <row r="34630" hidden="1" x14ac:dyDescent="0.25"/>
    <row r="34631" hidden="1" x14ac:dyDescent="0.25"/>
    <row r="34632" hidden="1" x14ac:dyDescent="0.25"/>
    <row r="34633" hidden="1" x14ac:dyDescent="0.25"/>
    <row r="34634" hidden="1" x14ac:dyDescent="0.25"/>
    <row r="34635" hidden="1" x14ac:dyDescent="0.25"/>
    <row r="34636" hidden="1" x14ac:dyDescent="0.25"/>
    <row r="34637" hidden="1" x14ac:dyDescent="0.25"/>
    <row r="34638" hidden="1" x14ac:dyDescent="0.25"/>
    <row r="34639" hidden="1" x14ac:dyDescent="0.25"/>
    <row r="34640" hidden="1" x14ac:dyDescent="0.25"/>
    <row r="34641" hidden="1" x14ac:dyDescent="0.25"/>
    <row r="34642" hidden="1" x14ac:dyDescent="0.25"/>
    <row r="34643" hidden="1" x14ac:dyDescent="0.25"/>
    <row r="34644" hidden="1" x14ac:dyDescent="0.25"/>
    <row r="34645" hidden="1" x14ac:dyDescent="0.25"/>
    <row r="34646" hidden="1" x14ac:dyDescent="0.25"/>
    <row r="34647" hidden="1" x14ac:dyDescent="0.25"/>
    <row r="34648" hidden="1" x14ac:dyDescent="0.25"/>
    <row r="34649" hidden="1" x14ac:dyDescent="0.25"/>
    <row r="34650" hidden="1" x14ac:dyDescent="0.25"/>
    <row r="34651" hidden="1" x14ac:dyDescent="0.25"/>
    <row r="34652" hidden="1" x14ac:dyDescent="0.25"/>
    <row r="34653" hidden="1" x14ac:dyDescent="0.25"/>
    <row r="34654" hidden="1" x14ac:dyDescent="0.25"/>
    <row r="34655" hidden="1" x14ac:dyDescent="0.25"/>
    <row r="34656" hidden="1" x14ac:dyDescent="0.25"/>
    <row r="34657" hidden="1" x14ac:dyDescent="0.25"/>
    <row r="34658" hidden="1" x14ac:dyDescent="0.25"/>
    <row r="34659" hidden="1" x14ac:dyDescent="0.25"/>
    <row r="34660" hidden="1" x14ac:dyDescent="0.25"/>
    <row r="34661" hidden="1" x14ac:dyDescent="0.25"/>
    <row r="34662" hidden="1" x14ac:dyDescent="0.25"/>
    <row r="34663" hidden="1" x14ac:dyDescent="0.25"/>
    <row r="34664" hidden="1" x14ac:dyDescent="0.25"/>
    <row r="34665" hidden="1" x14ac:dyDescent="0.25"/>
    <row r="34666" hidden="1" x14ac:dyDescent="0.25"/>
    <row r="34667" hidden="1" x14ac:dyDescent="0.25"/>
    <row r="34668" hidden="1" x14ac:dyDescent="0.25"/>
    <row r="34669" hidden="1" x14ac:dyDescent="0.25"/>
    <row r="34670" hidden="1" x14ac:dyDescent="0.25"/>
    <row r="34671" hidden="1" x14ac:dyDescent="0.25"/>
    <row r="34672" hidden="1" x14ac:dyDescent="0.25"/>
    <row r="34673" hidden="1" x14ac:dyDescent="0.25"/>
    <row r="34674" hidden="1" x14ac:dyDescent="0.25"/>
    <row r="34675" hidden="1" x14ac:dyDescent="0.25"/>
    <row r="34676" hidden="1" x14ac:dyDescent="0.25"/>
    <row r="34677" hidden="1" x14ac:dyDescent="0.25"/>
    <row r="34678" hidden="1" x14ac:dyDescent="0.25"/>
    <row r="34679" hidden="1" x14ac:dyDescent="0.25"/>
    <row r="34680" hidden="1" x14ac:dyDescent="0.25"/>
    <row r="34681" hidden="1" x14ac:dyDescent="0.25"/>
    <row r="34682" hidden="1" x14ac:dyDescent="0.25"/>
    <row r="34683" hidden="1" x14ac:dyDescent="0.25"/>
    <row r="34684" hidden="1" x14ac:dyDescent="0.25"/>
    <row r="34685" hidden="1" x14ac:dyDescent="0.25"/>
    <row r="34686" hidden="1" x14ac:dyDescent="0.25"/>
    <row r="34687" hidden="1" x14ac:dyDescent="0.25"/>
    <row r="34688" hidden="1" x14ac:dyDescent="0.25"/>
    <row r="34689" hidden="1" x14ac:dyDescent="0.25"/>
    <row r="34690" hidden="1" x14ac:dyDescent="0.25"/>
    <row r="34691" hidden="1" x14ac:dyDescent="0.25"/>
    <row r="34692" hidden="1" x14ac:dyDescent="0.25"/>
    <row r="34693" hidden="1" x14ac:dyDescent="0.25"/>
    <row r="34694" hidden="1" x14ac:dyDescent="0.25"/>
    <row r="34695" hidden="1" x14ac:dyDescent="0.25"/>
    <row r="34696" hidden="1" x14ac:dyDescent="0.25"/>
    <row r="34697" hidden="1" x14ac:dyDescent="0.25"/>
    <row r="34698" hidden="1" x14ac:dyDescent="0.25"/>
    <row r="34699" hidden="1" x14ac:dyDescent="0.25"/>
    <row r="34700" hidden="1" x14ac:dyDescent="0.25"/>
    <row r="34701" hidden="1" x14ac:dyDescent="0.25"/>
    <row r="34702" hidden="1" x14ac:dyDescent="0.25"/>
    <row r="34703" hidden="1" x14ac:dyDescent="0.25"/>
    <row r="34704" hidden="1" x14ac:dyDescent="0.25"/>
    <row r="34705" hidden="1" x14ac:dyDescent="0.25"/>
    <row r="34706" hidden="1" x14ac:dyDescent="0.25"/>
    <row r="34707" hidden="1" x14ac:dyDescent="0.25"/>
    <row r="34708" hidden="1" x14ac:dyDescent="0.25"/>
    <row r="34709" hidden="1" x14ac:dyDescent="0.25"/>
    <row r="34710" hidden="1" x14ac:dyDescent="0.25"/>
    <row r="34711" hidden="1" x14ac:dyDescent="0.25"/>
    <row r="34712" hidden="1" x14ac:dyDescent="0.25"/>
    <row r="34713" hidden="1" x14ac:dyDescent="0.25"/>
    <row r="34714" hidden="1" x14ac:dyDescent="0.25"/>
    <row r="34715" hidden="1" x14ac:dyDescent="0.25"/>
    <row r="34716" hidden="1" x14ac:dyDescent="0.25"/>
    <row r="34717" hidden="1" x14ac:dyDescent="0.25"/>
    <row r="34718" hidden="1" x14ac:dyDescent="0.25"/>
    <row r="34719" hidden="1" x14ac:dyDescent="0.25"/>
    <row r="34720" hidden="1" x14ac:dyDescent="0.25"/>
    <row r="34721" hidden="1" x14ac:dyDescent="0.25"/>
    <row r="34722" hidden="1" x14ac:dyDescent="0.25"/>
    <row r="34723" hidden="1" x14ac:dyDescent="0.25"/>
    <row r="34724" hidden="1" x14ac:dyDescent="0.25"/>
    <row r="34725" hidden="1" x14ac:dyDescent="0.25"/>
    <row r="34726" hidden="1" x14ac:dyDescent="0.25"/>
    <row r="34727" hidden="1" x14ac:dyDescent="0.25"/>
    <row r="34728" hidden="1" x14ac:dyDescent="0.25"/>
    <row r="34729" hidden="1" x14ac:dyDescent="0.25"/>
    <row r="34730" hidden="1" x14ac:dyDescent="0.25"/>
    <row r="34731" hidden="1" x14ac:dyDescent="0.25"/>
    <row r="34732" hidden="1" x14ac:dyDescent="0.25"/>
    <row r="34733" hidden="1" x14ac:dyDescent="0.25"/>
    <row r="34734" hidden="1" x14ac:dyDescent="0.25"/>
    <row r="34735" hidden="1" x14ac:dyDescent="0.25"/>
    <row r="34736" hidden="1" x14ac:dyDescent="0.25"/>
    <row r="34737" hidden="1" x14ac:dyDescent="0.25"/>
    <row r="34738" hidden="1" x14ac:dyDescent="0.25"/>
    <row r="34739" hidden="1" x14ac:dyDescent="0.25"/>
    <row r="34740" hidden="1" x14ac:dyDescent="0.25"/>
    <row r="34741" hidden="1" x14ac:dyDescent="0.25"/>
    <row r="34742" hidden="1" x14ac:dyDescent="0.25"/>
    <row r="34743" hidden="1" x14ac:dyDescent="0.25"/>
    <row r="34744" hidden="1" x14ac:dyDescent="0.25"/>
    <row r="34745" hidden="1" x14ac:dyDescent="0.25"/>
    <row r="34746" hidden="1" x14ac:dyDescent="0.25"/>
    <row r="34747" hidden="1" x14ac:dyDescent="0.25"/>
    <row r="34748" hidden="1" x14ac:dyDescent="0.25"/>
    <row r="34749" hidden="1" x14ac:dyDescent="0.25"/>
    <row r="34750" hidden="1" x14ac:dyDescent="0.25"/>
    <row r="34751" hidden="1" x14ac:dyDescent="0.25"/>
    <row r="34752" hidden="1" x14ac:dyDescent="0.25"/>
    <row r="34753" hidden="1" x14ac:dyDescent="0.25"/>
    <row r="34754" hidden="1" x14ac:dyDescent="0.25"/>
    <row r="34755" hidden="1" x14ac:dyDescent="0.25"/>
    <row r="34756" hidden="1" x14ac:dyDescent="0.25"/>
    <row r="34757" hidden="1" x14ac:dyDescent="0.25"/>
    <row r="34758" hidden="1" x14ac:dyDescent="0.25"/>
    <row r="34759" hidden="1" x14ac:dyDescent="0.25"/>
    <row r="34760" hidden="1" x14ac:dyDescent="0.25"/>
    <row r="34761" hidden="1" x14ac:dyDescent="0.25"/>
    <row r="34762" hidden="1" x14ac:dyDescent="0.25"/>
    <row r="34763" hidden="1" x14ac:dyDescent="0.25"/>
    <row r="34764" hidden="1" x14ac:dyDescent="0.25"/>
    <row r="34765" hidden="1" x14ac:dyDescent="0.25"/>
    <row r="34766" hidden="1" x14ac:dyDescent="0.25"/>
    <row r="34767" hidden="1" x14ac:dyDescent="0.25"/>
    <row r="34768" hidden="1" x14ac:dyDescent="0.25"/>
    <row r="34769" hidden="1" x14ac:dyDescent="0.25"/>
    <row r="34770" hidden="1" x14ac:dyDescent="0.25"/>
    <row r="34771" hidden="1" x14ac:dyDescent="0.25"/>
    <row r="34772" hidden="1" x14ac:dyDescent="0.25"/>
    <row r="34773" hidden="1" x14ac:dyDescent="0.25"/>
    <row r="34774" hidden="1" x14ac:dyDescent="0.25"/>
    <row r="34775" hidden="1" x14ac:dyDescent="0.25"/>
    <row r="34776" hidden="1" x14ac:dyDescent="0.25"/>
    <row r="34777" hidden="1" x14ac:dyDescent="0.25"/>
    <row r="34778" hidden="1" x14ac:dyDescent="0.25"/>
    <row r="34779" hidden="1" x14ac:dyDescent="0.25"/>
    <row r="34780" hidden="1" x14ac:dyDescent="0.25"/>
    <row r="34781" hidden="1" x14ac:dyDescent="0.25"/>
    <row r="34782" hidden="1" x14ac:dyDescent="0.25"/>
    <row r="34783" hidden="1" x14ac:dyDescent="0.25"/>
    <row r="34784" hidden="1" x14ac:dyDescent="0.25"/>
    <row r="34785" hidden="1" x14ac:dyDescent="0.25"/>
    <row r="34786" hidden="1" x14ac:dyDescent="0.25"/>
    <row r="34787" hidden="1" x14ac:dyDescent="0.25"/>
    <row r="34788" hidden="1" x14ac:dyDescent="0.25"/>
    <row r="34789" hidden="1" x14ac:dyDescent="0.25"/>
    <row r="34790" hidden="1" x14ac:dyDescent="0.25"/>
    <row r="34791" hidden="1" x14ac:dyDescent="0.25"/>
    <row r="34792" hidden="1" x14ac:dyDescent="0.25"/>
    <row r="34793" hidden="1" x14ac:dyDescent="0.25"/>
    <row r="34794" hidden="1" x14ac:dyDescent="0.25"/>
    <row r="34795" hidden="1" x14ac:dyDescent="0.25"/>
    <row r="34796" hidden="1" x14ac:dyDescent="0.25"/>
    <row r="34797" hidden="1" x14ac:dyDescent="0.25"/>
    <row r="34798" hidden="1" x14ac:dyDescent="0.25"/>
    <row r="34799" hidden="1" x14ac:dyDescent="0.25"/>
    <row r="34800" hidden="1" x14ac:dyDescent="0.25"/>
    <row r="34801" hidden="1" x14ac:dyDescent="0.25"/>
    <row r="34802" hidden="1" x14ac:dyDescent="0.25"/>
    <row r="34803" hidden="1" x14ac:dyDescent="0.25"/>
    <row r="34804" hidden="1" x14ac:dyDescent="0.25"/>
    <row r="34805" hidden="1" x14ac:dyDescent="0.25"/>
    <row r="34806" hidden="1" x14ac:dyDescent="0.25"/>
    <row r="34807" hidden="1" x14ac:dyDescent="0.25"/>
    <row r="34808" hidden="1" x14ac:dyDescent="0.25"/>
    <row r="34809" hidden="1" x14ac:dyDescent="0.25"/>
    <row r="34810" hidden="1" x14ac:dyDescent="0.25"/>
    <row r="34811" hidden="1" x14ac:dyDescent="0.25"/>
    <row r="34812" hidden="1" x14ac:dyDescent="0.25"/>
    <row r="34813" hidden="1" x14ac:dyDescent="0.25"/>
    <row r="34814" hidden="1" x14ac:dyDescent="0.25"/>
    <row r="34815" hidden="1" x14ac:dyDescent="0.25"/>
    <row r="34816" hidden="1" x14ac:dyDescent="0.25"/>
    <row r="34817" hidden="1" x14ac:dyDescent="0.25"/>
    <row r="34818" hidden="1" x14ac:dyDescent="0.25"/>
    <row r="34819" hidden="1" x14ac:dyDescent="0.25"/>
    <row r="34820" hidden="1" x14ac:dyDescent="0.25"/>
    <row r="34821" hidden="1" x14ac:dyDescent="0.25"/>
    <row r="34822" hidden="1" x14ac:dyDescent="0.25"/>
    <row r="34823" hidden="1" x14ac:dyDescent="0.25"/>
    <row r="34824" hidden="1" x14ac:dyDescent="0.25"/>
    <row r="34825" hidden="1" x14ac:dyDescent="0.25"/>
    <row r="34826" hidden="1" x14ac:dyDescent="0.25"/>
    <row r="34827" hidden="1" x14ac:dyDescent="0.25"/>
    <row r="34828" hidden="1" x14ac:dyDescent="0.25"/>
    <row r="34829" hidden="1" x14ac:dyDescent="0.25"/>
    <row r="34830" hidden="1" x14ac:dyDescent="0.25"/>
    <row r="34831" hidden="1" x14ac:dyDescent="0.25"/>
    <row r="34832" hidden="1" x14ac:dyDescent="0.25"/>
    <row r="34833" hidden="1" x14ac:dyDescent="0.25"/>
    <row r="34834" hidden="1" x14ac:dyDescent="0.25"/>
    <row r="34835" hidden="1" x14ac:dyDescent="0.25"/>
    <row r="34836" hidden="1" x14ac:dyDescent="0.25"/>
    <row r="34837" hidden="1" x14ac:dyDescent="0.25"/>
    <row r="34838" hidden="1" x14ac:dyDescent="0.25"/>
    <row r="34839" hidden="1" x14ac:dyDescent="0.25"/>
    <row r="34840" hidden="1" x14ac:dyDescent="0.25"/>
    <row r="34841" hidden="1" x14ac:dyDescent="0.25"/>
    <row r="34842" hidden="1" x14ac:dyDescent="0.25"/>
    <row r="34843" hidden="1" x14ac:dyDescent="0.25"/>
    <row r="34844" hidden="1" x14ac:dyDescent="0.25"/>
    <row r="34845" hidden="1" x14ac:dyDescent="0.25"/>
    <row r="34846" hidden="1" x14ac:dyDescent="0.25"/>
    <row r="34847" hidden="1" x14ac:dyDescent="0.25"/>
    <row r="34848" hidden="1" x14ac:dyDescent="0.25"/>
    <row r="34849" hidden="1" x14ac:dyDescent="0.25"/>
    <row r="34850" hidden="1" x14ac:dyDescent="0.25"/>
    <row r="34851" hidden="1" x14ac:dyDescent="0.25"/>
    <row r="34852" hidden="1" x14ac:dyDescent="0.25"/>
    <row r="34853" hidden="1" x14ac:dyDescent="0.25"/>
    <row r="34854" hidden="1" x14ac:dyDescent="0.25"/>
    <row r="34855" hidden="1" x14ac:dyDescent="0.25"/>
    <row r="34856" hidden="1" x14ac:dyDescent="0.25"/>
    <row r="34857" hidden="1" x14ac:dyDescent="0.25"/>
    <row r="34858" hidden="1" x14ac:dyDescent="0.25"/>
    <row r="34859" hidden="1" x14ac:dyDescent="0.25"/>
    <row r="34860" hidden="1" x14ac:dyDescent="0.25"/>
    <row r="34861" hidden="1" x14ac:dyDescent="0.25"/>
    <row r="34862" hidden="1" x14ac:dyDescent="0.25"/>
    <row r="34863" hidden="1" x14ac:dyDescent="0.25"/>
    <row r="34864" hidden="1" x14ac:dyDescent="0.25"/>
    <row r="34865" hidden="1" x14ac:dyDescent="0.25"/>
    <row r="34866" hidden="1" x14ac:dyDescent="0.25"/>
    <row r="34867" hidden="1" x14ac:dyDescent="0.25"/>
    <row r="34868" hidden="1" x14ac:dyDescent="0.25"/>
    <row r="34869" hidden="1" x14ac:dyDescent="0.25"/>
    <row r="34870" hidden="1" x14ac:dyDescent="0.25"/>
    <row r="34871" hidden="1" x14ac:dyDescent="0.25"/>
    <row r="34872" hidden="1" x14ac:dyDescent="0.25"/>
    <row r="34873" hidden="1" x14ac:dyDescent="0.25"/>
    <row r="34874" hidden="1" x14ac:dyDescent="0.25"/>
    <row r="34875" hidden="1" x14ac:dyDescent="0.25"/>
    <row r="34876" hidden="1" x14ac:dyDescent="0.25"/>
    <row r="34877" hidden="1" x14ac:dyDescent="0.25"/>
    <row r="34878" hidden="1" x14ac:dyDescent="0.25"/>
    <row r="34879" hidden="1" x14ac:dyDescent="0.25"/>
    <row r="34880" hidden="1" x14ac:dyDescent="0.25"/>
    <row r="34881" hidden="1" x14ac:dyDescent="0.25"/>
    <row r="34882" hidden="1" x14ac:dyDescent="0.25"/>
    <row r="34883" hidden="1" x14ac:dyDescent="0.25"/>
    <row r="34884" hidden="1" x14ac:dyDescent="0.25"/>
    <row r="34885" hidden="1" x14ac:dyDescent="0.25"/>
    <row r="34886" hidden="1" x14ac:dyDescent="0.25"/>
    <row r="34887" hidden="1" x14ac:dyDescent="0.25"/>
    <row r="34888" hidden="1" x14ac:dyDescent="0.25"/>
    <row r="34889" hidden="1" x14ac:dyDescent="0.25"/>
    <row r="34890" hidden="1" x14ac:dyDescent="0.25"/>
    <row r="34891" hidden="1" x14ac:dyDescent="0.25"/>
    <row r="34892" hidden="1" x14ac:dyDescent="0.25"/>
    <row r="34893" hidden="1" x14ac:dyDescent="0.25"/>
    <row r="34894" hidden="1" x14ac:dyDescent="0.25"/>
    <row r="34895" hidden="1" x14ac:dyDescent="0.25"/>
    <row r="34896" hidden="1" x14ac:dyDescent="0.25"/>
    <row r="34897" hidden="1" x14ac:dyDescent="0.25"/>
    <row r="34898" hidden="1" x14ac:dyDescent="0.25"/>
    <row r="34899" hidden="1" x14ac:dyDescent="0.25"/>
    <row r="34900" hidden="1" x14ac:dyDescent="0.25"/>
    <row r="34901" hidden="1" x14ac:dyDescent="0.25"/>
    <row r="34902" hidden="1" x14ac:dyDescent="0.25"/>
    <row r="34903" hidden="1" x14ac:dyDescent="0.25"/>
    <row r="34904" hidden="1" x14ac:dyDescent="0.25"/>
    <row r="34905" hidden="1" x14ac:dyDescent="0.25"/>
    <row r="34906" hidden="1" x14ac:dyDescent="0.25"/>
    <row r="34907" hidden="1" x14ac:dyDescent="0.25"/>
    <row r="34908" hidden="1" x14ac:dyDescent="0.25"/>
    <row r="34909" hidden="1" x14ac:dyDescent="0.25"/>
    <row r="34910" hidden="1" x14ac:dyDescent="0.25"/>
    <row r="34911" hidden="1" x14ac:dyDescent="0.25"/>
    <row r="34912" hidden="1" x14ac:dyDescent="0.25"/>
    <row r="34913" hidden="1" x14ac:dyDescent="0.25"/>
    <row r="34914" hidden="1" x14ac:dyDescent="0.25"/>
    <row r="34915" hidden="1" x14ac:dyDescent="0.25"/>
    <row r="34916" hidden="1" x14ac:dyDescent="0.25"/>
    <row r="34917" hidden="1" x14ac:dyDescent="0.25"/>
    <row r="34918" hidden="1" x14ac:dyDescent="0.25"/>
    <row r="34919" hidden="1" x14ac:dyDescent="0.25"/>
    <row r="34920" hidden="1" x14ac:dyDescent="0.25"/>
    <row r="34921" hidden="1" x14ac:dyDescent="0.25"/>
    <row r="34922" hidden="1" x14ac:dyDescent="0.25"/>
    <row r="34923" hidden="1" x14ac:dyDescent="0.25"/>
    <row r="34924" hidden="1" x14ac:dyDescent="0.25"/>
    <row r="34925" hidden="1" x14ac:dyDescent="0.25"/>
    <row r="34926" hidden="1" x14ac:dyDescent="0.25"/>
    <row r="34927" hidden="1" x14ac:dyDescent="0.25"/>
    <row r="34928" hidden="1" x14ac:dyDescent="0.25"/>
    <row r="34929" hidden="1" x14ac:dyDescent="0.25"/>
    <row r="34930" hidden="1" x14ac:dyDescent="0.25"/>
    <row r="34931" hidden="1" x14ac:dyDescent="0.25"/>
    <row r="34932" hidden="1" x14ac:dyDescent="0.25"/>
    <row r="34933" hidden="1" x14ac:dyDescent="0.25"/>
    <row r="34934" hidden="1" x14ac:dyDescent="0.25"/>
    <row r="34935" hidden="1" x14ac:dyDescent="0.25"/>
    <row r="34936" hidden="1" x14ac:dyDescent="0.25"/>
    <row r="34937" hidden="1" x14ac:dyDescent="0.25"/>
    <row r="34938" hidden="1" x14ac:dyDescent="0.25"/>
    <row r="34939" hidden="1" x14ac:dyDescent="0.25"/>
    <row r="34940" hidden="1" x14ac:dyDescent="0.25"/>
    <row r="34941" hidden="1" x14ac:dyDescent="0.25"/>
    <row r="34942" hidden="1" x14ac:dyDescent="0.25"/>
    <row r="34943" hidden="1" x14ac:dyDescent="0.25"/>
    <row r="34944" hidden="1" x14ac:dyDescent="0.25"/>
    <row r="34945" hidden="1" x14ac:dyDescent="0.25"/>
    <row r="34946" hidden="1" x14ac:dyDescent="0.25"/>
    <row r="34947" hidden="1" x14ac:dyDescent="0.25"/>
    <row r="34948" hidden="1" x14ac:dyDescent="0.25"/>
    <row r="34949" hidden="1" x14ac:dyDescent="0.25"/>
    <row r="34950" hidden="1" x14ac:dyDescent="0.25"/>
    <row r="34951" hidden="1" x14ac:dyDescent="0.25"/>
    <row r="34952" hidden="1" x14ac:dyDescent="0.25"/>
    <row r="34953" hidden="1" x14ac:dyDescent="0.25"/>
    <row r="34954" hidden="1" x14ac:dyDescent="0.25"/>
    <row r="34955" hidden="1" x14ac:dyDescent="0.25"/>
    <row r="34956" hidden="1" x14ac:dyDescent="0.25"/>
    <row r="34957" hidden="1" x14ac:dyDescent="0.25"/>
    <row r="34958" hidden="1" x14ac:dyDescent="0.25"/>
    <row r="34959" hidden="1" x14ac:dyDescent="0.25"/>
    <row r="34960" hidden="1" x14ac:dyDescent="0.25"/>
    <row r="34961" hidden="1" x14ac:dyDescent="0.25"/>
    <row r="34962" hidden="1" x14ac:dyDescent="0.25"/>
    <row r="34963" hidden="1" x14ac:dyDescent="0.25"/>
    <row r="34964" hidden="1" x14ac:dyDescent="0.25"/>
    <row r="34965" hidden="1" x14ac:dyDescent="0.25"/>
    <row r="34966" hidden="1" x14ac:dyDescent="0.25"/>
    <row r="34967" hidden="1" x14ac:dyDescent="0.25"/>
    <row r="34968" hidden="1" x14ac:dyDescent="0.25"/>
    <row r="34969" hidden="1" x14ac:dyDescent="0.25"/>
    <row r="34970" hidden="1" x14ac:dyDescent="0.25"/>
    <row r="34971" hidden="1" x14ac:dyDescent="0.25"/>
    <row r="34972" hidden="1" x14ac:dyDescent="0.25"/>
    <row r="34973" hidden="1" x14ac:dyDescent="0.25"/>
    <row r="34974" hidden="1" x14ac:dyDescent="0.25"/>
    <row r="34975" hidden="1" x14ac:dyDescent="0.25"/>
    <row r="34976" hidden="1" x14ac:dyDescent="0.25"/>
    <row r="34977" hidden="1" x14ac:dyDescent="0.25"/>
    <row r="34978" hidden="1" x14ac:dyDescent="0.25"/>
    <row r="34979" hidden="1" x14ac:dyDescent="0.25"/>
    <row r="34980" hidden="1" x14ac:dyDescent="0.25"/>
    <row r="34981" hidden="1" x14ac:dyDescent="0.25"/>
    <row r="34982" hidden="1" x14ac:dyDescent="0.25"/>
    <row r="34983" hidden="1" x14ac:dyDescent="0.25"/>
    <row r="34984" hidden="1" x14ac:dyDescent="0.25"/>
    <row r="34985" hidden="1" x14ac:dyDescent="0.25"/>
    <row r="34986" hidden="1" x14ac:dyDescent="0.25"/>
    <row r="34987" hidden="1" x14ac:dyDescent="0.25"/>
    <row r="34988" hidden="1" x14ac:dyDescent="0.25"/>
    <row r="34989" hidden="1" x14ac:dyDescent="0.25"/>
    <row r="34990" hidden="1" x14ac:dyDescent="0.25"/>
    <row r="34991" hidden="1" x14ac:dyDescent="0.25"/>
    <row r="34992" hidden="1" x14ac:dyDescent="0.25"/>
    <row r="34993" hidden="1" x14ac:dyDescent="0.25"/>
    <row r="34994" hidden="1" x14ac:dyDescent="0.25"/>
    <row r="34995" hidden="1" x14ac:dyDescent="0.25"/>
    <row r="34996" hidden="1" x14ac:dyDescent="0.25"/>
    <row r="34997" hidden="1" x14ac:dyDescent="0.25"/>
    <row r="34998" hidden="1" x14ac:dyDescent="0.25"/>
    <row r="34999" hidden="1" x14ac:dyDescent="0.25"/>
    <row r="35000" hidden="1" x14ac:dyDescent="0.25"/>
    <row r="35001" hidden="1" x14ac:dyDescent="0.25"/>
    <row r="35002" hidden="1" x14ac:dyDescent="0.25"/>
    <row r="35003" hidden="1" x14ac:dyDescent="0.25"/>
    <row r="35004" hidden="1" x14ac:dyDescent="0.25"/>
    <row r="35005" hidden="1" x14ac:dyDescent="0.25"/>
    <row r="35006" hidden="1" x14ac:dyDescent="0.25"/>
    <row r="35007" hidden="1" x14ac:dyDescent="0.25"/>
    <row r="35008" hidden="1" x14ac:dyDescent="0.25"/>
    <row r="35009" hidden="1" x14ac:dyDescent="0.25"/>
    <row r="35010" hidden="1" x14ac:dyDescent="0.25"/>
    <row r="35011" hidden="1" x14ac:dyDescent="0.25"/>
    <row r="35012" hidden="1" x14ac:dyDescent="0.25"/>
    <row r="35013" hidden="1" x14ac:dyDescent="0.25"/>
    <row r="35014" hidden="1" x14ac:dyDescent="0.25"/>
    <row r="35015" hidden="1" x14ac:dyDescent="0.25"/>
    <row r="35016" hidden="1" x14ac:dyDescent="0.25"/>
    <row r="35017" hidden="1" x14ac:dyDescent="0.25"/>
    <row r="35018" hidden="1" x14ac:dyDescent="0.25"/>
    <row r="35019" hidden="1" x14ac:dyDescent="0.25"/>
    <row r="35020" hidden="1" x14ac:dyDescent="0.25"/>
    <row r="35021" hidden="1" x14ac:dyDescent="0.25"/>
    <row r="35022" hidden="1" x14ac:dyDescent="0.25"/>
    <row r="35023" hidden="1" x14ac:dyDescent="0.25"/>
    <row r="35024" hidden="1" x14ac:dyDescent="0.25"/>
    <row r="35025" hidden="1" x14ac:dyDescent="0.25"/>
    <row r="35026" hidden="1" x14ac:dyDescent="0.25"/>
    <row r="35027" hidden="1" x14ac:dyDescent="0.25"/>
    <row r="35028" hidden="1" x14ac:dyDescent="0.25"/>
    <row r="35029" hidden="1" x14ac:dyDescent="0.25"/>
    <row r="35030" hidden="1" x14ac:dyDescent="0.25"/>
    <row r="35031" hidden="1" x14ac:dyDescent="0.25"/>
    <row r="35032" hidden="1" x14ac:dyDescent="0.25"/>
    <row r="35033" hidden="1" x14ac:dyDescent="0.25"/>
    <row r="35034" hidden="1" x14ac:dyDescent="0.25"/>
    <row r="35035" hidden="1" x14ac:dyDescent="0.25"/>
    <row r="35036" hidden="1" x14ac:dyDescent="0.25"/>
    <row r="35037" hidden="1" x14ac:dyDescent="0.25"/>
    <row r="35038" hidden="1" x14ac:dyDescent="0.25"/>
    <row r="35039" hidden="1" x14ac:dyDescent="0.25"/>
    <row r="35040" hidden="1" x14ac:dyDescent="0.25"/>
    <row r="35041" hidden="1" x14ac:dyDescent="0.25"/>
    <row r="35042" hidden="1" x14ac:dyDescent="0.25"/>
    <row r="35043" hidden="1" x14ac:dyDescent="0.25"/>
    <row r="35044" hidden="1" x14ac:dyDescent="0.25"/>
    <row r="35045" hidden="1" x14ac:dyDescent="0.25"/>
    <row r="35046" hidden="1" x14ac:dyDescent="0.25"/>
    <row r="35047" hidden="1" x14ac:dyDescent="0.25"/>
    <row r="35048" hidden="1" x14ac:dyDescent="0.25"/>
    <row r="35049" hidden="1" x14ac:dyDescent="0.25"/>
    <row r="35050" hidden="1" x14ac:dyDescent="0.25"/>
    <row r="35051" hidden="1" x14ac:dyDescent="0.25"/>
    <row r="35052" hidden="1" x14ac:dyDescent="0.25"/>
    <row r="35053" hidden="1" x14ac:dyDescent="0.25"/>
    <row r="35054" hidden="1" x14ac:dyDescent="0.25"/>
    <row r="35055" hidden="1" x14ac:dyDescent="0.25"/>
    <row r="35056" hidden="1" x14ac:dyDescent="0.25"/>
    <row r="35057" hidden="1" x14ac:dyDescent="0.25"/>
    <row r="35058" hidden="1" x14ac:dyDescent="0.25"/>
    <row r="35059" hidden="1" x14ac:dyDescent="0.25"/>
    <row r="35060" hidden="1" x14ac:dyDescent="0.25"/>
    <row r="35061" hidden="1" x14ac:dyDescent="0.25"/>
    <row r="35062" hidden="1" x14ac:dyDescent="0.25"/>
    <row r="35063" hidden="1" x14ac:dyDescent="0.25"/>
    <row r="35064" hidden="1" x14ac:dyDescent="0.25"/>
    <row r="35065" hidden="1" x14ac:dyDescent="0.25"/>
    <row r="35066" hidden="1" x14ac:dyDescent="0.25"/>
    <row r="35067" hidden="1" x14ac:dyDescent="0.25"/>
    <row r="35068" hidden="1" x14ac:dyDescent="0.25"/>
    <row r="35069" hidden="1" x14ac:dyDescent="0.25"/>
    <row r="35070" hidden="1" x14ac:dyDescent="0.25"/>
    <row r="35071" hidden="1" x14ac:dyDescent="0.25"/>
    <row r="35072" hidden="1" x14ac:dyDescent="0.25"/>
    <row r="35073" hidden="1" x14ac:dyDescent="0.25"/>
    <row r="35074" hidden="1" x14ac:dyDescent="0.25"/>
    <row r="35075" hidden="1" x14ac:dyDescent="0.25"/>
    <row r="35076" hidden="1" x14ac:dyDescent="0.25"/>
    <row r="35077" hidden="1" x14ac:dyDescent="0.25"/>
    <row r="35078" hidden="1" x14ac:dyDescent="0.25"/>
    <row r="35079" hidden="1" x14ac:dyDescent="0.25"/>
    <row r="35080" hidden="1" x14ac:dyDescent="0.25"/>
    <row r="35081" hidden="1" x14ac:dyDescent="0.25"/>
    <row r="35082" hidden="1" x14ac:dyDescent="0.25"/>
    <row r="35083" hidden="1" x14ac:dyDescent="0.25"/>
    <row r="35084" hidden="1" x14ac:dyDescent="0.25"/>
    <row r="35085" hidden="1" x14ac:dyDescent="0.25"/>
    <row r="35086" hidden="1" x14ac:dyDescent="0.25"/>
    <row r="35087" hidden="1" x14ac:dyDescent="0.25"/>
    <row r="35088" hidden="1" x14ac:dyDescent="0.25"/>
    <row r="35089" hidden="1" x14ac:dyDescent="0.25"/>
    <row r="35090" hidden="1" x14ac:dyDescent="0.25"/>
    <row r="35091" hidden="1" x14ac:dyDescent="0.25"/>
    <row r="35092" hidden="1" x14ac:dyDescent="0.25"/>
    <row r="35093" hidden="1" x14ac:dyDescent="0.25"/>
    <row r="35094" hidden="1" x14ac:dyDescent="0.25"/>
    <row r="35095" hidden="1" x14ac:dyDescent="0.25"/>
    <row r="35096" hidden="1" x14ac:dyDescent="0.25"/>
    <row r="35097" hidden="1" x14ac:dyDescent="0.25"/>
    <row r="35098" hidden="1" x14ac:dyDescent="0.25"/>
    <row r="35099" hidden="1" x14ac:dyDescent="0.25"/>
    <row r="35100" hidden="1" x14ac:dyDescent="0.25"/>
    <row r="35101" hidden="1" x14ac:dyDescent="0.25"/>
    <row r="35102" hidden="1" x14ac:dyDescent="0.25"/>
    <row r="35103" hidden="1" x14ac:dyDescent="0.25"/>
    <row r="35104" hidden="1" x14ac:dyDescent="0.25"/>
    <row r="35105" hidden="1" x14ac:dyDescent="0.25"/>
    <row r="35106" hidden="1" x14ac:dyDescent="0.25"/>
    <row r="35107" hidden="1" x14ac:dyDescent="0.25"/>
    <row r="35108" hidden="1" x14ac:dyDescent="0.25"/>
    <row r="35109" hidden="1" x14ac:dyDescent="0.25"/>
    <row r="35110" hidden="1" x14ac:dyDescent="0.25"/>
    <row r="35111" hidden="1" x14ac:dyDescent="0.25"/>
    <row r="35112" hidden="1" x14ac:dyDescent="0.25"/>
    <row r="35113" hidden="1" x14ac:dyDescent="0.25"/>
    <row r="35114" hidden="1" x14ac:dyDescent="0.25"/>
    <row r="35115" hidden="1" x14ac:dyDescent="0.25"/>
    <row r="35116" hidden="1" x14ac:dyDescent="0.25"/>
    <row r="35117" hidden="1" x14ac:dyDescent="0.25"/>
    <row r="35118" hidden="1" x14ac:dyDescent="0.25"/>
    <row r="35119" hidden="1" x14ac:dyDescent="0.25"/>
    <row r="35120" hidden="1" x14ac:dyDescent="0.25"/>
    <row r="35121" hidden="1" x14ac:dyDescent="0.25"/>
    <row r="35122" hidden="1" x14ac:dyDescent="0.25"/>
    <row r="35123" hidden="1" x14ac:dyDescent="0.25"/>
    <row r="35124" hidden="1" x14ac:dyDescent="0.25"/>
    <row r="35125" hidden="1" x14ac:dyDescent="0.25"/>
    <row r="35126" hidden="1" x14ac:dyDescent="0.25"/>
    <row r="35127" hidden="1" x14ac:dyDescent="0.25"/>
    <row r="35128" hidden="1" x14ac:dyDescent="0.25"/>
    <row r="35129" hidden="1" x14ac:dyDescent="0.25"/>
    <row r="35130" hidden="1" x14ac:dyDescent="0.25"/>
    <row r="35131" hidden="1" x14ac:dyDescent="0.25"/>
    <row r="35132" hidden="1" x14ac:dyDescent="0.25"/>
    <row r="35133" hidden="1" x14ac:dyDescent="0.25"/>
    <row r="35134" hidden="1" x14ac:dyDescent="0.25"/>
    <row r="35135" hidden="1" x14ac:dyDescent="0.25"/>
    <row r="35136" hidden="1" x14ac:dyDescent="0.25"/>
    <row r="35137" hidden="1" x14ac:dyDescent="0.25"/>
    <row r="35138" hidden="1" x14ac:dyDescent="0.25"/>
    <row r="35139" hidden="1" x14ac:dyDescent="0.25"/>
    <row r="35140" hidden="1" x14ac:dyDescent="0.25"/>
    <row r="35141" hidden="1" x14ac:dyDescent="0.25"/>
    <row r="35142" hidden="1" x14ac:dyDescent="0.25"/>
    <row r="35143" hidden="1" x14ac:dyDescent="0.25"/>
    <row r="35144" hidden="1" x14ac:dyDescent="0.25"/>
    <row r="35145" hidden="1" x14ac:dyDescent="0.25"/>
    <row r="35146" hidden="1" x14ac:dyDescent="0.25"/>
    <row r="35147" hidden="1" x14ac:dyDescent="0.25"/>
    <row r="35148" hidden="1" x14ac:dyDescent="0.25"/>
    <row r="35149" hidden="1" x14ac:dyDescent="0.25"/>
    <row r="35150" hidden="1" x14ac:dyDescent="0.25"/>
    <row r="35151" hidden="1" x14ac:dyDescent="0.25"/>
    <row r="35152" hidden="1" x14ac:dyDescent="0.25"/>
    <row r="35153" hidden="1" x14ac:dyDescent="0.25"/>
    <row r="35154" hidden="1" x14ac:dyDescent="0.25"/>
    <row r="35155" hidden="1" x14ac:dyDescent="0.25"/>
    <row r="35156" hidden="1" x14ac:dyDescent="0.25"/>
    <row r="35157" hidden="1" x14ac:dyDescent="0.25"/>
    <row r="35158" hidden="1" x14ac:dyDescent="0.25"/>
    <row r="35159" hidden="1" x14ac:dyDescent="0.25"/>
    <row r="35160" hidden="1" x14ac:dyDescent="0.25"/>
    <row r="35161" hidden="1" x14ac:dyDescent="0.25"/>
    <row r="35162" hidden="1" x14ac:dyDescent="0.25"/>
    <row r="35163" hidden="1" x14ac:dyDescent="0.25"/>
    <row r="35164" hidden="1" x14ac:dyDescent="0.25"/>
    <row r="35165" hidden="1" x14ac:dyDescent="0.25"/>
    <row r="35166" hidden="1" x14ac:dyDescent="0.25"/>
    <row r="35167" hidden="1" x14ac:dyDescent="0.25"/>
    <row r="35168" hidden="1" x14ac:dyDescent="0.25"/>
    <row r="35169" hidden="1" x14ac:dyDescent="0.25"/>
    <row r="35170" hidden="1" x14ac:dyDescent="0.25"/>
    <row r="35171" hidden="1" x14ac:dyDescent="0.25"/>
    <row r="35172" hidden="1" x14ac:dyDescent="0.25"/>
    <row r="35173" hidden="1" x14ac:dyDescent="0.25"/>
    <row r="35174" hidden="1" x14ac:dyDescent="0.25"/>
    <row r="35175" hidden="1" x14ac:dyDescent="0.25"/>
    <row r="35176" hidden="1" x14ac:dyDescent="0.25"/>
    <row r="35177" hidden="1" x14ac:dyDescent="0.25"/>
    <row r="35178" hidden="1" x14ac:dyDescent="0.25"/>
    <row r="35179" hidden="1" x14ac:dyDescent="0.25"/>
    <row r="35180" hidden="1" x14ac:dyDescent="0.25"/>
    <row r="35181" hidden="1" x14ac:dyDescent="0.25"/>
    <row r="35182" hidden="1" x14ac:dyDescent="0.25"/>
    <row r="35183" hidden="1" x14ac:dyDescent="0.25"/>
    <row r="35184" hidden="1" x14ac:dyDescent="0.25"/>
    <row r="35185" hidden="1" x14ac:dyDescent="0.25"/>
    <row r="35186" hidden="1" x14ac:dyDescent="0.25"/>
    <row r="35187" hidden="1" x14ac:dyDescent="0.25"/>
    <row r="35188" hidden="1" x14ac:dyDescent="0.25"/>
    <row r="35189" hidden="1" x14ac:dyDescent="0.25"/>
    <row r="35190" hidden="1" x14ac:dyDescent="0.25"/>
    <row r="35191" hidden="1" x14ac:dyDescent="0.25"/>
    <row r="35192" hidden="1" x14ac:dyDescent="0.25"/>
    <row r="35193" hidden="1" x14ac:dyDescent="0.25"/>
    <row r="35194" hidden="1" x14ac:dyDescent="0.25"/>
    <row r="35195" hidden="1" x14ac:dyDescent="0.25"/>
    <row r="35196" hidden="1" x14ac:dyDescent="0.25"/>
    <row r="35197" hidden="1" x14ac:dyDescent="0.25"/>
    <row r="35198" hidden="1" x14ac:dyDescent="0.25"/>
    <row r="35199" hidden="1" x14ac:dyDescent="0.25"/>
    <row r="35200" hidden="1" x14ac:dyDescent="0.25"/>
    <row r="35201" hidden="1" x14ac:dyDescent="0.25"/>
    <row r="35202" hidden="1" x14ac:dyDescent="0.25"/>
    <row r="35203" hidden="1" x14ac:dyDescent="0.25"/>
    <row r="35204" hidden="1" x14ac:dyDescent="0.25"/>
    <row r="35205" hidden="1" x14ac:dyDescent="0.25"/>
    <row r="35206" hidden="1" x14ac:dyDescent="0.25"/>
    <row r="35207" hidden="1" x14ac:dyDescent="0.25"/>
    <row r="35208" hidden="1" x14ac:dyDescent="0.25"/>
    <row r="35209" hidden="1" x14ac:dyDescent="0.25"/>
    <row r="35210" hidden="1" x14ac:dyDescent="0.25"/>
    <row r="35211" hidden="1" x14ac:dyDescent="0.25"/>
    <row r="35212" hidden="1" x14ac:dyDescent="0.25"/>
    <row r="35213" hidden="1" x14ac:dyDescent="0.25"/>
    <row r="35214" hidden="1" x14ac:dyDescent="0.25"/>
    <row r="35215" hidden="1" x14ac:dyDescent="0.25"/>
    <row r="35216" hidden="1" x14ac:dyDescent="0.25"/>
    <row r="35217" hidden="1" x14ac:dyDescent="0.25"/>
    <row r="35218" hidden="1" x14ac:dyDescent="0.25"/>
    <row r="35219" hidden="1" x14ac:dyDescent="0.25"/>
    <row r="35220" hidden="1" x14ac:dyDescent="0.25"/>
    <row r="35221" hidden="1" x14ac:dyDescent="0.25"/>
    <row r="35222" hidden="1" x14ac:dyDescent="0.25"/>
    <row r="35223" hidden="1" x14ac:dyDescent="0.25"/>
    <row r="35224" hidden="1" x14ac:dyDescent="0.25"/>
    <row r="35225" hidden="1" x14ac:dyDescent="0.25"/>
    <row r="35226" hidden="1" x14ac:dyDescent="0.25"/>
    <row r="35227" hidden="1" x14ac:dyDescent="0.25"/>
    <row r="35228" hidden="1" x14ac:dyDescent="0.25"/>
    <row r="35229" hidden="1" x14ac:dyDescent="0.25"/>
    <row r="35230" hidden="1" x14ac:dyDescent="0.25"/>
    <row r="35231" hidden="1" x14ac:dyDescent="0.25"/>
    <row r="35232" hidden="1" x14ac:dyDescent="0.25"/>
    <row r="35233" hidden="1" x14ac:dyDescent="0.25"/>
    <row r="35234" hidden="1" x14ac:dyDescent="0.25"/>
    <row r="35235" hidden="1" x14ac:dyDescent="0.25"/>
    <row r="35236" hidden="1" x14ac:dyDescent="0.25"/>
    <row r="35237" hidden="1" x14ac:dyDescent="0.25"/>
    <row r="35238" hidden="1" x14ac:dyDescent="0.25"/>
    <row r="35239" hidden="1" x14ac:dyDescent="0.25"/>
    <row r="35240" hidden="1" x14ac:dyDescent="0.25"/>
    <row r="35241" hidden="1" x14ac:dyDescent="0.25"/>
    <row r="35242" hidden="1" x14ac:dyDescent="0.25"/>
    <row r="35243" hidden="1" x14ac:dyDescent="0.25"/>
    <row r="35244" hidden="1" x14ac:dyDescent="0.25"/>
    <row r="35245" hidden="1" x14ac:dyDescent="0.25"/>
    <row r="35246" hidden="1" x14ac:dyDescent="0.25"/>
    <row r="35247" hidden="1" x14ac:dyDescent="0.25"/>
    <row r="35248" hidden="1" x14ac:dyDescent="0.25"/>
    <row r="35249" hidden="1" x14ac:dyDescent="0.25"/>
    <row r="35250" hidden="1" x14ac:dyDescent="0.25"/>
    <row r="35251" hidden="1" x14ac:dyDescent="0.25"/>
    <row r="35252" hidden="1" x14ac:dyDescent="0.25"/>
    <row r="35253" hidden="1" x14ac:dyDescent="0.25"/>
    <row r="35254" hidden="1" x14ac:dyDescent="0.25"/>
    <row r="35255" hidden="1" x14ac:dyDescent="0.25"/>
    <row r="35256" hidden="1" x14ac:dyDescent="0.25"/>
    <row r="35257" hidden="1" x14ac:dyDescent="0.25"/>
    <row r="35258" hidden="1" x14ac:dyDescent="0.25"/>
    <row r="35259" hidden="1" x14ac:dyDescent="0.25"/>
    <row r="35260" hidden="1" x14ac:dyDescent="0.25"/>
    <row r="35261" hidden="1" x14ac:dyDescent="0.25"/>
    <row r="35262" hidden="1" x14ac:dyDescent="0.25"/>
    <row r="35263" hidden="1" x14ac:dyDescent="0.25"/>
    <row r="35264" hidden="1" x14ac:dyDescent="0.25"/>
    <row r="35265" hidden="1" x14ac:dyDescent="0.25"/>
    <row r="35266" hidden="1" x14ac:dyDescent="0.25"/>
    <row r="35267" hidden="1" x14ac:dyDescent="0.25"/>
    <row r="35268" hidden="1" x14ac:dyDescent="0.25"/>
    <row r="35269" hidden="1" x14ac:dyDescent="0.25"/>
    <row r="35270" hidden="1" x14ac:dyDescent="0.25"/>
    <row r="35271" hidden="1" x14ac:dyDescent="0.25"/>
    <row r="35272" hidden="1" x14ac:dyDescent="0.25"/>
    <row r="35273" hidden="1" x14ac:dyDescent="0.25"/>
    <row r="35274" hidden="1" x14ac:dyDescent="0.25"/>
    <row r="35275" hidden="1" x14ac:dyDescent="0.25"/>
    <row r="35276" hidden="1" x14ac:dyDescent="0.25"/>
    <row r="35277" hidden="1" x14ac:dyDescent="0.25"/>
    <row r="35278" hidden="1" x14ac:dyDescent="0.25"/>
    <row r="35279" hidden="1" x14ac:dyDescent="0.25"/>
    <row r="35280" hidden="1" x14ac:dyDescent="0.25"/>
    <row r="35281" hidden="1" x14ac:dyDescent="0.25"/>
    <row r="35282" hidden="1" x14ac:dyDescent="0.25"/>
    <row r="35283" hidden="1" x14ac:dyDescent="0.25"/>
    <row r="35284" hidden="1" x14ac:dyDescent="0.25"/>
    <row r="35285" hidden="1" x14ac:dyDescent="0.25"/>
    <row r="35286" hidden="1" x14ac:dyDescent="0.25"/>
    <row r="35287" hidden="1" x14ac:dyDescent="0.25"/>
    <row r="35288" hidden="1" x14ac:dyDescent="0.25"/>
    <row r="35289" hidden="1" x14ac:dyDescent="0.25"/>
    <row r="35290" hidden="1" x14ac:dyDescent="0.25"/>
    <row r="35291" hidden="1" x14ac:dyDescent="0.25"/>
    <row r="35292" hidden="1" x14ac:dyDescent="0.25"/>
    <row r="35293" hidden="1" x14ac:dyDescent="0.25"/>
    <row r="35294" hidden="1" x14ac:dyDescent="0.25"/>
    <row r="35295" hidden="1" x14ac:dyDescent="0.25"/>
    <row r="35296" hidden="1" x14ac:dyDescent="0.25"/>
    <row r="35297" hidden="1" x14ac:dyDescent="0.25"/>
    <row r="35298" hidden="1" x14ac:dyDescent="0.25"/>
    <row r="35299" hidden="1" x14ac:dyDescent="0.25"/>
    <row r="35300" hidden="1" x14ac:dyDescent="0.25"/>
    <row r="35301" hidden="1" x14ac:dyDescent="0.25"/>
    <row r="35302" hidden="1" x14ac:dyDescent="0.25"/>
    <row r="35303" hidden="1" x14ac:dyDescent="0.25"/>
    <row r="35304" hidden="1" x14ac:dyDescent="0.25"/>
    <row r="35305" hidden="1" x14ac:dyDescent="0.25"/>
    <row r="35306" hidden="1" x14ac:dyDescent="0.25"/>
    <row r="35307" hidden="1" x14ac:dyDescent="0.25"/>
    <row r="35308" hidden="1" x14ac:dyDescent="0.25"/>
    <row r="35309" hidden="1" x14ac:dyDescent="0.25"/>
    <row r="35310" hidden="1" x14ac:dyDescent="0.25"/>
    <row r="35311" hidden="1" x14ac:dyDescent="0.25"/>
    <row r="35312" hidden="1" x14ac:dyDescent="0.25"/>
    <row r="35313" hidden="1" x14ac:dyDescent="0.25"/>
    <row r="35314" hidden="1" x14ac:dyDescent="0.25"/>
    <row r="35315" hidden="1" x14ac:dyDescent="0.25"/>
    <row r="35316" hidden="1" x14ac:dyDescent="0.25"/>
    <row r="35317" hidden="1" x14ac:dyDescent="0.25"/>
    <row r="35318" hidden="1" x14ac:dyDescent="0.25"/>
    <row r="35319" hidden="1" x14ac:dyDescent="0.25"/>
    <row r="35320" hidden="1" x14ac:dyDescent="0.25"/>
    <row r="35321" hidden="1" x14ac:dyDescent="0.25"/>
    <row r="35322" hidden="1" x14ac:dyDescent="0.25"/>
    <row r="35323" hidden="1" x14ac:dyDescent="0.25"/>
    <row r="35324" hidden="1" x14ac:dyDescent="0.25"/>
    <row r="35325" hidden="1" x14ac:dyDescent="0.25"/>
    <row r="35326" hidden="1" x14ac:dyDescent="0.25"/>
    <row r="35327" hidden="1" x14ac:dyDescent="0.25"/>
    <row r="35328" hidden="1" x14ac:dyDescent="0.25"/>
    <row r="35329" hidden="1" x14ac:dyDescent="0.25"/>
    <row r="35330" hidden="1" x14ac:dyDescent="0.25"/>
    <row r="35331" hidden="1" x14ac:dyDescent="0.25"/>
    <row r="35332" hidden="1" x14ac:dyDescent="0.25"/>
    <row r="35333" hidden="1" x14ac:dyDescent="0.25"/>
    <row r="35334" hidden="1" x14ac:dyDescent="0.25"/>
    <row r="35335" hidden="1" x14ac:dyDescent="0.25"/>
    <row r="35336" hidden="1" x14ac:dyDescent="0.25"/>
    <row r="35337" hidden="1" x14ac:dyDescent="0.25"/>
    <row r="35338" hidden="1" x14ac:dyDescent="0.25"/>
    <row r="35339" hidden="1" x14ac:dyDescent="0.25"/>
    <row r="35340" hidden="1" x14ac:dyDescent="0.25"/>
    <row r="35341" hidden="1" x14ac:dyDescent="0.25"/>
    <row r="35342" hidden="1" x14ac:dyDescent="0.25"/>
    <row r="35343" hidden="1" x14ac:dyDescent="0.25"/>
    <row r="35344" hidden="1" x14ac:dyDescent="0.25"/>
    <row r="35345" hidden="1" x14ac:dyDescent="0.25"/>
    <row r="35346" hidden="1" x14ac:dyDescent="0.25"/>
    <row r="35347" hidden="1" x14ac:dyDescent="0.25"/>
    <row r="35348" hidden="1" x14ac:dyDescent="0.25"/>
    <row r="35349" hidden="1" x14ac:dyDescent="0.25"/>
    <row r="35350" hidden="1" x14ac:dyDescent="0.25"/>
    <row r="35351" hidden="1" x14ac:dyDescent="0.25"/>
    <row r="35352" hidden="1" x14ac:dyDescent="0.25"/>
    <row r="35353" hidden="1" x14ac:dyDescent="0.25"/>
    <row r="35354" hidden="1" x14ac:dyDescent="0.25"/>
    <row r="35355" hidden="1" x14ac:dyDescent="0.25"/>
    <row r="35356" hidden="1" x14ac:dyDescent="0.25"/>
    <row r="35357" hidden="1" x14ac:dyDescent="0.25"/>
    <row r="35358" hidden="1" x14ac:dyDescent="0.25"/>
    <row r="35359" hidden="1" x14ac:dyDescent="0.25"/>
    <row r="35360" hidden="1" x14ac:dyDescent="0.25"/>
    <row r="35361" hidden="1" x14ac:dyDescent="0.25"/>
    <row r="35362" hidden="1" x14ac:dyDescent="0.25"/>
    <row r="35363" hidden="1" x14ac:dyDescent="0.25"/>
    <row r="35364" hidden="1" x14ac:dyDescent="0.25"/>
    <row r="35365" hidden="1" x14ac:dyDescent="0.25"/>
    <row r="35366" hidden="1" x14ac:dyDescent="0.25"/>
    <row r="35367" hidden="1" x14ac:dyDescent="0.25"/>
    <row r="35368" hidden="1" x14ac:dyDescent="0.25"/>
    <row r="35369" hidden="1" x14ac:dyDescent="0.25"/>
    <row r="35370" hidden="1" x14ac:dyDescent="0.25"/>
    <row r="35371" hidden="1" x14ac:dyDescent="0.25"/>
    <row r="35372" hidden="1" x14ac:dyDescent="0.25"/>
    <row r="35373" hidden="1" x14ac:dyDescent="0.25"/>
    <row r="35374" hidden="1" x14ac:dyDescent="0.25"/>
    <row r="35375" hidden="1" x14ac:dyDescent="0.25"/>
    <row r="35376" hidden="1" x14ac:dyDescent="0.25"/>
    <row r="35377" hidden="1" x14ac:dyDescent="0.25"/>
    <row r="35378" hidden="1" x14ac:dyDescent="0.25"/>
    <row r="35379" hidden="1" x14ac:dyDescent="0.25"/>
    <row r="35380" hidden="1" x14ac:dyDescent="0.25"/>
    <row r="35381" hidden="1" x14ac:dyDescent="0.25"/>
    <row r="35382" hidden="1" x14ac:dyDescent="0.25"/>
    <row r="35383" hidden="1" x14ac:dyDescent="0.25"/>
    <row r="35384" hidden="1" x14ac:dyDescent="0.25"/>
    <row r="35385" hidden="1" x14ac:dyDescent="0.25"/>
    <row r="35386" hidden="1" x14ac:dyDescent="0.25"/>
    <row r="35387" hidden="1" x14ac:dyDescent="0.25"/>
    <row r="35388" hidden="1" x14ac:dyDescent="0.25"/>
    <row r="35389" hidden="1" x14ac:dyDescent="0.25"/>
    <row r="35390" hidden="1" x14ac:dyDescent="0.25"/>
    <row r="35391" hidden="1" x14ac:dyDescent="0.25"/>
    <row r="35392" hidden="1" x14ac:dyDescent="0.25"/>
    <row r="35393" hidden="1" x14ac:dyDescent="0.25"/>
    <row r="35394" hidden="1" x14ac:dyDescent="0.25"/>
    <row r="35395" hidden="1" x14ac:dyDescent="0.25"/>
    <row r="35396" hidden="1" x14ac:dyDescent="0.25"/>
    <row r="35397" hidden="1" x14ac:dyDescent="0.25"/>
    <row r="35398" hidden="1" x14ac:dyDescent="0.25"/>
    <row r="35399" hidden="1" x14ac:dyDescent="0.25"/>
    <row r="35400" hidden="1" x14ac:dyDescent="0.25"/>
    <row r="35401" hidden="1" x14ac:dyDescent="0.25"/>
    <row r="35402" hidden="1" x14ac:dyDescent="0.25"/>
    <row r="35403" hidden="1" x14ac:dyDescent="0.25"/>
    <row r="35404" hidden="1" x14ac:dyDescent="0.25"/>
    <row r="35405" hidden="1" x14ac:dyDescent="0.25"/>
    <row r="35406" hidden="1" x14ac:dyDescent="0.25"/>
    <row r="35407" hidden="1" x14ac:dyDescent="0.25"/>
    <row r="35408" hidden="1" x14ac:dyDescent="0.25"/>
    <row r="35409" hidden="1" x14ac:dyDescent="0.25"/>
    <row r="35410" hidden="1" x14ac:dyDescent="0.25"/>
    <row r="35411" hidden="1" x14ac:dyDescent="0.25"/>
    <row r="35412" hidden="1" x14ac:dyDescent="0.25"/>
    <row r="35413" hidden="1" x14ac:dyDescent="0.25"/>
    <row r="35414" hidden="1" x14ac:dyDescent="0.25"/>
    <row r="35415" hidden="1" x14ac:dyDescent="0.25"/>
    <row r="35416" hidden="1" x14ac:dyDescent="0.25"/>
    <row r="35417" hidden="1" x14ac:dyDescent="0.25"/>
    <row r="35418" hidden="1" x14ac:dyDescent="0.25"/>
    <row r="35419" hidden="1" x14ac:dyDescent="0.25"/>
    <row r="35420" hidden="1" x14ac:dyDescent="0.25"/>
    <row r="35421" hidden="1" x14ac:dyDescent="0.25"/>
    <row r="35422" hidden="1" x14ac:dyDescent="0.25"/>
    <row r="35423" hidden="1" x14ac:dyDescent="0.25"/>
    <row r="35424" hidden="1" x14ac:dyDescent="0.25"/>
    <row r="35425" hidden="1" x14ac:dyDescent="0.25"/>
    <row r="35426" hidden="1" x14ac:dyDescent="0.25"/>
    <row r="35427" hidden="1" x14ac:dyDescent="0.25"/>
    <row r="35428" hidden="1" x14ac:dyDescent="0.25"/>
    <row r="35429" hidden="1" x14ac:dyDescent="0.25"/>
    <row r="35430" hidden="1" x14ac:dyDescent="0.25"/>
    <row r="35431" hidden="1" x14ac:dyDescent="0.25"/>
    <row r="35432" hidden="1" x14ac:dyDescent="0.25"/>
    <row r="35433" hidden="1" x14ac:dyDescent="0.25"/>
    <row r="35434" hidden="1" x14ac:dyDescent="0.25"/>
    <row r="35435" hidden="1" x14ac:dyDescent="0.25"/>
    <row r="35436" hidden="1" x14ac:dyDescent="0.25"/>
    <row r="35437" hidden="1" x14ac:dyDescent="0.25"/>
    <row r="35438" hidden="1" x14ac:dyDescent="0.25"/>
    <row r="35439" hidden="1" x14ac:dyDescent="0.25"/>
    <row r="35440" hidden="1" x14ac:dyDescent="0.25"/>
    <row r="35441" hidden="1" x14ac:dyDescent="0.25"/>
    <row r="35442" hidden="1" x14ac:dyDescent="0.25"/>
    <row r="35443" hidden="1" x14ac:dyDescent="0.25"/>
    <row r="35444" hidden="1" x14ac:dyDescent="0.25"/>
    <row r="35445" hidden="1" x14ac:dyDescent="0.25"/>
    <row r="35446" hidden="1" x14ac:dyDescent="0.25"/>
    <row r="35447" hidden="1" x14ac:dyDescent="0.25"/>
    <row r="35448" hidden="1" x14ac:dyDescent="0.25"/>
    <row r="35449" hidden="1" x14ac:dyDescent="0.25"/>
    <row r="35450" hidden="1" x14ac:dyDescent="0.25"/>
    <row r="35451" hidden="1" x14ac:dyDescent="0.25"/>
    <row r="35452" hidden="1" x14ac:dyDescent="0.25"/>
    <row r="35453" hidden="1" x14ac:dyDescent="0.25"/>
    <row r="35454" hidden="1" x14ac:dyDescent="0.25"/>
    <row r="35455" hidden="1" x14ac:dyDescent="0.25"/>
    <row r="35456" hidden="1" x14ac:dyDescent="0.25"/>
    <row r="35457" hidden="1" x14ac:dyDescent="0.25"/>
    <row r="35458" hidden="1" x14ac:dyDescent="0.25"/>
    <row r="35459" hidden="1" x14ac:dyDescent="0.25"/>
    <row r="35460" hidden="1" x14ac:dyDescent="0.25"/>
    <row r="35461" hidden="1" x14ac:dyDescent="0.25"/>
    <row r="35462" hidden="1" x14ac:dyDescent="0.25"/>
    <row r="35463" hidden="1" x14ac:dyDescent="0.25"/>
    <row r="35464" hidden="1" x14ac:dyDescent="0.25"/>
    <row r="35465" hidden="1" x14ac:dyDescent="0.25"/>
    <row r="35466" hidden="1" x14ac:dyDescent="0.25"/>
    <row r="35467" hidden="1" x14ac:dyDescent="0.25"/>
    <row r="35468" hidden="1" x14ac:dyDescent="0.25"/>
    <row r="35469" hidden="1" x14ac:dyDescent="0.25"/>
    <row r="35470" hidden="1" x14ac:dyDescent="0.25"/>
    <row r="35471" hidden="1" x14ac:dyDescent="0.25"/>
    <row r="35472" hidden="1" x14ac:dyDescent="0.25"/>
    <row r="35473" hidden="1" x14ac:dyDescent="0.25"/>
    <row r="35474" hidden="1" x14ac:dyDescent="0.25"/>
    <row r="35475" hidden="1" x14ac:dyDescent="0.25"/>
    <row r="35476" hidden="1" x14ac:dyDescent="0.25"/>
    <row r="35477" hidden="1" x14ac:dyDescent="0.25"/>
    <row r="35478" hidden="1" x14ac:dyDescent="0.25"/>
    <row r="35479" hidden="1" x14ac:dyDescent="0.25"/>
    <row r="35480" hidden="1" x14ac:dyDescent="0.25"/>
    <row r="35481" hidden="1" x14ac:dyDescent="0.25"/>
    <row r="35482" hidden="1" x14ac:dyDescent="0.25"/>
    <row r="35483" hidden="1" x14ac:dyDescent="0.25"/>
    <row r="35484" hidden="1" x14ac:dyDescent="0.25"/>
    <row r="35485" hidden="1" x14ac:dyDescent="0.25"/>
    <row r="35486" hidden="1" x14ac:dyDescent="0.25"/>
    <row r="35487" hidden="1" x14ac:dyDescent="0.25"/>
    <row r="35488" hidden="1" x14ac:dyDescent="0.25"/>
    <row r="35489" hidden="1" x14ac:dyDescent="0.25"/>
    <row r="35490" hidden="1" x14ac:dyDescent="0.25"/>
    <row r="35491" hidden="1" x14ac:dyDescent="0.25"/>
    <row r="35492" hidden="1" x14ac:dyDescent="0.25"/>
    <row r="35493" hidden="1" x14ac:dyDescent="0.25"/>
    <row r="35494" hidden="1" x14ac:dyDescent="0.25"/>
    <row r="35495" hidden="1" x14ac:dyDescent="0.25"/>
    <row r="35496" hidden="1" x14ac:dyDescent="0.25"/>
    <row r="35497" hidden="1" x14ac:dyDescent="0.25"/>
    <row r="35498" hidden="1" x14ac:dyDescent="0.25"/>
    <row r="35499" hidden="1" x14ac:dyDescent="0.25"/>
    <row r="35500" hidden="1" x14ac:dyDescent="0.25"/>
    <row r="35501" hidden="1" x14ac:dyDescent="0.25"/>
    <row r="35502" hidden="1" x14ac:dyDescent="0.25"/>
    <row r="35503" hidden="1" x14ac:dyDescent="0.25"/>
    <row r="35504" hidden="1" x14ac:dyDescent="0.25"/>
    <row r="35505" hidden="1" x14ac:dyDescent="0.25"/>
    <row r="35506" hidden="1" x14ac:dyDescent="0.25"/>
    <row r="35507" hidden="1" x14ac:dyDescent="0.25"/>
    <row r="35508" hidden="1" x14ac:dyDescent="0.25"/>
    <row r="35509" hidden="1" x14ac:dyDescent="0.25"/>
    <row r="35510" hidden="1" x14ac:dyDescent="0.25"/>
    <row r="35511" hidden="1" x14ac:dyDescent="0.25"/>
    <row r="35512" hidden="1" x14ac:dyDescent="0.25"/>
    <row r="35513" hidden="1" x14ac:dyDescent="0.25"/>
    <row r="35514" hidden="1" x14ac:dyDescent="0.25"/>
    <row r="35515" hidden="1" x14ac:dyDescent="0.25"/>
    <row r="35516" hidden="1" x14ac:dyDescent="0.25"/>
    <row r="35517" hidden="1" x14ac:dyDescent="0.25"/>
    <row r="35518" hidden="1" x14ac:dyDescent="0.25"/>
    <row r="35519" hidden="1" x14ac:dyDescent="0.25"/>
    <row r="35520" hidden="1" x14ac:dyDescent="0.25"/>
    <row r="35521" hidden="1" x14ac:dyDescent="0.25"/>
    <row r="35522" hidden="1" x14ac:dyDescent="0.25"/>
    <row r="35523" hidden="1" x14ac:dyDescent="0.25"/>
    <row r="35524" hidden="1" x14ac:dyDescent="0.25"/>
    <row r="35525" hidden="1" x14ac:dyDescent="0.25"/>
    <row r="35526" hidden="1" x14ac:dyDescent="0.25"/>
    <row r="35527" hidden="1" x14ac:dyDescent="0.25"/>
    <row r="35528" hidden="1" x14ac:dyDescent="0.25"/>
    <row r="35529" hidden="1" x14ac:dyDescent="0.25"/>
    <row r="35530" hidden="1" x14ac:dyDescent="0.25"/>
    <row r="35531" hidden="1" x14ac:dyDescent="0.25"/>
    <row r="35532" hidden="1" x14ac:dyDescent="0.25"/>
    <row r="35533" hidden="1" x14ac:dyDescent="0.25"/>
    <row r="35534" hidden="1" x14ac:dyDescent="0.25"/>
    <row r="35535" hidden="1" x14ac:dyDescent="0.25"/>
    <row r="35536" hidden="1" x14ac:dyDescent="0.25"/>
    <row r="35537" hidden="1" x14ac:dyDescent="0.25"/>
    <row r="35538" hidden="1" x14ac:dyDescent="0.25"/>
    <row r="35539" hidden="1" x14ac:dyDescent="0.25"/>
    <row r="35540" hidden="1" x14ac:dyDescent="0.25"/>
    <row r="35541" hidden="1" x14ac:dyDescent="0.25"/>
    <row r="35542" hidden="1" x14ac:dyDescent="0.25"/>
    <row r="35543" hidden="1" x14ac:dyDescent="0.25"/>
    <row r="35544" hidden="1" x14ac:dyDescent="0.25"/>
    <row r="35545" hidden="1" x14ac:dyDescent="0.25"/>
    <row r="35546" hidden="1" x14ac:dyDescent="0.25"/>
    <row r="35547" hidden="1" x14ac:dyDescent="0.25"/>
    <row r="35548" hidden="1" x14ac:dyDescent="0.25"/>
    <row r="35549" hidden="1" x14ac:dyDescent="0.25"/>
    <row r="35550" hidden="1" x14ac:dyDescent="0.25"/>
    <row r="35551" hidden="1" x14ac:dyDescent="0.25"/>
    <row r="35552" hidden="1" x14ac:dyDescent="0.25"/>
    <row r="35553" hidden="1" x14ac:dyDescent="0.25"/>
    <row r="35554" hidden="1" x14ac:dyDescent="0.25"/>
    <row r="35555" hidden="1" x14ac:dyDescent="0.25"/>
    <row r="35556" hidden="1" x14ac:dyDescent="0.25"/>
    <row r="35557" hidden="1" x14ac:dyDescent="0.25"/>
    <row r="35558" hidden="1" x14ac:dyDescent="0.25"/>
    <row r="35559" hidden="1" x14ac:dyDescent="0.25"/>
    <row r="35560" hidden="1" x14ac:dyDescent="0.25"/>
    <row r="35561" hidden="1" x14ac:dyDescent="0.25"/>
    <row r="35562" hidden="1" x14ac:dyDescent="0.25"/>
    <row r="35563" hidden="1" x14ac:dyDescent="0.25"/>
    <row r="35564" hidden="1" x14ac:dyDescent="0.25"/>
    <row r="35565" hidden="1" x14ac:dyDescent="0.25"/>
    <row r="35566" hidden="1" x14ac:dyDescent="0.25"/>
    <row r="35567" hidden="1" x14ac:dyDescent="0.25"/>
    <row r="35568" hidden="1" x14ac:dyDescent="0.25"/>
    <row r="35569" hidden="1" x14ac:dyDescent="0.25"/>
    <row r="35570" hidden="1" x14ac:dyDescent="0.25"/>
    <row r="35571" hidden="1" x14ac:dyDescent="0.25"/>
    <row r="35572" hidden="1" x14ac:dyDescent="0.25"/>
    <row r="35573" hidden="1" x14ac:dyDescent="0.25"/>
    <row r="35574" hidden="1" x14ac:dyDescent="0.25"/>
    <row r="35575" hidden="1" x14ac:dyDescent="0.25"/>
    <row r="35576" hidden="1" x14ac:dyDescent="0.25"/>
    <row r="35577" hidden="1" x14ac:dyDescent="0.25"/>
    <row r="35578" hidden="1" x14ac:dyDescent="0.25"/>
    <row r="35579" hidden="1" x14ac:dyDescent="0.25"/>
    <row r="35580" hidden="1" x14ac:dyDescent="0.25"/>
    <row r="35581" hidden="1" x14ac:dyDescent="0.25"/>
    <row r="35582" hidden="1" x14ac:dyDescent="0.25"/>
    <row r="35583" hidden="1" x14ac:dyDescent="0.25"/>
    <row r="35584" hidden="1" x14ac:dyDescent="0.25"/>
    <row r="35585" hidden="1" x14ac:dyDescent="0.25"/>
    <row r="35586" hidden="1" x14ac:dyDescent="0.25"/>
    <row r="35587" hidden="1" x14ac:dyDescent="0.25"/>
    <row r="35588" hidden="1" x14ac:dyDescent="0.25"/>
    <row r="35589" hidden="1" x14ac:dyDescent="0.25"/>
    <row r="35590" hidden="1" x14ac:dyDescent="0.25"/>
    <row r="35591" hidden="1" x14ac:dyDescent="0.25"/>
    <row r="35592" hidden="1" x14ac:dyDescent="0.25"/>
    <row r="35593" hidden="1" x14ac:dyDescent="0.25"/>
    <row r="35594" hidden="1" x14ac:dyDescent="0.25"/>
    <row r="35595" hidden="1" x14ac:dyDescent="0.25"/>
    <row r="35596" hidden="1" x14ac:dyDescent="0.25"/>
    <row r="35597" hidden="1" x14ac:dyDescent="0.25"/>
    <row r="35598" hidden="1" x14ac:dyDescent="0.25"/>
    <row r="35599" hidden="1" x14ac:dyDescent="0.25"/>
    <row r="35600" hidden="1" x14ac:dyDescent="0.25"/>
    <row r="35601" hidden="1" x14ac:dyDescent="0.25"/>
    <row r="35602" hidden="1" x14ac:dyDescent="0.25"/>
    <row r="35603" hidden="1" x14ac:dyDescent="0.25"/>
    <row r="35604" hidden="1" x14ac:dyDescent="0.25"/>
    <row r="35605" hidden="1" x14ac:dyDescent="0.25"/>
    <row r="35606" hidden="1" x14ac:dyDescent="0.25"/>
    <row r="35607" hidden="1" x14ac:dyDescent="0.25"/>
    <row r="35608" hidden="1" x14ac:dyDescent="0.25"/>
    <row r="35609" hidden="1" x14ac:dyDescent="0.25"/>
    <row r="35610" hidden="1" x14ac:dyDescent="0.25"/>
    <row r="35611" hidden="1" x14ac:dyDescent="0.25"/>
    <row r="35612" hidden="1" x14ac:dyDescent="0.25"/>
    <row r="35613" hidden="1" x14ac:dyDescent="0.25"/>
    <row r="35614" hidden="1" x14ac:dyDescent="0.25"/>
    <row r="35615" hidden="1" x14ac:dyDescent="0.25"/>
    <row r="35616" hidden="1" x14ac:dyDescent="0.25"/>
    <row r="35617" hidden="1" x14ac:dyDescent="0.25"/>
    <row r="35618" hidden="1" x14ac:dyDescent="0.25"/>
    <row r="35619" hidden="1" x14ac:dyDescent="0.25"/>
    <row r="35620" hidden="1" x14ac:dyDescent="0.25"/>
    <row r="35621" hidden="1" x14ac:dyDescent="0.25"/>
    <row r="35622" hidden="1" x14ac:dyDescent="0.25"/>
    <row r="35623" hidden="1" x14ac:dyDescent="0.25"/>
    <row r="35624" hidden="1" x14ac:dyDescent="0.25"/>
    <row r="35625" hidden="1" x14ac:dyDescent="0.25"/>
    <row r="35626" hidden="1" x14ac:dyDescent="0.25"/>
    <row r="35627" hidden="1" x14ac:dyDescent="0.25"/>
    <row r="35628" hidden="1" x14ac:dyDescent="0.25"/>
    <row r="35629" hidden="1" x14ac:dyDescent="0.25"/>
    <row r="35630" hidden="1" x14ac:dyDescent="0.25"/>
    <row r="35631" hidden="1" x14ac:dyDescent="0.25"/>
    <row r="35632" hidden="1" x14ac:dyDescent="0.25"/>
    <row r="35633" hidden="1" x14ac:dyDescent="0.25"/>
    <row r="35634" hidden="1" x14ac:dyDescent="0.25"/>
    <row r="35635" hidden="1" x14ac:dyDescent="0.25"/>
    <row r="35636" hidden="1" x14ac:dyDescent="0.25"/>
    <row r="35637" hidden="1" x14ac:dyDescent="0.25"/>
    <row r="35638" hidden="1" x14ac:dyDescent="0.25"/>
    <row r="35639" hidden="1" x14ac:dyDescent="0.25"/>
    <row r="35640" hidden="1" x14ac:dyDescent="0.25"/>
    <row r="35641" hidden="1" x14ac:dyDescent="0.25"/>
    <row r="35642" hidden="1" x14ac:dyDescent="0.25"/>
    <row r="35643" hidden="1" x14ac:dyDescent="0.25"/>
    <row r="35644" hidden="1" x14ac:dyDescent="0.25"/>
    <row r="35645" hidden="1" x14ac:dyDescent="0.25"/>
    <row r="35646" hidden="1" x14ac:dyDescent="0.25"/>
    <row r="35647" hidden="1" x14ac:dyDescent="0.25"/>
    <row r="35648" hidden="1" x14ac:dyDescent="0.25"/>
    <row r="35649" hidden="1" x14ac:dyDescent="0.25"/>
    <row r="35650" hidden="1" x14ac:dyDescent="0.25"/>
    <row r="35651" hidden="1" x14ac:dyDescent="0.25"/>
    <row r="35652" hidden="1" x14ac:dyDescent="0.25"/>
    <row r="35653" hidden="1" x14ac:dyDescent="0.25"/>
    <row r="35654" hidden="1" x14ac:dyDescent="0.25"/>
    <row r="35655" hidden="1" x14ac:dyDescent="0.25"/>
    <row r="35656" hidden="1" x14ac:dyDescent="0.25"/>
    <row r="35657" hidden="1" x14ac:dyDescent="0.25"/>
    <row r="35658" hidden="1" x14ac:dyDescent="0.25"/>
    <row r="35659" hidden="1" x14ac:dyDescent="0.25"/>
    <row r="35660" hidden="1" x14ac:dyDescent="0.25"/>
    <row r="35661" hidden="1" x14ac:dyDescent="0.25"/>
    <row r="35662" hidden="1" x14ac:dyDescent="0.25"/>
    <row r="35663" hidden="1" x14ac:dyDescent="0.25"/>
    <row r="35664" hidden="1" x14ac:dyDescent="0.25"/>
    <row r="35665" hidden="1" x14ac:dyDescent="0.25"/>
    <row r="35666" hidden="1" x14ac:dyDescent="0.25"/>
    <row r="35667" hidden="1" x14ac:dyDescent="0.25"/>
    <row r="35668" hidden="1" x14ac:dyDescent="0.25"/>
    <row r="35669" hidden="1" x14ac:dyDescent="0.25"/>
    <row r="35670" hidden="1" x14ac:dyDescent="0.25"/>
    <row r="35671" hidden="1" x14ac:dyDescent="0.25"/>
    <row r="35672" hidden="1" x14ac:dyDescent="0.25"/>
    <row r="35673" hidden="1" x14ac:dyDescent="0.25"/>
    <row r="35674" hidden="1" x14ac:dyDescent="0.25"/>
    <row r="35675" hidden="1" x14ac:dyDescent="0.25"/>
    <row r="35676" hidden="1" x14ac:dyDescent="0.25"/>
    <row r="35677" hidden="1" x14ac:dyDescent="0.25"/>
    <row r="35678" hidden="1" x14ac:dyDescent="0.25"/>
    <row r="35679" hidden="1" x14ac:dyDescent="0.25"/>
    <row r="35680" hidden="1" x14ac:dyDescent="0.25"/>
    <row r="35681" hidden="1" x14ac:dyDescent="0.25"/>
    <row r="35682" hidden="1" x14ac:dyDescent="0.25"/>
    <row r="35683" hidden="1" x14ac:dyDescent="0.25"/>
    <row r="35684" hidden="1" x14ac:dyDescent="0.25"/>
    <row r="35685" hidden="1" x14ac:dyDescent="0.25"/>
    <row r="35686" hidden="1" x14ac:dyDescent="0.25"/>
    <row r="35687" hidden="1" x14ac:dyDescent="0.25"/>
    <row r="35688" hidden="1" x14ac:dyDescent="0.25"/>
    <row r="35689" hidden="1" x14ac:dyDescent="0.25"/>
    <row r="35690" hidden="1" x14ac:dyDescent="0.25"/>
    <row r="35691" hidden="1" x14ac:dyDescent="0.25"/>
    <row r="35692" hidden="1" x14ac:dyDescent="0.25"/>
    <row r="35693" hidden="1" x14ac:dyDescent="0.25"/>
    <row r="35694" hidden="1" x14ac:dyDescent="0.25"/>
    <row r="35695" hidden="1" x14ac:dyDescent="0.25"/>
    <row r="35696" hidden="1" x14ac:dyDescent="0.25"/>
    <row r="35697" hidden="1" x14ac:dyDescent="0.25"/>
    <row r="35698" hidden="1" x14ac:dyDescent="0.25"/>
    <row r="35699" hidden="1" x14ac:dyDescent="0.25"/>
    <row r="35700" hidden="1" x14ac:dyDescent="0.25"/>
    <row r="35701" hidden="1" x14ac:dyDescent="0.25"/>
    <row r="35702" hidden="1" x14ac:dyDescent="0.25"/>
    <row r="35703" hidden="1" x14ac:dyDescent="0.25"/>
    <row r="35704" hidden="1" x14ac:dyDescent="0.25"/>
    <row r="35705" hidden="1" x14ac:dyDescent="0.25"/>
    <row r="35706" hidden="1" x14ac:dyDescent="0.25"/>
    <row r="35707" hidden="1" x14ac:dyDescent="0.25"/>
    <row r="35708" hidden="1" x14ac:dyDescent="0.25"/>
    <row r="35709" hidden="1" x14ac:dyDescent="0.25"/>
    <row r="35710" hidden="1" x14ac:dyDescent="0.25"/>
    <row r="35711" hidden="1" x14ac:dyDescent="0.25"/>
    <row r="35712" hidden="1" x14ac:dyDescent="0.25"/>
    <row r="35713" hidden="1" x14ac:dyDescent="0.25"/>
    <row r="35714" hidden="1" x14ac:dyDescent="0.25"/>
    <row r="35715" hidden="1" x14ac:dyDescent="0.25"/>
    <row r="35716" hidden="1" x14ac:dyDescent="0.25"/>
    <row r="35717" hidden="1" x14ac:dyDescent="0.25"/>
    <row r="35718" hidden="1" x14ac:dyDescent="0.25"/>
    <row r="35719" hidden="1" x14ac:dyDescent="0.25"/>
    <row r="35720" hidden="1" x14ac:dyDescent="0.25"/>
    <row r="35721" hidden="1" x14ac:dyDescent="0.25"/>
    <row r="35722" hidden="1" x14ac:dyDescent="0.25"/>
    <row r="35723" hidden="1" x14ac:dyDescent="0.25"/>
    <row r="35724" hidden="1" x14ac:dyDescent="0.25"/>
    <row r="35725" hidden="1" x14ac:dyDescent="0.25"/>
    <row r="35726" hidden="1" x14ac:dyDescent="0.25"/>
    <row r="35727" hidden="1" x14ac:dyDescent="0.25"/>
    <row r="35728" hidden="1" x14ac:dyDescent="0.25"/>
    <row r="35729" hidden="1" x14ac:dyDescent="0.25"/>
    <row r="35730" hidden="1" x14ac:dyDescent="0.25"/>
    <row r="35731" hidden="1" x14ac:dyDescent="0.25"/>
    <row r="35732" hidden="1" x14ac:dyDescent="0.25"/>
    <row r="35733" hidden="1" x14ac:dyDescent="0.25"/>
    <row r="35734" hidden="1" x14ac:dyDescent="0.25"/>
    <row r="35735" hidden="1" x14ac:dyDescent="0.25"/>
    <row r="35736" hidden="1" x14ac:dyDescent="0.25"/>
    <row r="35737" hidden="1" x14ac:dyDescent="0.25"/>
    <row r="35738" hidden="1" x14ac:dyDescent="0.25"/>
    <row r="35739" hidden="1" x14ac:dyDescent="0.25"/>
    <row r="35740" hidden="1" x14ac:dyDescent="0.25"/>
    <row r="35741" hidden="1" x14ac:dyDescent="0.25"/>
    <row r="35742" hidden="1" x14ac:dyDescent="0.25"/>
    <row r="35743" hidden="1" x14ac:dyDescent="0.25"/>
    <row r="35744" hidden="1" x14ac:dyDescent="0.25"/>
    <row r="35745" hidden="1" x14ac:dyDescent="0.25"/>
    <row r="35746" hidden="1" x14ac:dyDescent="0.25"/>
    <row r="35747" hidden="1" x14ac:dyDescent="0.25"/>
    <row r="35748" hidden="1" x14ac:dyDescent="0.25"/>
    <row r="35749" hidden="1" x14ac:dyDescent="0.25"/>
    <row r="35750" hidden="1" x14ac:dyDescent="0.25"/>
    <row r="35751" hidden="1" x14ac:dyDescent="0.25"/>
    <row r="35752" hidden="1" x14ac:dyDescent="0.25"/>
    <row r="35753" hidden="1" x14ac:dyDescent="0.25"/>
    <row r="35754" hidden="1" x14ac:dyDescent="0.25"/>
    <row r="35755" hidden="1" x14ac:dyDescent="0.25"/>
    <row r="35756" hidden="1" x14ac:dyDescent="0.25"/>
    <row r="35757" hidden="1" x14ac:dyDescent="0.25"/>
    <row r="35758" hidden="1" x14ac:dyDescent="0.25"/>
    <row r="35759" hidden="1" x14ac:dyDescent="0.25"/>
    <row r="35760" hidden="1" x14ac:dyDescent="0.25"/>
    <row r="35761" hidden="1" x14ac:dyDescent="0.25"/>
    <row r="35762" hidden="1" x14ac:dyDescent="0.25"/>
    <row r="35763" hidden="1" x14ac:dyDescent="0.25"/>
    <row r="35764" hidden="1" x14ac:dyDescent="0.25"/>
    <row r="35765" hidden="1" x14ac:dyDescent="0.25"/>
    <row r="35766" hidden="1" x14ac:dyDescent="0.25"/>
    <row r="35767" hidden="1" x14ac:dyDescent="0.25"/>
    <row r="35768" hidden="1" x14ac:dyDescent="0.25"/>
    <row r="35769" hidden="1" x14ac:dyDescent="0.25"/>
    <row r="35770" hidden="1" x14ac:dyDescent="0.25"/>
    <row r="35771" hidden="1" x14ac:dyDescent="0.25"/>
    <row r="35772" hidden="1" x14ac:dyDescent="0.25"/>
    <row r="35773" hidden="1" x14ac:dyDescent="0.25"/>
    <row r="35774" hidden="1" x14ac:dyDescent="0.25"/>
    <row r="35775" hidden="1" x14ac:dyDescent="0.25"/>
    <row r="35776" hidden="1" x14ac:dyDescent="0.25"/>
    <row r="35777" hidden="1" x14ac:dyDescent="0.25"/>
    <row r="35778" hidden="1" x14ac:dyDescent="0.25"/>
    <row r="35779" hidden="1" x14ac:dyDescent="0.25"/>
    <row r="35780" hidden="1" x14ac:dyDescent="0.25"/>
    <row r="35781" hidden="1" x14ac:dyDescent="0.25"/>
    <row r="35782" hidden="1" x14ac:dyDescent="0.25"/>
    <row r="35783" hidden="1" x14ac:dyDescent="0.25"/>
    <row r="35784" hidden="1" x14ac:dyDescent="0.25"/>
    <row r="35785" hidden="1" x14ac:dyDescent="0.25"/>
    <row r="35786" hidden="1" x14ac:dyDescent="0.25"/>
    <row r="35787" hidden="1" x14ac:dyDescent="0.25"/>
    <row r="35788" hidden="1" x14ac:dyDescent="0.25"/>
    <row r="35789" hidden="1" x14ac:dyDescent="0.25"/>
    <row r="35790" hidden="1" x14ac:dyDescent="0.25"/>
    <row r="35791" hidden="1" x14ac:dyDescent="0.25"/>
    <row r="35792" hidden="1" x14ac:dyDescent="0.25"/>
    <row r="35793" hidden="1" x14ac:dyDescent="0.25"/>
    <row r="35794" hidden="1" x14ac:dyDescent="0.25"/>
    <row r="35795" hidden="1" x14ac:dyDescent="0.25"/>
    <row r="35796" hidden="1" x14ac:dyDescent="0.25"/>
    <row r="35797" hidden="1" x14ac:dyDescent="0.25"/>
    <row r="35798" hidden="1" x14ac:dyDescent="0.25"/>
    <row r="35799" hidden="1" x14ac:dyDescent="0.25"/>
    <row r="35800" hidden="1" x14ac:dyDescent="0.25"/>
    <row r="35801" hidden="1" x14ac:dyDescent="0.25"/>
    <row r="35802" hidden="1" x14ac:dyDescent="0.25"/>
    <row r="35803" hidden="1" x14ac:dyDescent="0.25"/>
    <row r="35804" hidden="1" x14ac:dyDescent="0.25"/>
    <row r="35805" hidden="1" x14ac:dyDescent="0.25"/>
    <row r="35806" hidden="1" x14ac:dyDescent="0.25"/>
    <row r="35807" hidden="1" x14ac:dyDescent="0.25"/>
    <row r="35808" hidden="1" x14ac:dyDescent="0.25"/>
    <row r="35809" hidden="1" x14ac:dyDescent="0.25"/>
    <row r="35810" hidden="1" x14ac:dyDescent="0.25"/>
    <row r="35811" hidden="1" x14ac:dyDescent="0.25"/>
    <row r="35812" hidden="1" x14ac:dyDescent="0.25"/>
    <row r="35813" hidden="1" x14ac:dyDescent="0.25"/>
    <row r="35814" hidden="1" x14ac:dyDescent="0.25"/>
    <row r="35815" hidden="1" x14ac:dyDescent="0.25"/>
    <row r="35816" hidden="1" x14ac:dyDescent="0.25"/>
    <row r="35817" hidden="1" x14ac:dyDescent="0.25"/>
    <row r="35818" hidden="1" x14ac:dyDescent="0.25"/>
    <row r="35819" hidden="1" x14ac:dyDescent="0.25"/>
    <row r="35820" hidden="1" x14ac:dyDescent="0.25"/>
    <row r="35821" hidden="1" x14ac:dyDescent="0.25"/>
    <row r="35822" hidden="1" x14ac:dyDescent="0.25"/>
    <row r="35823" hidden="1" x14ac:dyDescent="0.25"/>
    <row r="35824" hidden="1" x14ac:dyDescent="0.25"/>
    <row r="35825" hidden="1" x14ac:dyDescent="0.25"/>
    <row r="35826" hidden="1" x14ac:dyDescent="0.25"/>
    <row r="35827" hidden="1" x14ac:dyDescent="0.25"/>
    <row r="35828" hidden="1" x14ac:dyDescent="0.25"/>
    <row r="35829" hidden="1" x14ac:dyDescent="0.25"/>
    <row r="35830" hidden="1" x14ac:dyDescent="0.25"/>
    <row r="35831" hidden="1" x14ac:dyDescent="0.25"/>
    <row r="35832" hidden="1" x14ac:dyDescent="0.25"/>
    <row r="35833" hidden="1" x14ac:dyDescent="0.25"/>
    <row r="35834" hidden="1" x14ac:dyDescent="0.25"/>
    <row r="35835" hidden="1" x14ac:dyDescent="0.25"/>
    <row r="35836" hidden="1" x14ac:dyDescent="0.25"/>
    <row r="35837" hidden="1" x14ac:dyDescent="0.25"/>
    <row r="35838" hidden="1" x14ac:dyDescent="0.25"/>
    <row r="35839" hidden="1" x14ac:dyDescent="0.25"/>
    <row r="35840" hidden="1" x14ac:dyDescent="0.25"/>
    <row r="35841" hidden="1" x14ac:dyDescent="0.25"/>
    <row r="35842" hidden="1" x14ac:dyDescent="0.25"/>
    <row r="35843" hidden="1" x14ac:dyDescent="0.25"/>
    <row r="35844" hidden="1" x14ac:dyDescent="0.25"/>
    <row r="35845" hidden="1" x14ac:dyDescent="0.25"/>
    <row r="35846" hidden="1" x14ac:dyDescent="0.25"/>
    <row r="35847" hidden="1" x14ac:dyDescent="0.25"/>
    <row r="35848" hidden="1" x14ac:dyDescent="0.25"/>
    <row r="35849" hidden="1" x14ac:dyDescent="0.25"/>
    <row r="35850" hidden="1" x14ac:dyDescent="0.25"/>
    <row r="35851" hidden="1" x14ac:dyDescent="0.25"/>
    <row r="35852" hidden="1" x14ac:dyDescent="0.25"/>
    <row r="35853" hidden="1" x14ac:dyDescent="0.25"/>
    <row r="35854" hidden="1" x14ac:dyDescent="0.25"/>
    <row r="35855" hidden="1" x14ac:dyDescent="0.25"/>
    <row r="35856" hidden="1" x14ac:dyDescent="0.25"/>
    <row r="35857" hidden="1" x14ac:dyDescent="0.25"/>
    <row r="35858" hidden="1" x14ac:dyDescent="0.25"/>
    <row r="35859" hidden="1" x14ac:dyDescent="0.25"/>
    <row r="35860" hidden="1" x14ac:dyDescent="0.25"/>
    <row r="35861" hidden="1" x14ac:dyDescent="0.25"/>
    <row r="35862" hidden="1" x14ac:dyDescent="0.25"/>
    <row r="35863" hidden="1" x14ac:dyDescent="0.25"/>
    <row r="35864" hidden="1" x14ac:dyDescent="0.25"/>
    <row r="35865" hidden="1" x14ac:dyDescent="0.25"/>
    <row r="35866" hidden="1" x14ac:dyDescent="0.25"/>
    <row r="35867" hidden="1" x14ac:dyDescent="0.25"/>
    <row r="35868" hidden="1" x14ac:dyDescent="0.25"/>
    <row r="35869" hidden="1" x14ac:dyDescent="0.25"/>
    <row r="35870" hidden="1" x14ac:dyDescent="0.25"/>
    <row r="35871" hidden="1" x14ac:dyDescent="0.25"/>
    <row r="35872" hidden="1" x14ac:dyDescent="0.25"/>
    <row r="35873" hidden="1" x14ac:dyDescent="0.25"/>
    <row r="35874" hidden="1" x14ac:dyDescent="0.25"/>
    <row r="35875" hidden="1" x14ac:dyDescent="0.25"/>
    <row r="35876" hidden="1" x14ac:dyDescent="0.25"/>
    <row r="35877" hidden="1" x14ac:dyDescent="0.25"/>
    <row r="35878" hidden="1" x14ac:dyDescent="0.25"/>
    <row r="35879" hidden="1" x14ac:dyDescent="0.25"/>
    <row r="35880" hidden="1" x14ac:dyDescent="0.25"/>
    <row r="35881" hidden="1" x14ac:dyDescent="0.25"/>
    <row r="35882" hidden="1" x14ac:dyDescent="0.25"/>
    <row r="35883" hidden="1" x14ac:dyDescent="0.25"/>
    <row r="35884" hidden="1" x14ac:dyDescent="0.25"/>
    <row r="35885" hidden="1" x14ac:dyDescent="0.25"/>
    <row r="35886" hidden="1" x14ac:dyDescent="0.25"/>
    <row r="35887" hidden="1" x14ac:dyDescent="0.25"/>
    <row r="35888" hidden="1" x14ac:dyDescent="0.25"/>
    <row r="35889" hidden="1" x14ac:dyDescent="0.25"/>
    <row r="35890" hidden="1" x14ac:dyDescent="0.25"/>
    <row r="35891" hidden="1" x14ac:dyDescent="0.25"/>
    <row r="35892" hidden="1" x14ac:dyDescent="0.25"/>
    <row r="35893" hidden="1" x14ac:dyDescent="0.25"/>
    <row r="35894" hidden="1" x14ac:dyDescent="0.25"/>
    <row r="35895" hidden="1" x14ac:dyDescent="0.25"/>
    <row r="35896" hidden="1" x14ac:dyDescent="0.25"/>
    <row r="35897" hidden="1" x14ac:dyDescent="0.25"/>
    <row r="35898" hidden="1" x14ac:dyDescent="0.25"/>
    <row r="35899" hidden="1" x14ac:dyDescent="0.25"/>
    <row r="35900" hidden="1" x14ac:dyDescent="0.25"/>
    <row r="35901" hidden="1" x14ac:dyDescent="0.25"/>
    <row r="35902" hidden="1" x14ac:dyDescent="0.25"/>
    <row r="35903" hidden="1" x14ac:dyDescent="0.25"/>
    <row r="35904" hidden="1" x14ac:dyDescent="0.25"/>
    <row r="35905" hidden="1" x14ac:dyDescent="0.25"/>
    <row r="35906" hidden="1" x14ac:dyDescent="0.25"/>
    <row r="35907" hidden="1" x14ac:dyDescent="0.25"/>
    <row r="35908" hidden="1" x14ac:dyDescent="0.25"/>
    <row r="35909" hidden="1" x14ac:dyDescent="0.25"/>
    <row r="35910" hidden="1" x14ac:dyDescent="0.25"/>
    <row r="35911" hidden="1" x14ac:dyDescent="0.25"/>
    <row r="35912" hidden="1" x14ac:dyDescent="0.25"/>
    <row r="35913" hidden="1" x14ac:dyDescent="0.25"/>
    <row r="35914" hidden="1" x14ac:dyDescent="0.25"/>
    <row r="35915" hidden="1" x14ac:dyDescent="0.25"/>
    <row r="35916" hidden="1" x14ac:dyDescent="0.25"/>
    <row r="35917" hidden="1" x14ac:dyDescent="0.25"/>
    <row r="35918" hidden="1" x14ac:dyDescent="0.25"/>
    <row r="35919" hidden="1" x14ac:dyDescent="0.25"/>
    <row r="35920" hidden="1" x14ac:dyDescent="0.25"/>
    <row r="35921" hidden="1" x14ac:dyDescent="0.25"/>
    <row r="35922" hidden="1" x14ac:dyDescent="0.25"/>
    <row r="35923" hidden="1" x14ac:dyDescent="0.25"/>
    <row r="35924" hidden="1" x14ac:dyDescent="0.25"/>
    <row r="35925" hidden="1" x14ac:dyDescent="0.25"/>
    <row r="35926" hidden="1" x14ac:dyDescent="0.25"/>
    <row r="35927" hidden="1" x14ac:dyDescent="0.25"/>
    <row r="35928" hidden="1" x14ac:dyDescent="0.25"/>
    <row r="35929" hidden="1" x14ac:dyDescent="0.25"/>
    <row r="35930" hidden="1" x14ac:dyDescent="0.25"/>
    <row r="35931" hidden="1" x14ac:dyDescent="0.25"/>
    <row r="35932" hidden="1" x14ac:dyDescent="0.25"/>
    <row r="35933" hidden="1" x14ac:dyDescent="0.25"/>
    <row r="35934" hidden="1" x14ac:dyDescent="0.25"/>
    <row r="35935" hidden="1" x14ac:dyDescent="0.25"/>
    <row r="35936" hidden="1" x14ac:dyDescent="0.25"/>
    <row r="35937" hidden="1" x14ac:dyDescent="0.25"/>
    <row r="35938" hidden="1" x14ac:dyDescent="0.25"/>
    <row r="35939" hidden="1" x14ac:dyDescent="0.25"/>
    <row r="35940" hidden="1" x14ac:dyDescent="0.25"/>
    <row r="35941" hidden="1" x14ac:dyDescent="0.25"/>
    <row r="35942" hidden="1" x14ac:dyDescent="0.25"/>
    <row r="35943" hidden="1" x14ac:dyDescent="0.25"/>
    <row r="35944" hidden="1" x14ac:dyDescent="0.25"/>
    <row r="35945" hidden="1" x14ac:dyDescent="0.25"/>
    <row r="35946" hidden="1" x14ac:dyDescent="0.25"/>
    <row r="35947" hidden="1" x14ac:dyDescent="0.25"/>
    <row r="35948" hidden="1" x14ac:dyDescent="0.25"/>
    <row r="35949" hidden="1" x14ac:dyDescent="0.25"/>
    <row r="35950" hidden="1" x14ac:dyDescent="0.25"/>
    <row r="35951" hidden="1" x14ac:dyDescent="0.25"/>
    <row r="35952" hidden="1" x14ac:dyDescent="0.25"/>
    <row r="35953" hidden="1" x14ac:dyDescent="0.25"/>
    <row r="35954" hidden="1" x14ac:dyDescent="0.25"/>
    <row r="35955" hidden="1" x14ac:dyDescent="0.25"/>
    <row r="35956" hidden="1" x14ac:dyDescent="0.25"/>
    <row r="35957" hidden="1" x14ac:dyDescent="0.25"/>
    <row r="35958" hidden="1" x14ac:dyDescent="0.25"/>
    <row r="35959" hidden="1" x14ac:dyDescent="0.25"/>
    <row r="35960" hidden="1" x14ac:dyDescent="0.25"/>
    <row r="35961" hidden="1" x14ac:dyDescent="0.25"/>
    <row r="35962" hidden="1" x14ac:dyDescent="0.25"/>
    <row r="35963" hidden="1" x14ac:dyDescent="0.25"/>
    <row r="35964" hidden="1" x14ac:dyDescent="0.25"/>
    <row r="35965" hidden="1" x14ac:dyDescent="0.25"/>
    <row r="35966" hidden="1" x14ac:dyDescent="0.25"/>
    <row r="35967" hidden="1" x14ac:dyDescent="0.25"/>
    <row r="35968" hidden="1" x14ac:dyDescent="0.25"/>
    <row r="35969" hidden="1" x14ac:dyDescent="0.25"/>
    <row r="35970" hidden="1" x14ac:dyDescent="0.25"/>
    <row r="35971" hidden="1" x14ac:dyDescent="0.25"/>
    <row r="35972" hidden="1" x14ac:dyDescent="0.25"/>
    <row r="35973" hidden="1" x14ac:dyDescent="0.25"/>
    <row r="35974" hidden="1" x14ac:dyDescent="0.25"/>
    <row r="35975" hidden="1" x14ac:dyDescent="0.25"/>
    <row r="35976" hidden="1" x14ac:dyDescent="0.25"/>
    <row r="35977" hidden="1" x14ac:dyDescent="0.25"/>
    <row r="35978" hidden="1" x14ac:dyDescent="0.25"/>
    <row r="35979" hidden="1" x14ac:dyDescent="0.25"/>
    <row r="35980" hidden="1" x14ac:dyDescent="0.25"/>
    <row r="35981" hidden="1" x14ac:dyDescent="0.25"/>
    <row r="35982" hidden="1" x14ac:dyDescent="0.25"/>
    <row r="35983" hidden="1" x14ac:dyDescent="0.25"/>
    <row r="35984" hidden="1" x14ac:dyDescent="0.25"/>
    <row r="35985" hidden="1" x14ac:dyDescent="0.25"/>
    <row r="35986" hidden="1" x14ac:dyDescent="0.25"/>
    <row r="35987" hidden="1" x14ac:dyDescent="0.25"/>
    <row r="35988" hidden="1" x14ac:dyDescent="0.25"/>
    <row r="35989" hidden="1" x14ac:dyDescent="0.25"/>
    <row r="35990" hidden="1" x14ac:dyDescent="0.25"/>
    <row r="35991" hidden="1" x14ac:dyDescent="0.25"/>
    <row r="35992" hidden="1" x14ac:dyDescent="0.25"/>
    <row r="35993" hidden="1" x14ac:dyDescent="0.25"/>
    <row r="35994" hidden="1" x14ac:dyDescent="0.25"/>
    <row r="35995" hidden="1" x14ac:dyDescent="0.25"/>
    <row r="35996" hidden="1" x14ac:dyDescent="0.25"/>
    <row r="35997" hidden="1" x14ac:dyDescent="0.25"/>
    <row r="35998" hidden="1" x14ac:dyDescent="0.25"/>
    <row r="35999" hidden="1" x14ac:dyDescent="0.25"/>
    <row r="36000" hidden="1" x14ac:dyDescent="0.25"/>
    <row r="36001" hidden="1" x14ac:dyDescent="0.25"/>
    <row r="36002" hidden="1" x14ac:dyDescent="0.25"/>
    <row r="36003" hidden="1" x14ac:dyDescent="0.25"/>
    <row r="36004" hidden="1" x14ac:dyDescent="0.25"/>
    <row r="36005" hidden="1" x14ac:dyDescent="0.25"/>
    <row r="36006" hidden="1" x14ac:dyDescent="0.25"/>
    <row r="36007" hidden="1" x14ac:dyDescent="0.25"/>
    <row r="36008" hidden="1" x14ac:dyDescent="0.25"/>
    <row r="36009" hidden="1" x14ac:dyDescent="0.25"/>
    <row r="36010" hidden="1" x14ac:dyDescent="0.25"/>
    <row r="36011" hidden="1" x14ac:dyDescent="0.25"/>
    <row r="36012" hidden="1" x14ac:dyDescent="0.25"/>
    <row r="36013" hidden="1" x14ac:dyDescent="0.25"/>
    <row r="36014" hidden="1" x14ac:dyDescent="0.25"/>
    <row r="36015" hidden="1" x14ac:dyDescent="0.25"/>
    <row r="36016" hidden="1" x14ac:dyDescent="0.25"/>
    <row r="36017" hidden="1" x14ac:dyDescent="0.25"/>
    <row r="36018" hidden="1" x14ac:dyDescent="0.25"/>
    <row r="36019" hidden="1" x14ac:dyDescent="0.25"/>
    <row r="36020" hidden="1" x14ac:dyDescent="0.25"/>
    <row r="36021" hidden="1" x14ac:dyDescent="0.25"/>
    <row r="36022" hidden="1" x14ac:dyDescent="0.25"/>
    <row r="36023" hidden="1" x14ac:dyDescent="0.25"/>
    <row r="36024" hidden="1" x14ac:dyDescent="0.25"/>
    <row r="36025" hidden="1" x14ac:dyDescent="0.25"/>
    <row r="36026" hidden="1" x14ac:dyDescent="0.25"/>
    <row r="36027" hidden="1" x14ac:dyDescent="0.25"/>
    <row r="36028" hidden="1" x14ac:dyDescent="0.25"/>
    <row r="36029" hidden="1" x14ac:dyDescent="0.25"/>
    <row r="36030" hidden="1" x14ac:dyDescent="0.25"/>
    <row r="36031" hidden="1" x14ac:dyDescent="0.25"/>
    <row r="36032" hidden="1" x14ac:dyDescent="0.25"/>
    <row r="36033" hidden="1" x14ac:dyDescent="0.25"/>
    <row r="36034" hidden="1" x14ac:dyDescent="0.25"/>
    <row r="36035" hidden="1" x14ac:dyDescent="0.25"/>
    <row r="36036" hidden="1" x14ac:dyDescent="0.25"/>
    <row r="36037" hidden="1" x14ac:dyDescent="0.25"/>
    <row r="36038" hidden="1" x14ac:dyDescent="0.25"/>
    <row r="36039" hidden="1" x14ac:dyDescent="0.25"/>
    <row r="36040" hidden="1" x14ac:dyDescent="0.25"/>
    <row r="36041" hidden="1" x14ac:dyDescent="0.25"/>
    <row r="36042" hidden="1" x14ac:dyDescent="0.25"/>
    <row r="36043" hidden="1" x14ac:dyDescent="0.25"/>
    <row r="36044" hidden="1" x14ac:dyDescent="0.25"/>
    <row r="36045" hidden="1" x14ac:dyDescent="0.25"/>
    <row r="36046" hidden="1" x14ac:dyDescent="0.25"/>
    <row r="36047" hidden="1" x14ac:dyDescent="0.25"/>
    <row r="36048" hidden="1" x14ac:dyDescent="0.25"/>
    <row r="36049" hidden="1" x14ac:dyDescent="0.25"/>
    <row r="36050" hidden="1" x14ac:dyDescent="0.25"/>
    <row r="36051" hidden="1" x14ac:dyDescent="0.25"/>
    <row r="36052" hidden="1" x14ac:dyDescent="0.25"/>
    <row r="36053" hidden="1" x14ac:dyDescent="0.25"/>
    <row r="36054" hidden="1" x14ac:dyDescent="0.25"/>
    <row r="36055" hidden="1" x14ac:dyDescent="0.25"/>
    <row r="36056" hidden="1" x14ac:dyDescent="0.25"/>
    <row r="36057" hidden="1" x14ac:dyDescent="0.25"/>
    <row r="36058" hidden="1" x14ac:dyDescent="0.25"/>
    <row r="36059" hidden="1" x14ac:dyDescent="0.25"/>
    <row r="36060" hidden="1" x14ac:dyDescent="0.25"/>
    <row r="36061" hidden="1" x14ac:dyDescent="0.25"/>
    <row r="36062" hidden="1" x14ac:dyDescent="0.25"/>
    <row r="36063" hidden="1" x14ac:dyDescent="0.25"/>
    <row r="36064" hidden="1" x14ac:dyDescent="0.25"/>
    <row r="36065" hidden="1" x14ac:dyDescent="0.25"/>
    <row r="36066" hidden="1" x14ac:dyDescent="0.25"/>
    <row r="36067" hidden="1" x14ac:dyDescent="0.25"/>
    <row r="36068" hidden="1" x14ac:dyDescent="0.25"/>
    <row r="36069" hidden="1" x14ac:dyDescent="0.25"/>
    <row r="36070" hidden="1" x14ac:dyDescent="0.25"/>
    <row r="36071" hidden="1" x14ac:dyDescent="0.25"/>
    <row r="36072" hidden="1" x14ac:dyDescent="0.25"/>
    <row r="36073" hidden="1" x14ac:dyDescent="0.25"/>
    <row r="36074" hidden="1" x14ac:dyDescent="0.25"/>
    <row r="36075" hidden="1" x14ac:dyDescent="0.25"/>
    <row r="36076" hidden="1" x14ac:dyDescent="0.25"/>
    <row r="36077" hidden="1" x14ac:dyDescent="0.25"/>
    <row r="36078" hidden="1" x14ac:dyDescent="0.25"/>
    <row r="36079" hidden="1" x14ac:dyDescent="0.25"/>
    <row r="36080" hidden="1" x14ac:dyDescent="0.25"/>
    <row r="36081" hidden="1" x14ac:dyDescent="0.25"/>
    <row r="36082" hidden="1" x14ac:dyDescent="0.25"/>
    <row r="36083" hidden="1" x14ac:dyDescent="0.25"/>
    <row r="36084" hidden="1" x14ac:dyDescent="0.25"/>
    <row r="36085" hidden="1" x14ac:dyDescent="0.25"/>
    <row r="36086" hidden="1" x14ac:dyDescent="0.25"/>
    <row r="36087" hidden="1" x14ac:dyDescent="0.25"/>
    <row r="36088" hidden="1" x14ac:dyDescent="0.25"/>
    <row r="36089" hidden="1" x14ac:dyDescent="0.25"/>
    <row r="36090" hidden="1" x14ac:dyDescent="0.25"/>
    <row r="36091" hidden="1" x14ac:dyDescent="0.25"/>
    <row r="36092" hidden="1" x14ac:dyDescent="0.25"/>
    <row r="36093" hidden="1" x14ac:dyDescent="0.25"/>
    <row r="36094" hidden="1" x14ac:dyDescent="0.25"/>
    <row r="36095" hidden="1" x14ac:dyDescent="0.25"/>
    <row r="36096" hidden="1" x14ac:dyDescent="0.25"/>
    <row r="36097" hidden="1" x14ac:dyDescent="0.25"/>
    <row r="36098" hidden="1" x14ac:dyDescent="0.25"/>
    <row r="36099" hidden="1" x14ac:dyDescent="0.25"/>
    <row r="36100" hidden="1" x14ac:dyDescent="0.25"/>
    <row r="36101" hidden="1" x14ac:dyDescent="0.25"/>
    <row r="36102" hidden="1" x14ac:dyDescent="0.25"/>
    <row r="36103" hidden="1" x14ac:dyDescent="0.25"/>
    <row r="36104" hidden="1" x14ac:dyDescent="0.25"/>
    <row r="36105" hidden="1" x14ac:dyDescent="0.25"/>
    <row r="36106" hidden="1" x14ac:dyDescent="0.25"/>
    <row r="36107" hidden="1" x14ac:dyDescent="0.25"/>
    <row r="36108" hidden="1" x14ac:dyDescent="0.25"/>
    <row r="36109" hidden="1" x14ac:dyDescent="0.25"/>
    <row r="36110" hidden="1" x14ac:dyDescent="0.25"/>
    <row r="36111" hidden="1" x14ac:dyDescent="0.25"/>
    <row r="36112" hidden="1" x14ac:dyDescent="0.25"/>
    <row r="36113" hidden="1" x14ac:dyDescent="0.25"/>
    <row r="36114" hidden="1" x14ac:dyDescent="0.25"/>
    <row r="36115" hidden="1" x14ac:dyDescent="0.25"/>
    <row r="36116" hidden="1" x14ac:dyDescent="0.25"/>
    <row r="36117" hidden="1" x14ac:dyDescent="0.25"/>
    <row r="36118" hidden="1" x14ac:dyDescent="0.25"/>
    <row r="36119" hidden="1" x14ac:dyDescent="0.25"/>
    <row r="36120" hidden="1" x14ac:dyDescent="0.25"/>
    <row r="36121" hidden="1" x14ac:dyDescent="0.25"/>
    <row r="36122" hidden="1" x14ac:dyDescent="0.25"/>
    <row r="36123" hidden="1" x14ac:dyDescent="0.25"/>
    <row r="36124" hidden="1" x14ac:dyDescent="0.25"/>
    <row r="36125" hidden="1" x14ac:dyDescent="0.25"/>
    <row r="36126" hidden="1" x14ac:dyDescent="0.25"/>
    <row r="36127" hidden="1" x14ac:dyDescent="0.25"/>
    <row r="36128" hidden="1" x14ac:dyDescent="0.25"/>
    <row r="36129" hidden="1" x14ac:dyDescent="0.25"/>
    <row r="36130" hidden="1" x14ac:dyDescent="0.25"/>
    <row r="36131" hidden="1" x14ac:dyDescent="0.25"/>
    <row r="36132" hidden="1" x14ac:dyDescent="0.25"/>
    <row r="36133" hidden="1" x14ac:dyDescent="0.25"/>
    <row r="36134" hidden="1" x14ac:dyDescent="0.25"/>
    <row r="36135" hidden="1" x14ac:dyDescent="0.25"/>
    <row r="36136" hidden="1" x14ac:dyDescent="0.25"/>
    <row r="36137" hidden="1" x14ac:dyDescent="0.25"/>
    <row r="36138" hidden="1" x14ac:dyDescent="0.25"/>
    <row r="36139" hidden="1" x14ac:dyDescent="0.25"/>
    <row r="36140" hidden="1" x14ac:dyDescent="0.25"/>
    <row r="36141" hidden="1" x14ac:dyDescent="0.25"/>
    <row r="36142" hidden="1" x14ac:dyDescent="0.25"/>
    <row r="36143" hidden="1" x14ac:dyDescent="0.25"/>
    <row r="36144" hidden="1" x14ac:dyDescent="0.25"/>
    <row r="36145" hidden="1" x14ac:dyDescent="0.25"/>
    <row r="36146" hidden="1" x14ac:dyDescent="0.25"/>
    <row r="36147" hidden="1" x14ac:dyDescent="0.25"/>
    <row r="36148" hidden="1" x14ac:dyDescent="0.25"/>
    <row r="36149" hidden="1" x14ac:dyDescent="0.25"/>
    <row r="36150" hidden="1" x14ac:dyDescent="0.25"/>
    <row r="36151" hidden="1" x14ac:dyDescent="0.25"/>
    <row r="36152" hidden="1" x14ac:dyDescent="0.25"/>
    <row r="36153" hidden="1" x14ac:dyDescent="0.25"/>
    <row r="36154" hidden="1" x14ac:dyDescent="0.25"/>
    <row r="36155" hidden="1" x14ac:dyDescent="0.25"/>
    <row r="36156" hidden="1" x14ac:dyDescent="0.25"/>
    <row r="36157" hidden="1" x14ac:dyDescent="0.25"/>
    <row r="36158" hidden="1" x14ac:dyDescent="0.25"/>
    <row r="36159" hidden="1" x14ac:dyDescent="0.25"/>
    <row r="36160" hidden="1" x14ac:dyDescent="0.25"/>
    <row r="36161" hidden="1" x14ac:dyDescent="0.25"/>
    <row r="36162" hidden="1" x14ac:dyDescent="0.25"/>
    <row r="36163" hidden="1" x14ac:dyDescent="0.25"/>
    <row r="36164" hidden="1" x14ac:dyDescent="0.25"/>
    <row r="36165" hidden="1" x14ac:dyDescent="0.25"/>
    <row r="36166" hidden="1" x14ac:dyDescent="0.25"/>
    <row r="36167" hidden="1" x14ac:dyDescent="0.25"/>
    <row r="36168" hidden="1" x14ac:dyDescent="0.25"/>
    <row r="36169" hidden="1" x14ac:dyDescent="0.25"/>
    <row r="36170" hidden="1" x14ac:dyDescent="0.25"/>
    <row r="36171" hidden="1" x14ac:dyDescent="0.25"/>
    <row r="36172" hidden="1" x14ac:dyDescent="0.25"/>
    <row r="36173" hidden="1" x14ac:dyDescent="0.25"/>
    <row r="36174" hidden="1" x14ac:dyDescent="0.25"/>
    <row r="36175" hidden="1" x14ac:dyDescent="0.25"/>
    <row r="36176" hidden="1" x14ac:dyDescent="0.25"/>
    <row r="36177" hidden="1" x14ac:dyDescent="0.25"/>
    <row r="36178" hidden="1" x14ac:dyDescent="0.25"/>
    <row r="36179" hidden="1" x14ac:dyDescent="0.25"/>
    <row r="36180" hidden="1" x14ac:dyDescent="0.25"/>
    <row r="36181" hidden="1" x14ac:dyDescent="0.25"/>
    <row r="36182" hidden="1" x14ac:dyDescent="0.25"/>
    <row r="36183" hidden="1" x14ac:dyDescent="0.25"/>
    <row r="36184" hidden="1" x14ac:dyDescent="0.25"/>
    <row r="36185" hidden="1" x14ac:dyDescent="0.25"/>
    <row r="36186" hidden="1" x14ac:dyDescent="0.25"/>
    <row r="36187" hidden="1" x14ac:dyDescent="0.25"/>
    <row r="36188" hidden="1" x14ac:dyDescent="0.25"/>
    <row r="36189" hidden="1" x14ac:dyDescent="0.25"/>
    <row r="36190" hidden="1" x14ac:dyDescent="0.25"/>
    <row r="36191" hidden="1" x14ac:dyDescent="0.25"/>
    <row r="36192" hidden="1" x14ac:dyDescent="0.25"/>
    <row r="36193" hidden="1" x14ac:dyDescent="0.25"/>
    <row r="36194" hidden="1" x14ac:dyDescent="0.25"/>
    <row r="36195" hidden="1" x14ac:dyDescent="0.25"/>
    <row r="36196" hidden="1" x14ac:dyDescent="0.25"/>
    <row r="36197" hidden="1" x14ac:dyDescent="0.25"/>
    <row r="36198" hidden="1" x14ac:dyDescent="0.25"/>
    <row r="36199" hidden="1" x14ac:dyDescent="0.25"/>
    <row r="36200" hidden="1" x14ac:dyDescent="0.25"/>
    <row r="36201" hidden="1" x14ac:dyDescent="0.25"/>
    <row r="36202" hidden="1" x14ac:dyDescent="0.25"/>
    <row r="36203" hidden="1" x14ac:dyDescent="0.25"/>
    <row r="36204" hidden="1" x14ac:dyDescent="0.25"/>
    <row r="36205" hidden="1" x14ac:dyDescent="0.25"/>
    <row r="36206" hidden="1" x14ac:dyDescent="0.25"/>
    <row r="36207" hidden="1" x14ac:dyDescent="0.25"/>
    <row r="36208" hidden="1" x14ac:dyDescent="0.25"/>
    <row r="36209" hidden="1" x14ac:dyDescent="0.25"/>
    <row r="36210" hidden="1" x14ac:dyDescent="0.25"/>
    <row r="36211" hidden="1" x14ac:dyDescent="0.25"/>
    <row r="36212" hidden="1" x14ac:dyDescent="0.25"/>
    <row r="36213" hidden="1" x14ac:dyDescent="0.25"/>
    <row r="36214" hidden="1" x14ac:dyDescent="0.25"/>
    <row r="36215" hidden="1" x14ac:dyDescent="0.25"/>
    <row r="36216" hidden="1" x14ac:dyDescent="0.25"/>
    <row r="36217" hidden="1" x14ac:dyDescent="0.25"/>
    <row r="36218" hidden="1" x14ac:dyDescent="0.25"/>
    <row r="36219" hidden="1" x14ac:dyDescent="0.25"/>
    <row r="36220" hidden="1" x14ac:dyDescent="0.25"/>
    <row r="36221" hidden="1" x14ac:dyDescent="0.25"/>
    <row r="36222" hidden="1" x14ac:dyDescent="0.25"/>
    <row r="36223" hidden="1" x14ac:dyDescent="0.25"/>
    <row r="36224" hidden="1" x14ac:dyDescent="0.25"/>
    <row r="36225" hidden="1" x14ac:dyDescent="0.25"/>
    <row r="36226" hidden="1" x14ac:dyDescent="0.25"/>
    <row r="36227" hidden="1" x14ac:dyDescent="0.25"/>
    <row r="36228" hidden="1" x14ac:dyDescent="0.25"/>
    <row r="36229" hidden="1" x14ac:dyDescent="0.25"/>
    <row r="36230" hidden="1" x14ac:dyDescent="0.25"/>
    <row r="36231" hidden="1" x14ac:dyDescent="0.25"/>
    <row r="36232" hidden="1" x14ac:dyDescent="0.25"/>
    <row r="36233" hidden="1" x14ac:dyDescent="0.25"/>
    <row r="36234" hidden="1" x14ac:dyDescent="0.25"/>
    <row r="36235" hidden="1" x14ac:dyDescent="0.25"/>
    <row r="36236" hidden="1" x14ac:dyDescent="0.25"/>
    <row r="36237" hidden="1" x14ac:dyDescent="0.25"/>
    <row r="36238" hidden="1" x14ac:dyDescent="0.25"/>
    <row r="36239" hidden="1" x14ac:dyDescent="0.25"/>
    <row r="36240" hidden="1" x14ac:dyDescent="0.25"/>
    <row r="36241" hidden="1" x14ac:dyDescent="0.25"/>
    <row r="36242" hidden="1" x14ac:dyDescent="0.25"/>
    <row r="36243" hidden="1" x14ac:dyDescent="0.25"/>
    <row r="36244" hidden="1" x14ac:dyDescent="0.25"/>
    <row r="36245" hidden="1" x14ac:dyDescent="0.25"/>
    <row r="36246" hidden="1" x14ac:dyDescent="0.25"/>
    <row r="36247" hidden="1" x14ac:dyDescent="0.25"/>
    <row r="36248" hidden="1" x14ac:dyDescent="0.25"/>
    <row r="36249" hidden="1" x14ac:dyDescent="0.25"/>
    <row r="36250" hidden="1" x14ac:dyDescent="0.25"/>
    <row r="36251" hidden="1" x14ac:dyDescent="0.25"/>
    <row r="36252" hidden="1" x14ac:dyDescent="0.25"/>
    <row r="36253" hidden="1" x14ac:dyDescent="0.25"/>
    <row r="36254" hidden="1" x14ac:dyDescent="0.25"/>
    <row r="36255" hidden="1" x14ac:dyDescent="0.25"/>
    <row r="36256" hidden="1" x14ac:dyDescent="0.25"/>
    <row r="36257" hidden="1" x14ac:dyDescent="0.25"/>
    <row r="36258" hidden="1" x14ac:dyDescent="0.25"/>
    <row r="36259" hidden="1" x14ac:dyDescent="0.25"/>
    <row r="36260" hidden="1" x14ac:dyDescent="0.25"/>
    <row r="36261" hidden="1" x14ac:dyDescent="0.25"/>
    <row r="36262" hidden="1" x14ac:dyDescent="0.25"/>
    <row r="36263" hidden="1" x14ac:dyDescent="0.25"/>
    <row r="36264" hidden="1" x14ac:dyDescent="0.25"/>
    <row r="36265" hidden="1" x14ac:dyDescent="0.25"/>
    <row r="36266" hidden="1" x14ac:dyDescent="0.25"/>
    <row r="36267" hidden="1" x14ac:dyDescent="0.25"/>
    <row r="36268" hidden="1" x14ac:dyDescent="0.25"/>
    <row r="36269" hidden="1" x14ac:dyDescent="0.25"/>
    <row r="36270" hidden="1" x14ac:dyDescent="0.25"/>
    <row r="36271" hidden="1" x14ac:dyDescent="0.25"/>
    <row r="36272" hidden="1" x14ac:dyDescent="0.25"/>
    <row r="36273" hidden="1" x14ac:dyDescent="0.25"/>
    <row r="36274" hidden="1" x14ac:dyDescent="0.25"/>
    <row r="36275" hidden="1" x14ac:dyDescent="0.25"/>
    <row r="36276" hidden="1" x14ac:dyDescent="0.25"/>
    <row r="36277" hidden="1" x14ac:dyDescent="0.25"/>
    <row r="36278" hidden="1" x14ac:dyDescent="0.25"/>
    <row r="36279" hidden="1" x14ac:dyDescent="0.25"/>
    <row r="36280" hidden="1" x14ac:dyDescent="0.25"/>
    <row r="36281" hidden="1" x14ac:dyDescent="0.25"/>
    <row r="36282" hidden="1" x14ac:dyDescent="0.25"/>
    <row r="36283" hidden="1" x14ac:dyDescent="0.25"/>
    <row r="36284" hidden="1" x14ac:dyDescent="0.25"/>
    <row r="36285" hidden="1" x14ac:dyDescent="0.25"/>
    <row r="36286" hidden="1" x14ac:dyDescent="0.25"/>
    <row r="36287" hidden="1" x14ac:dyDescent="0.25"/>
    <row r="36288" hidden="1" x14ac:dyDescent="0.25"/>
    <row r="36289" hidden="1" x14ac:dyDescent="0.25"/>
    <row r="36290" hidden="1" x14ac:dyDescent="0.25"/>
    <row r="36291" hidden="1" x14ac:dyDescent="0.25"/>
    <row r="36292" hidden="1" x14ac:dyDescent="0.25"/>
    <row r="36293" hidden="1" x14ac:dyDescent="0.25"/>
    <row r="36294" hidden="1" x14ac:dyDescent="0.25"/>
    <row r="36295" hidden="1" x14ac:dyDescent="0.25"/>
    <row r="36296" hidden="1" x14ac:dyDescent="0.25"/>
    <row r="36297" hidden="1" x14ac:dyDescent="0.25"/>
    <row r="36298" hidden="1" x14ac:dyDescent="0.25"/>
    <row r="36299" hidden="1" x14ac:dyDescent="0.25"/>
    <row r="36300" hidden="1" x14ac:dyDescent="0.25"/>
    <row r="36301" hidden="1" x14ac:dyDescent="0.25"/>
    <row r="36302" hidden="1" x14ac:dyDescent="0.25"/>
    <row r="36303" hidden="1" x14ac:dyDescent="0.25"/>
    <row r="36304" hidden="1" x14ac:dyDescent="0.25"/>
    <row r="36305" hidden="1" x14ac:dyDescent="0.25"/>
    <row r="36306" hidden="1" x14ac:dyDescent="0.25"/>
    <row r="36307" hidden="1" x14ac:dyDescent="0.25"/>
    <row r="36308" hidden="1" x14ac:dyDescent="0.25"/>
    <row r="36309" hidden="1" x14ac:dyDescent="0.25"/>
    <row r="36310" hidden="1" x14ac:dyDescent="0.25"/>
    <row r="36311" hidden="1" x14ac:dyDescent="0.25"/>
    <row r="36312" hidden="1" x14ac:dyDescent="0.25"/>
    <row r="36313" hidden="1" x14ac:dyDescent="0.25"/>
    <row r="36314" hidden="1" x14ac:dyDescent="0.25"/>
    <row r="36315" hidden="1" x14ac:dyDescent="0.25"/>
    <row r="36316" hidden="1" x14ac:dyDescent="0.25"/>
    <row r="36317" hidden="1" x14ac:dyDescent="0.25"/>
    <row r="36318" hidden="1" x14ac:dyDescent="0.25"/>
    <row r="36319" hidden="1" x14ac:dyDescent="0.25"/>
    <row r="36320" hidden="1" x14ac:dyDescent="0.25"/>
    <row r="36321" hidden="1" x14ac:dyDescent="0.25"/>
    <row r="36322" hidden="1" x14ac:dyDescent="0.25"/>
    <row r="36323" hidden="1" x14ac:dyDescent="0.25"/>
    <row r="36324" hidden="1" x14ac:dyDescent="0.25"/>
    <row r="36325" hidden="1" x14ac:dyDescent="0.25"/>
    <row r="36326" hidden="1" x14ac:dyDescent="0.25"/>
    <row r="36327" hidden="1" x14ac:dyDescent="0.25"/>
    <row r="36328" hidden="1" x14ac:dyDescent="0.25"/>
    <row r="36329" hidden="1" x14ac:dyDescent="0.25"/>
    <row r="36330" hidden="1" x14ac:dyDescent="0.25"/>
    <row r="36331" hidden="1" x14ac:dyDescent="0.25"/>
    <row r="36332" hidden="1" x14ac:dyDescent="0.25"/>
    <row r="36333" hidden="1" x14ac:dyDescent="0.25"/>
    <row r="36334" hidden="1" x14ac:dyDescent="0.25"/>
    <row r="36335" hidden="1" x14ac:dyDescent="0.25"/>
    <row r="36336" hidden="1" x14ac:dyDescent="0.25"/>
    <row r="36337" hidden="1" x14ac:dyDescent="0.25"/>
    <row r="36338" hidden="1" x14ac:dyDescent="0.25"/>
    <row r="36339" hidden="1" x14ac:dyDescent="0.25"/>
    <row r="36340" hidden="1" x14ac:dyDescent="0.25"/>
    <row r="36341" hidden="1" x14ac:dyDescent="0.25"/>
    <row r="36342" hidden="1" x14ac:dyDescent="0.25"/>
    <row r="36343" hidden="1" x14ac:dyDescent="0.25"/>
    <row r="36344" hidden="1" x14ac:dyDescent="0.25"/>
    <row r="36345" hidden="1" x14ac:dyDescent="0.25"/>
    <row r="36346" hidden="1" x14ac:dyDescent="0.25"/>
    <row r="36347" hidden="1" x14ac:dyDescent="0.25"/>
    <row r="36348" hidden="1" x14ac:dyDescent="0.25"/>
    <row r="36349" hidden="1" x14ac:dyDescent="0.25"/>
    <row r="36350" hidden="1" x14ac:dyDescent="0.25"/>
    <row r="36351" hidden="1" x14ac:dyDescent="0.25"/>
    <row r="36352" hidden="1" x14ac:dyDescent="0.25"/>
    <row r="36353" hidden="1" x14ac:dyDescent="0.25"/>
    <row r="36354" hidden="1" x14ac:dyDescent="0.25"/>
    <row r="36355" hidden="1" x14ac:dyDescent="0.25"/>
    <row r="36356" hidden="1" x14ac:dyDescent="0.25"/>
    <row r="36357" hidden="1" x14ac:dyDescent="0.25"/>
    <row r="36358" hidden="1" x14ac:dyDescent="0.25"/>
    <row r="36359" hidden="1" x14ac:dyDescent="0.25"/>
    <row r="36360" hidden="1" x14ac:dyDescent="0.25"/>
    <row r="36361" hidden="1" x14ac:dyDescent="0.25"/>
    <row r="36362" hidden="1" x14ac:dyDescent="0.25"/>
    <row r="36363" hidden="1" x14ac:dyDescent="0.25"/>
    <row r="36364" hidden="1" x14ac:dyDescent="0.25"/>
    <row r="36365" hidden="1" x14ac:dyDescent="0.25"/>
    <row r="36366" hidden="1" x14ac:dyDescent="0.25"/>
    <row r="36367" hidden="1" x14ac:dyDescent="0.25"/>
    <row r="36368" hidden="1" x14ac:dyDescent="0.25"/>
    <row r="36369" hidden="1" x14ac:dyDescent="0.25"/>
    <row r="36370" hidden="1" x14ac:dyDescent="0.25"/>
    <row r="36371" hidden="1" x14ac:dyDescent="0.25"/>
    <row r="36372" hidden="1" x14ac:dyDescent="0.25"/>
    <row r="36373" hidden="1" x14ac:dyDescent="0.25"/>
    <row r="36374" hidden="1" x14ac:dyDescent="0.25"/>
    <row r="36375" hidden="1" x14ac:dyDescent="0.25"/>
    <row r="36376" hidden="1" x14ac:dyDescent="0.25"/>
    <row r="36377" hidden="1" x14ac:dyDescent="0.25"/>
    <row r="36378" hidden="1" x14ac:dyDescent="0.25"/>
    <row r="36379" hidden="1" x14ac:dyDescent="0.25"/>
    <row r="36380" hidden="1" x14ac:dyDescent="0.25"/>
    <row r="36381" hidden="1" x14ac:dyDescent="0.25"/>
    <row r="36382" hidden="1" x14ac:dyDescent="0.25"/>
    <row r="36383" hidden="1" x14ac:dyDescent="0.25"/>
    <row r="36384" hidden="1" x14ac:dyDescent="0.25"/>
    <row r="36385" hidden="1" x14ac:dyDescent="0.25"/>
    <row r="36386" hidden="1" x14ac:dyDescent="0.25"/>
    <row r="36387" hidden="1" x14ac:dyDescent="0.25"/>
    <row r="36388" hidden="1" x14ac:dyDescent="0.25"/>
    <row r="36389" hidden="1" x14ac:dyDescent="0.25"/>
    <row r="36390" hidden="1" x14ac:dyDescent="0.25"/>
    <row r="36391" hidden="1" x14ac:dyDescent="0.25"/>
    <row r="36392" hidden="1" x14ac:dyDescent="0.25"/>
    <row r="36393" hidden="1" x14ac:dyDescent="0.25"/>
    <row r="36394" hidden="1" x14ac:dyDescent="0.25"/>
    <row r="36395" hidden="1" x14ac:dyDescent="0.25"/>
    <row r="36396" hidden="1" x14ac:dyDescent="0.25"/>
    <row r="36397" hidden="1" x14ac:dyDescent="0.25"/>
    <row r="36398" hidden="1" x14ac:dyDescent="0.25"/>
    <row r="36399" hidden="1" x14ac:dyDescent="0.25"/>
    <row r="36400" hidden="1" x14ac:dyDescent="0.25"/>
    <row r="36401" hidden="1" x14ac:dyDescent="0.25"/>
    <row r="36402" hidden="1" x14ac:dyDescent="0.25"/>
    <row r="36403" hidden="1" x14ac:dyDescent="0.25"/>
    <row r="36404" hidden="1" x14ac:dyDescent="0.25"/>
    <row r="36405" hidden="1" x14ac:dyDescent="0.25"/>
    <row r="36406" hidden="1" x14ac:dyDescent="0.25"/>
    <row r="36407" hidden="1" x14ac:dyDescent="0.25"/>
    <row r="36408" hidden="1" x14ac:dyDescent="0.25"/>
    <row r="36409" hidden="1" x14ac:dyDescent="0.25"/>
    <row r="36410" hidden="1" x14ac:dyDescent="0.25"/>
    <row r="36411" hidden="1" x14ac:dyDescent="0.25"/>
    <row r="36412" hidden="1" x14ac:dyDescent="0.25"/>
    <row r="36413" hidden="1" x14ac:dyDescent="0.25"/>
    <row r="36414" hidden="1" x14ac:dyDescent="0.25"/>
    <row r="36415" hidden="1" x14ac:dyDescent="0.25"/>
    <row r="36416" hidden="1" x14ac:dyDescent="0.25"/>
    <row r="36417" hidden="1" x14ac:dyDescent="0.25"/>
    <row r="36418" hidden="1" x14ac:dyDescent="0.25"/>
    <row r="36419" hidden="1" x14ac:dyDescent="0.25"/>
    <row r="36420" hidden="1" x14ac:dyDescent="0.25"/>
    <row r="36421" hidden="1" x14ac:dyDescent="0.25"/>
    <row r="36422" hidden="1" x14ac:dyDescent="0.25"/>
    <row r="36423" hidden="1" x14ac:dyDescent="0.25"/>
    <row r="36424" hidden="1" x14ac:dyDescent="0.25"/>
    <row r="36425" hidden="1" x14ac:dyDescent="0.25"/>
    <row r="36426" hidden="1" x14ac:dyDescent="0.25"/>
    <row r="36427" hidden="1" x14ac:dyDescent="0.25"/>
    <row r="36428" hidden="1" x14ac:dyDescent="0.25"/>
    <row r="36429" hidden="1" x14ac:dyDescent="0.25"/>
    <row r="36430" hidden="1" x14ac:dyDescent="0.25"/>
    <row r="36431" hidden="1" x14ac:dyDescent="0.25"/>
    <row r="36432" hidden="1" x14ac:dyDescent="0.25"/>
    <row r="36433" hidden="1" x14ac:dyDescent="0.25"/>
    <row r="36434" hidden="1" x14ac:dyDescent="0.25"/>
    <row r="36435" hidden="1" x14ac:dyDescent="0.25"/>
    <row r="36436" hidden="1" x14ac:dyDescent="0.25"/>
    <row r="36437" hidden="1" x14ac:dyDescent="0.25"/>
    <row r="36438" hidden="1" x14ac:dyDescent="0.25"/>
    <row r="36439" hidden="1" x14ac:dyDescent="0.25"/>
    <row r="36440" hidden="1" x14ac:dyDescent="0.25"/>
    <row r="36441" hidden="1" x14ac:dyDescent="0.25"/>
    <row r="36442" hidden="1" x14ac:dyDescent="0.25"/>
    <row r="36443" hidden="1" x14ac:dyDescent="0.25"/>
    <row r="36444" hidden="1" x14ac:dyDescent="0.25"/>
    <row r="36445" hidden="1" x14ac:dyDescent="0.25"/>
    <row r="36446" hidden="1" x14ac:dyDescent="0.25"/>
    <row r="36447" hidden="1" x14ac:dyDescent="0.25"/>
    <row r="36448" hidden="1" x14ac:dyDescent="0.25"/>
    <row r="36449" hidden="1" x14ac:dyDescent="0.25"/>
    <row r="36450" hidden="1" x14ac:dyDescent="0.25"/>
    <row r="36451" hidden="1" x14ac:dyDescent="0.25"/>
    <row r="36452" hidden="1" x14ac:dyDescent="0.25"/>
    <row r="36453" hidden="1" x14ac:dyDescent="0.25"/>
    <row r="36454" hidden="1" x14ac:dyDescent="0.25"/>
    <row r="36455" hidden="1" x14ac:dyDescent="0.25"/>
    <row r="36456" hidden="1" x14ac:dyDescent="0.25"/>
    <row r="36457" hidden="1" x14ac:dyDescent="0.25"/>
    <row r="36458" hidden="1" x14ac:dyDescent="0.25"/>
    <row r="36459" hidden="1" x14ac:dyDescent="0.25"/>
    <row r="36460" hidden="1" x14ac:dyDescent="0.25"/>
    <row r="36461" hidden="1" x14ac:dyDescent="0.25"/>
    <row r="36462" hidden="1" x14ac:dyDescent="0.25"/>
    <row r="36463" hidden="1" x14ac:dyDescent="0.25"/>
    <row r="36464" hidden="1" x14ac:dyDescent="0.25"/>
    <row r="36465" hidden="1" x14ac:dyDescent="0.25"/>
    <row r="36466" hidden="1" x14ac:dyDescent="0.25"/>
    <row r="36467" hidden="1" x14ac:dyDescent="0.25"/>
    <row r="36468" hidden="1" x14ac:dyDescent="0.25"/>
    <row r="36469" hidden="1" x14ac:dyDescent="0.25"/>
    <row r="36470" hidden="1" x14ac:dyDescent="0.25"/>
    <row r="36471" hidden="1" x14ac:dyDescent="0.25"/>
    <row r="36472" hidden="1" x14ac:dyDescent="0.25"/>
    <row r="36473" hidden="1" x14ac:dyDescent="0.25"/>
    <row r="36474" hidden="1" x14ac:dyDescent="0.25"/>
    <row r="36475" hidden="1" x14ac:dyDescent="0.25"/>
    <row r="36476" hidden="1" x14ac:dyDescent="0.25"/>
    <row r="36477" hidden="1" x14ac:dyDescent="0.25"/>
    <row r="36478" hidden="1" x14ac:dyDescent="0.25"/>
    <row r="36479" hidden="1" x14ac:dyDescent="0.25"/>
    <row r="36480" hidden="1" x14ac:dyDescent="0.25"/>
    <row r="36481" hidden="1" x14ac:dyDescent="0.25"/>
    <row r="36482" hidden="1" x14ac:dyDescent="0.25"/>
    <row r="36483" hidden="1" x14ac:dyDescent="0.25"/>
    <row r="36484" hidden="1" x14ac:dyDescent="0.25"/>
    <row r="36485" hidden="1" x14ac:dyDescent="0.25"/>
    <row r="36486" hidden="1" x14ac:dyDescent="0.25"/>
    <row r="36487" hidden="1" x14ac:dyDescent="0.25"/>
    <row r="36488" hidden="1" x14ac:dyDescent="0.25"/>
    <row r="36489" hidden="1" x14ac:dyDescent="0.25"/>
    <row r="36490" hidden="1" x14ac:dyDescent="0.25"/>
    <row r="36491" hidden="1" x14ac:dyDescent="0.25"/>
    <row r="36492" hidden="1" x14ac:dyDescent="0.25"/>
    <row r="36493" hidden="1" x14ac:dyDescent="0.25"/>
    <row r="36494" hidden="1" x14ac:dyDescent="0.25"/>
    <row r="36495" hidden="1" x14ac:dyDescent="0.25"/>
    <row r="36496" hidden="1" x14ac:dyDescent="0.25"/>
    <row r="36497" hidden="1" x14ac:dyDescent="0.25"/>
    <row r="36498" hidden="1" x14ac:dyDescent="0.25"/>
    <row r="36499" hidden="1" x14ac:dyDescent="0.25"/>
    <row r="36500" hidden="1" x14ac:dyDescent="0.25"/>
    <row r="36501" hidden="1" x14ac:dyDescent="0.25"/>
    <row r="36502" hidden="1" x14ac:dyDescent="0.25"/>
    <row r="36503" hidden="1" x14ac:dyDescent="0.25"/>
    <row r="36504" hidden="1" x14ac:dyDescent="0.25"/>
    <row r="36505" hidden="1" x14ac:dyDescent="0.25"/>
    <row r="36506" hidden="1" x14ac:dyDescent="0.25"/>
    <row r="36507" hidden="1" x14ac:dyDescent="0.25"/>
    <row r="36508" hidden="1" x14ac:dyDescent="0.25"/>
    <row r="36509" hidden="1" x14ac:dyDescent="0.25"/>
    <row r="36510" hidden="1" x14ac:dyDescent="0.25"/>
    <row r="36511" hidden="1" x14ac:dyDescent="0.25"/>
    <row r="36512" hidden="1" x14ac:dyDescent="0.25"/>
    <row r="36513" hidden="1" x14ac:dyDescent="0.25"/>
    <row r="36514" hidden="1" x14ac:dyDescent="0.25"/>
    <row r="36515" hidden="1" x14ac:dyDescent="0.25"/>
    <row r="36516" hidden="1" x14ac:dyDescent="0.25"/>
    <row r="36517" hidden="1" x14ac:dyDescent="0.25"/>
    <row r="36518" hidden="1" x14ac:dyDescent="0.25"/>
    <row r="36519" hidden="1" x14ac:dyDescent="0.25"/>
    <row r="36520" hidden="1" x14ac:dyDescent="0.25"/>
    <row r="36521" hidden="1" x14ac:dyDescent="0.25"/>
    <row r="36522" hidden="1" x14ac:dyDescent="0.25"/>
    <row r="36523" hidden="1" x14ac:dyDescent="0.25"/>
    <row r="36524" hidden="1" x14ac:dyDescent="0.25"/>
    <row r="36525" hidden="1" x14ac:dyDescent="0.25"/>
    <row r="36526" hidden="1" x14ac:dyDescent="0.25"/>
    <row r="36527" hidden="1" x14ac:dyDescent="0.25"/>
    <row r="36528" hidden="1" x14ac:dyDescent="0.25"/>
    <row r="36529" hidden="1" x14ac:dyDescent="0.25"/>
    <row r="36530" hidden="1" x14ac:dyDescent="0.25"/>
    <row r="36531" hidden="1" x14ac:dyDescent="0.25"/>
    <row r="36532" hidden="1" x14ac:dyDescent="0.25"/>
    <row r="36533" hidden="1" x14ac:dyDescent="0.25"/>
    <row r="36534" hidden="1" x14ac:dyDescent="0.25"/>
    <row r="36535" hidden="1" x14ac:dyDescent="0.25"/>
    <row r="36536" hidden="1" x14ac:dyDescent="0.25"/>
    <row r="36537" hidden="1" x14ac:dyDescent="0.25"/>
    <row r="36538" hidden="1" x14ac:dyDescent="0.25"/>
    <row r="36539" hidden="1" x14ac:dyDescent="0.25"/>
    <row r="36540" hidden="1" x14ac:dyDescent="0.25"/>
    <row r="36541" hidden="1" x14ac:dyDescent="0.25"/>
    <row r="36542" hidden="1" x14ac:dyDescent="0.25"/>
    <row r="36543" hidden="1" x14ac:dyDescent="0.25"/>
    <row r="36544" hidden="1" x14ac:dyDescent="0.25"/>
    <row r="36545" hidden="1" x14ac:dyDescent="0.25"/>
    <row r="36546" hidden="1" x14ac:dyDescent="0.25"/>
    <row r="36547" hidden="1" x14ac:dyDescent="0.25"/>
    <row r="36548" hidden="1" x14ac:dyDescent="0.25"/>
    <row r="36549" hidden="1" x14ac:dyDescent="0.25"/>
    <row r="36550" hidden="1" x14ac:dyDescent="0.25"/>
    <row r="36551" hidden="1" x14ac:dyDescent="0.25"/>
    <row r="36552" hidden="1" x14ac:dyDescent="0.25"/>
    <row r="36553" hidden="1" x14ac:dyDescent="0.25"/>
    <row r="36554" hidden="1" x14ac:dyDescent="0.25"/>
    <row r="36555" hidden="1" x14ac:dyDescent="0.25"/>
    <row r="36556" hidden="1" x14ac:dyDescent="0.25"/>
    <row r="36557" hidden="1" x14ac:dyDescent="0.25"/>
    <row r="36558" hidden="1" x14ac:dyDescent="0.25"/>
    <row r="36559" hidden="1" x14ac:dyDescent="0.25"/>
    <row r="36560" hidden="1" x14ac:dyDescent="0.25"/>
    <row r="36561" hidden="1" x14ac:dyDescent="0.25"/>
    <row r="36562" hidden="1" x14ac:dyDescent="0.25"/>
    <row r="36563" hidden="1" x14ac:dyDescent="0.25"/>
    <row r="36564" hidden="1" x14ac:dyDescent="0.25"/>
    <row r="36565" hidden="1" x14ac:dyDescent="0.25"/>
    <row r="36566" hidden="1" x14ac:dyDescent="0.25"/>
    <row r="36567" hidden="1" x14ac:dyDescent="0.25"/>
    <row r="36568" hidden="1" x14ac:dyDescent="0.25"/>
    <row r="36569" hidden="1" x14ac:dyDescent="0.25"/>
    <row r="36570" hidden="1" x14ac:dyDescent="0.25"/>
    <row r="36571" hidden="1" x14ac:dyDescent="0.25"/>
    <row r="36572" hidden="1" x14ac:dyDescent="0.25"/>
    <row r="36573" hidden="1" x14ac:dyDescent="0.25"/>
    <row r="36574" hidden="1" x14ac:dyDescent="0.25"/>
    <row r="36575" hidden="1" x14ac:dyDescent="0.25"/>
    <row r="36576" hidden="1" x14ac:dyDescent="0.25"/>
    <row r="36577" hidden="1" x14ac:dyDescent="0.25"/>
    <row r="36578" hidden="1" x14ac:dyDescent="0.25"/>
    <row r="36579" hidden="1" x14ac:dyDescent="0.25"/>
    <row r="36580" hidden="1" x14ac:dyDescent="0.25"/>
    <row r="36581" hidden="1" x14ac:dyDescent="0.25"/>
    <row r="36582" hidden="1" x14ac:dyDescent="0.25"/>
    <row r="36583" hidden="1" x14ac:dyDescent="0.25"/>
    <row r="36584" hidden="1" x14ac:dyDescent="0.25"/>
    <row r="36585" hidden="1" x14ac:dyDescent="0.25"/>
    <row r="36586" hidden="1" x14ac:dyDescent="0.25"/>
    <row r="36587" hidden="1" x14ac:dyDescent="0.25"/>
    <row r="36588" hidden="1" x14ac:dyDescent="0.25"/>
    <row r="36589" hidden="1" x14ac:dyDescent="0.25"/>
    <row r="36590" hidden="1" x14ac:dyDescent="0.25"/>
    <row r="36591" hidden="1" x14ac:dyDescent="0.25"/>
    <row r="36592" hidden="1" x14ac:dyDescent="0.25"/>
    <row r="36593" hidden="1" x14ac:dyDescent="0.25"/>
    <row r="36594" hidden="1" x14ac:dyDescent="0.25"/>
    <row r="36595" hidden="1" x14ac:dyDescent="0.25"/>
    <row r="36596" hidden="1" x14ac:dyDescent="0.25"/>
    <row r="36597" hidden="1" x14ac:dyDescent="0.25"/>
    <row r="36598" hidden="1" x14ac:dyDescent="0.25"/>
    <row r="36599" hidden="1" x14ac:dyDescent="0.25"/>
    <row r="36600" hidden="1" x14ac:dyDescent="0.25"/>
    <row r="36601" hidden="1" x14ac:dyDescent="0.25"/>
    <row r="36602" hidden="1" x14ac:dyDescent="0.25"/>
    <row r="36603" hidden="1" x14ac:dyDescent="0.25"/>
    <row r="36604" hidden="1" x14ac:dyDescent="0.25"/>
    <row r="36605" hidden="1" x14ac:dyDescent="0.25"/>
    <row r="36606" hidden="1" x14ac:dyDescent="0.25"/>
    <row r="36607" hidden="1" x14ac:dyDescent="0.25"/>
    <row r="36608" hidden="1" x14ac:dyDescent="0.25"/>
    <row r="36609" hidden="1" x14ac:dyDescent="0.25"/>
    <row r="36610" hidden="1" x14ac:dyDescent="0.25"/>
    <row r="36611" hidden="1" x14ac:dyDescent="0.25"/>
    <row r="36612" hidden="1" x14ac:dyDescent="0.25"/>
    <row r="36613" hidden="1" x14ac:dyDescent="0.25"/>
    <row r="36614" hidden="1" x14ac:dyDescent="0.25"/>
    <row r="36615" hidden="1" x14ac:dyDescent="0.25"/>
    <row r="36616" hidden="1" x14ac:dyDescent="0.25"/>
    <row r="36617" hidden="1" x14ac:dyDescent="0.25"/>
    <row r="36618" hidden="1" x14ac:dyDescent="0.25"/>
    <row r="36619" hidden="1" x14ac:dyDescent="0.25"/>
    <row r="36620" hidden="1" x14ac:dyDescent="0.25"/>
    <row r="36621" hidden="1" x14ac:dyDescent="0.25"/>
    <row r="36622" hidden="1" x14ac:dyDescent="0.25"/>
    <row r="36623" hidden="1" x14ac:dyDescent="0.25"/>
    <row r="36624" hidden="1" x14ac:dyDescent="0.25"/>
    <row r="36625" hidden="1" x14ac:dyDescent="0.25"/>
    <row r="36626" hidden="1" x14ac:dyDescent="0.25"/>
    <row r="36627" hidden="1" x14ac:dyDescent="0.25"/>
    <row r="36628" hidden="1" x14ac:dyDescent="0.25"/>
    <row r="36629" hidden="1" x14ac:dyDescent="0.25"/>
    <row r="36630" hidden="1" x14ac:dyDescent="0.25"/>
    <row r="36631" hidden="1" x14ac:dyDescent="0.25"/>
    <row r="36632" hidden="1" x14ac:dyDescent="0.25"/>
    <row r="36633" hidden="1" x14ac:dyDescent="0.25"/>
    <row r="36634" hidden="1" x14ac:dyDescent="0.25"/>
    <row r="36635" hidden="1" x14ac:dyDescent="0.25"/>
    <row r="36636" hidden="1" x14ac:dyDescent="0.25"/>
    <row r="36637" hidden="1" x14ac:dyDescent="0.25"/>
    <row r="36638" hidden="1" x14ac:dyDescent="0.25"/>
    <row r="36639" hidden="1" x14ac:dyDescent="0.25"/>
    <row r="36640" hidden="1" x14ac:dyDescent="0.25"/>
    <row r="36641" hidden="1" x14ac:dyDescent="0.25"/>
    <row r="36642" hidden="1" x14ac:dyDescent="0.25"/>
    <row r="36643" hidden="1" x14ac:dyDescent="0.25"/>
    <row r="36644" hidden="1" x14ac:dyDescent="0.25"/>
    <row r="36645" hidden="1" x14ac:dyDescent="0.25"/>
    <row r="36646" hidden="1" x14ac:dyDescent="0.25"/>
    <row r="36647" hidden="1" x14ac:dyDescent="0.25"/>
    <row r="36648" hidden="1" x14ac:dyDescent="0.25"/>
    <row r="36649" hidden="1" x14ac:dyDescent="0.25"/>
    <row r="36650" hidden="1" x14ac:dyDescent="0.25"/>
    <row r="36651" hidden="1" x14ac:dyDescent="0.25"/>
    <row r="36652" hidden="1" x14ac:dyDescent="0.25"/>
    <row r="36653" hidden="1" x14ac:dyDescent="0.25"/>
    <row r="36654" hidden="1" x14ac:dyDescent="0.25"/>
    <row r="36655" hidden="1" x14ac:dyDescent="0.25"/>
    <row r="36656" hidden="1" x14ac:dyDescent="0.25"/>
    <row r="36657" hidden="1" x14ac:dyDescent="0.25"/>
    <row r="36658" hidden="1" x14ac:dyDescent="0.25"/>
    <row r="36659" hidden="1" x14ac:dyDescent="0.25"/>
    <row r="36660" hidden="1" x14ac:dyDescent="0.25"/>
    <row r="36661" hidden="1" x14ac:dyDescent="0.25"/>
    <row r="36662" hidden="1" x14ac:dyDescent="0.25"/>
    <row r="36663" hidden="1" x14ac:dyDescent="0.25"/>
    <row r="36664" hidden="1" x14ac:dyDescent="0.25"/>
    <row r="36665" hidden="1" x14ac:dyDescent="0.25"/>
    <row r="36666" hidden="1" x14ac:dyDescent="0.25"/>
    <row r="36667" hidden="1" x14ac:dyDescent="0.25"/>
    <row r="36668" hidden="1" x14ac:dyDescent="0.25"/>
    <row r="36669" hidden="1" x14ac:dyDescent="0.25"/>
    <row r="36670" hidden="1" x14ac:dyDescent="0.25"/>
    <row r="36671" hidden="1" x14ac:dyDescent="0.25"/>
    <row r="36672" hidden="1" x14ac:dyDescent="0.25"/>
    <row r="36673" hidden="1" x14ac:dyDescent="0.25"/>
    <row r="36674" hidden="1" x14ac:dyDescent="0.25"/>
    <row r="36675" hidden="1" x14ac:dyDescent="0.25"/>
    <row r="36676" hidden="1" x14ac:dyDescent="0.25"/>
    <row r="36677" hidden="1" x14ac:dyDescent="0.25"/>
    <row r="36678" hidden="1" x14ac:dyDescent="0.25"/>
    <row r="36679" hidden="1" x14ac:dyDescent="0.25"/>
    <row r="36680" hidden="1" x14ac:dyDescent="0.25"/>
    <row r="36681" hidden="1" x14ac:dyDescent="0.25"/>
    <row r="36682" hidden="1" x14ac:dyDescent="0.25"/>
    <row r="36683" hidden="1" x14ac:dyDescent="0.25"/>
    <row r="36684" hidden="1" x14ac:dyDescent="0.25"/>
    <row r="36685" hidden="1" x14ac:dyDescent="0.25"/>
    <row r="36686" hidden="1" x14ac:dyDescent="0.25"/>
    <row r="36687" hidden="1" x14ac:dyDescent="0.25"/>
    <row r="36688" hidden="1" x14ac:dyDescent="0.25"/>
    <row r="36689" hidden="1" x14ac:dyDescent="0.25"/>
    <row r="36690" hidden="1" x14ac:dyDescent="0.25"/>
    <row r="36691" hidden="1" x14ac:dyDescent="0.25"/>
    <row r="36692" hidden="1" x14ac:dyDescent="0.25"/>
    <row r="36693" hidden="1" x14ac:dyDescent="0.25"/>
    <row r="36694" hidden="1" x14ac:dyDescent="0.25"/>
    <row r="36695" hidden="1" x14ac:dyDescent="0.25"/>
    <row r="36696" hidden="1" x14ac:dyDescent="0.25"/>
    <row r="36697" hidden="1" x14ac:dyDescent="0.25"/>
    <row r="36698" hidden="1" x14ac:dyDescent="0.25"/>
    <row r="36699" hidden="1" x14ac:dyDescent="0.25"/>
    <row r="36700" hidden="1" x14ac:dyDescent="0.25"/>
    <row r="36701" hidden="1" x14ac:dyDescent="0.25"/>
    <row r="36702" hidden="1" x14ac:dyDescent="0.25"/>
    <row r="36703" hidden="1" x14ac:dyDescent="0.25"/>
    <row r="36704" hidden="1" x14ac:dyDescent="0.25"/>
    <row r="36705" hidden="1" x14ac:dyDescent="0.25"/>
    <row r="36706" hidden="1" x14ac:dyDescent="0.25"/>
    <row r="36707" hidden="1" x14ac:dyDescent="0.25"/>
    <row r="36708" hidden="1" x14ac:dyDescent="0.25"/>
    <row r="36709" hidden="1" x14ac:dyDescent="0.25"/>
    <row r="36710" hidden="1" x14ac:dyDescent="0.25"/>
    <row r="36711" hidden="1" x14ac:dyDescent="0.25"/>
    <row r="36712" hidden="1" x14ac:dyDescent="0.25"/>
    <row r="36713" hidden="1" x14ac:dyDescent="0.25"/>
    <row r="36714" hidden="1" x14ac:dyDescent="0.25"/>
    <row r="36715" hidden="1" x14ac:dyDescent="0.25"/>
    <row r="36716" hidden="1" x14ac:dyDescent="0.25"/>
    <row r="36717" hidden="1" x14ac:dyDescent="0.25"/>
    <row r="36718" hidden="1" x14ac:dyDescent="0.25"/>
    <row r="36719" hidden="1" x14ac:dyDescent="0.25"/>
    <row r="36720" hidden="1" x14ac:dyDescent="0.25"/>
    <row r="36721" hidden="1" x14ac:dyDescent="0.25"/>
    <row r="36722" hidden="1" x14ac:dyDescent="0.25"/>
    <row r="36723" hidden="1" x14ac:dyDescent="0.25"/>
    <row r="36724" hidden="1" x14ac:dyDescent="0.25"/>
    <row r="36725" hidden="1" x14ac:dyDescent="0.25"/>
    <row r="36726" hidden="1" x14ac:dyDescent="0.25"/>
    <row r="36727" hidden="1" x14ac:dyDescent="0.25"/>
    <row r="36728" hidden="1" x14ac:dyDescent="0.25"/>
    <row r="36729" hidden="1" x14ac:dyDescent="0.25"/>
    <row r="36730" hidden="1" x14ac:dyDescent="0.25"/>
    <row r="36731" hidden="1" x14ac:dyDescent="0.25"/>
    <row r="36732" hidden="1" x14ac:dyDescent="0.25"/>
    <row r="36733" hidden="1" x14ac:dyDescent="0.25"/>
    <row r="36734" hidden="1" x14ac:dyDescent="0.25"/>
    <row r="36735" hidden="1" x14ac:dyDescent="0.25"/>
    <row r="36736" hidden="1" x14ac:dyDescent="0.25"/>
    <row r="36737" hidden="1" x14ac:dyDescent="0.25"/>
    <row r="36738" hidden="1" x14ac:dyDescent="0.25"/>
    <row r="36739" hidden="1" x14ac:dyDescent="0.25"/>
    <row r="36740" hidden="1" x14ac:dyDescent="0.25"/>
    <row r="36741" hidden="1" x14ac:dyDescent="0.25"/>
    <row r="36742" hidden="1" x14ac:dyDescent="0.25"/>
    <row r="36743" hidden="1" x14ac:dyDescent="0.25"/>
    <row r="36744" hidden="1" x14ac:dyDescent="0.25"/>
    <row r="36745" hidden="1" x14ac:dyDescent="0.25"/>
    <row r="36746" hidden="1" x14ac:dyDescent="0.25"/>
    <row r="36747" hidden="1" x14ac:dyDescent="0.25"/>
    <row r="36748" hidden="1" x14ac:dyDescent="0.25"/>
    <row r="36749" hidden="1" x14ac:dyDescent="0.25"/>
    <row r="36750" hidden="1" x14ac:dyDescent="0.25"/>
    <row r="36751" hidden="1" x14ac:dyDescent="0.25"/>
    <row r="36752" hidden="1" x14ac:dyDescent="0.25"/>
    <row r="36753" hidden="1" x14ac:dyDescent="0.25"/>
    <row r="36754" hidden="1" x14ac:dyDescent="0.25"/>
    <row r="36755" hidden="1" x14ac:dyDescent="0.25"/>
    <row r="36756" hidden="1" x14ac:dyDescent="0.25"/>
    <row r="36757" hidden="1" x14ac:dyDescent="0.25"/>
    <row r="36758" hidden="1" x14ac:dyDescent="0.25"/>
    <row r="36759" hidden="1" x14ac:dyDescent="0.25"/>
    <row r="36760" hidden="1" x14ac:dyDescent="0.25"/>
    <row r="36761" hidden="1" x14ac:dyDescent="0.25"/>
    <row r="36762" hidden="1" x14ac:dyDescent="0.25"/>
    <row r="36763" hidden="1" x14ac:dyDescent="0.25"/>
    <row r="36764" hidden="1" x14ac:dyDescent="0.25"/>
    <row r="36765" hidden="1" x14ac:dyDescent="0.25"/>
    <row r="36766" hidden="1" x14ac:dyDescent="0.25"/>
    <row r="36767" hidden="1" x14ac:dyDescent="0.25"/>
    <row r="36768" hidden="1" x14ac:dyDescent="0.25"/>
    <row r="36769" hidden="1" x14ac:dyDescent="0.25"/>
    <row r="36770" hidden="1" x14ac:dyDescent="0.25"/>
    <row r="36771" hidden="1" x14ac:dyDescent="0.25"/>
    <row r="36772" hidden="1" x14ac:dyDescent="0.25"/>
    <row r="36773" hidden="1" x14ac:dyDescent="0.25"/>
    <row r="36774" hidden="1" x14ac:dyDescent="0.25"/>
    <row r="36775" hidden="1" x14ac:dyDescent="0.25"/>
    <row r="36776" hidden="1" x14ac:dyDescent="0.25"/>
    <row r="36777" hidden="1" x14ac:dyDescent="0.25"/>
    <row r="36778" hidden="1" x14ac:dyDescent="0.25"/>
    <row r="36779" hidden="1" x14ac:dyDescent="0.25"/>
    <row r="36780" hidden="1" x14ac:dyDescent="0.25"/>
    <row r="36781" hidden="1" x14ac:dyDescent="0.25"/>
    <row r="36782" hidden="1" x14ac:dyDescent="0.25"/>
    <row r="36783" hidden="1" x14ac:dyDescent="0.25"/>
    <row r="36784" hidden="1" x14ac:dyDescent="0.25"/>
    <row r="36785" hidden="1" x14ac:dyDescent="0.25"/>
    <row r="36786" hidden="1" x14ac:dyDescent="0.25"/>
    <row r="36787" hidden="1" x14ac:dyDescent="0.25"/>
    <row r="36788" hidden="1" x14ac:dyDescent="0.25"/>
    <row r="36789" hidden="1" x14ac:dyDescent="0.25"/>
    <row r="36790" hidden="1" x14ac:dyDescent="0.25"/>
    <row r="36791" hidden="1" x14ac:dyDescent="0.25"/>
    <row r="36792" hidden="1" x14ac:dyDescent="0.25"/>
    <row r="36793" hidden="1" x14ac:dyDescent="0.25"/>
    <row r="36794" hidden="1" x14ac:dyDescent="0.25"/>
    <row r="36795" hidden="1" x14ac:dyDescent="0.25"/>
    <row r="36796" hidden="1" x14ac:dyDescent="0.25"/>
    <row r="36797" hidden="1" x14ac:dyDescent="0.25"/>
    <row r="36798" hidden="1" x14ac:dyDescent="0.25"/>
    <row r="36799" hidden="1" x14ac:dyDescent="0.25"/>
    <row r="36800" hidden="1" x14ac:dyDescent="0.25"/>
    <row r="36801" hidden="1" x14ac:dyDescent="0.25"/>
    <row r="36802" hidden="1" x14ac:dyDescent="0.25"/>
    <row r="36803" hidden="1" x14ac:dyDescent="0.25"/>
    <row r="36804" hidden="1" x14ac:dyDescent="0.25"/>
    <row r="36805" hidden="1" x14ac:dyDescent="0.25"/>
    <row r="36806" hidden="1" x14ac:dyDescent="0.25"/>
    <row r="36807" hidden="1" x14ac:dyDescent="0.25"/>
    <row r="36808" hidden="1" x14ac:dyDescent="0.25"/>
    <row r="36809" hidden="1" x14ac:dyDescent="0.25"/>
    <row r="36810" hidden="1" x14ac:dyDescent="0.25"/>
    <row r="36811" hidden="1" x14ac:dyDescent="0.25"/>
    <row r="36812" hidden="1" x14ac:dyDescent="0.25"/>
    <row r="36813" hidden="1" x14ac:dyDescent="0.25"/>
    <row r="36814" hidden="1" x14ac:dyDescent="0.25"/>
    <row r="36815" hidden="1" x14ac:dyDescent="0.25"/>
    <row r="36816" hidden="1" x14ac:dyDescent="0.25"/>
    <row r="36817" hidden="1" x14ac:dyDescent="0.25"/>
    <row r="36818" hidden="1" x14ac:dyDescent="0.25"/>
    <row r="36819" hidden="1" x14ac:dyDescent="0.25"/>
    <row r="36820" hidden="1" x14ac:dyDescent="0.25"/>
    <row r="36821" hidden="1" x14ac:dyDescent="0.25"/>
    <row r="36822" hidden="1" x14ac:dyDescent="0.25"/>
    <row r="36823" hidden="1" x14ac:dyDescent="0.25"/>
    <row r="36824" hidden="1" x14ac:dyDescent="0.25"/>
    <row r="36825" hidden="1" x14ac:dyDescent="0.25"/>
    <row r="36826" hidden="1" x14ac:dyDescent="0.25"/>
    <row r="36827" hidden="1" x14ac:dyDescent="0.25"/>
    <row r="36828" hidden="1" x14ac:dyDescent="0.25"/>
    <row r="36829" hidden="1" x14ac:dyDescent="0.25"/>
    <row r="36830" hidden="1" x14ac:dyDescent="0.25"/>
    <row r="36831" hidden="1" x14ac:dyDescent="0.25"/>
    <row r="36832" hidden="1" x14ac:dyDescent="0.25"/>
    <row r="36833" hidden="1" x14ac:dyDescent="0.25"/>
    <row r="36834" hidden="1" x14ac:dyDescent="0.25"/>
    <row r="36835" hidden="1" x14ac:dyDescent="0.25"/>
    <row r="36836" hidden="1" x14ac:dyDescent="0.25"/>
    <row r="36837" hidden="1" x14ac:dyDescent="0.25"/>
    <row r="36838" hidden="1" x14ac:dyDescent="0.25"/>
    <row r="36839" hidden="1" x14ac:dyDescent="0.25"/>
    <row r="36840" hidden="1" x14ac:dyDescent="0.25"/>
    <row r="36841" hidden="1" x14ac:dyDescent="0.25"/>
    <row r="36842" hidden="1" x14ac:dyDescent="0.25"/>
    <row r="36843" hidden="1" x14ac:dyDescent="0.25"/>
    <row r="36844" hidden="1" x14ac:dyDescent="0.25"/>
    <row r="36845" hidden="1" x14ac:dyDescent="0.25"/>
    <row r="36846" hidden="1" x14ac:dyDescent="0.25"/>
    <row r="36847" hidden="1" x14ac:dyDescent="0.25"/>
    <row r="36848" hidden="1" x14ac:dyDescent="0.25"/>
    <row r="36849" hidden="1" x14ac:dyDescent="0.25"/>
    <row r="36850" hidden="1" x14ac:dyDescent="0.25"/>
    <row r="36851" hidden="1" x14ac:dyDescent="0.25"/>
    <row r="36852" hidden="1" x14ac:dyDescent="0.25"/>
    <row r="36853" hidden="1" x14ac:dyDescent="0.25"/>
    <row r="36854" hidden="1" x14ac:dyDescent="0.25"/>
    <row r="36855" hidden="1" x14ac:dyDescent="0.25"/>
    <row r="36856" hidden="1" x14ac:dyDescent="0.25"/>
    <row r="36857" hidden="1" x14ac:dyDescent="0.25"/>
    <row r="36858" hidden="1" x14ac:dyDescent="0.25"/>
    <row r="36859" hidden="1" x14ac:dyDescent="0.25"/>
    <row r="36860" hidden="1" x14ac:dyDescent="0.25"/>
    <row r="36861" hidden="1" x14ac:dyDescent="0.25"/>
    <row r="36862" hidden="1" x14ac:dyDescent="0.25"/>
    <row r="36863" hidden="1" x14ac:dyDescent="0.25"/>
    <row r="36864" hidden="1" x14ac:dyDescent="0.25"/>
    <row r="36865" hidden="1" x14ac:dyDescent="0.25"/>
    <row r="36866" hidden="1" x14ac:dyDescent="0.25"/>
    <row r="36867" hidden="1" x14ac:dyDescent="0.25"/>
    <row r="36868" hidden="1" x14ac:dyDescent="0.25"/>
    <row r="36869" hidden="1" x14ac:dyDescent="0.25"/>
    <row r="36870" hidden="1" x14ac:dyDescent="0.25"/>
    <row r="36871" hidden="1" x14ac:dyDescent="0.25"/>
    <row r="36872" hidden="1" x14ac:dyDescent="0.25"/>
    <row r="36873" hidden="1" x14ac:dyDescent="0.25"/>
    <row r="36874" hidden="1" x14ac:dyDescent="0.25"/>
    <row r="36875" hidden="1" x14ac:dyDescent="0.25"/>
    <row r="36876" hidden="1" x14ac:dyDescent="0.25"/>
    <row r="36877" hidden="1" x14ac:dyDescent="0.25"/>
    <row r="36878" hidden="1" x14ac:dyDescent="0.25"/>
    <row r="36879" hidden="1" x14ac:dyDescent="0.25"/>
    <row r="36880" hidden="1" x14ac:dyDescent="0.25"/>
    <row r="36881" hidden="1" x14ac:dyDescent="0.25"/>
    <row r="36882" hidden="1" x14ac:dyDescent="0.25"/>
    <row r="36883" hidden="1" x14ac:dyDescent="0.25"/>
    <row r="36884" hidden="1" x14ac:dyDescent="0.25"/>
    <row r="36885" hidden="1" x14ac:dyDescent="0.25"/>
    <row r="36886" hidden="1" x14ac:dyDescent="0.25"/>
    <row r="36887" hidden="1" x14ac:dyDescent="0.25"/>
    <row r="36888" hidden="1" x14ac:dyDescent="0.25"/>
    <row r="36889" hidden="1" x14ac:dyDescent="0.25"/>
    <row r="36890" hidden="1" x14ac:dyDescent="0.25"/>
    <row r="36891" hidden="1" x14ac:dyDescent="0.25"/>
    <row r="36892" hidden="1" x14ac:dyDescent="0.25"/>
    <row r="36893" hidden="1" x14ac:dyDescent="0.25"/>
    <row r="36894" hidden="1" x14ac:dyDescent="0.25"/>
    <row r="36895" hidden="1" x14ac:dyDescent="0.25"/>
    <row r="36896" hidden="1" x14ac:dyDescent="0.25"/>
    <row r="36897" hidden="1" x14ac:dyDescent="0.25"/>
    <row r="36898" hidden="1" x14ac:dyDescent="0.25"/>
    <row r="36899" hidden="1" x14ac:dyDescent="0.25"/>
    <row r="36900" hidden="1" x14ac:dyDescent="0.25"/>
    <row r="36901" hidden="1" x14ac:dyDescent="0.25"/>
    <row r="36902" hidden="1" x14ac:dyDescent="0.25"/>
    <row r="36903" hidden="1" x14ac:dyDescent="0.25"/>
    <row r="36904" hidden="1" x14ac:dyDescent="0.25"/>
    <row r="36905" hidden="1" x14ac:dyDescent="0.25"/>
    <row r="36906" hidden="1" x14ac:dyDescent="0.25"/>
    <row r="36907" hidden="1" x14ac:dyDescent="0.25"/>
    <row r="36908" hidden="1" x14ac:dyDescent="0.25"/>
    <row r="36909" hidden="1" x14ac:dyDescent="0.25"/>
    <row r="36910" hidden="1" x14ac:dyDescent="0.25"/>
    <row r="36911" hidden="1" x14ac:dyDescent="0.25"/>
    <row r="36912" hidden="1" x14ac:dyDescent="0.25"/>
    <row r="36913" hidden="1" x14ac:dyDescent="0.25"/>
    <row r="36914" hidden="1" x14ac:dyDescent="0.25"/>
    <row r="36915" hidden="1" x14ac:dyDescent="0.25"/>
    <row r="36916" hidden="1" x14ac:dyDescent="0.25"/>
    <row r="36917" hidden="1" x14ac:dyDescent="0.25"/>
    <row r="36918" hidden="1" x14ac:dyDescent="0.25"/>
    <row r="36919" hidden="1" x14ac:dyDescent="0.25"/>
    <row r="36920" hidden="1" x14ac:dyDescent="0.25"/>
    <row r="36921" hidden="1" x14ac:dyDescent="0.25"/>
    <row r="36922" hidden="1" x14ac:dyDescent="0.25"/>
    <row r="36923" hidden="1" x14ac:dyDescent="0.25"/>
    <row r="36924" hidden="1" x14ac:dyDescent="0.25"/>
    <row r="36925" hidden="1" x14ac:dyDescent="0.25"/>
    <row r="36926" hidden="1" x14ac:dyDescent="0.25"/>
    <row r="36927" hidden="1" x14ac:dyDescent="0.25"/>
    <row r="36928" hidden="1" x14ac:dyDescent="0.25"/>
    <row r="36929" hidden="1" x14ac:dyDescent="0.25"/>
    <row r="36930" hidden="1" x14ac:dyDescent="0.25"/>
    <row r="36931" hidden="1" x14ac:dyDescent="0.25"/>
    <row r="36932" hidden="1" x14ac:dyDescent="0.25"/>
    <row r="36933" hidden="1" x14ac:dyDescent="0.25"/>
    <row r="36934" hidden="1" x14ac:dyDescent="0.25"/>
    <row r="36935" hidden="1" x14ac:dyDescent="0.25"/>
    <row r="36936" hidden="1" x14ac:dyDescent="0.25"/>
    <row r="36937" hidden="1" x14ac:dyDescent="0.25"/>
    <row r="36938" hidden="1" x14ac:dyDescent="0.25"/>
    <row r="36939" hidden="1" x14ac:dyDescent="0.25"/>
    <row r="36940" hidden="1" x14ac:dyDescent="0.25"/>
    <row r="36941" hidden="1" x14ac:dyDescent="0.25"/>
    <row r="36942" hidden="1" x14ac:dyDescent="0.25"/>
    <row r="36943" hidden="1" x14ac:dyDescent="0.25"/>
    <row r="36944" hidden="1" x14ac:dyDescent="0.25"/>
    <row r="36945" hidden="1" x14ac:dyDescent="0.25"/>
    <row r="36946" hidden="1" x14ac:dyDescent="0.25"/>
    <row r="36947" hidden="1" x14ac:dyDescent="0.25"/>
    <row r="36948" hidden="1" x14ac:dyDescent="0.25"/>
    <row r="36949" hidden="1" x14ac:dyDescent="0.25"/>
    <row r="36950" hidden="1" x14ac:dyDescent="0.25"/>
    <row r="36951" hidden="1" x14ac:dyDescent="0.25"/>
    <row r="36952" hidden="1" x14ac:dyDescent="0.25"/>
    <row r="36953" hidden="1" x14ac:dyDescent="0.25"/>
    <row r="36954" hidden="1" x14ac:dyDescent="0.25"/>
    <row r="36955" hidden="1" x14ac:dyDescent="0.25"/>
    <row r="36956" hidden="1" x14ac:dyDescent="0.25"/>
    <row r="36957" hidden="1" x14ac:dyDescent="0.25"/>
    <row r="36958" hidden="1" x14ac:dyDescent="0.25"/>
    <row r="36959" hidden="1" x14ac:dyDescent="0.25"/>
    <row r="36960" hidden="1" x14ac:dyDescent="0.25"/>
    <row r="36961" hidden="1" x14ac:dyDescent="0.25"/>
    <row r="36962" hidden="1" x14ac:dyDescent="0.25"/>
    <row r="36963" hidden="1" x14ac:dyDescent="0.25"/>
    <row r="36964" hidden="1" x14ac:dyDescent="0.25"/>
    <row r="36965" hidden="1" x14ac:dyDescent="0.25"/>
    <row r="36966" hidden="1" x14ac:dyDescent="0.25"/>
    <row r="36967" hidden="1" x14ac:dyDescent="0.25"/>
    <row r="36968" hidden="1" x14ac:dyDescent="0.25"/>
    <row r="36969" hidden="1" x14ac:dyDescent="0.25"/>
    <row r="36970" hidden="1" x14ac:dyDescent="0.25"/>
    <row r="36971" hidden="1" x14ac:dyDescent="0.25"/>
    <row r="36972" hidden="1" x14ac:dyDescent="0.25"/>
    <row r="36973" hidden="1" x14ac:dyDescent="0.25"/>
    <row r="36974" hidden="1" x14ac:dyDescent="0.25"/>
    <row r="36975" hidden="1" x14ac:dyDescent="0.25"/>
    <row r="36976" hidden="1" x14ac:dyDescent="0.25"/>
    <row r="36977" hidden="1" x14ac:dyDescent="0.25"/>
    <row r="36978" hidden="1" x14ac:dyDescent="0.25"/>
    <row r="36979" hidden="1" x14ac:dyDescent="0.25"/>
    <row r="36980" hidden="1" x14ac:dyDescent="0.25"/>
    <row r="36981" hidden="1" x14ac:dyDescent="0.25"/>
    <row r="36982" hidden="1" x14ac:dyDescent="0.25"/>
    <row r="36983" hidden="1" x14ac:dyDescent="0.25"/>
    <row r="36984" hidden="1" x14ac:dyDescent="0.25"/>
    <row r="36985" hidden="1" x14ac:dyDescent="0.25"/>
    <row r="36986" hidden="1" x14ac:dyDescent="0.25"/>
    <row r="36987" hidden="1" x14ac:dyDescent="0.25"/>
    <row r="36988" hidden="1" x14ac:dyDescent="0.25"/>
    <row r="36989" hidden="1" x14ac:dyDescent="0.25"/>
    <row r="36990" hidden="1" x14ac:dyDescent="0.25"/>
    <row r="36991" hidden="1" x14ac:dyDescent="0.25"/>
    <row r="36992" hidden="1" x14ac:dyDescent="0.25"/>
    <row r="36993" hidden="1" x14ac:dyDescent="0.25"/>
    <row r="36994" hidden="1" x14ac:dyDescent="0.25"/>
    <row r="36995" hidden="1" x14ac:dyDescent="0.25"/>
    <row r="36996" hidden="1" x14ac:dyDescent="0.25"/>
    <row r="36997" hidden="1" x14ac:dyDescent="0.25"/>
    <row r="36998" hidden="1" x14ac:dyDescent="0.25"/>
    <row r="36999" hidden="1" x14ac:dyDescent="0.25"/>
    <row r="37000" hidden="1" x14ac:dyDescent="0.25"/>
    <row r="37001" hidden="1" x14ac:dyDescent="0.25"/>
    <row r="37002" hidden="1" x14ac:dyDescent="0.25"/>
    <row r="37003" hidden="1" x14ac:dyDescent="0.25"/>
    <row r="37004" hidden="1" x14ac:dyDescent="0.25"/>
    <row r="37005" hidden="1" x14ac:dyDescent="0.25"/>
    <row r="37006" hidden="1" x14ac:dyDescent="0.25"/>
    <row r="37007" hidden="1" x14ac:dyDescent="0.25"/>
    <row r="37008" hidden="1" x14ac:dyDescent="0.25"/>
    <row r="37009" hidden="1" x14ac:dyDescent="0.25"/>
    <row r="37010" hidden="1" x14ac:dyDescent="0.25"/>
    <row r="37011" hidden="1" x14ac:dyDescent="0.25"/>
    <row r="37012" hidden="1" x14ac:dyDescent="0.25"/>
    <row r="37013" hidden="1" x14ac:dyDescent="0.25"/>
    <row r="37014" hidden="1" x14ac:dyDescent="0.25"/>
    <row r="37015" hidden="1" x14ac:dyDescent="0.25"/>
    <row r="37016" hidden="1" x14ac:dyDescent="0.25"/>
    <row r="37017" hidden="1" x14ac:dyDescent="0.25"/>
    <row r="37018" hidden="1" x14ac:dyDescent="0.25"/>
    <row r="37019" hidden="1" x14ac:dyDescent="0.25"/>
    <row r="37020" hidden="1" x14ac:dyDescent="0.25"/>
    <row r="37021" hidden="1" x14ac:dyDescent="0.25"/>
    <row r="37022" hidden="1" x14ac:dyDescent="0.25"/>
    <row r="37023" hidden="1" x14ac:dyDescent="0.25"/>
    <row r="37024" hidden="1" x14ac:dyDescent="0.25"/>
    <row r="37025" hidden="1" x14ac:dyDescent="0.25"/>
    <row r="37026" hidden="1" x14ac:dyDescent="0.25"/>
    <row r="37027" hidden="1" x14ac:dyDescent="0.25"/>
    <row r="37028" hidden="1" x14ac:dyDescent="0.25"/>
    <row r="37029" hidden="1" x14ac:dyDescent="0.25"/>
    <row r="37030" hidden="1" x14ac:dyDescent="0.25"/>
    <row r="37031" hidden="1" x14ac:dyDescent="0.25"/>
    <row r="37032" hidden="1" x14ac:dyDescent="0.25"/>
    <row r="37033" hidden="1" x14ac:dyDescent="0.25"/>
    <row r="37034" hidden="1" x14ac:dyDescent="0.25"/>
    <row r="37035" hidden="1" x14ac:dyDescent="0.25"/>
    <row r="37036" hidden="1" x14ac:dyDescent="0.25"/>
    <row r="37037" hidden="1" x14ac:dyDescent="0.25"/>
    <row r="37038" hidden="1" x14ac:dyDescent="0.25"/>
    <row r="37039" hidden="1" x14ac:dyDescent="0.25"/>
    <row r="37040" hidden="1" x14ac:dyDescent="0.25"/>
    <row r="37041" hidden="1" x14ac:dyDescent="0.25"/>
    <row r="37042" hidden="1" x14ac:dyDescent="0.25"/>
    <row r="37043" hidden="1" x14ac:dyDescent="0.25"/>
    <row r="37044" hidden="1" x14ac:dyDescent="0.25"/>
    <row r="37045" hidden="1" x14ac:dyDescent="0.25"/>
    <row r="37046" hidden="1" x14ac:dyDescent="0.25"/>
    <row r="37047" hidden="1" x14ac:dyDescent="0.25"/>
    <row r="37048" hidden="1" x14ac:dyDescent="0.25"/>
    <row r="37049" hidden="1" x14ac:dyDescent="0.25"/>
    <row r="37050" hidden="1" x14ac:dyDescent="0.25"/>
    <row r="37051" hidden="1" x14ac:dyDescent="0.25"/>
    <row r="37052" hidden="1" x14ac:dyDescent="0.25"/>
    <row r="37053" hidden="1" x14ac:dyDescent="0.25"/>
    <row r="37054" hidden="1" x14ac:dyDescent="0.25"/>
    <row r="37055" hidden="1" x14ac:dyDescent="0.25"/>
    <row r="37056" hidden="1" x14ac:dyDescent="0.25"/>
    <row r="37057" hidden="1" x14ac:dyDescent="0.25"/>
    <row r="37058" hidden="1" x14ac:dyDescent="0.25"/>
    <row r="37059" hidden="1" x14ac:dyDescent="0.25"/>
    <row r="37060" hidden="1" x14ac:dyDescent="0.25"/>
    <row r="37061" hidden="1" x14ac:dyDescent="0.25"/>
    <row r="37062" hidden="1" x14ac:dyDescent="0.25"/>
    <row r="37063" hidden="1" x14ac:dyDescent="0.25"/>
    <row r="37064" hidden="1" x14ac:dyDescent="0.25"/>
    <row r="37065" hidden="1" x14ac:dyDescent="0.25"/>
    <row r="37066" hidden="1" x14ac:dyDescent="0.25"/>
    <row r="37067" hidden="1" x14ac:dyDescent="0.25"/>
    <row r="37068" hidden="1" x14ac:dyDescent="0.25"/>
    <row r="37069" hidden="1" x14ac:dyDescent="0.25"/>
    <row r="37070" hidden="1" x14ac:dyDescent="0.25"/>
    <row r="37071" hidden="1" x14ac:dyDescent="0.25"/>
    <row r="37072" hidden="1" x14ac:dyDescent="0.25"/>
    <row r="37073" hidden="1" x14ac:dyDescent="0.25"/>
    <row r="37074" hidden="1" x14ac:dyDescent="0.25"/>
    <row r="37075" hidden="1" x14ac:dyDescent="0.25"/>
    <row r="37076" hidden="1" x14ac:dyDescent="0.25"/>
    <row r="37077" hidden="1" x14ac:dyDescent="0.25"/>
    <row r="37078" hidden="1" x14ac:dyDescent="0.25"/>
    <row r="37079" hidden="1" x14ac:dyDescent="0.25"/>
    <row r="37080" hidden="1" x14ac:dyDescent="0.25"/>
    <row r="37081" hidden="1" x14ac:dyDescent="0.25"/>
    <row r="37082" hidden="1" x14ac:dyDescent="0.25"/>
    <row r="37083" hidden="1" x14ac:dyDescent="0.25"/>
    <row r="37084" hidden="1" x14ac:dyDescent="0.25"/>
    <row r="37085" hidden="1" x14ac:dyDescent="0.25"/>
    <row r="37086" hidden="1" x14ac:dyDescent="0.25"/>
    <row r="37087" hidden="1" x14ac:dyDescent="0.25"/>
    <row r="37088" hidden="1" x14ac:dyDescent="0.25"/>
    <row r="37089" hidden="1" x14ac:dyDescent="0.25"/>
    <row r="37090" hidden="1" x14ac:dyDescent="0.25"/>
    <row r="37091" hidden="1" x14ac:dyDescent="0.25"/>
    <row r="37092" hidden="1" x14ac:dyDescent="0.25"/>
    <row r="37093" hidden="1" x14ac:dyDescent="0.25"/>
    <row r="37094" hidden="1" x14ac:dyDescent="0.25"/>
    <row r="37095" hidden="1" x14ac:dyDescent="0.25"/>
    <row r="37096" hidden="1" x14ac:dyDescent="0.25"/>
    <row r="37097" hidden="1" x14ac:dyDescent="0.25"/>
    <row r="37098" hidden="1" x14ac:dyDescent="0.25"/>
    <row r="37099" hidden="1" x14ac:dyDescent="0.25"/>
    <row r="37100" hidden="1" x14ac:dyDescent="0.25"/>
    <row r="37101" hidden="1" x14ac:dyDescent="0.25"/>
    <row r="37102" hidden="1" x14ac:dyDescent="0.25"/>
    <row r="37103" hidden="1" x14ac:dyDescent="0.25"/>
    <row r="37104" hidden="1" x14ac:dyDescent="0.25"/>
    <row r="37105" hidden="1" x14ac:dyDescent="0.25"/>
    <row r="37106" hidden="1" x14ac:dyDescent="0.25"/>
    <row r="37107" hidden="1" x14ac:dyDescent="0.25"/>
    <row r="37108" hidden="1" x14ac:dyDescent="0.25"/>
    <row r="37109" hidden="1" x14ac:dyDescent="0.25"/>
    <row r="37110" hidden="1" x14ac:dyDescent="0.25"/>
    <row r="37111" hidden="1" x14ac:dyDescent="0.25"/>
    <row r="37112" hidden="1" x14ac:dyDescent="0.25"/>
    <row r="37113" hidden="1" x14ac:dyDescent="0.25"/>
    <row r="37114" hidden="1" x14ac:dyDescent="0.25"/>
    <row r="37115" hidden="1" x14ac:dyDescent="0.25"/>
    <row r="37116" hidden="1" x14ac:dyDescent="0.25"/>
    <row r="37117" hidden="1" x14ac:dyDescent="0.25"/>
    <row r="37118" hidden="1" x14ac:dyDescent="0.25"/>
    <row r="37119" hidden="1" x14ac:dyDescent="0.25"/>
    <row r="37120" hidden="1" x14ac:dyDescent="0.25"/>
    <row r="37121" hidden="1" x14ac:dyDescent="0.25"/>
    <row r="37122" hidden="1" x14ac:dyDescent="0.25"/>
    <row r="37123" hidden="1" x14ac:dyDescent="0.25"/>
    <row r="37124" hidden="1" x14ac:dyDescent="0.25"/>
    <row r="37125" hidden="1" x14ac:dyDescent="0.25"/>
    <row r="37126" hidden="1" x14ac:dyDescent="0.25"/>
    <row r="37127" hidden="1" x14ac:dyDescent="0.25"/>
    <row r="37128" hidden="1" x14ac:dyDescent="0.25"/>
    <row r="37129" hidden="1" x14ac:dyDescent="0.25"/>
    <row r="37130" hidden="1" x14ac:dyDescent="0.25"/>
    <row r="37131" hidden="1" x14ac:dyDescent="0.25"/>
    <row r="37132" hidden="1" x14ac:dyDescent="0.25"/>
    <row r="37133" hidden="1" x14ac:dyDescent="0.25"/>
    <row r="37134" hidden="1" x14ac:dyDescent="0.25"/>
    <row r="37135" hidden="1" x14ac:dyDescent="0.25"/>
    <row r="37136" hidden="1" x14ac:dyDescent="0.25"/>
    <row r="37137" hidden="1" x14ac:dyDescent="0.25"/>
    <row r="37138" hidden="1" x14ac:dyDescent="0.25"/>
    <row r="37139" hidden="1" x14ac:dyDescent="0.25"/>
    <row r="37140" hidden="1" x14ac:dyDescent="0.25"/>
    <row r="37141" hidden="1" x14ac:dyDescent="0.25"/>
    <row r="37142" hidden="1" x14ac:dyDescent="0.25"/>
    <row r="37143" hidden="1" x14ac:dyDescent="0.25"/>
    <row r="37144" hidden="1" x14ac:dyDescent="0.25"/>
    <row r="37145" hidden="1" x14ac:dyDescent="0.25"/>
    <row r="37146" hidden="1" x14ac:dyDescent="0.25"/>
    <row r="37147" hidden="1" x14ac:dyDescent="0.25"/>
    <row r="37148" hidden="1" x14ac:dyDescent="0.25"/>
    <row r="37149" hidden="1" x14ac:dyDescent="0.25"/>
    <row r="37150" hidden="1" x14ac:dyDescent="0.25"/>
    <row r="37151" hidden="1" x14ac:dyDescent="0.25"/>
    <row r="37152" hidden="1" x14ac:dyDescent="0.25"/>
    <row r="37153" hidden="1" x14ac:dyDescent="0.25"/>
    <row r="37154" hidden="1" x14ac:dyDescent="0.25"/>
    <row r="37155" hidden="1" x14ac:dyDescent="0.25"/>
    <row r="37156" hidden="1" x14ac:dyDescent="0.25"/>
    <row r="37157" hidden="1" x14ac:dyDescent="0.25"/>
    <row r="37158" hidden="1" x14ac:dyDescent="0.25"/>
    <row r="37159" hidden="1" x14ac:dyDescent="0.25"/>
    <row r="37160" hidden="1" x14ac:dyDescent="0.25"/>
    <row r="37161" hidden="1" x14ac:dyDescent="0.25"/>
    <row r="37162" hidden="1" x14ac:dyDescent="0.25"/>
    <row r="37163" hidden="1" x14ac:dyDescent="0.25"/>
    <row r="37164" hidden="1" x14ac:dyDescent="0.25"/>
    <row r="37165" hidden="1" x14ac:dyDescent="0.25"/>
    <row r="37166" hidden="1" x14ac:dyDescent="0.25"/>
    <row r="37167" hidden="1" x14ac:dyDescent="0.25"/>
    <row r="37168" hidden="1" x14ac:dyDescent="0.25"/>
    <row r="37169" hidden="1" x14ac:dyDescent="0.25"/>
    <row r="37170" hidden="1" x14ac:dyDescent="0.25"/>
    <row r="37171" hidden="1" x14ac:dyDescent="0.25"/>
    <row r="37172" hidden="1" x14ac:dyDescent="0.25"/>
    <row r="37173" hidden="1" x14ac:dyDescent="0.25"/>
    <row r="37174" hidden="1" x14ac:dyDescent="0.25"/>
    <row r="37175" hidden="1" x14ac:dyDescent="0.25"/>
    <row r="37176" hidden="1" x14ac:dyDescent="0.25"/>
    <row r="37177" hidden="1" x14ac:dyDescent="0.25"/>
    <row r="37178" hidden="1" x14ac:dyDescent="0.25"/>
    <row r="37179" hidden="1" x14ac:dyDescent="0.25"/>
    <row r="37180" hidden="1" x14ac:dyDescent="0.25"/>
    <row r="37181" hidden="1" x14ac:dyDescent="0.25"/>
    <row r="37182" hidden="1" x14ac:dyDescent="0.25"/>
    <row r="37183" hidden="1" x14ac:dyDescent="0.25"/>
    <row r="37184" hidden="1" x14ac:dyDescent="0.25"/>
    <row r="37185" hidden="1" x14ac:dyDescent="0.25"/>
    <row r="37186" hidden="1" x14ac:dyDescent="0.25"/>
    <row r="37187" hidden="1" x14ac:dyDescent="0.25"/>
    <row r="37188" hidden="1" x14ac:dyDescent="0.25"/>
    <row r="37189" hidden="1" x14ac:dyDescent="0.25"/>
    <row r="37190" hidden="1" x14ac:dyDescent="0.25"/>
    <row r="37191" hidden="1" x14ac:dyDescent="0.25"/>
    <row r="37192" hidden="1" x14ac:dyDescent="0.25"/>
    <row r="37193" hidden="1" x14ac:dyDescent="0.25"/>
    <row r="37194" hidden="1" x14ac:dyDescent="0.25"/>
    <row r="37195" hidden="1" x14ac:dyDescent="0.25"/>
    <row r="37196" hidden="1" x14ac:dyDescent="0.25"/>
    <row r="37197" hidden="1" x14ac:dyDescent="0.25"/>
    <row r="37198" hidden="1" x14ac:dyDescent="0.25"/>
    <row r="37199" hidden="1" x14ac:dyDescent="0.25"/>
    <row r="37200" hidden="1" x14ac:dyDescent="0.25"/>
    <row r="37201" hidden="1" x14ac:dyDescent="0.25"/>
    <row r="37202" hidden="1" x14ac:dyDescent="0.25"/>
    <row r="37203" hidden="1" x14ac:dyDescent="0.25"/>
    <row r="37204" hidden="1" x14ac:dyDescent="0.25"/>
    <row r="37205" hidden="1" x14ac:dyDescent="0.25"/>
    <row r="37206" hidden="1" x14ac:dyDescent="0.25"/>
    <row r="37207" hidden="1" x14ac:dyDescent="0.25"/>
    <row r="37208" hidden="1" x14ac:dyDescent="0.25"/>
    <row r="37209" hidden="1" x14ac:dyDescent="0.25"/>
    <row r="37210" hidden="1" x14ac:dyDescent="0.25"/>
    <row r="37211" hidden="1" x14ac:dyDescent="0.25"/>
    <row r="37212" hidden="1" x14ac:dyDescent="0.25"/>
    <row r="37213" hidden="1" x14ac:dyDescent="0.25"/>
    <row r="37214" hidden="1" x14ac:dyDescent="0.25"/>
    <row r="37215" hidden="1" x14ac:dyDescent="0.25"/>
    <row r="37216" hidden="1" x14ac:dyDescent="0.25"/>
    <row r="37217" hidden="1" x14ac:dyDescent="0.25"/>
    <row r="37218" hidden="1" x14ac:dyDescent="0.25"/>
    <row r="37219" hidden="1" x14ac:dyDescent="0.25"/>
    <row r="37220" hidden="1" x14ac:dyDescent="0.25"/>
    <row r="37221" hidden="1" x14ac:dyDescent="0.25"/>
    <row r="37222" hidden="1" x14ac:dyDescent="0.25"/>
    <row r="37223" hidden="1" x14ac:dyDescent="0.25"/>
    <row r="37224" hidden="1" x14ac:dyDescent="0.25"/>
    <row r="37225" hidden="1" x14ac:dyDescent="0.25"/>
    <row r="37226" hidden="1" x14ac:dyDescent="0.25"/>
    <row r="37227" hidden="1" x14ac:dyDescent="0.25"/>
    <row r="37228" hidden="1" x14ac:dyDescent="0.25"/>
    <row r="37229" hidden="1" x14ac:dyDescent="0.25"/>
    <row r="37230" hidden="1" x14ac:dyDescent="0.25"/>
    <row r="37231" hidden="1" x14ac:dyDescent="0.25"/>
    <row r="37232" hidden="1" x14ac:dyDescent="0.25"/>
    <row r="37233" hidden="1" x14ac:dyDescent="0.25"/>
    <row r="37234" hidden="1" x14ac:dyDescent="0.25"/>
    <row r="37235" hidden="1" x14ac:dyDescent="0.25"/>
    <row r="37236" hidden="1" x14ac:dyDescent="0.25"/>
    <row r="37237" hidden="1" x14ac:dyDescent="0.25"/>
    <row r="37238" hidden="1" x14ac:dyDescent="0.25"/>
    <row r="37239" hidden="1" x14ac:dyDescent="0.25"/>
    <row r="37240" hidden="1" x14ac:dyDescent="0.25"/>
    <row r="37241" hidden="1" x14ac:dyDescent="0.25"/>
    <row r="37242" hidden="1" x14ac:dyDescent="0.25"/>
    <row r="37243" hidden="1" x14ac:dyDescent="0.25"/>
    <row r="37244" hidden="1" x14ac:dyDescent="0.25"/>
    <row r="37245" hidden="1" x14ac:dyDescent="0.25"/>
    <row r="37246" hidden="1" x14ac:dyDescent="0.25"/>
    <row r="37247" hidden="1" x14ac:dyDescent="0.25"/>
    <row r="37248" hidden="1" x14ac:dyDescent="0.25"/>
    <row r="37249" hidden="1" x14ac:dyDescent="0.25"/>
    <row r="37250" hidden="1" x14ac:dyDescent="0.25"/>
    <row r="37251" hidden="1" x14ac:dyDescent="0.25"/>
    <row r="37252" hidden="1" x14ac:dyDescent="0.25"/>
    <row r="37253" hidden="1" x14ac:dyDescent="0.25"/>
    <row r="37254" hidden="1" x14ac:dyDescent="0.25"/>
    <row r="37255" hidden="1" x14ac:dyDescent="0.25"/>
    <row r="37256" hidden="1" x14ac:dyDescent="0.25"/>
    <row r="37257" hidden="1" x14ac:dyDescent="0.25"/>
    <row r="37258" hidden="1" x14ac:dyDescent="0.25"/>
    <row r="37259" hidden="1" x14ac:dyDescent="0.25"/>
    <row r="37260" hidden="1" x14ac:dyDescent="0.25"/>
    <row r="37261" hidden="1" x14ac:dyDescent="0.25"/>
    <row r="37262" hidden="1" x14ac:dyDescent="0.25"/>
    <row r="37263" hidden="1" x14ac:dyDescent="0.25"/>
    <row r="37264" hidden="1" x14ac:dyDescent="0.25"/>
    <row r="37265" hidden="1" x14ac:dyDescent="0.25"/>
    <row r="37266" hidden="1" x14ac:dyDescent="0.25"/>
    <row r="37267" hidden="1" x14ac:dyDescent="0.25"/>
    <row r="37268" hidden="1" x14ac:dyDescent="0.25"/>
    <row r="37269" hidden="1" x14ac:dyDescent="0.25"/>
    <row r="37270" hidden="1" x14ac:dyDescent="0.25"/>
    <row r="37271" hidden="1" x14ac:dyDescent="0.25"/>
    <row r="37272" hidden="1" x14ac:dyDescent="0.25"/>
    <row r="37273" hidden="1" x14ac:dyDescent="0.25"/>
    <row r="37274" hidden="1" x14ac:dyDescent="0.25"/>
    <row r="37275" hidden="1" x14ac:dyDescent="0.25"/>
    <row r="37276" hidden="1" x14ac:dyDescent="0.25"/>
    <row r="37277" hidden="1" x14ac:dyDescent="0.25"/>
    <row r="37278" hidden="1" x14ac:dyDescent="0.25"/>
    <row r="37279" hidden="1" x14ac:dyDescent="0.25"/>
    <row r="37280" hidden="1" x14ac:dyDescent="0.25"/>
    <row r="37281" hidden="1" x14ac:dyDescent="0.25"/>
    <row r="37282" hidden="1" x14ac:dyDescent="0.25"/>
    <row r="37283" hidden="1" x14ac:dyDescent="0.25"/>
    <row r="37284" hidden="1" x14ac:dyDescent="0.25"/>
    <row r="37285" hidden="1" x14ac:dyDescent="0.25"/>
    <row r="37286" hidden="1" x14ac:dyDescent="0.25"/>
    <row r="37287" hidden="1" x14ac:dyDescent="0.25"/>
    <row r="37288" hidden="1" x14ac:dyDescent="0.25"/>
    <row r="37289" hidden="1" x14ac:dyDescent="0.25"/>
    <row r="37290" hidden="1" x14ac:dyDescent="0.25"/>
    <row r="37291" hidden="1" x14ac:dyDescent="0.25"/>
    <row r="37292" hidden="1" x14ac:dyDescent="0.25"/>
    <row r="37293" hidden="1" x14ac:dyDescent="0.25"/>
    <row r="37294" hidden="1" x14ac:dyDescent="0.25"/>
    <row r="37295" hidden="1" x14ac:dyDescent="0.25"/>
    <row r="37296" hidden="1" x14ac:dyDescent="0.25"/>
    <row r="37297" hidden="1" x14ac:dyDescent="0.25"/>
    <row r="37298" hidden="1" x14ac:dyDescent="0.25"/>
    <row r="37299" hidden="1" x14ac:dyDescent="0.25"/>
    <row r="37300" hidden="1" x14ac:dyDescent="0.25"/>
    <row r="37301" hidden="1" x14ac:dyDescent="0.25"/>
    <row r="37302" hidden="1" x14ac:dyDescent="0.25"/>
    <row r="37303" hidden="1" x14ac:dyDescent="0.25"/>
    <row r="37304" hidden="1" x14ac:dyDescent="0.25"/>
    <row r="37305" hidden="1" x14ac:dyDescent="0.25"/>
    <row r="37306" hidden="1" x14ac:dyDescent="0.25"/>
    <row r="37307" hidden="1" x14ac:dyDescent="0.25"/>
    <row r="37308" hidden="1" x14ac:dyDescent="0.25"/>
    <row r="37309" hidden="1" x14ac:dyDescent="0.25"/>
    <row r="37310" hidden="1" x14ac:dyDescent="0.25"/>
    <row r="37311" hidden="1" x14ac:dyDescent="0.25"/>
    <row r="37312" hidden="1" x14ac:dyDescent="0.25"/>
    <row r="37313" hidden="1" x14ac:dyDescent="0.25"/>
    <row r="37314" hidden="1" x14ac:dyDescent="0.25"/>
    <row r="37315" hidden="1" x14ac:dyDescent="0.25"/>
    <row r="37316" hidden="1" x14ac:dyDescent="0.25"/>
    <row r="37317" hidden="1" x14ac:dyDescent="0.25"/>
    <row r="37318" hidden="1" x14ac:dyDescent="0.25"/>
    <row r="37319" hidden="1" x14ac:dyDescent="0.25"/>
    <row r="37320" hidden="1" x14ac:dyDescent="0.25"/>
    <row r="37321" hidden="1" x14ac:dyDescent="0.25"/>
    <row r="37322" hidden="1" x14ac:dyDescent="0.25"/>
    <row r="37323" hidden="1" x14ac:dyDescent="0.25"/>
    <row r="37324" hidden="1" x14ac:dyDescent="0.25"/>
    <row r="37325" hidden="1" x14ac:dyDescent="0.25"/>
    <row r="37326" hidden="1" x14ac:dyDescent="0.25"/>
    <row r="37327" hidden="1" x14ac:dyDescent="0.25"/>
    <row r="37328" hidden="1" x14ac:dyDescent="0.25"/>
    <row r="37329" hidden="1" x14ac:dyDescent="0.25"/>
    <row r="37330" hidden="1" x14ac:dyDescent="0.25"/>
    <row r="37331" hidden="1" x14ac:dyDescent="0.25"/>
    <row r="37332" hidden="1" x14ac:dyDescent="0.25"/>
    <row r="37333" hidden="1" x14ac:dyDescent="0.25"/>
    <row r="37334" hidden="1" x14ac:dyDescent="0.25"/>
    <row r="37335" hidden="1" x14ac:dyDescent="0.25"/>
    <row r="37336" hidden="1" x14ac:dyDescent="0.25"/>
    <row r="37337" hidden="1" x14ac:dyDescent="0.25"/>
    <row r="37338" hidden="1" x14ac:dyDescent="0.25"/>
    <row r="37339" hidden="1" x14ac:dyDescent="0.25"/>
    <row r="37340" hidden="1" x14ac:dyDescent="0.25"/>
    <row r="37341" hidden="1" x14ac:dyDescent="0.25"/>
    <row r="37342" hidden="1" x14ac:dyDescent="0.25"/>
    <row r="37343" hidden="1" x14ac:dyDescent="0.25"/>
    <row r="37344" hidden="1" x14ac:dyDescent="0.25"/>
    <row r="37345" hidden="1" x14ac:dyDescent="0.25"/>
    <row r="37346" hidden="1" x14ac:dyDescent="0.25"/>
    <row r="37347" hidden="1" x14ac:dyDescent="0.25"/>
    <row r="37348" hidden="1" x14ac:dyDescent="0.25"/>
    <row r="37349" hidden="1" x14ac:dyDescent="0.25"/>
    <row r="37350" hidden="1" x14ac:dyDescent="0.25"/>
    <row r="37351" hidden="1" x14ac:dyDescent="0.25"/>
    <row r="37352" hidden="1" x14ac:dyDescent="0.25"/>
    <row r="37353" hidden="1" x14ac:dyDescent="0.25"/>
    <row r="37354" hidden="1" x14ac:dyDescent="0.25"/>
    <row r="37355" hidden="1" x14ac:dyDescent="0.25"/>
    <row r="37356" hidden="1" x14ac:dyDescent="0.25"/>
    <row r="37357" hidden="1" x14ac:dyDescent="0.25"/>
    <row r="37358" hidden="1" x14ac:dyDescent="0.25"/>
    <row r="37359" hidden="1" x14ac:dyDescent="0.25"/>
    <row r="37360" hidden="1" x14ac:dyDescent="0.25"/>
    <row r="37361" hidden="1" x14ac:dyDescent="0.25"/>
    <row r="37362" hidden="1" x14ac:dyDescent="0.25"/>
    <row r="37363" hidden="1" x14ac:dyDescent="0.25"/>
    <row r="37364" hidden="1" x14ac:dyDescent="0.25"/>
    <row r="37365" hidden="1" x14ac:dyDescent="0.25"/>
    <row r="37366" hidden="1" x14ac:dyDescent="0.25"/>
    <row r="37367" hidden="1" x14ac:dyDescent="0.25"/>
    <row r="37368" hidden="1" x14ac:dyDescent="0.25"/>
    <row r="37369" hidden="1" x14ac:dyDescent="0.25"/>
    <row r="37370" hidden="1" x14ac:dyDescent="0.25"/>
    <row r="37371" hidden="1" x14ac:dyDescent="0.25"/>
    <row r="37372" hidden="1" x14ac:dyDescent="0.25"/>
    <row r="37373" hidden="1" x14ac:dyDescent="0.25"/>
    <row r="37374" hidden="1" x14ac:dyDescent="0.25"/>
    <row r="37375" hidden="1" x14ac:dyDescent="0.25"/>
    <row r="37376" hidden="1" x14ac:dyDescent="0.25"/>
    <row r="37377" hidden="1" x14ac:dyDescent="0.25"/>
    <row r="37378" hidden="1" x14ac:dyDescent="0.25"/>
    <row r="37379" hidden="1" x14ac:dyDescent="0.25"/>
    <row r="37380" hidden="1" x14ac:dyDescent="0.25"/>
    <row r="37381" hidden="1" x14ac:dyDescent="0.25"/>
    <row r="37382" hidden="1" x14ac:dyDescent="0.25"/>
    <row r="37383" hidden="1" x14ac:dyDescent="0.25"/>
    <row r="37384" hidden="1" x14ac:dyDescent="0.25"/>
    <row r="37385" hidden="1" x14ac:dyDescent="0.25"/>
    <row r="37386" hidden="1" x14ac:dyDescent="0.25"/>
    <row r="37387" hidden="1" x14ac:dyDescent="0.25"/>
    <row r="37388" hidden="1" x14ac:dyDescent="0.25"/>
    <row r="37389" hidden="1" x14ac:dyDescent="0.25"/>
    <row r="37390" hidden="1" x14ac:dyDescent="0.25"/>
    <row r="37391" hidden="1" x14ac:dyDescent="0.25"/>
    <row r="37392" hidden="1" x14ac:dyDescent="0.25"/>
    <row r="37393" hidden="1" x14ac:dyDescent="0.25"/>
    <row r="37394" hidden="1" x14ac:dyDescent="0.25"/>
    <row r="37395" hidden="1" x14ac:dyDescent="0.25"/>
    <row r="37396" hidden="1" x14ac:dyDescent="0.25"/>
    <row r="37397" hidden="1" x14ac:dyDescent="0.25"/>
    <row r="37398" hidden="1" x14ac:dyDescent="0.25"/>
    <row r="37399" hidden="1" x14ac:dyDescent="0.25"/>
    <row r="37400" hidden="1" x14ac:dyDescent="0.25"/>
    <row r="37401" hidden="1" x14ac:dyDescent="0.25"/>
    <row r="37402" hidden="1" x14ac:dyDescent="0.25"/>
    <row r="37403" hidden="1" x14ac:dyDescent="0.25"/>
    <row r="37404" hidden="1" x14ac:dyDescent="0.25"/>
    <row r="37405" hidden="1" x14ac:dyDescent="0.25"/>
    <row r="37406" hidden="1" x14ac:dyDescent="0.25"/>
    <row r="37407" hidden="1" x14ac:dyDescent="0.25"/>
    <row r="37408" hidden="1" x14ac:dyDescent="0.25"/>
    <row r="37409" hidden="1" x14ac:dyDescent="0.25"/>
    <row r="37410" hidden="1" x14ac:dyDescent="0.25"/>
    <row r="37411" hidden="1" x14ac:dyDescent="0.25"/>
    <row r="37412" hidden="1" x14ac:dyDescent="0.25"/>
    <row r="37413" hidden="1" x14ac:dyDescent="0.25"/>
    <row r="37414" hidden="1" x14ac:dyDescent="0.25"/>
    <row r="37415" hidden="1" x14ac:dyDescent="0.25"/>
    <row r="37416" hidden="1" x14ac:dyDescent="0.25"/>
    <row r="37417" hidden="1" x14ac:dyDescent="0.25"/>
    <row r="37418" hidden="1" x14ac:dyDescent="0.25"/>
    <row r="37419" hidden="1" x14ac:dyDescent="0.25"/>
    <row r="37420" hidden="1" x14ac:dyDescent="0.25"/>
    <row r="37421" hidden="1" x14ac:dyDescent="0.25"/>
    <row r="37422" hidden="1" x14ac:dyDescent="0.25"/>
    <row r="37423" hidden="1" x14ac:dyDescent="0.25"/>
    <row r="37424" hidden="1" x14ac:dyDescent="0.25"/>
    <row r="37425" hidden="1" x14ac:dyDescent="0.25"/>
    <row r="37426" hidden="1" x14ac:dyDescent="0.25"/>
    <row r="37427" hidden="1" x14ac:dyDescent="0.25"/>
    <row r="37428" hidden="1" x14ac:dyDescent="0.25"/>
    <row r="37429" hidden="1" x14ac:dyDescent="0.25"/>
    <row r="37430" hidden="1" x14ac:dyDescent="0.25"/>
    <row r="37431" hidden="1" x14ac:dyDescent="0.25"/>
    <row r="37432" hidden="1" x14ac:dyDescent="0.25"/>
    <row r="37433" hidden="1" x14ac:dyDescent="0.25"/>
    <row r="37434" hidden="1" x14ac:dyDescent="0.25"/>
    <row r="37435" hidden="1" x14ac:dyDescent="0.25"/>
    <row r="37436" hidden="1" x14ac:dyDescent="0.25"/>
    <row r="37437" hidden="1" x14ac:dyDescent="0.25"/>
    <row r="37438" hidden="1" x14ac:dyDescent="0.25"/>
    <row r="37439" hidden="1" x14ac:dyDescent="0.25"/>
    <row r="37440" hidden="1" x14ac:dyDescent="0.25"/>
    <row r="37441" hidden="1" x14ac:dyDescent="0.25"/>
    <row r="37442" hidden="1" x14ac:dyDescent="0.25"/>
    <row r="37443" hidden="1" x14ac:dyDescent="0.25"/>
    <row r="37444" hidden="1" x14ac:dyDescent="0.25"/>
    <row r="37445" hidden="1" x14ac:dyDescent="0.25"/>
    <row r="37446" hidden="1" x14ac:dyDescent="0.25"/>
    <row r="37447" hidden="1" x14ac:dyDescent="0.25"/>
    <row r="37448" hidden="1" x14ac:dyDescent="0.25"/>
    <row r="37449" hidden="1" x14ac:dyDescent="0.25"/>
    <row r="37450" hidden="1" x14ac:dyDescent="0.25"/>
    <row r="37451" hidden="1" x14ac:dyDescent="0.25"/>
    <row r="37452" hidden="1" x14ac:dyDescent="0.25"/>
    <row r="37453" hidden="1" x14ac:dyDescent="0.25"/>
    <row r="37454" hidden="1" x14ac:dyDescent="0.25"/>
    <row r="37455" hidden="1" x14ac:dyDescent="0.25"/>
    <row r="37456" hidden="1" x14ac:dyDescent="0.25"/>
    <row r="37457" hidden="1" x14ac:dyDescent="0.25"/>
    <row r="37458" hidden="1" x14ac:dyDescent="0.25"/>
    <row r="37459" hidden="1" x14ac:dyDescent="0.25"/>
    <row r="37460" hidden="1" x14ac:dyDescent="0.25"/>
    <row r="37461" hidden="1" x14ac:dyDescent="0.25"/>
    <row r="37462" hidden="1" x14ac:dyDescent="0.25"/>
    <row r="37463" hidden="1" x14ac:dyDescent="0.25"/>
    <row r="37464" hidden="1" x14ac:dyDescent="0.25"/>
    <row r="37465" hidden="1" x14ac:dyDescent="0.25"/>
    <row r="37466" hidden="1" x14ac:dyDescent="0.25"/>
    <row r="37467" hidden="1" x14ac:dyDescent="0.25"/>
    <row r="37468" hidden="1" x14ac:dyDescent="0.25"/>
    <row r="37469" hidden="1" x14ac:dyDescent="0.25"/>
    <row r="37470" hidden="1" x14ac:dyDescent="0.25"/>
    <row r="37471" hidden="1" x14ac:dyDescent="0.25"/>
    <row r="37472" hidden="1" x14ac:dyDescent="0.25"/>
    <row r="37473" hidden="1" x14ac:dyDescent="0.25"/>
    <row r="37474" hidden="1" x14ac:dyDescent="0.25"/>
    <row r="37475" hidden="1" x14ac:dyDescent="0.25"/>
    <row r="37476" hidden="1" x14ac:dyDescent="0.25"/>
    <row r="37477" hidden="1" x14ac:dyDescent="0.25"/>
    <row r="37478" hidden="1" x14ac:dyDescent="0.25"/>
    <row r="37479" hidden="1" x14ac:dyDescent="0.25"/>
    <row r="37480" hidden="1" x14ac:dyDescent="0.25"/>
    <row r="37481" hidden="1" x14ac:dyDescent="0.25"/>
    <row r="37482" hidden="1" x14ac:dyDescent="0.25"/>
    <row r="37483" hidden="1" x14ac:dyDescent="0.25"/>
    <row r="37484" hidden="1" x14ac:dyDescent="0.25"/>
    <row r="37485" hidden="1" x14ac:dyDescent="0.25"/>
    <row r="37486" hidden="1" x14ac:dyDescent="0.25"/>
    <row r="37487" hidden="1" x14ac:dyDescent="0.25"/>
    <row r="37488" hidden="1" x14ac:dyDescent="0.25"/>
    <row r="37489" hidden="1" x14ac:dyDescent="0.25"/>
    <row r="37490" hidden="1" x14ac:dyDescent="0.25"/>
    <row r="37491" hidden="1" x14ac:dyDescent="0.25"/>
    <row r="37492" hidden="1" x14ac:dyDescent="0.25"/>
    <row r="37493" hidden="1" x14ac:dyDescent="0.25"/>
    <row r="37494" hidden="1" x14ac:dyDescent="0.25"/>
    <row r="37495" hidden="1" x14ac:dyDescent="0.25"/>
    <row r="37496" hidden="1" x14ac:dyDescent="0.25"/>
    <row r="37497" hidden="1" x14ac:dyDescent="0.25"/>
    <row r="37498" hidden="1" x14ac:dyDescent="0.25"/>
    <row r="37499" hidden="1" x14ac:dyDescent="0.25"/>
    <row r="37500" hidden="1" x14ac:dyDescent="0.25"/>
    <row r="37501" hidden="1" x14ac:dyDescent="0.25"/>
    <row r="37502" hidden="1" x14ac:dyDescent="0.25"/>
    <row r="37503" hidden="1" x14ac:dyDescent="0.25"/>
    <row r="37504" hidden="1" x14ac:dyDescent="0.25"/>
    <row r="37505" hidden="1" x14ac:dyDescent="0.25"/>
    <row r="37506" hidden="1" x14ac:dyDescent="0.25"/>
    <row r="37507" hidden="1" x14ac:dyDescent="0.25"/>
    <row r="37508" hidden="1" x14ac:dyDescent="0.25"/>
    <row r="37509" hidden="1" x14ac:dyDescent="0.25"/>
    <row r="37510" hidden="1" x14ac:dyDescent="0.25"/>
    <row r="37511" hidden="1" x14ac:dyDescent="0.25"/>
    <row r="37512" hidden="1" x14ac:dyDescent="0.25"/>
    <row r="37513" hidden="1" x14ac:dyDescent="0.25"/>
    <row r="37514" hidden="1" x14ac:dyDescent="0.25"/>
    <row r="37515" hidden="1" x14ac:dyDescent="0.25"/>
    <row r="37516" hidden="1" x14ac:dyDescent="0.25"/>
    <row r="37517" hidden="1" x14ac:dyDescent="0.25"/>
    <row r="37518" hidden="1" x14ac:dyDescent="0.25"/>
    <row r="37519" hidden="1" x14ac:dyDescent="0.25"/>
    <row r="37520" hidden="1" x14ac:dyDescent="0.25"/>
    <row r="37521" hidden="1" x14ac:dyDescent="0.25"/>
    <row r="37522" hidden="1" x14ac:dyDescent="0.25"/>
    <row r="37523" hidden="1" x14ac:dyDescent="0.25"/>
    <row r="37524" hidden="1" x14ac:dyDescent="0.25"/>
    <row r="37525" hidden="1" x14ac:dyDescent="0.25"/>
    <row r="37526" hidden="1" x14ac:dyDescent="0.25"/>
    <row r="37527" hidden="1" x14ac:dyDescent="0.25"/>
    <row r="37528" hidden="1" x14ac:dyDescent="0.25"/>
    <row r="37529" hidden="1" x14ac:dyDescent="0.25"/>
    <row r="37530" hidden="1" x14ac:dyDescent="0.25"/>
    <row r="37531" hidden="1" x14ac:dyDescent="0.25"/>
    <row r="37532" hidden="1" x14ac:dyDescent="0.25"/>
    <row r="37533" hidden="1" x14ac:dyDescent="0.25"/>
    <row r="37534" hidden="1" x14ac:dyDescent="0.25"/>
    <row r="37535" hidden="1" x14ac:dyDescent="0.25"/>
    <row r="37536" hidden="1" x14ac:dyDescent="0.25"/>
    <row r="37537" hidden="1" x14ac:dyDescent="0.25"/>
    <row r="37538" hidden="1" x14ac:dyDescent="0.25"/>
    <row r="37539" hidden="1" x14ac:dyDescent="0.25"/>
    <row r="37540" hidden="1" x14ac:dyDescent="0.25"/>
    <row r="37541" hidden="1" x14ac:dyDescent="0.25"/>
    <row r="37542" hidden="1" x14ac:dyDescent="0.25"/>
    <row r="37543" hidden="1" x14ac:dyDescent="0.25"/>
    <row r="37544" hidden="1" x14ac:dyDescent="0.25"/>
    <row r="37545" hidden="1" x14ac:dyDescent="0.25"/>
    <row r="37546" hidden="1" x14ac:dyDescent="0.25"/>
    <row r="37547" hidden="1" x14ac:dyDescent="0.25"/>
    <row r="37548" hidden="1" x14ac:dyDescent="0.25"/>
    <row r="37549" hidden="1" x14ac:dyDescent="0.25"/>
    <row r="37550" hidden="1" x14ac:dyDescent="0.25"/>
    <row r="37551" hidden="1" x14ac:dyDescent="0.25"/>
    <row r="37552" hidden="1" x14ac:dyDescent="0.25"/>
    <row r="37553" hidden="1" x14ac:dyDescent="0.25"/>
    <row r="37554" hidden="1" x14ac:dyDescent="0.25"/>
    <row r="37555" hidden="1" x14ac:dyDescent="0.25"/>
    <row r="37556" hidden="1" x14ac:dyDescent="0.25"/>
    <row r="37557" hidden="1" x14ac:dyDescent="0.25"/>
    <row r="37558" hidden="1" x14ac:dyDescent="0.25"/>
    <row r="37559" hidden="1" x14ac:dyDescent="0.25"/>
    <row r="37560" hidden="1" x14ac:dyDescent="0.25"/>
    <row r="37561" hidden="1" x14ac:dyDescent="0.25"/>
    <row r="37562" hidden="1" x14ac:dyDescent="0.25"/>
    <row r="37563" hidden="1" x14ac:dyDescent="0.25"/>
    <row r="37564" hidden="1" x14ac:dyDescent="0.25"/>
    <row r="37565" hidden="1" x14ac:dyDescent="0.25"/>
    <row r="37566" hidden="1" x14ac:dyDescent="0.25"/>
    <row r="37567" hidden="1" x14ac:dyDescent="0.25"/>
    <row r="37568" hidden="1" x14ac:dyDescent="0.25"/>
    <row r="37569" hidden="1" x14ac:dyDescent="0.25"/>
    <row r="37570" hidden="1" x14ac:dyDescent="0.25"/>
    <row r="37571" hidden="1" x14ac:dyDescent="0.25"/>
    <row r="37572" hidden="1" x14ac:dyDescent="0.25"/>
    <row r="37573" hidden="1" x14ac:dyDescent="0.25"/>
    <row r="37574" hidden="1" x14ac:dyDescent="0.25"/>
    <row r="37575" hidden="1" x14ac:dyDescent="0.25"/>
    <row r="37576" hidden="1" x14ac:dyDescent="0.25"/>
    <row r="37577" hidden="1" x14ac:dyDescent="0.25"/>
    <row r="37578" hidden="1" x14ac:dyDescent="0.25"/>
    <row r="37579" hidden="1" x14ac:dyDescent="0.25"/>
    <row r="37580" hidden="1" x14ac:dyDescent="0.25"/>
    <row r="37581" hidden="1" x14ac:dyDescent="0.25"/>
    <row r="37582" hidden="1" x14ac:dyDescent="0.25"/>
    <row r="37583" hidden="1" x14ac:dyDescent="0.25"/>
    <row r="37584" hidden="1" x14ac:dyDescent="0.25"/>
    <row r="37585" hidden="1" x14ac:dyDescent="0.25"/>
    <row r="37586" hidden="1" x14ac:dyDescent="0.25"/>
    <row r="37587" hidden="1" x14ac:dyDescent="0.25"/>
    <row r="37588" hidden="1" x14ac:dyDescent="0.25"/>
    <row r="37589" hidden="1" x14ac:dyDescent="0.25"/>
    <row r="37590" hidden="1" x14ac:dyDescent="0.25"/>
    <row r="37591" hidden="1" x14ac:dyDescent="0.25"/>
    <row r="37592" hidden="1" x14ac:dyDescent="0.25"/>
    <row r="37593" hidden="1" x14ac:dyDescent="0.25"/>
    <row r="37594" hidden="1" x14ac:dyDescent="0.25"/>
    <row r="37595" hidden="1" x14ac:dyDescent="0.25"/>
    <row r="37596" hidden="1" x14ac:dyDescent="0.25"/>
    <row r="37597" hidden="1" x14ac:dyDescent="0.25"/>
    <row r="37598" hidden="1" x14ac:dyDescent="0.25"/>
    <row r="37599" hidden="1" x14ac:dyDescent="0.25"/>
    <row r="37600" hidden="1" x14ac:dyDescent="0.25"/>
    <row r="37601" hidden="1" x14ac:dyDescent="0.25"/>
    <row r="37602" hidden="1" x14ac:dyDescent="0.25"/>
    <row r="37603" hidden="1" x14ac:dyDescent="0.25"/>
    <row r="37604" hidden="1" x14ac:dyDescent="0.25"/>
    <row r="37605" hidden="1" x14ac:dyDescent="0.25"/>
    <row r="37606" hidden="1" x14ac:dyDescent="0.25"/>
    <row r="37607" hidden="1" x14ac:dyDescent="0.25"/>
    <row r="37608" hidden="1" x14ac:dyDescent="0.25"/>
    <row r="37609" hidden="1" x14ac:dyDescent="0.25"/>
    <row r="37610" hidden="1" x14ac:dyDescent="0.25"/>
    <row r="37611" hidden="1" x14ac:dyDescent="0.25"/>
    <row r="37612" hidden="1" x14ac:dyDescent="0.25"/>
    <row r="37613" hidden="1" x14ac:dyDescent="0.25"/>
    <row r="37614" hidden="1" x14ac:dyDescent="0.25"/>
    <row r="37615" hidden="1" x14ac:dyDescent="0.25"/>
    <row r="37616" hidden="1" x14ac:dyDescent="0.25"/>
    <row r="37617" hidden="1" x14ac:dyDescent="0.25"/>
    <row r="37618" hidden="1" x14ac:dyDescent="0.25"/>
    <row r="37619" hidden="1" x14ac:dyDescent="0.25"/>
    <row r="37620" hidden="1" x14ac:dyDescent="0.25"/>
    <row r="37621" hidden="1" x14ac:dyDescent="0.25"/>
    <row r="37622" hidden="1" x14ac:dyDescent="0.25"/>
    <row r="37623" hidden="1" x14ac:dyDescent="0.25"/>
    <row r="37624" hidden="1" x14ac:dyDescent="0.25"/>
    <row r="37625" hidden="1" x14ac:dyDescent="0.25"/>
    <row r="37626" hidden="1" x14ac:dyDescent="0.25"/>
    <row r="37627" hidden="1" x14ac:dyDescent="0.25"/>
    <row r="37628" hidden="1" x14ac:dyDescent="0.25"/>
    <row r="37629" hidden="1" x14ac:dyDescent="0.25"/>
    <row r="37630" hidden="1" x14ac:dyDescent="0.25"/>
    <row r="37631" hidden="1" x14ac:dyDescent="0.25"/>
    <row r="37632" hidden="1" x14ac:dyDescent="0.25"/>
    <row r="37633" hidden="1" x14ac:dyDescent="0.25"/>
    <row r="37634" hidden="1" x14ac:dyDescent="0.25"/>
    <row r="37635" hidden="1" x14ac:dyDescent="0.25"/>
    <row r="37636" hidden="1" x14ac:dyDescent="0.25"/>
    <row r="37637" hidden="1" x14ac:dyDescent="0.25"/>
    <row r="37638" hidden="1" x14ac:dyDescent="0.25"/>
    <row r="37639" hidden="1" x14ac:dyDescent="0.25"/>
    <row r="37640" hidden="1" x14ac:dyDescent="0.25"/>
    <row r="37641" hidden="1" x14ac:dyDescent="0.25"/>
    <row r="37642" hidden="1" x14ac:dyDescent="0.25"/>
    <row r="37643" hidden="1" x14ac:dyDescent="0.25"/>
    <row r="37644" hidden="1" x14ac:dyDescent="0.25"/>
    <row r="37645" hidden="1" x14ac:dyDescent="0.25"/>
    <row r="37646" hidden="1" x14ac:dyDescent="0.25"/>
    <row r="37647" hidden="1" x14ac:dyDescent="0.25"/>
    <row r="37648" hidden="1" x14ac:dyDescent="0.25"/>
    <row r="37649" hidden="1" x14ac:dyDescent="0.25"/>
    <row r="37650" hidden="1" x14ac:dyDescent="0.25"/>
    <row r="37651" hidden="1" x14ac:dyDescent="0.25"/>
    <row r="37652" hidden="1" x14ac:dyDescent="0.25"/>
    <row r="37653" hidden="1" x14ac:dyDescent="0.25"/>
    <row r="37654" hidden="1" x14ac:dyDescent="0.25"/>
    <row r="37655" hidden="1" x14ac:dyDescent="0.25"/>
    <row r="37656" hidden="1" x14ac:dyDescent="0.25"/>
    <row r="37657" hidden="1" x14ac:dyDescent="0.25"/>
    <row r="37658" hidden="1" x14ac:dyDescent="0.25"/>
    <row r="37659" hidden="1" x14ac:dyDescent="0.25"/>
    <row r="37660" hidden="1" x14ac:dyDescent="0.25"/>
    <row r="37661" hidden="1" x14ac:dyDescent="0.25"/>
    <row r="37662" hidden="1" x14ac:dyDescent="0.25"/>
    <row r="37663" hidden="1" x14ac:dyDescent="0.25"/>
    <row r="37664" hidden="1" x14ac:dyDescent="0.25"/>
    <row r="37665" hidden="1" x14ac:dyDescent="0.25"/>
    <row r="37666" hidden="1" x14ac:dyDescent="0.25"/>
    <row r="37667" hidden="1" x14ac:dyDescent="0.25"/>
    <row r="37668" hidden="1" x14ac:dyDescent="0.25"/>
    <row r="37669" hidden="1" x14ac:dyDescent="0.25"/>
    <row r="37670" hidden="1" x14ac:dyDescent="0.25"/>
    <row r="37671" hidden="1" x14ac:dyDescent="0.25"/>
    <row r="37672" hidden="1" x14ac:dyDescent="0.25"/>
    <row r="37673" hidden="1" x14ac:dyDescent="0.25"/>
    <row r="37674" hidden="1" x14ac:dyDescent="0.25"/>
    <row r="37675" hidden="1" x14ac:dyDescent="0.25"/>
    <row r="37676" hidden="1" x14ac:dyDescent="0.25"/>
    <row r="37677" hidden="1" x14ac:dyDescent="0.25"/>
    <row r="37678" hidden="1" x14ac:dyDescent="0.25"/>
    <row r="37679" hidden="1" x14ac:dyDescent="0.25"/>
    <row r="37680" hidden="1" x14ac:dyDescent="0.25"/>
    <row r="37681" hidden="1" x14ac:dyDescent="0.25"/>
    <row r="37682" hidden="1" x14ac:dyDescent="0.25"/>
    <row r="37683" hidden="1" x14ac:dyDescent="0.25"/>
    <row r="37684" hidden="1" x14ac:dyDescent="0.25"/>
    <row r="37685" hidden="1" x14ac:dyDescent="0.25"/>
    <row r="37686" hidden="1" x14ac:dyDescent="0.25"/>
    <row r="37687" hidden="1" x14ac:dyDescent="0.25"/>
    <row r="37688" hidden="1" x14ac:dyDescent="0.25"/>
    <row r="37689" hidden="1" x14ac:dyDescent="0.25"/>
    <row r="37690" hidden="1" x14ac:dyDescent="0.25"/>
    <row r="37691" hidden="1" x14ac:dyDescent="0.25"/>
    <row r="37692" hidden="1" x14ac:dyDescent="0.25"/>
    <row r="37693" hidden="1" x14ac:dyDescent="0.25"/>
    <row r="37694" hidden="1" x14ac:dyDescent="0.25"/>
    <row r="37695" hidden="1" x14ac:dyDescent="0.25"/>
    <row r="37696" hidden="1" x14ac:dyDescent="0.25"/>
    <row r="37697" hidden="1" x14ac:dyDescent="0.25"/>
    <row r="37698" hidden="1" x14ac:dyDescent="0.25"/>
    <row r="37699" hidden="1" x14ac:dyDescent="0.25"/>
    <row r="37700" hidden="1" x14ac:dyDescent="0.25"/>
    <row r="37701" hidden="1" x14ac:dyDescent="0.25"/>
    <row r="37702" hidden="1" x14ac:dyDescent="0.25"/>
    <row r="37703" hidden="1" x14ac:dyDescent="0.25"/>
    <row r="37704" hidden="1" x14ac:dyDescent="0.25"/>
    <row r="37705" hidden="1" x14ac:dyDescent="0.25"/>
    <row r="37706" hidden="1" x14ac:dyDescent="0.25"/>
    <row r="37707" hidden="1" x14ac:dyDescent="0.25"/>
    <row r="37708" hidden="1" x14ac:dyDescent="0.25"/>
    <row r="37709" hidden="1" x14ac:dyDescent="0.25"/>
    <row r="37710" hidden="1" x14ac:dyDescent="0.25"/>
    <row r="37711" hidden="1" x14ac:dyDescent="0.25"/>
    <row r="37712" hidden="1" x14ac:dyDescent="0.25"/>
    <row r="37713" hidden="1" x14ac:dyDescent="0.25"/>
    <row r="37714" hidden="1" x14ac:dyDescent="0.25"/>
    <row r="37715" hidden="1" x14ac:dyDescent="0.25"/>
    <row r="37716" hidden="1" x14ac:dyDescent="0.25"/>
    <row r="37717" hidden="1" x14ac:dyDescent="0.25"/>
    <row r="37718" hidden="1" x14ac:dyDescent="0.25"/>
    <row r="37719" hidden="1" x14ac:dyDescent="0.25"/>
    <row r="37720" hidden="1" x14ac:dyDescent="0.25"/>
    <row r="37721" hidden="1" x14ac:dyDescent="0.25"/>
    <row r="37722" hidden="1" x14ac:dyDescent="0.25"/>
    <row r="37723" hidden="1" x14ac:dyDescent="0.25"/>
    <row r="37724" hidden="1" x14ac:dyDescent="0.25"/>
    <row r="37725" hidden="1" x14ac:dyDescent="0.25"/>
    <row r="37726" hidden="1" x14ac:dyDescent="0.25"/>
    <row r="37727" hidden="1" x14ac:dyDescent="0.25"/>
    <row r="37728" hidden="1" x14ac:dyDescent="0.25"/>
    <row r="37729" hidden="1" x14ac:dyDescent="0.25"/>
    <row r="37730" hidden="1" x14ac:dyDescent="0.25"/>
    <row r="37731" hidden="1" x14ac:dyDescent="0.25"/>
    <row r="37732" hidden="1" x14ac:dyDescent="0.25"/>
    <row r="37733" hidden="1" x14ac:dyDescent="0.25"/>
    <row r="37734" hidden="1" x14ac:dyDescent="0.25"/>
    <row r="37735" hidden="1" x14ac:dyDescent="0.25"/>
    <row r="37736" hidden="1" x14ac:dyDescent="0.25"/>
    <row r="37737" hidden="1" x14ac:dyDescent="0.25"/>
    <row r="37738" hidden="1" x14ac:dyDescent="0.25"/>
    <row r="37739" hidden="1" x14ac:dyDescent="0.25"/>
    <row r="37740" hidden="1" x14ac:dyDescent="0.25"/>
    <row r="37741" hidden="1" x14ac:dyDescent="0.25"/>
    <row r="37742" hidden="1" x14ac:dyDescent="0.25"/>
    <row r="37743" hidden="1" x14ac:dyDescent="0.25"/>
    <row r="37744" hidden="1" x14ac:dyDescent="0.25"/>
    <row r="37745" hidden="1" x14ac:dyDescent="0.25"/>
    <row r="37746" hidden="1" x14ac:dyDescent="0.25"/>
    <row r="37747" hidden="1" x14ac:dyDescent="0.25"/>
    <row r="37748" hidden="1" x14ac:dyDescent="0.25"/>
    <row r="37749" hidden="1" x14ac:dyDescent="0.25"/>
    <row r="37750" hidden="1" x14ac:dyDescent="0.25"/>
    <row r="37751" hidden="1" x14ac:dyDescent="0.25"/>
    <row r="37752" hidden="1" x14ac:dyDescent="0.25"/>
    <row r="37753" hidden="1" x14ac:dyDescent="0.25"/>
    <row r="37754" hidden="1" x14ac:dyDescent="0.25"/>
    <row r="37755" hidden="1" x14ac:dyDescent="0.25"/>
    <row r="37756" hidden="1" x14ac:dyDescent="0.25"/>
    <row r="37757" hidden="1" x14ac:dyDescent="0.25"/>
    <row r="37758" hidden="1" x14ac:dyDescent="0.25"/>
    <row r="37759" hidden="1" x14ac:dyDescent="0.25"/>
    <row r="37760" hidden="1" x14ac:dyDescent="0.25"/>
    <row r="37761" hidden="1" x14ac:dyDescent="0.25"/>
    <row r="37762" hidden="1" x14ac:dyDescent="0.25"/>
    <row r="37763" hidden="1" x14ac:dyDescent="0.25"/>
    <row r="37764" hidden="1" x14ac:dyDescent="0.25"/>
    <row r="37765" hidden="1" x14ac:dyDescent="0.25"/>
    <row r="37766" hidden="1" x14ac:dyDescent="0.25"/>
    <row r="37767" hidden="1" x14ac:dyDescent="0.25"/>
    <row r="37768" hidden="1" x14ac:dyDescent="0.25"/>
    <row r="37769" hidden="1" x14ac:dyDescent="0.25"/>
    <row r="37770" hidden="1" x14ac:dyDescent="0.25"/>
    <row r="37771" hidden="1" x14ac:dyDescent="0.25"/>
    <row r="37772" hidden="1" x14ac:dyDescent="0.25"/>
    <row r="37773" hidden="1" x14ac:dyDescent="0.25"/>
    <row r="37774" hidden="1" x14ac:dyDescent="0.25"/>
    <row r="37775" hidden="1" x14ac:dyDescent="0.25"/>
    <row r="37776" hidden="1" x14ac:dyDescent="0.25"/>
    <row r="37777" hidden="1" x14ac:dyDescent="0.25"/>
    <row r="37778" hidden="1" x14ac:dyDescent="0.25"/>
    <row r="37779" hidden="1" x14ac:dyDescent="0.25"/>
    <row r="37780" hidden="1" x14ac:dyDescent="0.25"/>
    <row r="37781" hidden="1" x14ac:dyDescent="0.25"/>
    <row r="37782" hidden="1" x14ac:dyDescent="0.25"/>
    <row r="37783" hidden="1" x14ac:dyDescent="0.25"/>
    <row r="37784" hidden="1" x14ac:dyDescent="0.25"/>
    <row r="37785" hidden="1" x14ac:dyDescent="0.25"/>
    <row r="37786" hidden="1" x14ac:dyDescent="0.25"/>
    <row r="37787" hidden="1" x14ac:dyDescent="0.25"/>
    <row r="37788" hidden="1" x14ac:dyDescent="0.25"/>
    <row r="37789" hidden="1" x14ac:dyDescent="0.25"/>
    <row r="37790" hidden="1" x14ac:dyDescent="0.25"/>
    <row r="37791" hidden="1" x14ac:dyDescent="0.25"/>
    <row r="37792" hidden="1" x14ac:dyDescent="0.25"/>
    <row r="37793" hidden="1" x14ac:dyDescent="0.25"/>
    <row r="37794" hidden="1" x14ac:dyDescent="0.25"/>
    <row r="37795" hidden="1" x14ac:dyDescent="0.25"/>
    <row r="37796" hidden="1" x14ac:dyDescent="0.25"/>
    <row r="37797" hidden="1" x14ac:dyDescent="0.25"/>
    <row r="37798" hidden="1" x14ac:dyDescent="0.25"/>
    <row r="37799" hidden="1" x14ac:dyDescent="0.25"/>
    <row r="37800" hidden="1" x14ac:dyDescent="0.25"/>
    <row r="37801" hidden="1" x14ac:dyDescent="0.25"/>
    <row r="37802" hidden="1" x14ac:dyDescent="0.25"/>
    <row r="37803" hidden="1" x14ac:dyDescent="0.25"/>
    <row r="37804" hidden="1" x14ac:dyDescent="0.25"/>
    <row r="37805" hidden="1" x14ac:dyDescent="0.25"/>
    <row r="37806" hidden="1" x14ac:dyDescent="0.25"/>
    <row r="37807" hidden="1" x14ac:dyDescent="0.25"/>
    <row r="37808" hidden="1" x14ac:dyDescent="0.25"/>
    <row r="37809" hidden="1" x14ac:dyDescent="0.25"/>
    <row r="37810" hidden="1" x14ac:dyDescent="0.25"/>
    <row r="37811" hidden="1" x14ac:dyDescent="0.25"/>
    <row r="37812" hidden="1" x14ac:dyDescent="0.25"/>
    <row r="37813" hidden="1" x14ac:dyDescent="0.25"/>
    <row r="37814" hidden="1" x14ac:dyDescent="0.25"/>
    <row r="37815" hidden="1" x14ac:dyDescent="0.25"/>
    <row r="37816" hidden="1" x14ac:dyDescent="0.25"/>
    <row r="37817" hidden="1" x14ac:dyDescent="0.25"/>
    <row r="37818" hidden="1" x14ac:dyDescent="0.25"/>
    <row r="37819" hidden="1" x14ac:dyDescent="0.25"/>
    <row r="37820" hidden="1" x14ac:dyDescent="0.25"/>
    <row r="37821" hidden="1" x14ac:dyDescent="0.25"/>
    <row r="37822" hidden="1" x14ac:dyDescent="0.25"/>
    <row r="37823" hidden="1" x14ac:dyDescent="0.25"/>
    <row r="37824" hidden="1" x14ac:dyDescent="0.25"/>
    <row r="37825" hidden="1" x14ac:dyDescent="0.25"/>
    <row r="37826" hidden="1" x14ac:dyDescent="0.25"/>
    <row r="37827" hidden="1" x14ac:dyDescent="0.25"/>
    <row r="37828" hidden="1" x14ac:dyDescent="0.25"/>
    <row r="37829" hidden="1" x14ac:dyDescent="0.25"/>
    <row r="37830" hidden="1" x14ac:dyDescent="0.25"/>
    <row r="37831" hidden="1" x14ac:dyDescent="0.25"/>
    <row r="37832" hidden="1" x14ac:dyDescent="0.25"/>
    <row r="37833" hidden="1" x14ac:dyDescent="0.25"/>
    <row r="37834" hidden="1" x14ac:dyDescent="0.25"/>
    <row r="37835" hidden="1" x14ac:dyDescent="0.25"/>
    <row r="37836" hidden="1" x14ac:dyDescent="0.25"/>
    <row r="37837" hidden="1" x14ac:dyDescent="0.25"/>
    <row r="37838" hidden="1" x14ac:dyDescent="0.25"/>
    <row r="37839" hidden="1" x14ac:dyDescent="0.25"/>
    <row r="37840" hidden="1" x14ac:dyDescent="0.25"/>
    <row r="37841" hidden="1" x14ac:dyDescent="0.25"/>
    <row r="37842" hidden="1" x14ac:dyDescent="0.25"/>
    <row r="37843" hidden="1" x14ac:dyDescent="0.25"/>
    <row r="37844" hidden="1" x14ac:dyDescent="0.25"/>
    <row r="37845" hidden="1" x14ac:dyDescent="0.25"/>
    <row r="37846" hidden="1" x14ac:dyDescent="0.25"/>
    <row r="37847" hidden="1" x14ac:dyDescent="0.25"/>
    <row r="37848" hidden="1" x14ac:dyDescent="0.25"/>
    <row r="37849" hidden="1" x14ac:dyDescent="0.25"/>
    <row r="37850" hidden="1" x14ac:dyDescent="0.25"/>
    <row r="37851" hidden="1" x14ac:dyDescent="0.25"/>
    <row r="37852" hidden="1" x14ac:dyDescent="0.25"/>
    <row r="37853" hidden="1" x14ac:dyDescent="0.25"/>
    <row r="37854" hidden="1" x14ac:dyDescent="0.25"/>
    <row r="37855" hidden="1" x14ac:dyDescent="0.25"/>
    <row r="37856" hidden="1" x14ac:dyDescent="0.25"/>
    <row r="37857" hidden="1" x14ac:dyDescent="0.25"/>
    <row r="37858" hidden="1" x14ac:dyDescent="0.25"/>
    <row r="37859" hidden="1" x14ac:dyDescent="0.25"/>
    <row r="37860" hidden="1" x14ac:dyDescent="0.25"/>
    <row r="37861" hidden="1" x14ac:dyDescent="0.25"/>
    <row r="37862" hidden="1" x14ac:dyDescent="0.25"/>
    <row r="37863" hidden="1" x14ac:dyDescent="0.25"/>
    <row r="37864" hidden="1" x14ac:dyDescent="0.25"/>
    <row r="37865" hidden="1" x14ac:dyDescent="0.25"/>
    <row r="37866" hidden="1" x14ac:dyDescent="0.25"/>
    <row r="37867" hidden="1" x14ac:dyDescent="0.25"/>
    <row r="37868" hidden="1" x14ac:dyDescent="0.25"/>
    <row r="37869" hidden="1" x14ac:dyDescent="0.25"/>
    <row r="37870" hidden="1" x14ac:dyDescent="0.25"/>
    <row r="37871" hidden="1" x14ac:dyDescent="0.25"/>
    <row r="37872" hidden="1" x14ac:dyDescent="0.25"/>
    <row r="37873" hidden="1" x14ac:dyDescent="0.25"/>
    <row r="37874" hidden="1" x14ac:dyDescent="0.25"/>
    <row r="37875" hidden="1" x14ac:dyDescent="0.25"/>
    <row r="37876" hidden="1" x14ac:dyDescent="0.25"/>
    <row r="37877" hidden="1" x14ac:dyDescent="0.25"/>
    <row r="37878" hidden="1" x14ac:dyDescent="0.25"/>
    <row r="37879" hidden="1" x14ac:dyDescent="0.25"/>
    <row r="37880" hidden="1" x14ac:dyDescent="0.25"/>
    <row r="37881" hidden="1" x14ac:dyDescent="0.25"/>
    <row r="37882" hidden="1" x14ac:dyDescent="0.25"/>
    <row r="37883" hidden="1" x14ac:dyDescent="0.25"/>
    <row r="37884" hidden="1" x14ac:dyDescent="0.25"/>
    <row r="37885" hidden="1" x14ac:dyDescent="0.25"/>
    <row r="37886" hidden="1" x14ac:dyDescent="0.25"/>
    <row r="37887" hidden="1" x14ac:dyDescent="0.25"/>
    <row r="37888" hidden="1" x14ac:dyDescent="0.25"/>
    <row r="37889" hidden="1" x14ac:dyDescent="0.25"/>
    <row r="37890" hidden="1" x14ac:dyDescent="0.25"/>
    <row r="37891" hidden="1" x14ac:dyDescent="0.25"/>
    <row r="37892" hidden="1" x14ac:dyDescent="0.25"/>
    <row r="37893" hidden="1" x14ac:dyDescent="0.25"/>
    <row r="37894" hidden="1" x14ac:dyDescent="0.25"/>
    <row r="37895" hidden="1" x14ac:dyDescent="0.25"/>
    <row r="37896" hidden="1" x14ac:dyDescent="0.25"/>
    <row r="37897" hidden="1" x14ac:dyDescent="0.25"/>
    <row r="37898" hidden="1" x14ac:dyDescent="0.25"/>
    <row r="37899" hidden="1" x14ac:dyDescent="0.25"/>
    <row r="37900" hidden="1" x14ac:dyDescent="0.25"/>
    <row r="37901" hidden="1" x14ac:dyDescent="0.25"/>
    <row r="37902" hidden="1" x14ac:dyDescent="0.25"/>
    <row r="37903" hidden="1" x14ac:dyDescent="0.25"/>
    <row r="37904" hidden="1" x14ac:dyDescent="0.25"/>
    <row r="37905" hidden="1" x14ac:dyDescent="0.25"/>
    <row r="37906" hidden="1" x14ac:dyDescent="0.25"/>
    <row r="37907" hidden="1" x14ac:dyDescent="0.25"/>
    <row r="37908" hidden="1" x14ac:dyDescent="0.25"/>
    <row r="37909" hidden="1" x14ac:dyDescent="0.25"/>
    <row r="37910" hidden="1" x14ac:dyDescent="0.25"/>
    <row r="37911" hidden="1" x14ac:dyDescent="0.25"/>
    <row r="37912" hidden="1" x14ac:dyDescent="0.25"/>
    <row r="37913" hidden="1" x14ac:dyDescent="0.25"/>
    <row r="37914" hidden="1" x14ac:dyDescent="0.25"/>
    <row r="37915" hidden="1" x14ac:dyDescent="0.25"/>
    <row r="37916" hidden="1" x14ac:dyDescent="0.25"/>
    <row r="37917" hidden="1" x14ac:dyDescent="0.25"/>
    <row r="37918" hidden="1" x14ac:dyDescent="0.25"/>
    <row r="37919" hidden="1" x14ac:dyDescent="0.25"/>
    <row r="37920" hidden="1" x14ac:dyDescent="0.25"/>
    <row r="37921" hidden="1" x14ac:dyDescent="0.25"/>
    <row r="37922" hidden="1" x14ac:dyDescent="0.25"/>
    <row r="37923" hidden="1" x14ac:dyDescent="0.25"/>
    <row r="37924" hidden="1" x14ac:dyDescent="0.25"/>
    <row r="37925" hidden="1" x14ac:dyDescent="0.25"/>
    <row r="37926" hidden="1" x14ac:dyDescent="0.25"/>
    <row r="37927" hidden="1" x14ac:dyDescent="0.25"/>
    <row r="37928" hidden="1" x14ac:dyDescent="0.25"/>
    <row r="37929" hidden="1" x14ac:dyDescent="0.25"/>
    <row r="37930" hidden="1" x14ac:dyDescent="0.25"/>
    <row r="37931" hidden="1" x14ac:dyDescent="0.25"/>
    <row r="37932" hidden="1" x14ac:dyDescent="0.25"/>
    <row r="37933" hidden="1" x14ac:dyDescent="0.25"/>
    <row r="37934" hidden="1" x14ac:dyDescent="0.25"/>
    <row r="37935" hidden="1" x14ac:dyDescent="0.25"/>
    <row r="37936" hidden="1" x14ac:dyDescent="0.25"/>
    <row r="37937" hidden="1" x14ac:dyDescent="0.25"/>
    <row r="37938" hidden="1" x14ac:dyDescent="0.25"/>
    <row r="37939" hidden="1" x14ac:dyDescent="0.25"/>
    <row r="37940" hidden="1" x14ac:dyDescent="0.25"/>
    <row r="37941" hidden="1" x14ac:dyDescent="0.25"/>
    <row r="37942" hidden="1" x14ac:dyDescent="0.25"/>
    <row r="37943" hidden="1" x14ac:dyDescent="0.25"/>
    <row r="37944" hidden="1" x14ac:dyDescent="0.25"/>
    <row r="37945" hidden="1" x14ac:dyDescent="0.25"/>
    <row r="37946" hidden="1" x14ac:dyDescent="0.25"/>
    <row r="37947" hidden="1" x14ac:dyDescent="0.25"/>
    <row r="37948" hidden="1" x14ac:dyDescent="0.25"/>
    <row r="37949" hidden="1" x14ac:dyDescent="0.25"/>
    <row r="37950" hidden="1" x14ac:dyDescent="0.25"/>
    <row r="37951" hidden="1" x14ac:dyDescent="0.25"/>
    <row r="37952" hidden="1" x14ac:dyDescent="0.25"/>
    <row r="37953" hidden="1" x14ac:dyDescent="0.25"/>
    <row r="37954" hidden="1" x14ac:dyDescent="0.25"/>
    <row r="37955" hidden="1" x14ac:dyDescent="0.25"/>
    <row r="37956" hidden="1" x14ac:dyDescent="0.25"/>
    <row r="37957" hidden="1" x14ac:dyDescent="0.25"/>
    <row r="37958" hidden="1" x14ac:dyDescent="0.25"/>
    <row r="37959" hidden="1" x14ac:dyDescent="0.25"/>
    <row r="37960" hidden="1" x14ac:dyDescent="0.25"/>
    <row r="37961" hidden="1" x14ac:dyDescent="0.25"/>
    <row r="37962" hidden="1" x14ac:dyDescent="0.25"/>
    <row r="37963" hidden="1" x14ac:dyDescent="0.25"/>
    <row r="37964" hidden="1" x14ac:dyDescent="0.25"/>
    <row r="37965" hidden="1" x14ac:dyDescent="0.25"/>
    <row r="37966" hidden="1" x14ac:dyDescent="0.25"/>
    <row r="37967" hidden="1" x14ac:dyDescent="0.25"/>
    <row r="37968" hidden="1" x14ac:dyDescent="0.25"/>
    <row r="37969" hidden="1" x14ac:dyDescent="0.25"/>
    <row r="37970" hidden="1" x14ac:dyDescent="0.25"/>
    <row r="37971" hidden="1" x14ac:dyDescent="0.25"/>
    <row r="37972" hidden="1" x14ac:dyDescent="0.25"/>
    <row r="37973" hidden="1" x14ac:dyDescent="0.25"/>
    <row r="37974" hidden="1" x14ac:dyDescent="0.25"/>
    <row r="37975" hidden="1" x14ac:dyDescent="0.25"/>
    <row r="37976" hidden="1" x14ac:dyDescent="0.25"/>
    <row r="37977" hidden="1" x14ac:dyDescent="0.25"/>
    <row r="37978" hidden="1" x14ac:dyDescent="0.25"/>
    <row r="37979" hidden="1" x14ac:dyDescent="0.25"/>
    <row r="37980" hidden="1" x14ac:dyDescent="0.25"/>
    <row r="37981" hidden="1" x14ac:dyDescent="0.25"/>
    <row r="37982" hidden="1" x14ac:dyDescent="0.25"/>
    <row r="37983" hidden="1" x14ac:dyDescent="0.25"/>
    <row r="37984" hidden="1" x14ac:dyDescent="0.25"/>
    <row r="37985" hidden="1" x14ac:dyDescent="0.25"/>
    <row r="37986" hidden="1" x14ac:dyDescent="0.25"/>
    <row r="37987" hidden="1" x14ac:dyDescent="0.25"/>
    <row r="37988" hidden="1" x14ac:dyDescent="0.25"/>
    <row r="37989" hidden="1" x14ac:dyDescent="0.25"/>
    <row r="37990" hidden="1" x14ac:dyDescent="0.25"/>
    <row r="37991" hidden="1" x14ac:dyDescent="0.25"/>
    <row r="37992" hidden="1" x14ac:dyDescent="0.25"/>
    <row r="37993" hidden="1" x14ac:dyDescent="0.25"/>
    <row r="37994" hidden="1" x14ac:dyDescent="0.25"/>
    <row r="37995" hidden="1" x14ac:dyDescent="0.25"/>
    <row r="37996" hidden="1" x14ac:dyDescent="0.25"/>
    <row r="37997" hidden="1" x14ac:dyDescent="0.25"/>
    <row r="37998" hidden="1" x14ac:dyDescent="0.25"/>
    <row r="37999" hidden="1" x14ac:dyDescent="0.25"/>
    <row r="38000" hidden="1" x14ac:dyDescent="0.25"/>
    <row r="38001" hidden="1" x14ac:dyDescent="0.25"/>
    <row r="38002" hidden="1" x14ac:dyDescent="0.25"/>
    <row r="38003" hidden="1" x14ac:dyDescent="0.25"/>
    <row r="38004" hidden="1" x14ac:dyDescent="0.25"/>
    <row r="38005" hidden="1" x14ac:dyDescent="0.25"/>
    <row r="38006" hidden="1" x14ac:dyDescent="0.25"/>
    <row r="38007" hidden="1" x14ac:dyDescent="0.25"/>
    <row r="38008" hidden="1" x14ac:dyDescent="0.25"/>
    <row r="38009" hidden="1" x14ac:dyDescent="0.25"/>
    <row r="38010" hidden="1" x14ac:dyDescent="0.25"/>
    <row r="38011" hidden="1" x14ac:dyDescent="0.25"/>
    <row r="38012" hidden="1" x14ac:dyDescent="0.25"/>
    <row r="38013" hidden="1" x14ac:dyDescent="0.25"/>
    <row r="38014" hidden="1" x14ac:dyDescent="0.25"/>
    <row r="38015" hidden="1" x14ac:dyDescent="0.25"/>
    <row r="38016" hidden="1" x14ac:dyDescent="0.25"/>
    <row r="38017" hidden="1" x14ac:dyDescent="0.25"/>
    <row r="38018" hidden="1" x14ac:dyDescent="0.25"/>
    <row r="38019" hidden="1" x14ac:dyDescent="0.25"/>
    <row r="38020" hidden="1" x14ac:dyDescent="0.25"/>
    <row r="38021" hidden="1" x14ac:dyDescent="0.25"/>
    <row r="38022" hidden="1" x14ac:dyDescent="0.25"/>
    <row r="38023" hidden="1" x14ac:dyDescent="0.25"/>
    <row r="38024" hidden="1" x14ac:dyDescent="0.25"/>
    <row r="38025" hidden="1" x14ac:dyDescent="0.25"/>
    <row r="38026" hidden="1" x14ac:dyDescent="0.25"/>
    <row r="38027" hidden="1" x14ac:dyDescent="0.25"/>
    <row r="38028" hidden="1" x14ac:dyDescent="0.25"/>
    <row r="38029" hidden="1" x14ac:dyDescent="0.25"/>
    <row r="38030" hidden="1" x14ac:dyDescent="0.25"/>
    <row r="38031" hidden="1" x14ac:dyDescent="0.25"/>
    <row r="38032" hidden="1" x14ac:dyDescent="0.25"/>
    <row r="38033" hidden="1" x14ac:dyDescent="0.25"/>
    <row r="38034" hidden="1" x14ac:dyDescent="0.25"/>
    <row r="38035" hidden="1" x14ac:dyDescent="0.25"/>
    <row r="38036" hidden="1" x14ac:dyDescent="0.25"/>
    <row r="38037" hidden="1" x14ac:dyDescent="0.25"/>
    <row r="38038" hidden="1" x14ac:dyDescent="0.25"/>
    <row r="38039" hidden="1" x14ac:dyDescent="0.25"/>
    <row r="38040" hidden="1" x14ac:dyDescent="0.25"/>
    <row r="38041" hidden="1" x14ac:dyDescent="0.25"/>
    <row r="38042" hidden="1" x14ac:dyDescent="0.25"/>
    <row r="38043" hidden="1" x14ac:dyDescent="0.25"/>
    <row r="38044" hidden="1" x14ac:dyDescent="0.25"/>
    <row r="38045" hidden="1" x14ac:dyDescent="0.25"/>
    <row r="38046" hidden="1" x14ac:dyDescent="0.25"/>
    <row r="38047" hidden="1" x14ac:dyDescent="0.25"/>
    <row r="38048" hidden="1" x14ac:dyDescent="0.25"/>
    <row r="38049" hidden="1" x14ac:dyDescent="0.25"/>
    <row r="38050" hidden="1" x14ac:dyDescent="0.25"/>
    <row r="38051" hidden="1" x14ac:dyDescent="0.25"/>
    <row r="38052" hidden="1" x14ac:dyDescent="0.25"/>
    <row r="38053" hidden="1" x14ac:dyDescent="0.25"/>
    <row r="38054" hidden="1" x14ac:dyDescent="0.25"/>
    <row r="38055" hidden="1" x14ac:dyDescent="0.25"/>
    <row r="38056" hidden="1" x14ac:dyDescent="0.25"/>
    <row r="38057" hidden="1" x14ac:dyDescent="0.25"/>
    <row r="38058" hidden="1" x14ac:dyDescent="0.25"/>
    <row r="38059" hidden="1" x14ac:dyDescent="0.25"/>
    <row r="38060" hidden="1" x14ac:dyDescent="0.25"/>
    <row r="38061" hidden="1" x14ac:dyDescent="0.25"/>
    <row r="38062" hidden="1" x14ac:dyDescent="0.25"/>
    <row r="38063" hidden="1" x14ac:dyDescent="0.25"/>
    <row r="38064" hidden="1" x14ac:dyDescent="0.25"/>
    <row r="38065" hidden="1" x14ac:dyDescent="0.25"/>
    <row r="38066" hidden="1" x14ac:dyDescent="0.25"/>
    <row r="38067" hidden="1" x14ac:dyDescent="0.25"/>
    <row r="38068" hidden="1" x14ac:dyDescent="0.25"/>
    <row r="38069" hidden="1" x14ac:dyDescent="0.25"/>
    <row r="38070" hidden="1" x14ac:dyDescent="0.25"/>
    <row r="38071" hidden="1" x14ac:dyDescent="0.25"/>
    <row r="38072" hidden="1" x14ac:dyDescent="0.25"/>
    <row r="38073" hidden="1" x14ac:dyDescent="0.25"/>
    <row r="38074" hidden="1" x14ac:dyDescent="0.25"/>
    <row r="38075" hidden="1" x14ac:dyDescent="0.25"/>
    <row r="38076" hidden="1" x14ac:dyDescent="0.25"/>
    <row r="38077" hidden="1" x14ac:dyDescent="0.25"/>
    <row r="38078" hidden="1" x14ac:dyDescent="0.25"/>
    <row r="38079" hidden="1" x14ac:dyDescent="0.25"/>
    <row r="38080" hidden="1" x14ac:dyDescent="0.25"/>
    <row r="38081" hidden="1" x14ac:dyDescent="0.25"/>
    <row r="38082" hidden="1" x14ac:dyDescent="0.25"/>
    <row r="38083" hidden="1" x14ac:dyDescent="0.25"/>
    <row r="38084" hidden="1" x14ac:dyDescent="0.25"/>
    <row r="38085" hidden="1" x14ac:dyDescent="0.25"/>
    <row r="38086" hidden="1" x14ac:dyDescent="0.25"/>
    <row r="38087" hidden="1" x14ac:dyDescent="0.25"/>
    <row r="38088" hidden="1" x14ac:dyDescent="0.25"/>
    <row r="38089" hidden="1" x14ac:dyDescent="0.25"/>
    <row r="38090" hidden="1" x14ac:dyDescent="0.25"/>
    <row r="38091" hidden="1" x14ac:dyDescent="0.25"/>
    <row r="38092" hidden="1" x14ac:dyDescent="0.25"/>
    <row r="38093" hidden="1" x14ac:dyDescent="0.25"/>
    <row r="38094" hidden="1" x14ac:dyDescent="0.25"/>
    <row r="38095" hidden="1" x14ac:dyDescent="0.25"/>
    <row r="38096" hidden="1" x14ac:dyDescent="0.25"/>
    <row r="38097" hidden="1" x14ac:dyDescent="0.25"/>
    <row r="38098" hidden="1" x14ac:dyDescent="0.25"/>
    <row r="38099" hidden="1" x14ac:dyDescent="0.25"/>
    <row r="38100" hidden="1" x14ac:dyDescent="0.25"/>
    <row r="38101" hidden="1" x14ac:dyDescent="0.25"/>
    <row r="38102" hidden="1" x14ac:dyDescent="0.25"/>
    <row r="38103" hidden="1" x14ac:dyDescent="0.25"/>
    <row r="38104" hidden="1" x14ac:dyDescent="0.25"/>
    <row r="38105" hidden="1" x14ac:dyDescent="0.25"/>
    <row r="38106" hidden="1" x14ac:dyDescent="0.25"/>
    <row r="38107" hidden="1" x14ac:dyDescent="0.25"/>
    <row r="38108" hidden="1" x14ac:dyDescent="0.25"/>
    <row r="38109" hidden="1" x14ac:dyDescent="0.25"/>
    <row r="38110" hidden="1" x14ac:dyDescent="0.25"/>
    <row r="38111" hidden="1" x14ac:dyDescent="0.25"/>
    <row r="38112" hidden="1" x14ac:dyDescent="0.25"/>
    <row r="38113" hidden="1" x14ac:dyDescent="0.25"/>
    <row r="38114" hidden="1" x14ac:dyDescent="0.25"/>
    <row r="38115" hidden="1" x14ac:dyDescent="0.25"/>
    <row r="38116" hidden="1" x14ac:dyDescent="0.25"/>
    <row r="38117" hidden="1" x14ac:dyDescent="0.25"/>
    <row r="38118" hidden="1" x14ac:dyDescent="0.25"/>
    <row r="38119" hidden="1" x14ac:dyDescent="0.25"/>
    <row r="38120" hidden="1" x14ac:dyDescent="0.25"/>
    <row r="38121" hidden="1" x14ac:dyDescent="0.25"/>
    <row r="38122" hidden="1" x14ac:dyDescent="0.25"/>
    <row r="38123" hidden="1" x14ac:dyDescent="0.25"/>
    <row r="38124" hidden="1" x14ac:dyDescent="0.25"/>
    <row r="38125" hidden="1" x14ac:dyDescent="0.25"/>
    <row r="38126" hidden="1" x14ac:dyDescent="0.25"/>
    <row r="38127" hidden="1" x14ac:dyDescent="0.25"/>
    <row r="38128" hidden="1" x14ac:dyDescent="0.25"/>
    <row r="38129" hidden="1" x14ac:dyDescent="0.25"/>
    <row r="38130" hidden="1" x14ac:dyDescent="0.25"/>
    <row r="38131" hidden="1" x14ac:dyDescent="0.25"/>
    <row r="38132" hidden="1" x14ac:dyDescent="0.25"/>
    <row r="38133" hidden="1" x14ac:dyDescent="0.25"/>
    <row r="38134" hidden="1" x14ac:dyDescent="0.25"/>
    <row r="38135" hidden="1" x14ac:dyDescent="0.25"/>
    <row r="38136" hidden="1" x14ac:dyDescent="0.25"/>
    <row r="38137" hidden="1" x14ac:dyDescent="0.25"/>
    <row r="38138" hidden="1" x14ac:dyDescent="0.25"/>
    <row r="38139" hidden="1" x14ac:dyDescent="0.25"/>
    <row r="38140" hidden="1" x14ac:dyDescent="0.25"/>
    <row r="38141" hidden="1" x14ac:dyDescent="0.25"/>
    <row r="38142" hidden="1" x14ac:dyDescent="0.25"/>
    <row r="38143" hidden="1" x14ac:dyDescent="0.25"/>
    <row r="38144" hidden="1" x14ac:dyDescent="0.25"/>
    <row r="38145" hidden="1" x14ac:dyDescent="0.25"/>
    <row r="38146" hidden="1" x14ac:dyDescent="0.25"/>
    <row r="38147" hidden="1" x14ac:dyDescent="0.25"/>
    <row r="38148" hidden="1" x14ac:dyDescent="0.25"/>
    <row r="38149" hidden="1" x14ac:dyDescent="0.25"/>
    <row r="38150" hidden="1" x14ac:dyDescent="0.25"/>
    <row r="38151" hidden="1" x14ac:dyDescent="0.25"/>
    <row r="38152" hidden="1" x14ac:dyDescent="0.25"/>
    <row r="38153" hidden="1" x14ac:dyDescent="0.25"/>
    <row r="38154" hidden="1" x14ac:dyDescent="0.25"/>
    <row r="38155" hidden="1" x14ac:dyDescent="0.25"/>
    <row r="38156" hidden="1" x14ac:dyDescent="0.25"/>
    <row r="38157" hidden="1" x14ac:dyDescent="0.25"/>
    <row r="38158" hidden="1" x14ac:dyDescent="0.25"/>
    <row r="38159" hidden="1" x14ac:dyDescent="0.25"/>
    <row r="38160" hidden="1" x14ac:dyDescent="0.25"/>
    <row r="38161" hidden="1" x14ac:dyDescent="0.25"/>
    <row r="38162" hidden="1" x14ac:dyDescent="0.25"/>
    <row r="38163" hidden="1" x14ac:dyDescent="0.25"/>
    <row r="38164" hidden="1" x14ac:dyDescent="0.25"/>
    <row r="38165" hidden="1" x14ac:dyDescent="0.25"/>
    <row r="38166" hidden="1" x14ac:dyDescent="0.25"/>
    <row r="38167" hidden="1" x14ac:dyDescent="0.25"/>
    <row r="38168" hidden="1" x14ac:dyDescent="0.25"/>
    <row r="38169" hidden="1" x14ac:dyDescent="0.25"/>
    <row r="38170" hidden="1" x14ac:dyDescent="0.25"/>
    <row r="38171" hidden="1" x14ac:dyDescent="0.25"/>
    <row r="38172" hidden="1" x14ac:dyDescent="0.25"/>
    <row r="38173" hidden="1" x14ac:dyDescent="0.25"/>
    <row r="38174" hidden="1" x14ac:dyDescent="0.25"/>
    <row r="38175" hidden="1" x14ac:dyDescent="0.25"/>
    <row r="38176" hidden="1" x14ac:dyDescent="0.25"/>
    <row r="38177" hidden="1" x14ac:dyDescent="0.25"/>
    <row r="38178" hidden="1" x14ac:dyDescent="0.25"/>
    <row r="38179" hidden="1" x14ac:dyDescent="0.25"/>
    <row r="38180" hidden="1" x14ac:dyDescent="0.25"/>
    <row r="38181" hidden="1" x14ac:dyDescent="0.25"/>
    <row r="38182" hidden="1" x14ac:dyDescent="0.25"/>
    <row r="38183" hidden="1" x14ac:dyDescent="0.25"/>
    <row r="38184" hidden="1" x14ac:dyDescent="0.25"/>
    <row r="38185" hidden="1" x14ac:dyDescent="0.25"/>
    <row r="38186" hidden="1" x14ac:dyDescent="0.25"/>
    <row r="38187" hidden="1" x14ac:dyDescent="0.25"/>
    <row r="38188" hidden="1" x14ac:dyDescent="0.25"/>
    <row r="38189" hidden="1" x14ac:dyDescent="0.25"/>
    <row r="38190" hidden="1" x14ac:dyDescent="0.25"/>
    <row r="38191" hidden="1" x14ac:dyDescent="0.25"/>
    <row r="38192" hidden="1" x14ac:dyDescent="0.25"/>
    <row r="38193" hidden="1" x14ac:dyDescent="0.25"/>
    <row r="38194" hidden="1" x14ac:dyDescent="0.25"/>
    <row r="38195" hidden="1" x14ac:dyDescent="0.25"/>
    <row r="38196" hidden="1" x14ac:dyDescent="0.25"/>
    <row r="38197" hidden="1" x14ac:dyDescent="0.25"/>
    <row r="38198" hidden="1" x14ac:dyDescent="0.25"/>
    <row r="38199" hidden="1" x14ac:dyDescent="0.25"/>
    <row r="38200" hidden="1" x14ac:dyDescent="0.25"/>
    <row r="38201" hidden="1" x14ac:dyDescent="0.25"/>
    <row r="38202" hidden="1" x14ac:dyDescent="0.25"/>
    <row r="38203" hidden="1" x14ac:dyDescent="0.25"/>
    <row r="38204" hidden="1" x14ac:dyDescent="0.25"/>
    <row r="38205" hidden="1" x14ac:dyDescent="0.25"/>
    <row r="38206" hidden="1" x14ac:dyDescent="0.25"/>
    <row r="38207" hidden="1" x14ac:dyDescent="0.25"/>
    <row r="38208" hidden="1" x14ac:dyDescent="0.25"/>
    <row r="38209" hidden="1" x14ac:dyDescent="0.25"/>
    <row r="38210" hidden="1" x14ac:dyDescent="0.25"/>
    <row r="38211" hidden="1" x14ac:dyDescent="0.25"/>
    <row r="38212" hidden="1" x14ac:dyDescent="0.25"/>
    <row r="38213" hidden="1" x14ac:dyDescent="0.25"/>
    <row r="38214" hidden="1" x14ac:dyDescent="0.25"/>
    <row r="38215" hidden="1" x14ac:dyDescent="0.25"/>
    <row r="38216" hidden="1" x14ac:dyDescent="0.25"/>
    <row r="38217" hidden="1" x14ac:dyDescent="0.25"/>
    <row r="38218" hidden="1" x14ac:dyDescent="0.25"/>
    <row r="38219" hidden="1" x14ac:dyDescent="0.25"/>
    <row r="38220" hidden="1" x14ac:dyDescent="0.25"/>
    <row r="38221" hidden="1" x14ac:dyDescent="0.25"/>
    <row r="38222" hidden="1" x14ac:dyDescent="0.25"/>
    <row r="38223" hidden="1" x14ac:dyDescent="0.25"/>
    <row r="38224" hidden="1" x14ac:dyDescent="0.25"/>
    <row r="38225" hidden="1" x14ac:dyDescent="0.25"/>
    <row r="38226" hidden="1" x14ac:dyDescent="0.25"/>
    <row r="38227" hidden="1" x14ac:dyDescent="0.25"/>
    <row r="38228" hidden="1" x14ac:dyDescent="0.25"/>
    <row r="38229" hidden="1" x14ac:dyDescent="0.25"/>
    <row r="38230" hidden="1" x14ac:dyDescent="0.25"/>
    <row r="38231" hidden="1" x14ac:dyDescent="0.25"/>
    <row r="38232" hidden="1" x14ac:dyDescent="0.25"/>
    <row r="38233" hidden="1" x14ac:dyDescent="0.25"/>
    <row r="38234" hidden="1" x14ac:dyDescent="0.25"/>
    <row r="38235" hidden="1" x14ac:dyDescent="0.25"/>
    <row r="38236" hidden="1" x14ac:dyDescent="0.25"/>
    <row r="38237" hidden="1" x14ac:dyDescent="0.25"/>
    <row r="38238" hidden="1" x14ac:dyDescent="0.25"/>
    <row r="38239" hidden="1" x14ac:dyDescent="0.25"/>
    <row r="38240" hidden="1" x14ac:dyDescent="0.25"/>
    <row r="38241" hidden="1" x14ac:dyDescent="0.25"/>
    <row r="38242" hidden="1" x14ac:dyDescent="0.25"/>
    <row r="38243" hidden="1" x14ac:dyDescent="0.25"/>
    <row r="38244" hidden="1" x14ac:dyDescent="0.25"/>
    <row r="38245" hidden="1" x14ac:dyDescent="0.25"/>
    <row r="38246" hidden="1" x14ac:dyDescent="0.25"/>
    <row r="38247" hidden="1" x14ac:dyDescent="0.25"/>
    <row r="38248" hidden="1" x14ac:dyDescent="0.25"/>
    <row r="38249" hidden="1" x14ac:dyDescent="0.25"/>
    <row r="38250" hidden="1" x14ac:dyDescent="0.25"/>
    <row r="38251" hidden="1" x14ac:dyDescent="0.25"/>
    <row r="38252" hidden="1" x14ac:dyDescent="0.25"/>
    <row r="38253" hidden="1" x14ac:dyDescent="0.25"/>
    <row r="38254" hidden="1" x14ac:dyDescent="0.25"/>
    <row r="38255" hidden="1" x14ac:dyDescent="0.25"/>
    <row r="38256" hidden="1" x14ac:dyDescent="0.25"/>
    <row r="38257" hidden="1" x14ac:dyDescent="0.25"/>
    <row r="38258" hidden="1" x14ac:dyDescent="0.25"/>
    <row r="38259" hidden="1" x14ac:dyDescent="0.25"/>
    <row r="38260" hidden="1" x14ac:dyDescent="0.25"/>
    <row r="38261" hidden="1" x14ac:dyDescent="0.25"/>
    <row r="38262" hidden="1" x14ac:dyDescent="0.25"/>
    <row r="38263" hidden="1" x14ac:dyDescent="0.25"/>
    <row r="38264" hidden="1" x14ac:dyDescent="0.25"/>
    <row r="38265" hidden="1" x14ac:dyDescent="0.25"/>
    <row r="38266" hidden="1" x14ac:dyDescent="0.25"/>
    <row r="38267" hidden="1" x14ac:dyDescent="0.25"/>
    <row r="38268" hidden="1" x14ac:dyDescent="0.25"/>
    <row r="38269" hidden="1" x14ac:dyDescent="0.25"/>
    <row r="38270" hidden="1" x14ac:dyDescent="0.25"/>
    <row r="38271" hidden="1" x14ac:dyDescent="0.25"/>
    <row r="38272" hidden="1" x14ac:dyDescent="0.25"/>
    <row r="38273" hidden="1" x14ac:dyDescent="0.25"/>
    <row r="38274" hidden="1" x14ac:dyDescent="0.25"/>
    <row r="38275" hidden="1" x14ac:dyDescent="0.25"/>
    <row r="38276" hidden="1" x14ac:dyDescent="0.25"/>
    <row r="38277" hidden="1" x14ac:dyDescent="0.25"/>
    <row r="38278" hidden="1" x14ac:dyDescent="0.25"/>
    <row r="38279" hidden="1" x14ac:dyDescent="0.25"/>
    <row r="38280" hidden="1" x14ac:dyDescent="0.25"/>
    <row r="38281" hidden="1" x14ac:dyDescent="0.25"/>
    <row r="38282" hidden="1" x14ac:dyDescent="0.25"/>
    <row r="38283" hidden="1" x14ac:dyDescent="0.25"/>
    <row r="38284" hidden="1" x14ac:dyDescent="0.25"/>
    <row r="38285" hidden="1" x14ac:dyDescent="0.25"/>
    <row r="38286" hidden="1" x14ac:dyDescent="0.25"/>
    <row r="38287" hidden="1" x14ac:dyDescent="0.25"/>
    <row r="38288" hidden="1" x14ac:dyDescent="0.25"/>
    <row r="38289" hidden="1" x14ac:dyDescent="0.25"/>
    <row r="38290" hidden="1" x14ac:dyDescent="0.25"/>
    <row r="38291" hidden="1" x14ac:dyDescent="0.25"/>
    <row r="38292" hidden="1" x14ac:dyDescent="0.25"/>
    <row r="38293" hidden="1" x14ac:dyDescent="0.25"/>
    <row r="38294" hidden="1" x14ac:dyDescent="0.25"/>
    <row r="38295" hidden="1" x14ac:dyDescent="0.25"/>
    <row r="38296" hidden="1" x14ac:dyDescent="0.25"/>
    <row r="38297" hidden="1" x14ac:dyDescent="0.25"/>
    <row r="38298" hidden="1" x14ac:dyDescent="0.25"/>
    <row r="38299" hidden="1" x14ac:dyDescent="0.25"/>
    <row r="38300" hidden="1" x14ac:dyDescent="0.25"/>
    <row r="38301" hidden="1" x14ac:dyDescent="0.25"/>
    <row r="38302" hidden="1" x14ac:dyDescent="0.25"/>
    <row r="38303" hidden="1" x14ac:dyDescent="0.25"/>
    <row r="38304" hidden="1" x14ac:dyDescent="0.25"/>
    <row r="38305" hidden="1" x14ac:dyDescent="0.25"/>
    <row r="38306" hidden="1" x14ac:dyDescent="0.25"/>
    <row r="38307" hidden="1" x14ac:dyDescent="0.25"/>
    <row r="38308" hidden="1" x14ac:dyDescent="0.25"/>
    <row r="38309" hidden="1" x14ac:dyDescent="0.25"/>
    <row r="38310" hidden="1" x14ac:dyDescent="0.25"/>
    <row r="38311" hidden="1" x14ac:dyDescent="0.25"/>
    <row r="38312" hidden="1" x14ac:dyDescent="0.25"/>
    <row r="38313" hidden="1" x14ac:dyDescent="0.25"/>
    <row r="38314" hidden="1" x14ac:dyDescent="0.25"/>
    <row r="38315" hidden="1" x14ac:dyDescent="0.25"/>
    <row r="38316" hidden="1" x14ac:dyDescent="0.25"/>
    <row r="38317" hidden="1" x14ac:dyDescent="0.25"/>
    <row r="38318" hidden="1" x14ac:dyDescent="0.25"/>
    <row r="38319" hidden="1" x14ac:dyDescent="0.25"/>
    <row r="38320" hidden="1" x14ac:dyDescent="0.25"/>
    <row r="38321" hidden="1" x14ac:dyDescent="0.25"/>
    <row r="38322" hidden="1" x14ac:dyDescent="0.25"/>
    <row r="38323" hidden="1" x14ac:dyDescent="0.25"/>
    <row r="38324" hidden="1" x14ac:dyDescent="0.25"/>
    <row r="38325" hidden="1" x14ac:dyDescent="0.25"/>
    <row r="38326" hidden="1" x14ac:dyDescent="0.25"/>
    <row r="38327" hidden="1" x14ac:dyDescent="0.25"/>
    <row r="38328" hidden="1" x14ac:dyDescent="0.25"/>
    <row r="38329" hidden="1" x14ac:dyDescent="0.25"/>
    <row r="38330" hidden="1" x14ac:dyDescent="0.25"/>
    <row r="38331" hidden="1" x14ac:dyDescent="0.25"/>
    <row r="38332" hidden="1" x14ac:dyDescent="0.25"/>
    <row r="38333" hidden="1" x14ac:dyDescent="0.25"/>
    <row r="38334" hidden="1" x14ac:dyDescent="0.25"/>
    <row r="38335" hidden="1" x14ac:dyDescent="0.25"/>
    <row r="38336" hidden="1" x14ac:dyDescent="0.25"/>
    <row r="38337" hidden="1" x14ac:dyDescent="0.25"/>
    <row r="38338" hidden="1" x14ac:dyDescent="0.25"/>
    <row r="38339" hidden="1" x14ac:dyDescent="0.25"/>
    <row r="38340" hidden="1" x14ac:dyDescent="0.25"/>
    <row r="38341" hidden="1" x14ac:dyDescent="0.25"/>
    <row r="38342" hidden="1" x14ac:dyDescent="0.25"/>
    <row r="38343" hidden="1" x14ac:dyDescent="0.25"/>
    <row r="38344" hidden="1" x14ac:dyDescent="0.25"/>
    <row r="38345" hidden="1" x14ac:dyDescent="0.25"/>
    <row r="38346" hidden="1" x14ac:dyDescent="0.25"/>
    <row r="38347" hidden="1" x14ac:dyDescent="0.25"/>
    <row r="38348" hidden="1" x14ac:dyDescent="0.25"/>
    <row r="38349" hidden="1" x14ac:dyDescent="0.25"/>
    <row r="38350" hidden="1" x14ac:dyDescent="0.25"/>
    <row r="38351" hidden="1" x14ac:dyDescent="0.25"/>
    <row r="38352" hidden="1" x14ac:dyDescent="0.25"/>
    <row r="38353" hidden="1" x14ac:dyDescent="0.25"/>
    <row r="38354" hidden="1" x14ac:dyDescent="0.25"/>
    <row r="38355" hidden="1" x14ac:dyDescent="0.25"/>
    <row r="38356" hidden="1" x14ac:dyDescent="0.25"/>
    <row r="38357" hidden="1" x14ac:dyDescent="0.25"/>
    <row r="38358" hidden="1" x14ac:dyDescent="0.25"/>
    <row r="38359" hidden="1" x14ac:dyDescent="0.25"/>
    <row r="38360" hidden="1" x14ac:dyDescent="0.25"/>
    <row r="38361" hidden="1" x14ac:dyDescent="0.25"/>
    <row r="38362" hidden="1" x14ac:dyDescent="0.25"/>
    <row r="38363" hidden="1" x14ac:dyDescent="0.25"/>
    <row r="38364" hidden="1" x14ac:dyDescent="0.25"/>
    <row r="38365" hidden="1" x14ac:dyDescent="0.25"/>
    <row r="38366" hidden="1" x14ac:dyDescent="0.25"/>
    <row r="38367" hidden="1" x14ac:dyDescent="0.25"/>
    <row r="38368" hidden="1" x14ac:dyDescent="0.25"/>
    <row r="38369" hidden="1" x14ac:dyDescent="0.25"/>
    <row r="38370" hidden="1" x14ac:dyDescent="0.25"/>
    <row r="38371" hidden="1" x14ac:dyDescent="0.25"/>
    <row r="38372" hidden="1" x14ac:dyDescent="0.25"/>
    <row r="38373" hidden="1" x14ac:dyDescent="0.25"/>
    <row r="38374" hidden="1" x14ac:dyDescent="0.25"/>
    <row r="38375" hidden="1" x14ac:dyDescent="0.25"/>
    <row r="38376" hidden="1" x14ac:dyDescent="0.25"/>
    <row r="38377" hidden="1" x14ac:dyDescent="0.25"/>
    <row r="38378" hidden="1" x14ac:dyDescent="0.25"/>
    <row r="38379" hidden="1" x14ac:dyDescent="0.25"/>
    <row r="38380" hidden="1" x14ac:dyDescent="0.25"/>
    <row r="38381" hidden="1" x14ac:dyDescent="0.25"/>
    <row r="38382" hidden="1" x14ac:dyDescent="0.25"/>
    <row r="38383" hidden="1" x14ac:dyDescent="0.25"/>
    <row r="38384" hidden="1" x14ac:dyDescent="0.25"/>
    <row r="38385" hidden="1" x14ac:dyDescent="0.25"/>
    <row r="38386" hidden="1" x14ac:dyDescent="0.25"/>
    <row r="38387" hidden="1" x14ac:dyDescent="0.25"/>
    <row r="38388" hidden="1" x14ac:dyDescent="0.25"/>
    <row r="38389" hidden="1" x14ac:dyDescent="0.25"/>
    <row r="38390" hidden="1" x14ac:dyDescent="0.25"/>
    <row r="38391" hidden="1" x14ac:dyDescent="0.25"/>
    <row r="38392" hidden="1" x14ac:dyDescent="0.25"/>
    <row r="38393" hidden="1" x14ac:dyDescent="0.25"/>
    <row r="38394" hidden="1" x14ac:dyDescent="0.25"/>
    <row r="38395" hidden="1" x14ac:dyDescent="0.25"/>
    <row r="38396" hidden="1" x14ac:dyDescent="0.25"/>
    <row r="38397" hidden="1" x14ac:dyDescent="0.25"/>
    <row r="38398" hidden="1" x14ac:dyDescent="0.25"/>
    <row r="38399" hidden="1" x14ac:dyDescent="0.25"/>
    <row r="38400" hidden="1" x14ac:dyDescent="0.25"/>
    <row r="38401" hidden="1" x14ac:dyDescent="0.25"/>
    <row r="38402" hidden="1" x14ac:dyDescent="0.25"/>
    <row r="38403" hidden="1" x14ac:dyDescent="0.25"/>
    <row r="38404" hidden="1" x14ac:dyDescent="0.25"/>
    <row r="38405" hidden="1" x14ac:dyDescent="0.25"/>
    <row r="38406" hidden="1" x14ac:dyDescent="0.25"/>
    <row r="38407" hidden="1" x14ac:dyDescent="0.25"/>
    <row r="38408" hidden="1" x14ac:dyDescent="0.25"/>
    <row r="38409" hidden="1" x14ac:dyDescent="0.25"/>
    <row r="38410" hidden="1" x14ac:dyDescent="0.25"/>
    <row r="38411" hidden="1" x14ac:dyDescent="0.25"/>
    <row r="38412" hidden="1" x14ac:dyDescent="0.25"/>
    <row r="38413" hidden="1" x14ac:dyDescent="0.25"/>
    <row r="38414" hidden="1" x14ac:dyDescent="0.25"/>
    <row r="38415" hidden="1" x14ac:dyDescent="0.25"/>
    <row r="38416" hidden="1" x14ac:dyDescent="0.25"/>
    <row r="38417" hidden="1" x14ac:dyDescent="0.25"/>
    <row r="38418" hidden="1" x14ac:dyDescent="0.25"/>
    <row r="38419" hidden="1" x14ac:dyDescent="0.25"/>
    <row r="38420" hidden="1" x14ac:dyDescent="0.25"/>
    <row r="38421" hidden="1" x14ac:dyDescent="0.25"/>
    <row r="38422" hidden="1" x14ac:dyDescent="0.25"/>
    <row r="38423" hidden="1" x14ac:dyDescent="0.25"/>
    <row r="38424" hidden="1" x14ac:dyDescent="0.25"/>
    <row r="38425" hidden="1" x14ac:dyDescent="0.25"/>
    <row r="38426" hidden="1" x14ac:dyDescent="0.25"/>
    <row r="38427" hidden="1" x14ac:dyDescent="0.25"/>
    <row r="38428" hidden="1" x14ac:dyDescent="0.25"/>
    <row r="38429" hidden="1" x14ac:dyDescent="0.25"/>
    <row r="38430" hidden="1" x14ac:dyDescent="0.25"/>
    <row r="38431" hidden="1" x14ac:dyDescent="0.25"/>
    <row r="38432" hidden="1" x14ac:dyDescent="0.25"/>
    <row r="38433" hidden="1" x14ac:dyDescent="0.25"/>
    <row r="38434" hidden="1" x14ac:dyDescent="0.25"/>
    <row r="38435" hidden="1" x14ac:dyDescent="0.25"/>
    <row r="38436" hidden="1" x14ac:dyDescent="0.25"/>
    <row r="38437" hidden="1" x14ac:dyDescent="0.25"/>
    <row r="38438" hidden="1" x14ac:dyDescent="0.25"/>
    <row r="38439" hidden="1" x14ac:dyDescent="0.25"/>
    <row r="38440" hidden="1" x14ac:dyDescent="0.25"/>
    <row r="38441" hidden="1" x14ac:dyDescent="0.25"/>
    <row r="38442" hidden="1" x14ac:dyDescent="0.25"/>
    <row r="38443" hidden="1" x14ac:dyDescent="0.25"/>
    <row r="38444" hidden="1" x14ac:dyDescent="0.25"/>
    <row r="38445" hidden="1" x14ac:dyDescent="0.25"/>
    <row r="38446" hidden="1" x14ac:dyDescent="0.25"/>
    <row r="38447" hidden="1" x14ac:dyDescent="0.25"/>
    <row r="38448" hidden="1" x14ac:dyDescent="0.25"/>
    <row r="38449" hidden="1" x14ac:dyDescent="0.25"/>
    <row r="38450" hidden="1" x14ac:dyDescent="0.25"/>
    <row r="38451" hidden="1" x14ac:dyDescent="0.25"/>
    <row r="38452" hidden="1" x14ac:dyDescent="0.25"/>
    <row r="38453" hidden="1" x14ac:dyDescent="0.25"/>
    <row r="38454" hidden="1" x14ac:dyDescent="0.25"/>
    <row r="38455" hidden="1" x14ac:dyDescent="0.25"/>
    <row r="38456" hidden="1" x14ac:dyDescent="0.25"/>
    <row r="38457" hidden="1" x14ac:dyDescent="0.25"/>
    <row r="38458" hidden="1" x14ac:dyDescent="0.25"/>
    <row r="38459" hidden="1" x14ac:dyDescent="0.25"/>
    <row r="38460" hidden="1" x14ac:dyDescent="0.25"/>
    <row r="38461" hidden="1" x14ac:dyDescent="0.25"/>
    <row r="38462" hidden="1" x14ac:dyDescent="0.25"/>
    <row r="38463" hidden="1" x14ac:dyDescent="0.25"/>
    <row r="38464" hidden="1" x14ac:dyDescent="0.25"/>
    <row r="38465" hidden="1" x14ac:dyDescent="0.25"/>
    <row r="38466" hidden="1" x14ac:dyDescent="0.25"/>
    <row r="38467" hidden="1" x14ac:dyDescent="0.25"/>
    <row r="38468" hidden="1" x14ac:dyDescent="0.25"/>
    <row r="38469" hidden="1" x14ac:dyDescent="0.25"/>
    <row r="38470" hidden="1" x14ac:dyDescent="0.25"/>
    <row r="38471" hidden="1" x14ac:dyDescent="0.25"/>
    <row r="38472" hidden="1" x14ac:dyDescent="0.25"/>
    <row r="38473" hidden="1" x14ac:dyDescent="0.25"/>
    <row r="38474" hidden="1" x14ac:dyDescent="0.25"/>
    <row r="38475" hidden="1" x14ac:dyDescent="0.25"/>
    <row r="38476" hidden="1" x14ac:dyDescent="0.25"/>
    <row r="38477" hidden="1" x14ac:dyDescent="0.25"/>
    <row r="38478" hidden="1" x14ac:dyDescent="0.25"/>
    <row r="38479" hidden="1" x14ac:dyDescent="0.25"/>
    <row r="38480" hidden="1" x14ac:dyDescent="0.25"/>
    <row r="38481" hidden="1" x14ac:dyDescent="0.25"/>
    <row r="38482" hidden="1" x14ac:dyDescent="0.25"/>
    <row r="38483" hidden="1" x14ac:dyDescent="0.25"/>
    <row r="38484" hidden="1" x14ac:dyDescent="0.25"/>
    <row r="38485" hidden="1" x14ac:dyDescent="0.25"/>
    <row r="38486" hidden="1" x14ac:dyDescent="0.25"/>
    <row r="38487" hidden="1" x14ac:dyDescent="0.25"/>
    <row r="38488" hidden="1" x14ac:dyDescent="0.25"/>
    <row r="38489" hidden="1" x14ac:dyDescent="0.25"/>
    <row r="38490" hidden="1" x14ac:dyDescent="0.25"/>
    <row r="38491" hidden="1" x14ac:dyDescent="0.25"/>
    <row r="38492" hidden="1" x14ac:dyDescent="0.25"/>
    <row r="38493" hidden="1" x14ac:dyDescent="0.25"/>
    <row r="38494" hidden="1" x14ac:dyDescent="0.25"/>
    <row r="38495" hidden="1" x14ac:dyDescent="0.25"/>
    <row r="38496" hidden="1" x14ac:dyDescent="0.25"/>
    <row r="38497" hidden="1" x14ac:dyDescent="0.25"/>
    <row r="38498" hidden="1" x14ac:dyDescent="0.25"/>
    <row r="38499" hidden="1" x14ac:dyDescent="0.25"/>
    <row r="38500" hidden="1" x14ac:dyDescent="0.25"/>
    <row r="38501" hidden="1" x14ac:dyDescent="0.25"/>
    <row r="38502" hidden="1" x14ac:dyDescent="0.25"/>
    <row r="38503" hidden="1" x14ac:dyDescent="0.25"/>
    <row r="38504" hidden="1" x14ac:dyDescent="0.25"/>
    <row r="38505" hidden="1" x14ac:dyDescent="0.25"/>
    <row r="38506" hidden="1" x14ac:dyDescent="0.25"/>
    <row r="38507" hidden="1" x14ac:dyDescent="0.25"/>
    <row r="38508" hidden="1" x14ac:dyDescent="0.25"/>
    <row r="38509" hidden="1" x14ac:dyDescent="0.25"/>
    <row r="38510" hidden="1" x14ac:dyDescent="0.25"/>
    <row r="38511" hidden="1" x14ac:dyDescent="0.25"/>
    <row r="38512" hidden="1" x14ac:dyDescent="0.25"/>
    <row r="38513" hidden="1" x14ac:dyDescent="0.25"/>
    <row r="38514" hidden="1" x14ac:dyDescent="0.25"/>
    <row r="38515" hidden="1" x14ac:dyDescent="0.25"/>
    <row r="38516" hidden="1" x14ac:dyDescent="0.25"/>
    <row r="38517" hidden="1" x14ac:dyDescent="0.25"/>
    <row r="38518" hidden="1" x14ac:dyDescent="0.25"/>
    <row r="38519" hidden="1" x14ac:dyDescent="0.25"/>
    <row r="38520" hidden="1" x14ac:dyDescent="0.25"/>
    <row r="38521" hidden="1" x14ac:dyDescent="0.25"/>
    <row r="38522" hidden="1" x14ac:dyDescent="0.25"/>
    <row r="38523" hidden="1" x14ac:dyDescent="0.25"/>
    <row r="38524" hidden="1" x14ac:dyDescent="0.25"/>
    <row r="38525" hidden="1" x14ac:dyDescent="0.25"/>
    <row r="38526" hidden="1" x14ac:dyDescent="0.25"/>
    <row r="38527" hidden="1" x14ac:dyDescent="0.25"/>
    <row r="38528" hidden="1" x14ac:dyDescent="0.25"/>
    <row r="38529" hidden="1" x14ac:dyDescent="0.25"/>
    <row r="38530" hidden="1" x14ac:dyDescent="0.25"/>
    <row r="38531" hidden="1" x14ac:dyDescent="0.25"/>
    <row r="38532" hidden="1" x14ac:dyDescent="0.25"/>
    <row r="38533" hidden="1" x14ac:dyDescent="0.25"/>
    <row r="38534" hidden="1" x14ac:dyDescent="0.25"/>
    <row r="38535" hidden="1" x14ac:dyDescent="0.25"/>
    <row r="38536" hidden="1" x14ac:dyDescent="0.25"/>
    <row r="38537" hidden="1" x14ac:dyDescent="0.25"/>
    <row r="38538" hidden="1" x14ac:dyDescent="0.25"/>
    <row r="38539" hidden="1" x14ac:dyDescent="0.25"/>
    <row r="38540" hidden="1" x14ac:dyDescent="0.25"/>
    <row r="38541" hidden="1" x14ac:dyDescent="0.25"/>
    <row r="38542" hidden="1" x14ac:dyDescent="0.25"/>
    <row r="38543" hidden="1" x14ac:dyDescent="0.25"/>
    <row r="38544" hidden="1" x14ac:dyDescent="0.25"/>
    <row r="38545" hidden="1" x14ac:dyDescent="0.25"/>
    <row r="38546" hidden="1" x14ac:dyDescent="0.25"/>
    <row r="38547" hidden="1" x14ac:dyDescent="0.25"/>
    <row r="38548" hidden="1" x14ac:dyDescent="0.25"/>
    <row r="38549" hidden="1" x14ac:dyDescent="0.25"/>
    <row r="38550" hidden="1" x14ac:dyDescent="0.25"/>
    <row r="38551" hidden="1" x14ac:dyDescent="0.25"/>
    <row r="38552" hidden="1" x14ac:dyDescent="0.25"/>
    <row r="38553" hidden="1" x14ac:dyDescent="0.25"/>
    <row r="38554" hidden="1" x14ac:dyDescent="0.25"/>
    <row r="38555" hidden="1" x14ac:dyDescent="0.25"/>
    <row r="38556" hidden="1" x14ac:dyDescent="0.25"/>
    <row r="38557" hidden="1" x14ac:dyDescent="0.25"/>
    <row r="38558" hidden="1" x14ac:dyDescent="0.25"/>
    <row r="38559" hidden="1" x14ac:dyDescent="0.25"/>
    <row r="38560" hidden="1" x14ac:dyDescent="0.25"/>
    <row r="38561" hidden="1" x14ac:dyDescent="0.25"/>
    <row r="38562" hidden="1" x14ac:dyDescent="0.25"/>
    <row r="38563" hidden="1" x14ac:dyDescent="0.25"/>
    <row r="38564" hidden="1" x14ac:dyDescent="0.25"/>
    <row r="38565" hidden="1" x14ac:dyDescent="0.25"/>
    <row r="38566" hidden="1" x14ac:dyDescent="0.25"/>
    <row r="38567" hidden="1" x14ac:dyDescent="0.25"/>
    <row r="38568" hidden="1" x14ac:dyDescent="0.25"/>
    <row r="38569" hidden="1" x14ac:dyDescent="0.25"/>
    <row r="38570" hidden="1" x14ac:dyDescent="0.25"/>
    <row r="38571" hidden="1" x14ac:dyDescent="0.25"/>
    <row r="38572" hidden="1" x14ac:dyDescent="0.25"/>
    <row r="38573" hidden="1" x14ac:dyDescent="0.25"/>
    <row r="38574" hidden="1" x14ac:dyDescent="0.25"/>
    <row r="38575" hidden="1" x14ac:dyDescent="0.25"/>
    <row r="38576" hidden="1" x14ac:dyDescent="0.25"/>
    <row r="38577" hidden="1" x14ac:dyDescent="0.25"/>
    <row r="38578" hidden="1" x14ac:dyDescent="0.25"/>
    <row r="38579" hidden="1" x14ac:dyDescent="0.25"/>
    <row r="38580" hidden="1" x14ac:dyDescent="0.25"/>
    <row r="38581" hidden="1" x14ac:dyDescent="0.25"/>
    <row r="38582" hidden="1" x14ac:dyDescent="0.25"/>
    <row r="38583" hidden="1" x14ac:dyDescent="0.25"/>
    <row r="38584" hidden="1" x14ac:dyDescent="0.25"/>
    <row r="38585" hidden="1" x14ac:dyDescent="0.25"/>
    <row r="38586" hidden="1" x14ac:dyDescent="0.25"/>
    <row r="38587" hidden="1" x14ac:dyDescent="0.25"/>
    <row r="38588" hidden="1" x14ac:dyDescent="0.25"/>
    <row r="38589" hidden="1" x14ac:dyDescent="0.25"/>
    <row r="38590" hidden="1" x14ac:dyDescent="0.25"/>
    <row r="38591" hidden="1" x14ac:dyDescent="0.25"/>
    <row r="38592" hidden="1" x14ac:dyDescent="0.25"/>
    <row r="38593" hidden="1" x14ac:dyDescent="0.25"/>
    <row r="38594" hidden="1" x14ac:dyDescent="0.25"/>
    <row r="38595" hidden="1" x14ac:dyDescent="0.25"/>
    <row r="38596" hidden="1" x14ac:dyDescent="0.25"/>
    <row r="38597" hidden="1" x14ac:dyDescent="0.25"/>
    <row r="38598" hidden="1" x14ac:dyDescent="0.25"/>
    <row r="38599" hidden="1" x14ac:dyDescent="0.25"/>
    <row r="38600" hidden="1" x14ac:dyDescent="0.25"/>
    <row r="38601" hidden="1" x14ac:dyDescent="0.25"/>
    <row r="38602" hidden="1" x14ac:dyDescent="0.25"/>
    <row r="38603" hidden="1" x14ac:dyDescent="0.25"/>
    <row r="38604" hidden="1" x14ac:dyDescent="0.25"/>
    <row r="38605" hidden="1" x14ac:dyDescent="0.25"/>
    <row r="38606" hidden="1" x14ac:dyDescent="0.25"/>
    <row r="38607" hidden="1" x14ac:dyDescent="0.25"/>
    <row r="38608" hidden="1" x14ac:dyDescent="0.25"/>
    <row r="38609" hidden="1" x14ac:dyDescent="0.25"/>
    <row r="38610" hidden="1" x14ac:dyDescent="0.25"/>
    <row r="38611" hidden="1" x14ac:dyDescent="0.25"/>
    <row r="38612" hidden="1" x14ac:dyDescent="0.25"/>
    <row r="38613" hidden="1" x14ac:dyDescent="0.25"/>
    <row r="38614" hidden="1" x14ac:dyDescent="0.25"/>
    <row r="38615" hidden="1" x14ac:dyDescent="0.25"/>
    <row r="38616" hidden="1" x14ac:dyDescent="0.25"/>
    <row r="38617" hidden="1" x14ac:dyDescent="0.25"/>
    <row r="38618" hidden="1" x14ac:dyDescent="0.25"/>
    <row r="38619" hidden="1" x14ac:dyDescent="0.25"/>
    <row r="38620" hidden="1" x14ac:dyDescent="0.25"/>
    <row r="38621" hidden="1" x14ac:dyDescent="0.25"/>
    <row r="38622" hidden="1" x14ac:dyDescent="0.25"/>
    <row r="38623" hidden="1" x14ac:dyDescent="0.25"/>
    <row r="38624" hidden="1" x14ac:dyDescent="0.25"/>
    <row r="38625" hidden="1" x14ac:dyDescent="0.25"/>
    <row r="38626" hidden="1" x14ac:dyDescent="0.25"/>
    <row r="38627" hidden="1" x14ac:dyDescent="0.25"/>
    <row r="38628" hidden="1" x14ac:dyDescent="0.25"/>
    <row r="38629" hidden="1" x14ac:dyDescent="0.25"/>
    <row r="38630" hidden="1" x14ac:dyDescent="0.25"/>
    <row r="38631" hidden="1" x14ac:dyDescent="0.25"/>
    <row r="38632" hidden="1" x14ac:dyDescent="0.25"/>
    <row r="38633" hidden="1" x14ac:dyDescent="0.25"/>
    <row r="38634" hidden="1" x14ac:dyDescent="0.25"/>
    <row r="38635" hidden="1" x14ac:dyDescent="0.25"/>
    <row r="38636" hidden="1" x14ac:dyDescent="0.25"/>
    <row r="38637" hidden="1" x14ac:dyDescent="0.25"/>
    <row r="38638" hidden="1" x14ac:dyDescent="0.25"/>
    <row r="38639" hidden="1" x14ac:dyDescent="0.25"/>
    <row r="38640" hidden="1" x14ac:dyDescent="0.25"/>
    <row r="38641" hidden="1" x14ac:dyDescent="0.25"/>
    <row r="38642" hidden="1" x14ac:dyDescent="0.25"/>
    <row r="38643" hidden="1" x14ac:dyDescent="0.25"/>
    <row r="38644" hidden="1" x14ac:dyDescent="0.25"/>
    <row r="38645" hidden="1" x14ac:dyDescent="0.25"/>
    <row r="38646" hidden="1" x14ac:dyDescent="0.25"/>
    <row r="38647" hidden="1" x14ac:dyDescent="0.25"/>
    <row r="38648" hidden="1" x14ac:dyDescent="0.25"/>
    <row r="38649" hidden="1" x14ac:dyDescent="0.25"/>
    <row r="38650" hidden="1" x14ac:dyDescent="0.25"/>
    <row r="38651" hidden="1" x14ac:dyDescent="0.25"/>
    <row r="38652" hidden="1" x14ac:dyDescent="0.25"/>
    <row r="38653" hidden="1" x14ac:dyDescent="0.25"/>
    <row r="38654" hidden="1" x14ac:dyDescent="0.25"/>
    <row r="38655" hidden="1" x14ac:dyDescent="0.25"/>
    <row r="38656" hidden="1" x14ac:dyDescent="0.25"/>
    <row r="38657" hidden="1" x14ac:dyDescent="0.25"/>
    <row r="38658" hidden="1" x14ac:dyDescent="0.25"/>
    <row r="38659" hidden="1" x14ac:dyDescent="0.25"/>
    <row r="38660" hidden="1" x14ac:dyDescent="0.25"/>
    <row r="38661" hidden="1" x14ac:dyDescent="0.25"/>
    <row r="38662" hidden="1" x14ac:dyDescent="0.25"/>
    <row r="38663" hidden="1" x14ac:dyDescent="0.25"/>
    <row r="38664" hidden="1" x14ac:dyDescent="0.25"/>
    <row r="38665" hidden="1" x14ac:dyDescent="0.25"/>
    <row r="38666" hidden="1" x14ac:dyDescent="0.25"/>
    <row r="38667" hidden="1" x14ac:dyDescent="0.25"/>
    <row r="38668" hidden="1" x14ac:dyDescent="0.25"/>
    <row r="38669" hidden="1" x14ac:dyDescent="0.25"/>
    <row r="38670" hidden="1" x14ac:dyDescent="0.25"/>
    <row r="38671" hidden="1" x14ac:dyDescent="0.25"/>
    <row r="38672" hidden="1" x14ac:dyDescent="0.25"/>
    <row r="38673" hidden="1" x14ac:dyDescent="0.25"/>
    <row r="38674" hidden="1" x14ac:dyDescent="0.25"/>
    <row r="38675" hidden="1" x14ac:dyDescent="0.25"/>
    <row r="38676" hidden="1" x14ac:dyDescent="0.25"/>
    <row r="38677" hidden="1" x14ac:dyDescent="0.25"/>
    <row r="38678" hidden="1" x14ac:dyDescent="0.25"/>
    <row r="38679" hidden="1" x14ac:dyDescent="0.25"/>
    <row r="38680" hidden="1" x14ac:dyDescent="0.25"/>
    <row r="38681" hidden="1" x14ac:dyDescent="0.25"/>
    <row r="38682" hidden="1" x14ac:dyDescent="0.25"/>
    <row r="38683" hidden="1" x14ac:dyDescent="0.25"/>
    <row r="38684" hidden="1" x14ac:dyDescent="0.25"/>
    <row r="38685" hidden="1" x14ac:dyDescent="0.25"/>
    <row r="38686" hidden="1" x14ac:dyDescent="0.25"/>
    <row r="38687" hidden="1" x14ac:dyDescent="0.25"/>
    <row r="38688" hidden="1" x14ac:dyDescent="0.25"/>
    <row r="38689" hidden="1" x14ac:dyDescent="0.25"/>
    <row r="38690" hidden="1" x14ac:dyDescent="0.25"/>
    <row r="38691" hidden="1" x14ac:dyDescent="0.25"/>
    <row r="38692" hidden="1" x14ac:dyDescent="0.25"/>
    <row r="38693" hidden="1" x14ac:dyDescent="0.25"/>
    <row r="38694" hidden="1" x14ac:dyDescent="0.25"/>
    <row r="38695" hidden="1" x14ac:dyDescent="0.25"/>
    <row r="38696" hidden="1" x14ac:dyDescent="0.25"/>
    <row r="38697" hidden="1" x14ac:dyDescent="0.25"/>
    <row r="38698" hidden="1" x14ac:dyDescent="0.25"/>
    <row r="38699" hidden="1" x14ac:dyDescent="0.25"/>
    <row r="38700" hidden="1" x14ac:dyDescent="0.25"/>
    <row r="38701" hidden="1" x14ac:dyDescent="0.25"/>
    <row r="38702" hidden="1" x14ac:dyDescent="0.25"/>
    <row r="38703" hidden="1" x14ac:dyDescent="0.25"/>
    <row r="38704" hidden="1" x14ac:dyDescent="0.25"/>
    <row r="38705" hidden="1" x14ac:dyDescent="0.25"/>
    <row r="38706" hidden="1" x14ac:dyDescent="0.25"/>
    <row r="38707" hidden="1" x14ac:dyDescent="0.25"/>
    <row r="38708" hidden="1" x14ac:dyDescent="0.25"/>
    <row r="38709" hidden="1" x14ac:dyDescent="0.25"/>
    <row r="38710" hidden="1" x14ac:dyDescent="0.25"/>
    <row r="38711" hidden="1" x14ac:dyDescent="0.25"/>
    <row r="38712" hidden="1" x14ac:dyDescent="0.25"/>
    <row r="38713" hidden="1" x14ac:dyDescent="0.25"/>
    <row r="38714" hidden="1" x14ac:dyDescent="0.25"/>
    <row r="38715" hidden="1" x14ac:dyDescent="0.25"/>
    <row r="38716" hidden="1" x14ac:dyDescent="0.25"/>
    <row r="38717" hidden="1" x14ac:dyDescent="0.25"/>
    <row r="38718" hidden="1" x14ac:dyDescent="0.25"/>
    <row r="38719" hidden="1" x14ac:dyDescent="0.25"/>
    <row r="38720" hidden="1" x14ac:dyDescent="0.25"/>
    <row r="38721" hidden="1" x14ac:dyDescent="0.25"/>
    <row r="38722" hidden="1" x14ac:dyDescent="0.25"/>
    <row r="38723" hidden="1" x14ac:dyDescent="0.25"/>
    <row r="38724" hidden="1" x14ac:dyDescent="0.25"/>
    <row r="38725" hidden="1" x14ac:dyDescent="0.25"/>
    <row r="38726" hidden="1" x14ac:dyDescent="0.25"/>
    <row r="38727" hidden="1" x14ac:dyDescent="0.25"/>
    <row r="38728" hidden="1" x14ac:dyDescent="0.25"/>
    <row r="38729" hidden="1" x14ac:dyDescent="0.25"/>
    <row r="38730" hidden="1" x14ac:dyDescent="0.25"/>
    <row r="38731" hidden="1" x14ac:dyDescent="0.25"/>
    <row r="38732" hidden="1" x14ac:dyDescent="0.25"/>
    <row r="38733" hidden="1" x14ac:dyDescent="0.25"/>
    <row r="38734" hidden="1" x14ac:dyDescent="0.25"/>
    <row r="38735" hidden="1" x14ac:dyDescent="0.25"/>
    <row r="38736" hidden="1" x14ac:dyDescent="0.25"/>
    <row r="38737" hidden="1" x14ac:dyDescent="0.25"/>
    <row r="38738" hidden="1" x14ac:dyDescent="0.25"/>
    <row r="38739" hidden="1" x14ac:dyDescent="0.25"/>
    <row r="38740" hidden="1" x14ac:dyDescent="0.25"/>
    <row r="38741" hidden="1" x14ac:dyDescent="0.25"/>
    <row r="38742" hidden="1" x14ac:dyDescent="0.25"/>
    <row r="38743" hidden="1" x14ac:dyDescent="0.25"/>
    <row r="38744" hidden="1" x14ac:dyDescent="0.25"/>
    <row r="38745" hidden="1" x14ac:dyDescent="0.25"/>
    <row r="38746" hidden="1" x14ac:dyDescent="0.25"/>
    <row r="38747" hidden="1" x14ac:dyDescent="0.25"/>
    <row r="38748" hidden="1" x14ac:dyDescent="0.25"/>
    <row r="38749" hidden="1" x14ac:dyDescent="0.25"/>
    <row r="38750" hidden="1" x14ac:dyDescent="0.25"/>
    <row r="38751" hidden="1" x14ac:dyDescent="0.25"/>
    <row r="38752" hidden="1" x14ac:dyDescent="0.25"/>
    <row r="38753" hidden="1" x14ac:dyDescent="0.25"/>
    <row r="38754" hidden="1" x14ac:dyDescent="0.25"/>
    <row r="38755" hidden="1" x14ac:dyDescent="0.25"/>
    <row r="38756" hidden="1" x14ac:dyDescent="0.25"/>
    <row r="38757" hidden="1" x14ac:dyDescent="0.25"/>
    <row r="38758" hidden="1" x14ac:dyDescent="0.25"/>
    <row r="38759" hidden="1" x14ac:dyDescent="0.25"/>
    <row r="38760" hidden="1" x14ac:dyDescent="0.25"/>
    <row r="38761" hidden="1" x14ac:dyDescent="0.25"/>
    <row r="38762" hidden="1" x14ac:dyDescent="0.25"/>
    <row r="38763" hidden="1" x14ac:dyDescent="0.25"/>
    <row r="38764" hidden="1" x14ac:dyDescent="0.25"/>
    <row r="38765" hidden="1" x14ac:dyDescent="0.25"/>
    <row r="38766" hidden="1" x14ac:dyDescent="0.25"/>
    <row r="38767" hidden="1" x14ac:dyDescent="0.25"/>
    <row r="38768" hidden="1" x14ac:dyDescent="0.25"/>
    <row r="38769" hidden="1" x14ac:dyDescent="0.25"/>
    <row r="38770" hidden="1" x14ac:dyDescent="0.25"/>
    <row r="38771" hidden="1" x14ac:dyDescent="0.25"/>
    <row r="38772" hidden="1" x14ac:dyDescent="0.25"/>
    <row r="38773" hidden="1" x14ac:dyDescent="0.25"/>
    <row r="38774" hidden="1" x14ac:dyDescent="0.25"/>
    <row r="38775" hidden="1" x14ac:dyDescent="0.25"/>
    <row r="38776" hidden="1" x14ac:dyDescent="0.25"/>
    <row r="38777" hidden="1" x14ac:dyDescent="0.25"/>
    <row r="38778" hidden="1" x14ac:dyDescent="0.25"/>
    <row r="38779" hidden="1" x14ac:dyDescent="0.25"/>
    <row r="38780" hidden="1" x14ac:dyDescent="0.25"/>
    <row r="38781" hidden="1" x14ac:dyDescent="0.25"/>
    <row r="38782" hidden="1" x14ac:dyDescent="0.25"/>
    <row r="38783" hidden="1" x14ac:dyDescent="0.25"/>
    <row r="38784" hidden="1" x14ac:dyDescent="0.25"/>
    <row r="38785" hidden="1" x14ac:dyDescent="0.25"/>
    <row r="38786" hidden="1" x14ac:dyDescent="0.25"/>
    <row r="38787" hidden="1" x14ac:dyDescent="0.25"/>
    <row r="38788" hidden="1" x14ac:dyDescent="0.25"/>
    <row r="38789" hidden="1" x14ac:dyDescent="0.25"/>
    <row r="38790" hidden="1" x14ac:dyDescent="0.25"/>
    <row r="38791" hidden="1" x14ac:dyDescent="0.25"/>
    <row r="38792" hidden="1" x14ac:dyDescent="0.25"/>
    <row r="38793" hidden="1" x14ac:dyDescent="0.25"/>
    <row r="38794" hidden="1" x14ac:dyDescent="0.25"/>
    <row r="38795" hidden="1" x14ac:dyDescent="0.25"/>
    <row r="38796" hidden="1" x14ac:dyDescent="0.25"/>
    <row r="38797" hidden="1" x14ac:dyDescent="0.25"/>
    <row r="38798" hidden="1" x14ac:dyDescent="0.25"/>
    <row r="38799" hidden="1" x14ac:dyDescent="0.25"/>
    <row r="38800" hidden="1" x14ac:dyDescent="0.25"/>
    <row r="38801" hidden="1" x14ac:dyDescent="0.25"/>
    <row r="38802" hidden="1" x14ac:dyDescent="0.25"/>
    <row r="38803" hidden="1" x14ac:dyDescent="0.25"/>
    <row r="38804" hidden="1" x14ac:dyDescent="0.25"/>
    <row r="38805" hidden="1" x14ac:dyDescent="0.25"/>
    <row r="38806" hidden="1" x14ac:dyDescent="0.25"/>
    <row r="38807" hidden="1" x14ac:dyDescent="0.25"/>
    <row r="38808" hidden="1" x14ac:dyDescent="0.25"/>
    <row r="38809" hidden="1" x14ac:dyDescent="0.25"/>
    <row r="38810" hidden="1" x14ac:dyDescent="0.25"/>
    <row r="38811" hidden="1" x14ac:dyDescent="0.25"/>
    <row r="38812" hidden="1" x14ac:dyDescent="0.25"/>
    <row r="38813" hidden="1" x14ac:dyDescent="0.25"/>
    <row r="38814" hidden="1" x14ac:dyDescent="0.25"/>
    <row r="38815" hidden="1" x14ac:dyDescent="0.25"/>
    <row r="38816" hidden="1" x14ac:dyDescent="0.25"/>
    <row r="38817" hidden="1" x14ac:dyDescent="0.25"/>
    <row r="38818" hidden="1" x14ac:dyDescent="0.25"/>
    <row r="38819" hidden="1" x14ac:dyDescent="0.25"/>
    <row r="38820" hidden="1" x14ac:dyDescent="0.25"/>
    <row r="38821" hidden="1" x14ac:dyDescent="0.25"/>
    <row r="38822" hidden="1" x14ac:dyDescent="0.25"/>
    <row r="38823" hidden="1" x14ac:dyDescent="0.25"/>
    <row r="38824" hidden="1" x14ac:dyDescent="0.25"/>
    <row r="38825" hidden="1" x14ac:dyDescent="0.25"/>
    <row r="38826" hidden="1" x14ac:dyDescent="0.25"/>
    <row r="38827" hidden="1" x14ac:dyDescent="0.25"/>
    <row r="38828" hidden="1" x14ac:dyDescent="0.25"/>
    <row r="38829" hidden="1" x14ac:dyDescent="0.25"/>
    <row r="38830" hidden="1" x14ac:dyDescent="0.25"/>
    <row r="38831" hidden="1" x14ac:dyDescent="0.25"/>
    <row r="38832" hidden="1" x14ac:dyDescent="0.25"/>
    <row r="38833" hidden="1" x14ac:dyDescent="0.25"/>
    <row r="38834" hidden="1" x14ac:dyDescent="0.25"/>
    <row r="38835" hidden="1" x14ac:dyDescent="0.25"/>
    <row r="38836" hidden="1" x14ac:dyDescent="0.25"/>
    <row r="38837" hidden="1" x14ac:dyDescent="0.25"/>
    <row r="38838" hidden="1" x14ac:dyDescent="0.25"/>
    <row r="38839" hidden="1" x14ac:dyDescent="0.25"/>
    <row r="38840" hidden="1" x14ac:dyDescent="0.25"/>
    <row r="38841" hidden="1" x14ac:dyDescent="0.25"/>
    <row r="38842" hidden="1" x14ac:dyDescent="0.25"/>
    <row r="38843" hidden="1" x14ac:dyDescent="0.25"/>
    <row r="38844" hidden="1" x14ac:dyDescent="0.25"/>
    <row r="38845" hidden="1" x14ac:dyDescent="0.25"/>
    <row r="38846" hidden="1" x14ac:dyDescent="0.25"/>
    <row r="38847" hidden="1" x14ac:dyDescent="0.25"/>
    <row r="38848" hidden="1" x14ac:dyDescent="0.25"/>
    <row r="38849" hidden="1" x14ac:dyDescent="0.25"/>
    <row r="38850" hidden="1" x14ac:dyDescent="0.25"/>
    <row r="38851" hidden="1" x14ac:dyDescent="0.25"/>
    <row r="38852" hidden="1" x14ac:dyDescent="0.25"/>
    <row r="38853" hidden="1" x14ac:dyDescent="0.25"/>
    <row r="38854" hidden="1" x14ac:dyDescent="0.25"/>
    <row r="38855" hidden="1" x14ac:dyDescent="0.25"/>
    <row r="38856" hidden="1" x14ac:dyDescent="0.25"/>
    <row r="38857" hidden="1" x14ac:dyDescent="0.25"/>
    <row r="38858" hidden="1" x14ac:dyDescent="0.25"/>
    <row r="38859" hidden="1" x14ac:dyDescent="0.25"/>
    <row r="38860" hidden="1" x14ac:dyDescent="0.25"/>
    <row r="38861" hidden="1" x14ac:dyDescent="0.25"/>
    <row r="38862" hidden="1" x14ac:dyDescent="0.25"/>
    <row r="38863" hidden="1" x14ac:dyDescent="0.25"/>
    <row r="38864" hidden="1" x14ac:dyDescent="0.25"/>
    <row r="38865" hidden="1" x14ac:dyDescent="0.25"/>
    <row r="38866" hidden="1" x14ac:dyDescent="0.25"/>
    <row r="38867" hidden="1" x14ac:dyDescent="0.25"/>
    <row r="38868" hidden="1" x14ac:dyDescent="0.25"/>
    <row r="38869" hidden="1" x14ac:dyDescent="0.25"/>
    <row r="38870" hidden="1" x14ac:dyDescent="0.25"/>
    <row r="38871" hidden="1" x14ac:dyDescent="0.25"/>
    <row r="38872" hidden="1" x14ac:dyDescent="0.25"/>
    <row r="38873" hidden="1" x14ac:dyDescent="0.25"/>
    <row r="38874" hidden="1" x14ac:dyDescent="0.25"/>
    <row r="38875" hidden="1" x14ac:dyDescent="0.25"/>
    <row r="38876" hidden="1" x14ac:dyDescent="0.25"/>
    <row r="38877" hidden="1" x14ac:dyDescent="0.25"/>
    <row r="38878" hidden="1" x14ac:dyDescent="0.25"/>
    <row r="38879" hidden="1" x14ac:dyDescent="0.25"/>
    <row r="38880" hidden="1" x14ac:dyDescent="0.25"/>
    <row r="38881" hidden="1" x14ac:dyDescent="0.25"/>
    <row r="38882" hidden="1" x14ac:dyDescent="0.25"/>
    <row r="38883" hidden="1" x14ac:dyDescent="0.25"/>
    <row r="38884" hidden="1" x14ac:dyDescent="0.25"/>
    <row r="38885" hidden="1" x14ac:dyDescent="0.25"/>
    <row r="38886" hidden="1" x14ac:dyDescent="0.25"/>
    <row r="38887" hidden="1" x14ac:dyDescent="0.25"/>
    <row r="38888" hidden="1" x14ac:dyDescent="0.25"/>
    <row r="38889" hidden="1" x14ac:dyDescent="0.25"/>
    <row r="38890" hidden="1" x14ac:dyDescent="0.25"/>
    <row r="38891" hidden="1" x14ac:dyDescent="0.25"/>
    <row r="38892" hidden="1" x14ac:dyDescent="0.25"/>
    <row r="38893" hidden="1" x14ac:dyDescent="0.25"/>
    <row r="38894" hidden="1" x14ac:dyDescent="0.25"/>
    <row r="38895" hidden="1" x14ac:dyDescent="0.25"/>
    <row r="38896" hidden="1" x14ac:dyDescent="0.25"/>
    <row r="38897" hidden="1" x14ac:dyDescent="0.25"/>
    <row r="38898" hidden="1" x14ac:dyDescent="0.25"/>
    <row r="38899" hidden="1" x14ac:dyDescent="0.25"/>
    <row r="38900" hidden="1" x14ac:dyDescent="0.25"/>
    <row r="38901" hidden="1" x14ac:dyDescent="0.25"/>
    <row r="38902" hidden="1" x14ac:dyDescent="0.25"/>
    <row r="38903" hidden="1" x14ac:dyDescent="0.25"/>
    <row r="38904" hidden="1" x14ac:dyDescent="0.25"/>
    <row r="38905" hidden="1" x14ac:dyDescent="0.25"/>
    <row r="38906" hidden="1" x14ac:dyDescent="0.25"/>
    <row r="38907" hidden="1" x14ac:dyDescent="0.25"/>
    <row r="38908" hidden="1" x14ac:dyDescent="0.25"/>
    <row r="38909" hidden="1" x14ac:dyDescent="0.25"/>
    <row r="38910" hidden="1" x14ac:dyDescent="0.25"/>
    <row r="38911" hidden="1" x14ac:dyDescent="0.25"/>
    <row r="38912" hidden="1" x14ac:dyDescent="0.25"/>
    <row r="38913" hidden="1" x14ac:dyDescent="0.25"/>
    <row r="38914" hidden="1" x14ac:dyDescent="0.25"/>
    <row r="38915" hidden="1" x14ac:dyDescent="0.25"/>
    <row r="38916" hidden="1" x14ac:dyDescent="0.25"/>
    <row r="38917" hidden="1" x14ac:dyDescent="0.25"/>
    <row r="38918" hidden="1" x14ac:dyDescent="0.25"/>
    <row r="38919" hidden="1" x14ac:dyDescent="0.25"/>
    <row r="38920" hidden="1" x14ac:dyDescent="0.25"/>
    <row r="38921" hidden="1" x14ac:dyDescent="0.25"/>
    <row r="38922" hidden="1" x14ac:dyDescent="0.25"/>
    <row r="38923" hidden="1" x14ac:dyDescent="0.25"/>
    <row r="38924" hidden="1" x14ac:dyDescent="0.25"/>
    <row r="38925" hidden="1" x14ac:dyDescent="0.25"/>
    <row r="38926" hidden="1" x14ac:dyDescent="0.25"/>
    <row r="38927" hidden="1" x14ac:dyDescent="0.25"/>
    <row r="38928" hidden="1" x14ac:dyDescent="0.25"/>
    <row r="38929" hidden="1" x14ac:dyDescent="0.25"/>
    <row r="38930" hidden="1" x14ac:dyDescent="0.25"/>
    <row r="38931" hidden="1" x14ac:dyDescent="0.25"/>
    <row r="38932" hidden="1" x14ac:dyDescent="0.25"/>
    <row r="38933" hidden="1" x14ac:dyDescent="0.25"/>
    <row r="38934" hidden="1" x14ac:dyDescent="0.25"/>
    <row r="38935" hidden="1" x14ac:dyDescent="0.25"/>
    <row r="38936" hidden="1" x14ac:dyDescent="0.25"/>
    <row r="38937" hidden="1" x14ac:dyDescent="0.25"/>
    <row r="38938" hidden="1" x14ac:dyDescent="0.25"/>
    <row r="38939" hidden="1" x14ac:dyDescent="0.25"/>
    <row r="38940" hidden="1" x14ac:dyDescent="0.25"/>
    <row r="38941" hidden="1" x14ac:dyDescent="0.25"/>
    <row r="38942" hidden="1" x14ac:dyDescent="0.25"/>
    <row r="38943" hidden="1" x14ac:dyDescent="0.25"/>
    <row r="38944" hidden="1" x14ac:dyDescent="0.25"/>
    <row r="38945" hidden="1" x14ac:dyDescent="0.25"/>
    <row r="38946" hidden="1" x14ac:dyDescent="0.25"/>
    <row r="38947" hidden="1" x14ac:dyDescent="0.25"/>
    <row r="38948" hidden="1" x14ac:dyDescent="0.25"/>
    <row r="38949" hidden="1" x14ac:dyDescent="0.25"/>
    <row r="38950" hidden="1" x14ac:dyDescent="0.25"/>
    <row r="38951" hidden="1" x14ac:dyDescent="0.25"/>
    <row r="38952" hidden="1" x14ac:dyDescent="0.25"/>
    <row r="38953" hidden="1" x14ac:dyDescent="0.25"/>
    <row r="38954" hidden="1" x14ac:dyDescent="0.25"/>
    <row r="38955" hidden="1" x14ac:dyDescent="0.25"/>
    <row r="38956" hidden="1" x14ac:dyDescent="0.25"/>
    <row r="38957" hidden="1" x14ac:dyDescent="0.25"/>
    <row r="38958" hidden="1" x14ac:dyDescent="0.25"/>
    <row r="38959" hidden="1" x14ac:dyDescent="0.25"/>
    <row r="38960" hidden="1" x14ac:dyDescent="0.25"/>
    <row r="38961" hidden="1" x14ac:dyDescent="0.25"/>
    <row r="38962" hidden="1" x14ac:dyDescent="0.25"/>
    <row r="38963" hidden="1" x14ac:dyDescent="0.25"/>
    <row r="38964" hidden="1" x14ac:dyDescent="0.25"/>
    <row r="38965" hidden="1" x14ac:dyDescent="0.25"/>
    <row r="38966" hidden="1" x14ac:dyDescent="0.25"/>
    <row r="38967" hidden="1" x14ac:dyDescent="0.25"/>
    <row r="38968" hidden="1" x14ac:dyDescent="0.25"/>
    <row r="38969" hidden="1" x14ac:dyDescent="0.25"/>
    <row r="38970" hidden="1" x14ac:dyDescent="0.25"/>
    <row r="38971" hidden="1" x14ac:dyDescent="0.25"/>
    <row r="38972" hidden="1" x14ac:dyDescent="0.25"/>
    <row r="38973" hidden="1" x14ac:dyDescent="0.25"/>
    <row r="38974" hidden="1" x14ac:dyDescent="0.25"/>
    <row r="38975" hidden="1" x14ac:dyDescent="0.25"/>
    <row r="38976" hidden="1" x14ac:dyDescent="0.25"/>
    <row r="38977" hidden="1" x14ac:dyDescent="0.25"/>
    <row r="38978" hidden="1" x14ac:dyDescent="0.25"/>
    <row r="38979" hidden="1" x14ac:dyDescent="0.25"/>
    <row r="38980" hidden="1" x14ac:dyDescent="0.25"/>
    <row r="38981" hidden="1" x14ac:dyDescent="0.25"/>
    <row r="38982" hidden="1" x14ac:dyDescent="0.25"/>
    <row r="38983" hidden="1" x14ac:dyDescent="0.25"/>
    <row r="38984" hidden="1" x14ac:dyDescent="0.25"/>
    <row r="38985" hidden="1" x14ac:dyDescent="0.25"/>
    <row r="38986" hidden="1" x14ac:dyDescent="0.25"/>
    <row r="38987" hidden="1" x14ac:dyDescent="0.25"/>
    <row r="38988" hidden="1" x14ac:dyDescent="0.25"/>
    <row r="38989" hidden="1" x14ac:dyDescent="0.25"/>
    <row r="38990" hidden="1" x14ac:dyDescent="0.25"/>
    <row r="38991" hidden="1" x14ac:dyDescent="0.25"/>
    <row r="38992" hidden="1" x14ac:dyDescent="0.25"/>
    <row r="38993" hidden="1" x14ac:dyDescent="0.25"/>
    <row r="38994" hidden="1" x14ac:dyDescent="0.25"/>
    <row r="38995" hidden="1" x14ac:dyDescent="0.25"/>
    <row r="38996" hidden="1" x14ac:dyDescent="0.25"/>
    <row r="38997" hidden="1" x14ac:dyDescent="0.25"/>
    <row r="38998" hidden="1" x14ac:dyDescent="0.25"/>
    <row r="38999" hidden="1" x14ac:dyDescent="0.25"/>
    <row r="39000" hidden="1" x14ac:dyDescent="0.25"/>
    <row r="39001" hidden="1" x14ac:dyDescent="0.25"/>
    <row r="39002" hidden="1" x14ac:dyDescent="0.25"/>
    <row r="39003" hidden="1" x14ac:dyDescent="0.25"/>
    <row r="39004" hidden="1" x14ac:dyDescent="0.25"/>
    <row r="39005" hidden="1" x14ac:dyDescent="0.25"/>
    <row r="39006" hidden="1" x14ac:dyDescent="0.25"/>
    <row r="39007" hidden="1" x14ac:dyDescent="0.25"/>
    <row r="39008" hidden="1" x14ac:dyDescent="0.25"/>
    <row r="39009" hidden="1" x14ac:dyDescent="0.25"/>
    <row r="39010" hidden="1" x14ac:dyDescent="0.25"/>
    <row r="39011" hidden="1" x14ac:dyDescent="0.25"/>
    <row r="39012" hidden="1" x14ac:dyDescent="0.25"/>
    <row r="39013" hidden="1" x14ac:dyDescent="0.25"/>
    <row r="39014" hidden="1" x14ac:dyDescent="0.25"/>
    <row r="39015" hidden="1" x14ac:dyDescent="0.25"/>
    <row r="39016" hidden="1" x14ac:dyDescent="0.25"/>
    <row r="39017" hidden="1" x14ac:dyDescent="0.25"/>
    <row r="39018" hidden="1" x14ac:dyDescent="0.25"/>
    <row r="39019" hidden="1" x14ac:dyDescent="0.25"/>
    <row r="39020" hidden="1" x14ac:dyDescent="0.25"/>
    <row r="39021" hidden="1" x14ac:dyDescent="0.25"/>
    <row r="39022" hidden="1" x14ac:dyDescent="0.25"/>
    <row r="39023" hidden="1" x14ac:dyDescent="0.25"/>
    <row r="39024" hidden="1" x14ac:dyDescent="0.25"/>
    <row r="39025" hidden="1" x14ac:dyDescent="0.25"/>
    <row r="39026" hidden="1" x14ac:dyDescent="0.25"/>
    <row r="39027" hidden="1" x14ac:dyDescent="0.25"/>
    <row r="39028" hidden="1" x14ac:dyDescent="0.25"/>
    <row r="39029" hidden="1" x14ac:dyDescent="0.25"/>
    <row r="39030" hidden="1" x14ac:dyDescent="0.25"/>
    <row r="39031" hidden="1" x14ac:dyDescent="0.25"/>
    <row r="39032" hidden="1" x14ac:dyDescent="0.25"/>
    <row r="39033" hidden="1" x14ac:dyDescent="0.25"/>
    <row r="39034" hidden="1" x14ac:dyDescent="0.25"/>
    <row r="39035" hidden="1" x14ac:dyDescent="0.25"/>
    <row r="39036" hidden="1" x14ac:dyDescent="0.25"/>
    <row r="39037" hidden="1" x14ac:dyDescent="0.25"/>
    <row r="39038" hidden="1" x14ac:dyDescent="0.25"/>
    <row r="39039" hidden="1" x14ac:dyDescent="0.25"/>
    <row r="39040" hidden="1" x14ac:dyDescent="0.25"/>
    <row r="39041" hidden="1" x14ac:dyDescent="0.25"/>
    <row r="39042" hidden="1" x14ac:dyDescent="0.25"/>
    <row r="39043" hidden="1" x14ac:dyDescent="0.25"/>
    <row r="39044" hidden="1" x14ac:dyDescent="0.25"/>
    <row r="39045" hidden="1" x14ac:dyDescent="0.25"/>
    <row r="39046" hidden="1" x14ac:dyDescent="0.25"/>
    <row r="39047" hidden="1" x14ac:dyDescent="0.25"/>
    <row r="39048" hidden="1" x14ac:dyDescent="0.25"/>
    <row r="39049" hidden="1" x14ac:dyDescent="0.25"/>
    <row r="39050" hidden="1" x14ac:dyDescent="0.25"/>
    <row r="39051" hidden="1" x14ac:dyDescent="0.25"/>
    <row r="39052" hidden="1" x14ac:dyDescent="0.25"/>
    <row r="39053" hidden="1" x14ac:dyDescent="0.25"/>
    <row r="39054" hidden="1" x14ac:dyDescent="0.25"/>
    <row r="39055" hidden="1" x14ac:dyDescent="0.25"/>
    <row r="39056" hidden="1" x14ac:dyDescent="0.25"/>
    <row r="39057" hidden="1" x14ac:dyDescent="0.25"/>
    <row r="39058" hidden="1" x14ac:dyDescent="0.25"/>
    <row r="39059" hidden="1" x14ac:dyDescent="0.25"/>
    <row r="39060" hidden="1" x14ac:dyDescent="0.25"/>
    <row r="39061" hidden="1" x14ac:dyDescent="0.25"/>
    <row r="39062" hidden="1" x14ac:dyDescent="0.25"/>
    <row r="39063" hidden="1" x14ac:dyDescent="0.25"/>
    <row r="39064" hidden="1" x14ac:dyDescent="0.25"/>
    <row r="39065" hidden="1" x14ac:dyDescent="0.25"/>
    <row r="39066" hidden="1" x14ac:dyDescent="0.25"/>
    <row r="39067" hidden="1" x14ac:dyDescent="0.25"/>
    <row r="39068" hidden="1" x14ac:dyDescent="0.25"/>
    <row r="39069" hidden="1" x14ac:dyDescent="0.25"/>
    <row r="39070" hidden="1" x14ac:dyDescent="0.25"/>
    <row r="39071" hidden="1" x14ac:dyDescent="0.25"/>
    <row r="39072" hidden="1" x14ac:dyDescent="0.25"/>
    <row r="39073" hidden="1" x14ac:dyDescent="0.25"/>
    <row r="39074" hidden="1" x14ac:dyDescent="0.25"/>
    <row r="39075" hidden="1" x14ac:dyDescent="0.25"/>
    <row r="39076" hidden="1" x14ac:dyDescent="0.25"/>
    <row r="39077" hidden="1" x14ac:dyDescent="0.25"/>
    <row r="39078" hidden="1" x14ac:dyDescent="0.25"/>
    <row r="39079" hidden="1" x14ac:dyDescent="0.25"/>
    <row r="39080" hidden="1" x14ac:dyDescent="0.25"/>
    <row r="39081" hidden="1" x14ac:dyDescent="0.25"/>
    <row r="39082" hidden="1" x14ac:dyDescent="0.25"/>
    <row r="39083" hidden="1" x14ac:dyDescent="0.25"/>
    <row r="39084" hidden="1" x14ac:dyDescent="0.25"/>
    <row r="39085" hidden="1" x14ac:dyDescent="0.25"/>
    <row r="39086" hidden="1" x14ac:dyDescent="0.25"/>
    <row r="39087" hidden="1" x14ac:dyDescent="0.25"/>
    <row r="39088" hidden="1" x14ac:dyDescent="0.25"/>
    <row r="39089" hidden="1" x14ac:dyDescent="0.25"/>
    <row r="39090" hidden="1" x14ac:dyDescent="0.25"/>
    <row r="39091" hidden="1" x14ac:dyDescent="0.25"/>
    <row r="39092" hidden="1" x14ac:dyDescent="0.25"/>
    <row r="39093" hidden="1" x14ac:dyDescent="0.25"/>
    <row r="39094" hidden="1" x14ac:dyDescent="0.25"/>
    <row r="39095" hidden="1" x14ac:dyDescent="0.25"/>
    <row r="39096" hidden="1" x14ac:dyDescent="0.25"/>
    <row r="39097" hidden="1" x14ac:dyDescent="0.25"/>
    <row r="39098" hidden="1" x14ac:dyDescent="0.25"/>
    <row r="39099" hidden="1" x14ac:dyDescent="0.25"/>
    <row r="39100" hidden="1" x14ac:dyDescent="0.25"/>
    <row r="39101" hidden="1" x14ac:dyDescent="0.25"/>
    <row r="39102" hidden="1" x14ac:dyDescent="0.25"/>
    <row r="39103" hidden="1" x14ac:dyDescent="0.25"/>
    <row r="39104" hidden="1" x14ac:dyDescent="0.25"/>
    <row r="39105" hidden="1" x14ac:dyDescent="0.25"/>
    <row r="39106" hidden="1" x14ac:dyDescent="0.25"/>
    <row r="39107" hidden="1" x14ac:dyDescent="0.25"/>
    <row r="39108" hidden="1" x14ac:dyDescent="0.25"/>
    <row r="39109" hidden="1" x14ac:dyDescent="0.25"/>
    <row r="39110" hidden="1" x14ac:dyDescent="0.25"/>
    <row r="39111" hidden="1" x14ac:dyDescent="0.25"/>
    <row r="39112" hidden="1" x14ac:dyDescent="0.25"/>
    <row r="39113" hidden="1" x14ac:dyDescent="0.25"/>
    <row r="39114" hidden="1" x14ac:dyDescent="0.25"/>
    <row r="39115" hidden="1" x14ac:dyDescent="0.25"/>
    <row r="39116" hidden="1" x14ac:dyDescent="0.25"/>
    <row r="39117" hidden="1" x14ac:dyDescent="0.25"/>
    <row r="39118" hidden="1" x14ac:dyDescent="0.25"/>
    <row r="39119" hidden="1" x14ac:dyDescent="0.25"/>
    <row r="39120" hidden="1" x14ac:dyDescent="0.25"/>
    <row r="39121" hidden="1" x14ac:dyDescent="0.25"/>
    <row r="39122" hidden="1" x14ac:dyDescent="0.25"/>
    <row r="39123" hidden="1" x14ac:dyDescent="0.25"/>
    <row r="39124" hidden="1" x14ac:dyDescent="0.25"/>
    <row r="39125" hidden="1" x14ac:dyDescent="0.25"/>
    <row r="39126" hidden="1" x14ac:dyDescent="0.25"/>
    <row r="39127" hidden="1" x14ac:dyDescent="0.25"/>
    <row r="39128" hidden="1" x14ac:dyDescent="0.25"/>
    <row r="39129" hidden="1" x14ac:dyDescent="0.25"/>
    <row r="39130" hidden="1" x14ac:dyDescent="0.25"/>
    <row r="39131" hidden="1" x14ac:dyDescent="0.25"/>
    <row r="39132" hidden="1" x14ac:dyDescent="0.25"/>
    <row r="39133" hidden="1" x14ac:dyDescent="0.25"/>
    <row r="39134" hidden="1" x14ac:dyDescent="0.25"/>
    <row r="39135" hidden="1" x14ac:dyDescent="0.25"/>
    <row r="39136" hidden="1" x14ac:dyDescent="0.25"/>
    <row r="39137" hidden="1" x14ac:dyDescent="0.25"/>
    <row r="39138" hidden="1" x14ac:dyDescent="0.25"/>
    <row r="39139" hidden="1" x14ac:dyDescent="0.25"/>
    <row r="39140" hidden="1" x14ac:dyDescent="0.25"/>
    <row r="39141" hidden="1" x14ac:dyDescent="0.25"/>
    <row r="39142" hidden="1" x14ac:dyDescent="0.25"/>
    <row r="39143" hidden="1" x14ac:dyDescent="0.25"/>
    <row r="39144" hidden="1" x14ac:dyDescent="0.25"/>
    <row r="39145" hidden="1" x14ac:dyDescent="0.25"/>
    <row r="39146" hidden="1" x14ac:dyDescent="0.25"/>
    <row r="39147" hidden="1" x14ac:dyDescent="0.25"/>
    <row r="39148" hidden="1" x14ac:dyDescent="0.25"/>
    <row r="39149" hidden="1" x14ac:dyDescent="0.25"/>
    <row r="39150" hidden="1" x14ac:dyDescent="0.25"/>
    <row r="39151" hidden="1" x14ac:dyDescent="0.25"/>
    <row r="39152" hidden="1" x14ac:dyDescent="0.25"/>
    <row r="39153" hidden="1" x14ac:dyDescent="0.25"/>
    <row r="39154" hidden="1" x14ac:dyDescent="0.25"/>
    <row r="39155" hidden="1" x14ac:dyDescent="0.25"/>
    <row r="39156" hidden="1" x14ac:dyDescent="0.25"/>
    <row r="39157" hidden="1" x14ac:dyDescent="0.25"/>
    <row r="39158" hidden="1" x14ac:dyDescent="0.25"/>
    <row r="39159" hidden="1" x14ac:dyDescent="0.25"/>
    <row r="39160" hidden="1" x14ac:dyDescent="0.25"/>
    <row r="39161" hidden="1" x14ac:dyDescent="0.25"/>
    <row r="39162" hidden="1" x14ac:dyDescent="0.25"/>
    <row r="39163" hidden="1" x14ac:dyDescent="0.25"/>
    <row r="39164" hidden="1" x14ac:dyDescent="0.25"/>
    <row r="39165" hidden="1" x14ac:dyDescent="0.25"/>
    <row r="39166" hidden="1" x14ac:dyDescent="0.25"/>
    <row r="39167" hidden="1" x14ac:dyDescent="0.25"/>
    <row r="39168" hidden="1" x14ac:dyDescent="0.25"/>
    <row r="39169" hidden="1" x14ac:dyDescent="0.25"/>
    <row r="39170" hidden="1" x14ac:dyDescent="0.25"/>
    <row r="39171" hidden="1" x14ac:dyDescent="0.25"/>
    <row r="39172" hidden="1" x14ac:dyDescent="0.25"/>
    <row r="39173" hidden="1" x14ac:dyDescent="0.25"/>
    <row r="39174" hidden="1" x14ac:dyDescent="0.25"/>
    <row r="39175" hidden="1" x14ac:dyDescent="0.25"/>
    <row r="39176" hidden="1" x14ac:dyDescent="0.25"/>
    <row r="39177" hidden="1" x14ac:dyDescent="0.25"/>
    <row r="39178" hidden="1" x14ac:dyDescent="0.25"/>
    <row r="39179" hidden="1" x14ac:dyDescent="0.25"/>
    <row r="39180" hidden="1" x14ac:dyDescent="0.25"/>
    <row r="39181" hidden="1" x14ac:dyDescent="0.25"/>
    <row r="39182" hidden="1" x14ac:dyDescent="0.25"/>
    <row r="39183" hidden="1" x14ac:dyDescent="0.25"/>
    <row r="39184" hidden="1" x14ac:dyDescent="0.25"/>
    <row r="39185" hidden="1" x14ac:dyDescent="0.25"/>
    <row r="39186" hidden="1" x14ac:dyDescent="0.25"/>
    <row r="39187" hidden="1" x14ac:dyDescent="0.25"/>
    <row r="39188" hidden="1" x14ac:dyDescent="0.25"/>
    <row r="39189" hidden="1" x14ac:dyDescent="0.25"/>
    <row r="39190" hidden="1" x14ac:dyDescent="0.25"/>
    <row r="39191" hidden="1" x14ac:dyDescent="0.25"/>
    <row r="39192" hidden="1" x14ac:dyDescent="0.25"/>
    <row r="39193" hidden="1" x14ac:dyDescent="0.25"/>
    <row r="39194" hidden="1" x14ac:dyDescent="0.25"/>
    <row r="39195" hidden="1" x14ac:dyDescent="0.25"/>
    <row r="39196" hidden="1" x14ac:dyDescent="0.25"/>
    <row r="39197" hidden="1" x14ac:dyDescent="0.25"/>
    <row r="39198" hidden="1" x14ac:dyDescent="0.25"/>
    <row r="39199" hidden="1" x14ac:dyDescent="0.25"/>
    <row r="39200" hidden="1" x14ac:dyDescent="0.25"/>
    <row r="39201" hidden="1" x14ac:dyDescent="0.25"/>
    <row r="39202" hidden="1" x14ac:dyDescent="0.25"/>
    <row r="39203" hidden="1" x14ac:dyDescent="0.25"/>
    <row r="39204" hidden="1" x14ac:dyDescent="0.25"/>
    <row r="39205" hidden="1" x14ac:dyDescent="0.25"/>
    <row r="39206" hidden="1" x14ac:dyDescent="0.25"/>
    <row r="39207" hidden="1" x14ac:dyDescent="0.25"/>
    <row r="39208" hidden="1" x14ac:dyDescent="0.25"/>
    <row r="39209" hidden="1" x14ac:dyDescent="0.25"/>
    <row r="39210" hidden="1" x14ac:dyDescent="0.25"/>
    <row r="39211" hidden="1" x14ac:dyDescent="0.25"/>
    <row r="39212" hidden="1" x14ac:dyDescent="0.25"/>
    <row r="39213" hidden="1" x14ac:dyDescent="0.25"/>
    <row r="39214" hidden="1" x14ac:dyDescent="0.25"/>
    <row r="39215" hidden="1" x14ac:dyDescent="0.25"/>
    <row r="39216" hidden="1" x14ac:dyDescent="0.25"/>
    <row r="39217" hidden="1" x14ac:dyDescent="0.25"/>
    <row r="39218" hidden="1" x14ac:dyDescent="0.25"/>
    <row r="39219" hidden="1" x14ac:dyDescent="0.25"/>
    <row r="39220" hidden="1" x14ac:dyDescent="0.25"/>
    <row r="39221" hidden="1" x14ac:dyDescent="0.25"/>
    <row r="39222" hidden="1" x14ac:dyDescent="0.25"/>
    <row r="39223" hidden="1" x14ac:dyDescent="0.25"/>
    <row r="39224" hidden="1" x14ac:dyDescent="0.25"/>
    <row r="39225" hidden="1" x14ac:dyDescent="0.25"/>
    <row r="39226" hidden="1" x14ac:dyDescent="0.25"/>
    <row r="39227" hidden="1" x14ac:dyDescent="0.25"/>
    <row r="39228" hidden="1" x14ac:dyDescent="0.25"/>
    <row r="39229" hidden="1" x14ac:dyDescent="0.25"/>
    <row r="39230" hidden="1" x14ac:dyDescent="0.25"/>
    <row r="39231" hidden="1" x14ac:dyDescent="0.25"/>
    <row r="39232" hidden="1" x14ac:dyDescent="0.25"/>
    <row r="39233" hidden="1" x14ac:dyDescent="0.25"/>
    <row r="39234" hidden="1" x14ac:dyDescent="0.25"/>
    <row r="39235" hidden="1" x14ac:dyDescent="0.25"/>
    <row r="39236" hidden="1" x14ac:dyDescent="0.25"/>
    <row r="39237" hidden="1" x14ac:dyDescent="0.25"/>
    <row r="39238" hidden="1" x14ac:dyDescent="0.25"/>
    <row r="39239" hidden="1" x14ac:dyDescent="0.25"/>
    <row r="39240" hidden="1" x14ac:dyDescent="0.25"/>
    <row r="39241" hidden="1" x14ac:dyDescent="0.25"/>
    <row r="39242" hidden="1" x14ac:dyDescent="0.25"/>
    <row r="39243" hidden="1" x14ac:dyDescent="0.25"/>
    <row r="39244" hidden="1" x14ac:dyDescent="0.25"/>
    <row r="39245" hidden="1" x14ac:dyDescent="0.25"/>
    <row r="39246" hidden="1" x14ac:dyDescent="0.25"/>
    <row r="39247" hidden="1" x14ac:dyDescent="0.25"/>
    <row r="39248" hidden="1" x14ac:dyDescent="0.25"/>
    <row r="39249" hidden="1" x14ac:dyDescent="0.25"/>
    <row r="39250" hidden="1" x14ac:dyDescent="0.25"/>
    <row r="39251" hidden="1" x14ac:dyDescent="0.25"/>
    <row r="39252" hidden="1" x14ac:dyDescent="0.25"/>
    <row r="39253" hidden="1" x14ac:dyDescent="0.25"/>
    <row r="39254" hidden="1" x14ac:dyDescent="0.25"/>
    <row r="39255" hidden="1" x14ac:dyDescent="0.25"/>
    <row r="39256" hidden="1" x14ac:dyDescent="0.25"/>
    <row r="39257" hidden="1" x14ac:dyDescent="0.25"/>
    <row r="39258" hidden="1" x14ac:dyDescent="0.25"/>
    <row r="39259" hidden="1" x14ac:dyDescent="0.25"/>
    <row r="39260" hidden="1" x14ac:dyDescent="0.25"/>
    <row r="39261" hidden="1" x14ac:dyDescent="0.25"/>
    <row r="39262" hidden="1" x14ac:dyDescent="0.25"/>
    <row r="39263" hidden="1" x14ac:dyDescent="0.25"/>
    <row r="39264" hidden="1" x14ac:dyDescent="0.25"/>
    <row r="39265" hidden="1" x14ac:dyDescent="0.25"/>
    <row r="39266" hidden="1" x14ac:dyDescent="0.25"/>
    <row r="39267" hidden="1" x14ac:dyDescent="0.25"/>
    <row r="39268" hidden="1" x14ac:dyDescent="0.25"/>
    <row r="39269" hidden="1" x14ac:dyDescent="0.25"/>
    <row r="39270" hidden="1" x14ac:dyDescent="0.25"/>
    <row r="39271" hidden="1" x14ac:dyDescent="0.25"/>
    <row r="39272" hidden="1" x14ac:dyDescent="0.25"/>
    <row r="39273" hidden="1" x14ac:dyDescent="0.25"/>
    <row r="39274" hidden="1" x14ac:dyDescent="0.25"/>
    <row r="39275" hidden="1" x14ac:dyDescent="0.25"/>
    <row r="39276" hidden="1" x14ac:dyDescent="0.25"/>
    <row r="39277" hidden="1" x14ac:dyDescent="0.25"/>
    <row r="39278" hidden="1" x14ac:dyDescent="0.25"/>
    <row r="39279" hidden="1" x14ac:dyDescent="0.25"/>
    <row r="39280" hidden="1" x14ac:dyDescent="0.25"/>
    <row r="39281" hidden="1" x14ac:dyDescent="0.25"/>
    <row r="39282" hidden="1" x14ac:dyDescent="0.25"/>
    <row r="39283" hidden="1" x14ac:dyDescent="0.25"/>
    <row r="39284" hidden="1" x14ac:dyDescent="0.25"/>
    <row r="39285" hidden="1" x14ac:dyDescent="0.25"/>
    <row r="39286" hidden="1" x14ac:dyDescent="0.25"/>
    <row r="39287" hidden="1" x14ac:dyDescent="0.25"/>
    <row r="39288" hidden="1" x14ac:dyDescent="0.25"/>
    <row r="39289" hidden="1" x14ac:dyDescent="0.25"/>
    <row r="39290" hidden="1" x14ac:dyDescent="0.25"/>
    <row r="39291" hidden="1" x14ac:dyDescent="0.25"/>
    <row r="39292" hidden="1" x14ac:dyDescent="0.25"/>
    <row r="39293" hidden="1" x14ac:dyDescent="0.25"/>
    <row r="39294" hidden="1" x14ac:dyDescent="0.25"/>
    <row r="39295" hidden="1" x14ac:dyDescent="0.25"/>
    <row r="39296" hidden="1" x14ac:dyDescent="0.25"/>
    <row r="39297" hidden="1" x14ac:dyDescent="0.25"/>
    <row r="39298" hidden="1" x14ac:dyDescent="0.25"/>
    <row r="39299" hidden="1" x14ac:dyDescent="0.25"/>
    <row r="39300" hidden="1" x14ac:dyDescent="0.25"/>
    <row r="39301" hidden="1" x14ac:dyDescent="0.25"/>
    <row r="39302" hidden="1" x14ac:dyDescent="0.25"/>
    <row r="39303" hidden="1" x14ac:dyDescent="0.25"/>
    <row r="39304" hidden="1" x14ac:dyDescent="0.25"/>
    <row r="39305" hidden="1" x14ac:dyDescent="0.25"/>
    <row r="39306" hidden="1" x14ac:dyDescent="0.25"/>
    <row r="39307" hidden="1" x14ac:dyDescent="0.25"/>
    <row r="39308" hidden="1" x14ac:dyDescent="0.25"/>
    <row r="39309" hidden="1" x14ac:dyDescent="0.25"/>
    <row r="39310" hidden="1" x14ac:dyDescent="0.25"/>
    <row r="39311" hidden="1" x14ac:dyDescent="0.25"/>
    <row r="39312" hidden="1" x14ac:dyDescent="0.25"/>
    <row r="39313" hidden="1" x14ac:dyDescent="0.25"/>
    <row r="39314" hidden="1" x14ac:dyDescent="0.25"/>
    <row r="39315" hidden="1" x14ac:dyDescent="0.25"/>
    <row r="39316" hidden="1" x14ac:dyDescent="0.25"/>
    <row r="39317" hidden="1" x14ac:dyDescent="0.25"/>
    <row r="39318" hidden="1" x14ac:dyDescent="0.25"/>
    <row r="39319" hidden="1" x14ac:dyDescent="0.25"/>
    <row r="39320" hidden="1" x14ac:dyDescent="0.25"/>
    <row r="39321" hidden="1" x14ac:dyDescent="0.25"/>
    <row r="39322" hidden="1" x14ac:dyDescent="0.25"/>
    <row r="39323" hidden="1" x14ac:dyDescent="0.25"/>
    <row r="39324" hidden="1" x14ac:dyDescent="0.25"/>
    <row r="39325" hidden="1" x14ac:dyDescent="0.25"/>
    <row r="39326" hidden="1" x14ac:dyDescent="0.25"/>
    <row r="39327" hidden="1" x14ac:dyDescent="0.25"/>
    <row r="39328" hidden="1" x14ac:dyDescent="0.25"/>
    <row r="39329" hidden="1" x14ac:dyDescent="0.25"/>
    <row r="39330" hidden="1" x14ac:dyDescent="0.25"/>
    <row r="39331" hidden="1" x14ac:dyDescent="0.25"/>
    <row r="39332" hidden="1" x14ac:dyDescent="0.25"/>
    <row r="39333" hidden="1" x14ac:dyDescent="0.25"/>
    <row r="39334" hidden="1" x14ac:dyDescent="0.25"/>
    <row r="39335" hidden="1" x14ac:dyDescent="0.25"/>
    <row r="39336" hidden="1" x14ac:dyDescent="0.25"/>
    <row r="39337" hidden="1" x14ac:dyDescent="0.25"/>
    <row r="39338" hidden="1" x14ac:dyDescent="0.25"/>
    <row r="39339" hidden="1" x14ac:dyDescent="0.25"/>
    <row r="39340" hidden="1" x14ac:dyDescent="0.25"/>
    <row r="39341" hidden="1" x14ac:dyDescent="0.25"/>
    <row r="39342" hidden="1" x14ac:dyDescent="0.25"/>
    <row r="39343" hidden="1" x14ac:dyDescent="0.25"/>
    <row r="39344" hidden="1" x14ac:dyDescent="0.25"/>
    <row r="39345" hidden="1" x14ac:dyDescent="0.25"/>
    <row r="39346" hidden="1" x14ac:dyDescent="0.25"/>
    <row r="39347" hidden="1" x14ac:dyDescent="0.25"/>
    <row r="39348" hidden="1" x14ac:dyDescent="0.25"/>
    <row r="39349" hidden="1" x14ac:dyDescent="0.25"/>
    <row r="39350" hidden="1" x14ac:dyDescent="0.25"/>
    <row r="39351" hidden="1" x14ac:dyDescent="0.25"/>
    <row r="39352" hidden="1" x14ac:dyDescent="0.25"/>
    <row r="39353" hidden="1" x14ac:dyDescent="0.25"/>
    <row r="39354" hidden="1" x14ac:dyDescent="0.25"/>
    <row r="39355" hidden="1" x14ac:dyDescent="0.25"/>
    <row r="39356" hidden="1" x14ac:dyDescent="0.25"/>
    <row r="39357" hidden="1" x14ac:dyDescent="0.25"/>
    <row r="39358" hidden="1" x14ac:dyDescent="0.25"/>
    <row r="39359" hidden="1" x14ac:dyDescent="0.25"/>
    <row r="39360" hidden="1" x14ac:dyDescent="0.25"/>
    <row r="39361" hidden="1" x14ac:dyDescent="0.25"/>
    <row r="39362" hidden="1" x14ac:dyDescent="0.25"/>
    <row r="39363" hidden="1" x14ac:dyDescent="0.25"/>
    <row r="39364" hidden="1" x14ac:dyDescent="0.25"/>
    <row r="39365" hidden="1" x14ac:dyDescent="0.25"/>
    <row r="39366" hidden="1" x14ac:dyDescent="0.25"/>
    <row r="39367" hidden="1" x14ac:dyDescent="0.25"/>
    <row r="39368" hidden="1" x14ac:dyDescent="0.25"/>
    <row r="39369" hidden="1" x14ac:dyDescent="0.25"/>
    <row r="39370" hidden="1" x14ac:dyDescent="0.25"/>
    <row r="39371" hidden="1" x14ac:dyDescent="0.25"/>
    <row r="39372" hidden="1" x14ac:dyDescent="0.25"/>
    <row r="39373" hidden="1" x14ac:dyDescent="0.25"/>
    <row r="39374" hidden="1" x14ac:dyDescent="0.25"/>
    <row r="39375" hidden="1" x14ac:dyDescent="0.25"/>
    <row r="39376" hidden="1" x14ac:dyDescent="0.25"/>
    <row r="39377" hidden="1" x14ac:dyDescent="0.25"/>
    <row r="39378" hidden="1" x14ac:dyDescent="0.25"/>
    <row r="39379" hidden="1" x14ac:dyDescent="0.25"/>
    <row r="39380" hidden="1" x14ac:dyDescent="0.25"/>
    <row r="39381" hidden="1" x14ac:dyDescent="0.25"/>
    <row r="39382" hidden="1" x14ac:dyDescent="0.25"/>
    <row r="39383" hidden="1" x14ac:dyDescent="0.25"/>
    <row r="39384" hidden="1" x14ac:dyDescent="0.25"/>
    <row r="39385" hidden="1" x14ac:dyDescent="0.25"/>
    <row r="39386" hidden="1" x14ac:dyDescent="0.25"/>
    <row r="39387" hidden="1" x14ac:dyDescent="0.25"/>
    <row r="39388" hidden="1" x14ac:dyDescent="0.25"/>
    <row r="39389" hidden="1" x14ac:dyDescent="0.25"/>
    <row r="39390" hidden="1" x14ac:dyDescent="0.25"/>
    <row r="39391" hidden="1" x14ac:dyDescent="0.25"/>
    <row r="39392" hidden="1" x14ac:dyDescent="0.25"/>
    <row r="39393" hidden="1" x14ac:dyDescent="0.25"/>
    <row r="39394" hidden="1" x14ac:dyDescent="0.25"/>
    <row r="39395" hidden="1" x14ac:dyDescent="0.25"/>
    <row r="39396" hidden="1" x14ac:dyDescent="0.25"/>
    <row r="39397" hidden="1" x14ac:dyDescent="0.25"/>
    <row r="39398" hidden="1" x14ac:dyDescent="0.25"/>
    <row r="39399" hidden="1" x14ac:dyDescent="0.25"/>
    <row r="39400" hidden="1" x14ac:dyDescent="0.25"/>
    <row r="39401" hidden="1" x14ac:dyDescent="0.25"/>
    <row r="39402" hidden="1" x14ac:dyDescent="0.25"/>
    <row r="39403" hidden="1" x14ac:dyDescent="0.25"/>
    <row r="39404" hidden="1" x14ac:dyDescent="0.25"/>
    <row r="39405" hidden="1" x14ac:dyDescent="0.25"/>
    <row r="39406" hidden="1" x14ac:dyDescent="0.25"/>
    <row r="39407" hidden="1" x14ac:dyDescent="0.25"/>
    <row r="39408" hidden="1" x14ac:dyDescent="0.25"/>
    <row r="39409" hidden="1" x14ac:dyDescent="0.25"/>
    <row r="39410" hidden="1" x14ac:dyDescent="0.25"/>
    <row r="39411" hidden="1" x14ac:dyDescent="0.25"/>
    <row r="39412" hidden="1" x14ac:dyDescent="0.25"/>
    <row r="39413" hidden="1" x14ac:dyDescent="0.25"/>
    <row r="39414" hidden="1" x14ac:dyDescent="0.25"/>
    <row r="39415" hidden="1" x14ac:dyDescent="0.25"/>
    <row r="39416" hidden="1" x14ac:dyDescent="0.25"/>
    <row r="39417" hidden="1" x14ac:dyDescent="0.25"/>
    <row r="39418" hidden="1" x14ac:dyDescent="0.25"/>
    <row r="39419" hidden="1" x14ac:dyDescent="0.25"/>
    <row r="39420" hidden="1" x14ac:dyDescent="0.25"/>
    <row r="39421" hidden="1" x14ac:dyDescent="0.25"/>
    <row r="39422" hidden="1" x14ac:dyDescent="0.25"/>
    <row r="39423" hidden="1" x14ac:dyDescent="0.25"/>
    <row r="39424" hidden="1" x14ac:dyDescent="0.25"/>
    <row r="39425" hidden="1" x14ac:dyDescent="0.25"/>
    <row r="39426" hidden="1" x14ac:dyDescent="0.25"/>
    <row r="39427" hidden="1" x14ac:dyDescent="0.25"/>
    <row r="39428" hidden="1" x14ac:dyDescent="0.25"/>
    <row r="39429" hidden="1" x14ac:dyDescent="0.25"/>
    <row r="39430" hidden="1" x14ac:dyDescent="0.25"/>
    <row r="39431" hidden="1" x14ac:dyDescent="0.25"/>
    <row r="39432" hidden="1" x14ac:dyDescent="0.25"/>
    <row r="39433" hidden="1" x14ac:dyDescent="0.25"/>
    <row r="39434" hidden="1" x14ac:dyDescent="0.25"/>
    <row r="39435" hidden="1" x14ac:dyDescent="0.25"/>
    <row r="39436" hidden="1" x14ac:dyDescent="0.25"/>
    <row r="39437" hidden="1" x14ac:dyDescent="0.25"/>
    <row r="39438" hidden="1" x14ac:dyDescent="0.25"/>
    <row r="39439" hidden="1" x14ac:dyDescent="0.25"/>
    <row r="39440" hidden="1" x14ac:dyDescent="0.25"/>
    <row r="39441" hidden="1" x14ac:dyDescent="0.25"/>
    <row r="39442" hidden="1" x14ac:dyDescent="0.25"/>
    <row r="39443" hidden="1" x14ac:dyDescent="0.25"/>
    <row r="39444" hidden="1" x14ac:dyDescent="0.25"/>
    <row r="39445" hidden="1" x14ac:dyDescent="0.25"/>
    <row r="39446" hidden="1" x14ac:dyDescent="0.25"/>
    <row r="39447" hidden="1" x14ac:dyDescent="0.25"/>
    <row r="39448" hidden="1" x14ac:dyDescent="0.25"/>
    <row r="39449" hidden="1" x14ac:dyDescent="0.25"/>
    <row r="39450" hidden="1" x14ac:dyDescent="0.25"/>
    <row r="39451" hidden="1" x14ac:dyDescent="0.25"/>
    <row r="39452" hidden="1" x14ac:dyDescent="0.25"/>
    <row r="39453" hidden="1" x14ac:dyDescent="0.25"/>
    <row r="39454" hidden="1" x14ac:dyDescent="0.25"/>
    <row r="39455" hidden="1" x14ac:dyDescent="0.25"/>
    <row r="39456" hidden="1" x14ac:dyDescent="0.25"/>
    <row r="39457" hidden="1" x14ac:dyDescent="0.25"/>
    <row r="39458" hidden="1" x14ac:dyDescent="0.25"/>
    <row r="39459" hidden="1" x14ac:dyDescent="0.25"/>
    <row r="39460" hidden="1" x14ac:dyDescent="0.25"/>
    <row r="39461" hidden="1" x14ac:dyDescent="0.25"/>
    <row r="39462" hidden="1" x14ac:dyDescent="0.25"/>
    <row r="39463" hidden="1" x14ac:dyDescent="0.25"/>
    <row r="39464" hidden="1" x14ac:dyDescent="0.25"/>
    <row r="39465" hidden="1" x14ac:dyDescent="0.25"/>
    <row r="39466" hidden="1" x14ac:dyDescent="0.25"/>
    <row r="39467" hidden="1" x14ac:dyDescent="0.25"/>
    <row r="39468" hidden="1" x14ac:dyDescent="0.25"/>
    <row r="39469" hidden="1" x14ac:dyDescent="0.25"/>
    <row r="39470" hidden="1" x14ac:dyDescent="0.25"/>
    <row r="39471" hidden="1" x14ac:dyDescent="0.25"/>
    <row r="39472" hidden="1" x14ac:dyDescent="0.25"/>
    <row r="39473" hidden="1" x14ac:dyDescent="0.25"/>
    <row r="39474" hidden="1" x14ac:dyDescent="0.25"/>
    <row r="39475" hidden="1" x14ac:dyDescent="0.25"/>
    <row r="39476" hidden="1" x14ac:dyDescent="0.25"/>
    <row r="39477" hidden="1" x14ac:dyDescent="0.25"/>
    <row r="39478" hidden="1" x14ac:dyDescent="0.25"/>
    <row r="39479" hidden="1" x14ac:dyDescent="0.25"/>
    <row r="39480" hidden="1" x14ac:dyDescent="0.25"/>
    <row r="39481" hidden="1" x14ac:dyDescent="0.25"/>
    <row r="39482" hidden="1" x14ac:dyDescent="0.25"/>
    <row r="39483" hidden="1" x14ac:dyDescent="0.25"/>
    <row r="39484" hidden="1" x14ac:dyDescent="0.25"/>
    <row r="39485" hidden="1" x14ac:dyDescent="0.25"/>
    <row r="39486" hidden="1" x14ac:dyDescent="0.25"/>
    <row r="39487" hidden="1" x14ac:dyDescent="0.25"/>
    <row r="39488" hidden="1" x14ac:dyDescent="0.25"/>
    <row r="39489" hidden="1" x14ac:dyDescent="0.25"/>
    <row r="39490" hidden="1" x14ac:dyDescent="0.25"/>
    <row r="39491" hidden="1" x14ac:dyDescent="0.25"/>
    <row r="39492" hidden="1" x14ac:dyDescent="0.25"/>
    <row r="39493" hidden="1" x14ac:dyDescent="0.25"/>
    <row r="39494" hidden="1" x14ac:dyDescent="0.25"/>
    <row r="39495" hidden="1" x14ac:dyDescent="0.25"/>
    <row r="39496" hidden="1" x14ac:dyDescent="0.25"/>
    <row r="39497" hidden="1" x14ac:dyDescent="0.25"/>
    <row r="39498" hidden="1" x14ac:dyDescent="0.25"/>
    <row r="39499" hidden="1" x14ac:dyDescent="0.25"/>
    <row r="39500" hidden="1" x14ac:dyDescent="0.25"/>
    <row r="39501" hidden="1" x14ac:dyDescent="0.25"/>
    <row r="39502" hidden="1" x14ac:dyDescent="0.25"/>
    <row r="39503" hidden="1" x14ac:dyDescent="0.25"/>
    <row r="39504" hidden="1" x14ac:dyDescent="0.25"/>
    <row r="39505" hidden="1" x14ac:dyDescent="0.25"/>
    <row r="39506" hidden="1" x14ac:dyDescent="0.25"/>
    <row r="39507" hidden="1" x14ac:dyDescent="0.25"/>
    <row r="39508" hidden="1" x14ac:dyDescent="0.25"/>
    <row r="39509" hidden="1" x14ac:dyDescent="0.25"/>
    <row r="39510" hidden="1" x14ac:dyDescent="0.25"/>
    <row r="39511" hidden="1" x14ac:dyDescent="0.25"/>
    <row r="39512" hidden="1" x14ac:dyDescent="0.25"/>
    <row r="39513" hidden="1" x14ac:dyDescent="0.25"/>
    <row r="39514" hidden="1" x14ac:dyDescent="0.25"/>
    <row r="39515" hidden="1" x14ac:dyDescent="0.25"/>
    <row r="39516" hidden="1" x14ac:dyDescent="0.25"/>
    <row r="39517" hidden="1" x14ac:dyDescent="0.25"/>
    <row r="39518" hidden="1" x14ac:dyDescent="0.25"/>
    <row r="39519" hidden="1" x14ac:dyDescent="0.25"/>
    <row r="39520" hidden="1" x14ac:dyDescent="0.25"/>
    <row r="39521" hidden="1" x14ac:dyDescent="0.25"/>
    <row r="39522" hidden="1" x14ac:dyDescent="0.25"/>
    <row r="39523" hidden="1" x14ac:dyDescent="0.25"/>
    <row r="39524" hidden="1" x14ac:dyDescent="0.25"/>
    <row r="39525" hidden="1" x14ac:dyDescent="0.25"/>
    <row r="39526" hidden="1" x14ac:dyDescent="0.25"/>
    <row r="39527" hidden="1" x14ac:dyDescent="0.25"/>
    <row r="39528" hidden="1" x14ac:dyDescent="0.25"/>
    <row r="39529" hidden="1" x14ac:dyDescent="0.25"/>
    <row r="39530" hidden="1" x14ac:dyDescent="0.25"/>
    <row r="39531" hidden="1" x14ac:dyDescent="0.25"/>
    <row r="39532" hidden="1" x14ac:dyDescent="0.25"/>
    <row r="39533" hidden="1" x14ac:dyDescent="0.25"/>
    <row r="39534" hidden="1" x14ac:dyDescent="0.25"/>
    <row r="39535" hidden="1" x14ac:dyDescent="0.25"/>
    <row r="39536" hidden="1" x14ac:dyDescent="0.25"/>
    <row r="39537" hidden="1" x14ac:dyDescent="0.25"/>
    <row r="39538" hidden="1" x14ac:dyDescent="0.25"/>
    <row r="39539" hidden="1" x14ac:dyDescent="0.25"/>
    <row r="39540" hidden="1" x14ac:dyDescent="0.25"/>
    <row r="39541" hidden="1" x14ac:dyDescent="0.25"/>
    <row r="39542" hidden="1" x14ac:dyDescent="0.25"/>
    <row r="39543" hidden="1" x14ac:dyDescent="0.25"/>
    <row r="39544" hidden="1" x14ac:dyDescent="0.25"/>
    <row r="39545" hidden="1" x14ac:dyDescent="0.25"/>
    <row r="39546" hidden="1" x14ac:dyDescent="0.25"/>
    <row r="39547" hidden="1" x14ac:dyDescent="0.25"/>
    <row r="39548" hidden="1" x14ac:dyDescent="0.25"/>
    <row r="39549" hidden="1" x14ac:dyDescent="0.25"/>
    <row r="39550" hidden="1" x14ac:dyDescent="0.25"/>
    <row r="39551" hidden="1" x14ac:dyDescent="0.25"/>
    <row r="39552" hidden="1" x14ac:dyDescent="0.25"/>
    <row r="39553" hidden="1" x14ac:dyDescent="0.25"/>
    <row r="39554" hidden="1" x14ac:dyDescent="0.25"/>
    <row r="39555" hidden="1" x14ac:dyDescent="0.25"/>
    <row r="39556" hidden="1" x14ac:dyDescent="0.25"/>
    <row r="39557" hidden="1" x14ac:dyDescent="0.25"/>
    <row r="39558" hidden="1" x14ac:dyDescent="0.25"/>
    <row r="39559" hidden="1" x14ac:dyDescent="0.25"/>
    <row r="39560" hidden="1" x14ac:dyDescent="0.25"/>
    <row r="39561" hidden="1" x14ac:dyDescent="0.25"/>
    <row r="39562" hidden="1" x14ac:dyDescent="0.25"/>
    <row r="39563" hidden="1" x14ac:dyDescent="0.25"/>
    <row r="39564" hidden="1" x14ac:dyDescent="0.25"/>
    <row r="39565" hidden="1" x14ac:dyDescent="0.25"/>
    <row r="39566" hidden="1" x14ac:dyDescent="0.25"/>
    <row r="39567" hidden="1" x14ac:dyDescent="0.25"/>
    <row r="39568" hidden="1" x14ac:dyDescent="0.25"/>
    <row r="39569" hidden="1" x14ac:dyDescent="0.25"/>
    <row r="39570" hidden="1" x14ac:dyDescent="0.25"/>
    <row r="39571" hidden="1" x14ac:dyDescent="0.25"/>
    <row r="39572" hidden="1" x14ac:dyDescent="0.25"/>
    <row r="39573" hidden="1" x14ac:dyDescent="0.25"/>
    <row r="39574" hidden="1" x14ac:dyDescent="0.25"/>
    <row r="39575" hidden="1" x14ac:dyDescent="0.25"/>
    <row r="39576" hidden="1" x14ac:dyDescent="0.25"/>
    <row r="39577" hidden="1" x14ac:dyDescent="0.25"/>
    <row r="39578" hidden="1" x14ac:dyDescent="0.25"/>
    <row r="39579" hidden="1" x14ac:dyDescent="0.25"/>
    <row r="39580" hidden="1" x14ac:dyDescent="0.25"/>
    <row r="39581" hidden="1" x14ac:dyDescent="0.25"/>
    <row r="39582" hidden="1" x14ac:dyDescent="0.25"/>
    <row r="39583" hidden="1" x14ac:dyDescent="0.25"/>
    <row r="39584" hidden="1" x14ac:dyDescent="0.25"/>
    <row r="39585" hidden="1" x14ac:dyDescent="0.25"/>
    <row r="39586" hidden="1" x14ac:dyDescent="0.25"/>
    <row r="39587" hidden="1" x14ac:dyDescent="0.25"/>
    <row r="39588" hidden="1" x14ac:dyDescent="0.25"/>
    <row r="39589" hidden="1" x14ac:dyDescent="0.25"/>
    <row r="39590" hidden="1" x14ac:dyDescent="0.25"/>
    <row r="39591" hidden="1" x14ac:dyDescent="0.25"/>
    <row r="39592" hidden="1" x14ac:dyDescent="0.25"/>
    <row r="39593" hidden="1" x14ac:dyDescent="0.25"/>
    <row r="39594" hidden="1" x14ac:dyDescent="0.25"/>
    <row r="39595" hidden="1" x14ac:dyDescent="0.25"/>
    <row r="39596" hidden="1" x14ac:dyDescent="0.25"/>
    <row r="39597" hidden="1" x14ac:dyDescent="0.25"/>
    <row r="39598" hidden="1" x14ac:dyDescent="0.25"/>
    <row r="39599" hidden="1" x14ac:dyDescent="0.25"/>
    <row r="39600" hidden="1" x14ac:dyDescent="0.25"/>
    <row r="39601" hidden="1" x14ac:dyDescent="0.25"/>
    <row r="39602" hidden="1" x14ac:dyDescent="0.25"/>
    <row r="39603" hidden="1" x14ac:dyDescent="0.25"/>
    <row r="39604" hidden="1" x14ac:dyDescent="0.25"/>
    <row r="39605" hidden="1" x14ac:dyDescent="0.25"/>
    <row r="39606" hidden="1" x14ac:dyDescent="0.25"/>
    <row r="39607" hidden="1" x14ac:dyDescent="0.25"/>
    <row r="39608" hidden="1" x14ac:dyDescent="0.25"/>
    <row r="39609" hidden="1" x14ac:dyDescent="0.25"/>
    <row r="39610" hidden="1" x14ac:dyDescent="0.25"/>
    <row r="39611" hidden="1" x14ac:dyDescent="0.25"/>
    <row r="39612" hidden="1" x14ac:dyDescent="0.25"/>
    <row r="39613" hidden="1" x14ac:dyDescent="0.25"/>
    <row r="39614" hidden="1" x14ac:dyDescent="0.25"/>
    <row r="39615" hidden="1" x14ac:dyDescent="0.25"/>
    <row r="39616" hidden="1" x14ac:dyDescent="0.25"/>
    <row r="39617" hidden="1" x14ac:dyDescent="0.25"/>
    <row r="39618" hidden="1" x14ac:dyDescent="0.25"/>
    <row r="39619" hidden="1" x14ac:dyDescent="0.25"/>
    <row r="39620" hidden="1" x14ac:dyDescent="0.25"/>
    <row r="39621" hidden="1" x14ac:dyDescent="0.25"/>
    <row r="39622" hidden="1" x14ac:dyDescent="0.25"/>
    <row r="39623" hidden="1" x14ac:dyDescent="0.25"/>
    <row r="39624" hidden="1" x14ac:dyDescent="0.25"/>
    <row r="39625" hidden="1" x14ac:dyDescent="0.25"/>
    <row r="39626" hidden="1" x14ac:dyDescent="0.25"/>
    <row r="39627" hidden="1" x14ac:dyDescent="0.25"/>
    <row r="39628" hidden="1" x14ac:dyDescent="0.25"/>
    <row r="39629" hidden="1" x14ac:dyDescent="0.25"/>
    <row r="39630" hidden="1" x14ac:dyDescent="0.25"/>
    <row r="39631" hidden="1" x14ac:dyDescent="0.25"/>
    <row r="39632" hidden="1" x14ac:dyDescent="0.25"/>
    <row r="39633" hidden="1" x14ac:dyDescent="0.25"/>
    <row r="39634" hidden="1" x14ac:dyDescent="0.25"/>
    <row r="39635" hidden="1" x14ac:dyDescent="0.25"/>
    <row r="39636" hidden="1" x14ac:dyDescent="0.25"/>
    <row r="39637" hidden="1" x14ac:dyDescent="0.25"/>
    <row r="39638" hidden="1" x14ac:dyDescent="0.25"/>
    <row r="39639" hidden="1" x14ac:dyDescent="0.25"/>
    <row r="39640" hidden="1" x14ac:dyDescent="0.25"/>
    <row r="39641" hidden="1" x14ac:dyDescent="0.25"/>
    <row r="39642" hidden="1" x14ac:dyDescent="0.25"/>
    <row r="39643" hidden="1" x14ac:dyDescent="0.25"/>
    <row r="39644" hidden="1" x14ac:dyDescent="0.25"/>
    <row r="39645" hidden="1" x14ac:dyDescent="0.25"/>
    <row r="39646" hidden="1" x14ac:dyDescent="0.25"/>
    <row r="39647" hidden="1" x14ac:dyDescent="0.25"/>
    <row r="39648" hidden="1" x14ac:dyDescent="0.25"/>
    <row r="39649" hidden="1" x14ac:dyDescent="0.25"/>
    <row r="39650" hidden="1" x14ac:dyDescent="0.25"/>
    <row r="39651" hidden="1" x14ac:dyDescent="0.25"/>
    <row r="39652" hidden="1" x14ac:dyDescent="0.25"/>
    <row r="39653" hidden="1" x14ac:dyDescent="0.25"/>
    <row r="39654" hidden="1" x14ac:dyDescent="0.25"/>
    <row r="39655" hidden="1" x14ac:dyDescent="0.25"/>
    <row r="39656" hidden="1" x14ac:dyDescent="0.25"/>
    <row r="39657" hidden="1" x14ac:dyDescent="0.25"/>
    <row r="39658" hidden="1" x14ac:dyDescent="0.25"/>
    <row r="39659" hidden="1" x14ac:dyDescent="0.25"/>
    <row r="39660" hidden="1" x14ac:dyDescent="0.25"/>
    <row r="39661" hidden="1" x14ac:dyDescent="0.25"/>
    <row r="39662" hidden="1" x14ac:dyDescent="0.25"/>
    <row r="39663" hidden="1" x14ac:dyDescent="0.25"/>
    <row r="39664" hidden="1" x14ac:dyDescent="0.25"/>
    <row r="39665" hidden="1" x14ac:dyDescent="0.25"/>
    <row r="39666" hidden="1" x14ac:dyDescent="0.25"/>
    <row r="39667" hidden="1" x14ac:dyDescent="0.25"/>
    <row r="39668" hidden="1" x14ac:dyDescent="0.25"/>
    <row r="39669" hidden="1" x14ac:dyDescent="0.25"/>
    <row r="39670" hidden="1" x14ac:dyDescent="0.25"/>
    <row r="39671" hidden="1" x14ac:dyDescent="0.25"/>
    <row r="39672" hidden="1" x14ac:dyDescent="0.25"/>
    <row r="39673" hidden="1" x14ac:dyDescent="0.25"/>
    <row r="39674" hidden="1" x14ac:dyDescent="0.25"/>
    <row r="39675" hidden="1" x14ac:dyDescent="0.25"/>
    <row r="39676" hidden="1" x14ac:dyDescent="0.25"/>
    <row r="39677" hidden="1" x14ac:dyDescent="0.25"/>
    <row r="39678" hidden="1" x14ac:dyDescent="0.25"/>
    <row r="39679" hidden="1" x14ac:dyDescent="0.25"/>
    <row r="39680" hidden="1" x14ac:dyDescent="0.25"/>
    <row r="39681" hidden="1" x14ac:dyDescent="0.25"/>
    <row r="39682" hidden="1" x14ac:dyDescent="0.25"/>
    <row r="39683" hidden="1" x14ac:dyDescent="0.25"/>
    <row r="39684" hidden="1" x14ac:dyDescent="0.25"/>
    <row r="39685" hidden="1" x14ac:dyDescent="0.25"/>
    <row r="39686" hidden="1" x14ac:dyDescent="0.25"/>
    <row r="39687" hidden="1" x14ac:dyDescent="0.25"/>
    <row r="39688" hidden="1" x14ac:dyDescent="0.25"/>
    <row r="39689" hidden="1" x14ac:dyDescent="0.25"/>
    <row r="39690" hidden="1" x14ac:dyDescent="0.25"/>
    <row r="39691" hidden="1" x14ac:dyDescent="0.25"/>
    <row r="39692" hidden="1" x14ac:dyDescent="0.25"/>
    <row r="39693" hidden="1" x14ac:dyDescent="0.25"/>
    <row r="39694" hidden="1" x14ac:dyDescent="0.25"/>
    <row r="39695" hidden="1" x14ac:dyDescent="0.25"/>
    <row r="39696" hidden="1" x14ac:dyDescent="0.25"/>
    <row r="39697" hidden="1" x14ac:dyDescent="0.25"/>
    <row r="39698" hidden="1" x14ac:dyDescent="0.25"/>
    <row r="39699" hidden="1" x14ac:dyDescent="0.25"/>
    <row r="39700" hidden="1" x14ac:dyDescent="0.25"/>
    <row r="39701" hidden="1" x14ac:dyDescent="0.25"/>
    <row r="39702" hidden="1" x14ac:dyDescent="0.25"/>
    <row r="39703" hidden="1" x14ac:dyDescent="0.25"/>
    <row r="39704" hidden="1" x14ac:dyDescent="0.25"/>
    <row r="39705" hidden="1" x14ac:dyDescent="0.25"/>
    <row r="39706" hidden="1" x14ac:dyDescent="0.25"/>
    <row r="39707" hidden="1" x14ac:dyDescent="0.25"/>
    <row r="39708" hidden="1" x14ac:dyDescent="0.25"/>
    <row r="39709" hidden="1" x14ac:dyDescent="0.25"/>
    <row r="39710" hidden="1" x14ac:dyDescent="0.25"/>
    <row r="39711" hidden="1" x14ac:dyDescent="0.25"/>
    <row r="39712" hidden="1" x14ac:dyDescent="0.25"/>
    <row r="39713" hidden="1" x14ac:dyDescent="0.25"/>
    <row r="39714" hidden="1" x14ac:dyDescent="0.25"/>
    <row r="39715" hidden="1" x14ac:dyDescent="0.25"/>
    <row r="39716" hidden="1" x14ac:dyDescent="0.25"/>
    <row r="39717" hidden="1" x14ac:dyDescent="0.25"/>
    <row r="39718" hidden="1" x14ac:dyDescent="0.25"/>
    <row r="39719" hidden="1" x14ac:dyDescent="0.25"/>
    <row r="39720" hidden="1" x14ac:dyDescent="0.25"/>
    <row r="39721" hidden="1" x14ac:dyDescent="0.25"/>
    <row r="39722" hidden="1" x14ac:dyDescent="0.25"/>
    <row r="39723" hidden="1" x14ac:dyDescent="0.25"/>
    <row r="39724" hidden="1" x14ac:dyDescent="0.25"/>
    <row r="39725" hidden="1" x14ac:dyDescent="0.25"/>
    <row r="39726" hidden="1" x14ac:dyDescent="0.25"/>
    <row r="39727" hidden="1" x14ac:dyDescent="0.25"/>
    <row r="39728" hidden="1" x14ac:dyDescent="0.25"/>
    <row r="39729" hidden="1" x14ac:dyDescent="0.25"/>
    <row r="39730" hidden="1" x14ac:dyDescent="0.25"/>
    <row r="39731" hidden="1" x14ac:dyDescent="0.25"/>
    <row r="39732" hidden="1" x14ac:dyDescent="0.25"/>
    <row r="39733" hidden="1" x14ac:dyDescent="0.25"/>
    <row r="39734" hidden="1" x14ac:dyDescent="0.25"/>
    <row r="39735" hidden="1" x14ac:dyDescent="0.25"/>
    <row r="39736" hidden="1" x14ac:dyDescent="0.25"/>
    <row r="39737" hidden="1" x14ac:dyDescent="0.25"/>
    <row r="39738" hidden="1" x14ac:dyDescent="0.25"/>
    <row r="39739" hidden="1" x14ac:dyDescent="0.25"/>
    <row r="39740" hidden="1" x14ac:dyDescent="0.25"/>
    <row r="39741" hidden="1" x14ac:dyDescent="0.25"/>
    <row r="39742" hidden="1" x14ac:dyDescent="0.25"/>
    <row r="39743" hidden="1" x14ac:dyDescent="0.25"/>
    <row r="39744" hidden="1" x14ac:dyDescent="0.25"/>
    <row r="39745" hidden="1" x14ac:dyDescent="0.25"/>
    <row r="39746" hidden="1" x14ac:dyDescent="0.25"/>
    <row r="39747" hidden="1" x14ac:dyDescent="0.25"/>
    <row r="39748" hidden="1" x14ac:dyDescent="0.25"/>
    <row r="39749" hidden="1" x14ac:dyDescent="0.25"/>
    <row r="39750" hidden="1" x14ac:dyDescent="0.25"/>
    <row r="39751" hidden="1" x14ac:dyDescent="0.25"/>
    <row r="39752" hidden="1" x14ac:dyDescent="0.25"/>
    <row r="39753" hidden="1" x14ac:dyDescent="0.25"/>
    <row r="39754" hidden="1" x14ac:dyDescent="0.25"/>
    <row r="39755" hidden="1" x14ac:dyDescent="0.25"/>
    <row r="39756" hidden="1" x14ac:dyDescent="0.25"/>
    <row r="39757" hidden="1" x14ac:dyDescent="0.25"/>
    <row r="39758" hidden="1" x14ac:dyDescent="0.25"/>
    <row r="39759" hidden="1" x14ac:dyDescent="0.25"/>
    <row r="39760" hidden="1" x14ac:dyDescent="0.25"/>
    <row r="39761" hidden="1" x14ac:dyDescent="0.25"/>
    <row r="39762" hidden="1" x14ac:dyDescent="0.25"/>
    <row r="39763" hidden="1" x14ac:dyDescent="0.25"/>
    <row r="39764" hidden="1" x14ac:dyDescent="0.25"/>
    <row r="39765" hidden="1" x14ac:dyDescent="0.25"/>
    <row r="39766" hidden="1" x14ac:dyDescent="0.25"/>
    <row r="39767" hidden="1" x14ac:dyDescent="0.25"/>
    <row r="39768" hidden="1" x14ac:dyDescent="0.25"/>
    <row r="39769" hidden="1" x14ac:dyDescent="0.25"/>
    <row r="39770" hidden="1" x14ac:dyDescent="0.25"/>
    <row r="39771" hidden="1" x14ac:dyDescent="0.25"/>
    <row r="39772" hidden="1" x14ac:dyDescent="0.25"/>
    <row r="39773" hidden="1" x14ac:dyDescent="0.25"/>
    <row r="39774" hidden="1" x14ac:dyDescent="0.25"/>
    <row r="39775" hidden="1" x14ac:dyDescent="0.25"/>
    <row r="39776" hidden="1" x14ac:dyDescent="0.25"/>
    <row r="39777" hidden="1" x14ac:dyDescent="0.25"/>
    <row r="39778" hidden="1" x14ac:dyDescent="0.25"/>
    <row r="39779" hidden="1" x14ac:dyDescent="0.25"/>
    <row r="39780" hidden="1" x14ac:dyDescent="0.25"/>
    <row r="39781" hidden="1" x14ac:dyDescent="0.25"/>
    <row r="39782" hidden="1" x14ac:dyDescent="0.25"/>
    <row r="39783" hidden="1" x14ac:dyDescent="0.25"/>
    <row r="39784" hidden="1" x14ac:dyDescent="0.25"/>
    <row r="39785" hidden="1" x14ac:dyDescent="0.25"/>
    <row r="39786" hidden="1" x14ac:dyDescent="0.25"/>
    <row r="39787" hidden="1" x14ac:dyDescent="0.25"/>
    <row r="39788" hidden="1" x14ac:dyDescent="0.25"/>
    <row r="39789" hidden="1" x14ac:dyDescent="0.25"/>
    <row r="39790" hidden="1" x14ac:dyDescent="0.25"/>
    <row r="39791" hidden="1" x14ac:dyDescent="0.25"/>
    <row r="39792" hidden="1" x14ac:dyDescent="0.25"/>
    <row r="39793" hidden="1" x14ac:dyDescent="0.25"/>
    <row r="39794" hidden="1" x14ac:dyDescent="0.25"/>
    <row r="39795" hidden="1" x14ac:dyDescent="0.25"/>
    <row r="39796" hidden="1" x14ac:dyDescent="0.25"/>
    <row r="39797" hidden="1" x14ac:dyDescent="0.25"/>
    <row r="39798" hidden="1" x14ac:dyDescent="0.25"/>
    <row r="39799" hidden="1" x14ac:dyDescent="0.25"/>
    <row r="39800" hidden="1" x14ac:dyDescent="0.25"/>
    <row r="39801" hidden="1" x14ac:dyDescent="0.25"/>
    <row r="39802" hidden="1" x14ac:dyDescent="0.25"/>
    <row r="39803" hidden="1" x14ac:dyDescent="0.25"/>
    <row r="39804" hidden="1" x14ac:dyDescent="0.25"/>
    <row r="39805" hidden="1" x14ac:dyDescent="0.25"/>
    <row r="39806" hidden="1" x14ac:dyDescent="0.25"/>
    <row r="39807" hidden="1" x14ac:dyDescent="0.25"/>
    <row r="39808" hidden="1" x14ac:dyDescent="0.25"/>
    <row r="39809" hidden="1" x14ac:dyDescent="0.25"/>
    <row r="39810" hidden="1" x14ac:dyDescent="0.25"/>
    <row r="39811" hidden="1" x14ac:dyDescent="0.25"/>
    <row r="39812" hidden="1" x14ac:dyDescent="0.25"/>
    <row r="39813" hidden="1" x14ac:dyDescent="0.25"/>
    <row r="39814" hidden="1" x14ac:dyDescent="0.25"/>
    <row r="39815" hidden="1" x14ac:dyDescent="0.25"/>
    <row r="39816" hidden="1" x14ac:dyDescent="0.25"/>
    <row r="39817" hidden="1" x14ac:dyDescent="0.25"/>
    <row r="39818" hidden="1" x14ac:dyDescent="0.25"/>
    <row r="39819" hidden="1" x14ac:dyDescent="0.25"/>
    <row r="39820" hidden="1" x14ac:dyDescent="0.25"/>
    <row r="39821" hidden="1" x14ac:dyDescent="0.25"/>
    <row r="39822" hidden="1" x14ac:dyDescent="0.25"/>
    <row r="39823" hidden="1" x14ac:dyDescent="0.25"/>
    <row r="39824" hidden="1" x14ac:dyDescent="0.25"/>
    <row r="39825" hidden="1" x14ac:dyDescent="0.25"/>
    <row r="39826" hidden="1" x14ac:dyDescent="0.25"/>
    <row r="39827" hidden="1" x14ac:dyDescent="0.25"/>
    <row r="39828" hidden="1" x14ac:dyDescent="0.25"/>
    <row r="39829" hidden="1" x14ac:dyDescent="0.25"/>
    <row r="39830" hidden="1" x14ac:dyDescent="0.25"/>
    <row r="39831" hidden="1" x14ac:dyDescent="0.25"/>
    <row r="39832" hidden="1" x14ac:dyDescent="0.25"/>
    <row r="39833" hidden="1" x14ac:dyDescent="0.25"/>
    <row r="39834" hidden="1" x14ac:dyDescent="0.25"/>
    <row r="39835" hidden="1" x14ac:dyDescent="0.25"/>
    <row r="39836" hidden="1" x14ac:dyDescent="0.25"/>
    <row r="39837" hidden="1" x14ac:dyDescent="0.25"/>
    <row r="39838" hidden="1" x14ac:dyDescent="0.25"/>
    <row r="39839" hidden="1" x14ac:dyDescent="0.25"/>
    <row r="39840" hidden="1" x14ac:dyDescent="0.25"/>
    <row r="39841" hidden="1" x14ac:dyDescent="0.25"/>
    <row r="39842" hidden="1" x14ac:dyDescent="0.25"/>
    <row r="39843" hidden="1" x14ac:dyDescent="0.25"/>
    <row r="39844" hidden="1" x14ac:dyDescent="0.25"/>
    <row r="39845" hidden="1" x14ac:dyDescent="0.25"/>
    <row r="39846" hidden="1" x14ac:dyDescent="0.25"/>
    <row r="39847" hidden="1" x14ac:dyDescent="0.25"/>
    <row r="39848" hidden="1" x14ac:dyDescent="0.25"/>
    <row r="39849" hidden="1" x14ac:dyDescent="0.25"/>
    <row r="39850" hidden="1" x14ac:dyDescent="0.25"/>
    <row r="39851" hidden="1" x14ac:dyDescent="0.25"/>
    <row r="39852" hidden="1" x14ac:dyDescent="0.25"/>
    <row r="39853" hidden="1" x14ac:dyDescent="0.25"/>
    <row r="39854" hidden="1" x14ac:dyDescent="0.25"/>
    <row r="39855" hidden="1" x14ac:dyDescent="0.25"/>
    <row r="39856" hidden="1" x14ac:dyDescent="0.25"/>
    <row r="39857" hidden="1" x14ac:dyDescent="0.25"/>
    <row r="39858" hidden="1" x14ac:dyDescent="0.25"/>
    <row r="39859" hidden="1" x14ac:dyDescent="0.25"/>
    <row r="39860" hidden="1" x14ac:dyDescent="0.25"/>
    <row r="39861" hidden="1" x14ac:dyDescent="0.25"/>
    <row r="39862" hidden="1" x14ac:dyDescent="0.25"/>
    <row r="39863" hidden="1" x14ac:dyDescent="0.25"/>
    <row r="39864" hidden="1" x14ac:dyDescent="0.25"/>
    <row r="39865" hidden="1" x14ac:dyDescent="0.25"/>
    <row r="39866" hidden="1" x14ac:dyDescent="0.25"/>
    <row r="39867" hidden="1" x14ac:dyDescent="0.25"/>
    <row r="39868" hidden="1" x14ac:dyDescent="0.25"/>
    <row r="39869" hidden="1" x14ac:dyDescent="0.25"/>
    <row r="39870" hidden="1" x14ac:dyDescent="0.25"/>
    <row r="39871" hidden="1" x14ac:dyDescent="0.25"/>
    <row r="39872" hidden="1" x14ac:dyDescent="0.25"/>
    <row r="39873" hidden="1" x14ac:dyDescent="0.25"/>
    <row r="39874" hidden="1" x14ac:dyDescent="0.25"/>
    <row r="39875" hidden="1" x14ac:dyDescent="0.25"/>
    <row r="39876" hidden="1" x14ac:dyDescent="0.25"/>
    <row r="39877" hidden="1" x14ac:dyDescent="0.25"/>
    <row r="39878" hidden="1" x14ac:dyDescent="0.25"/>
    <row r="39879" hidden="1" x14ac:dyDescent="0.25"/>
    <row r="39880" hidden="1" x14ac:dyDescent="0.25"/>
    <row r="39881" hidden="1" x14ac:dyDescent="0.25"/>
    <row r="39882" hidden="1" x14ac:dyDescent="0.25"/>
    <row r="39883" hidden="1" x14ac:dyDescent="0.25"/>
    <row r="39884" hidden="1" x14ac:dyDescent="0.25"/>
    <row r="39885" hidden="1" x14ac:dyDescent="0.25"/>
    <row r="39886" hidden="1" x14ac:dyDescent="0.25"/>
    <row r="39887" hidden="1" x14ac:dyDescent="0.25"/>
    <row r="39888" hidden="1" x14ac:dyDescent="0.25"/>
    <row r="39889" hidden="1" x14ac:dyDescent="0.25"/>
    <row r="39890" hidden="1" x14ac:dyDescent="0.25"/>
    <row r="39891" hidden="1" x14ac:dyDescent="0.25"/>
    <row r="39892" hidden="1" x14ac:dyDescent="0.25"/>
    <row r="39893" hidden="1" x14ac:dyDescent="0.25"/>
    <row r="39894" hidden="1" x14ac:dyDescent="0.25"/>
    <row r="39895" hidden="1" x14ac:dyDescent="0.25"/>
    <row r="39896" hidden="1" x14ac:dyDescent="0.25"/>
    <row r="39897" hidden="1" x14ac:dyDescent="0.25"/>
    <row r="39898" hidden="1" x14ac:dyDescent="0.25"/>
    <row r="39899" hidden="1" x14ac:dyDescent="0.25"/>
    <row r="39900" hidden="1" x14ac:dyDescent="0.25"/>
    <row r="39901" hidden="1" x14ac:dyDescent="0.25"/>
    <row r="39902" hidden="1" x14ac:dyDescent="0.25"/>
    <row r="39903" hidden="1" x14ac:dyDescent="0.25"/>
    <row r="39904" hidden="1" x14ac:dyDescent="0.25"/>
    <row r="39905" hidden="1" x14ac:dyDescent="0.25"/>
    <row r="39906" hidden="1" x14ac:dyDescent="0.25"/>
    <row r="39907" hidden="1" x14ac:dyDescent="0.25"/>
    <row r="39908" hidden="1" x14ac:dyDescent="0.25"/>
    <row r="39909" hidden="1" x14ac:dyDescent="0.25"/>
    <row r="39910" hidden="1" x14ac:dyDescent="0.25"/>
    <row r="39911" hidden="1" x14ac:dyDescent="0.25"/>
    <row r="39912" hidden="1" x14ac:dyDescent="0.25"/>
    <row r="39913" hidden="1" x14ac:dyDescent="0.25"/>
    <row r="39914" hidden="1" x14ac:dyDescent="0.25"/>
    <row r="39915" hidden="1" x14ac:dyDescent="0.25"/>
    <row r="39916" hidden="1" x14ac:dyDescent="0.25"/>
    <row r="39917" hidden="1" x14ac:dyDescent="0.25"/>
    <row r="39918" hidden="1" x14ac:dyDescent="0.25"/>
    <row r="39919" hidden="1" x14ac:dyDescent="0.25"/>
    <row r="39920" hidden="1" x14ac:dyDescent="0.25"/>
    <row r="39921" hidden="1" x14ac:dyDescent="0.25"/>
    <row r="39922" hidden="1" x14ac:dyDescent="0.25"/>
    <row r="39923" hidden="1" x14ac:dyDescent="0.25"/>
    <row r="39924" hidden="1" x14ac:dyDescent="0.25"/>
    <row r="39925" hidden="1" x14ac:dyDescent="0.25"/>
    <row r="39926" hidden="1" x14ac:dyDescent="0.25"/>
    <row r="39927" hidden="1" x14ac:dyDescent="0.25"/>
    <row r="39928" hidden="1" x14ac:dyDescent="0.25"/>
    <row r="39929" hidden="1" x14ac:dyDescent="0.25"/>
    <row r="39930" hidden="1" x14ac:dyDescent="0.25"/>
    <row r="39931" hidden="1" x14ac:dyDescent="0.25"/>
    <row r="39932" hidden="1" x14ac:dyDescent="0.25"/>
    <row r="39933" hidden="1" x14ac:dyDescent="0.25"/>
    <row r="39934" hidden="1" x14ac:dyDescent="0.25"/>
    <row r="39935" hidden="1" x14ac:dyDescent="0.25"/>
    <row r="39936" hidden="1" x14ac:dyDescent="0.25"/>
    <row r="39937" hidden="1" x14ac:dyDescent="0.25"/>
    <row r="39938" hidden="1" x14ac:dyDescent="0.25"/>
    <row r="39939" hidden="1" x14ac:dyDescent="0.25"/>
    <row r="39940" hidden="1" x14ac:dyDescent="0.25"/>
    <row r="39941" hidden="1" x14ac:dyDescent="0.25"/>
    <row r="39942" hidden="1" x14ac:dyDescent="0.25"/>
    <row r="39943" hidden="1" x14ac:dyDescent="0.25"/>
    <row r="39944" hidden="1" x14ac:dyDescent="0.25"/>
    <row r="39945" hidden="1" x14ac:dyDescent="0.25"/>
    <row r="39946" hidden="1" x14ac:dyDescent="0.25"/>
    <row r="39947" hidden="1" x14ac:dyDescent="0.25"/>
    <row r="39948" hidden="1" x14ac:dyDescent="0.25"/>
    <row r="39949" hidden="1" x14ac:dyDescent="0.25"/>
    <row r="39950" hidden="1" x14ac:dyDescent="0.25"/>
    <row r="39951" hidden="1" x14ac:dyDescent="0.25"/>
    <row r="39952" hidden="1" x14ac:dyDescent="0.25"/>
    <row r="39953" hidden="1" x14ac:dyDescent="0.25"/>
    <row r="39954" hidden="1" x14ac:dyDescent="0.25"/>
    <row r="39955" hidden="1" x14ac:dyDescent="0.25"/>
    <row r="39956" hidden="1" x14ac:dyDescent="0.25"/>
    <row r="39957" hidden="1" x14ac:dyDescent="0.25"/>
    <row r="39958" hidden="1" x14ac:dyDescent="0.25"/>
    <row r="39959" hidden="1" x14ac:dyDescent="0.25"/>
    <row r="39960" hidden="1" x14ac:dyDescent="0.25"/>
    <row r="39961" hidden="1" x14ac:dyDescent="0.25"/>
    <row r="39962" hidden="1" x14ac:dyDescent="0.25"/>
    <row r="39963" hidden="1" x14ac:dyDescent="0.25"/>
    <row r="39964" hidden="1" x14ac:dyDescent="0.25"/>
    <row r="39965" hidden="1" x14ac:dyDescent="0.25"/>
    <row r="39966" hidden="1" x14ac:dyDescent="0.25"/>
    <row r="39967" hidden="1" x14ac:dyDescent="0.25"/>
    <row r="39968" hidden="1" x14ac:dyDescent="0.25"/>
    <row r="39969" hidden="1" x14ac:dyDescent="0.25"/>
    <row r="39970" hidden="1" x14ac:dyDescent="0.25"/>
    <row r="39971" hidden="1" x14ac:dyDescent="0.25"/>
    <row r="39972" hidden="1" x14ac:dyDescent="0.25"/>
    <row r="39973" hidden="1" x14ac:dyDescent="0.25"/>
    <row r="39974" hidden="1" x14ac:dyDescent="0.25"/>
    <row r="39975" hidden="1" x14ac:dyDescent="0.25"/>
    <row r="39976" hidden="1" x14ac:dyDescent="0.25"/>
    <row r="39977" hidden="1" x14ac:dyDescent="0.25"/>
    <row r="39978" hidden="1" x14ac:dyDescent="0.25"/>
    <row r="39979" hidden="1" x14ac:dyDescent="0.25"/>
    <row r="39980" hidden="1" x14ac:dyDescent="0.25"/>
    <row r="39981" hidden="1" x14ac:dyDescent="0.25"/>
    <row r="39982" hidden="1" x14ac:dyDescent="0.25"/>
    <row r="39983" hidden="1" x14ac:dyDescent="0.25"/>
    <row r="39984" hidden="1" x14ac:dyDescent="0.25"/>
    <row r="39985" hidden="1" x14ac:dyDescent="0.25"/>
    <row r="39986" hidden="1" x14ac:dyDescent="0.25"/>
    <row r="39987" hidden="1" x14ac:dyDescent="0.25"/>
    <row r="39988" hidden="1" x14ac:dyDescent="0.25"/>
    <row r="39989" hidden="1" x14ac:dyDescent="0.25"/>
    <row r="39990" hidden="1" x14ac:dyDescent="0.25"/>
    <row r="39991" hidden="1" x14ac:dyDescent="0.25"/>
    <row r="39992" hidden="1" x14ac:dyDescent="0.25"/>
    <row r="39993" hidden="1" x14ac:dyDescent="0.25"/>
    <row r="39994" hidden="1" x14ac:dyDescent="0.25"/>
    <row r="39995" hidden="1" x14ac:dyDescent="0.25"/>
    <row r="39996" hidden="1" x14ac:dyDescent="0.25"/>
    <row r="39997" hidden="1" x14ac:dyDescent="0.25"/>
    <row r="39998" hidden="1" x14ac:dyDescent="0.25"/>
    <row r="39999" hidden="1" x14ac:dyDescent="0.25"/>
    <row r="40000" hidden="1" x14ac:dyDescent="0.25"/>
    <row r="40001" hidden="1" x14ac:dyDescent="0.25"/>
    <row r="40002" hidden="1" x14ac:dyDescent="0.25"/>
    <row r="40003" hidden="1" x14ac:dyDescent="0.25"/>
    <row r="40004" hidden="1" x14ac:dyDescent="0.25"/>
    <row r="40005" hidden="1" x14ac:dyDescent="0.25"/>
    <row r="40006" hidden="1" x14ac:dyDescent="0.25"/>
    <row r="40007" hidden="1" x14ac:dyDescent="0.25"/>
    <row r="40008" hidden="1" x14ac:dyDescent="0.25"/>
    <row r="40009" hidden="1" x14ac:dyDescent="0.25"/>
    <row r="40010" hidden="1" x14ac:dyDescent="0.25"/>
    <row r="40011" hidden="1" x14ac:dyDescent="0.25"/>
    <row r="40012" hidden="1" x14ac:dyDescent="0.25"/>
    <row r="40013" hidden="1" x14ac:dyDescent="0.25"/>
    <row r="40014" hidden="1" x14ac:dyDescent="0.25"/>
    <row r="40015" hidden="1" x14ac:dyDescent="0.25"/>
    <row r="40016" hidden="1" x14ac:dyDescent="0.25"/>
    <row r="40017" hidden="1" x14ac:dyDescent="0.25"/>
    <row r="40018" hidden="1" x14ac:dyDescent="0.25"/>
    <row r="40019" hidden="1" x14ac:dyDescent="0.25"/>
    <row r="40020" hidden="1" x14ac:dyDescent="0.25"/>
    <row r="40021" hidden="1" x14ac:dyDescent="0.25"/>
    <row r="40022" hidden="1" x14ac:dyDescent="0.25"/>
    <row r="40023" hidden="1" x14ac:dyDescent="0.25"/>
    <row r="40024" hidden="1" x14ac:dyDescent="0.25"/>
    <row r="40025" hidden="1" x14ac:dyDescent="0.25"/>
    <row r="40026" hidden="1" x14ac:dyDescent="0.25"/>
    <row r="40027" hidden="1" x14ac:dyDescent="0.25"/>
    <row r="40028" hidden="1" x14ac:dyDescent="0.25"/>
    <row r="40029" hidden="1" x14ac:dyDescent="0.25"/>
    <row r="40030" hidden="1" x14ac:dyDescent="0.25"/>
    <row r="40031" hidden="1" x14ac:dyDescent="0.25"/>
    <row r="40032" hidden="1" x14ac:dyDescent="0.25"/>
    <row r="40033" hidden="1" x14ac:dyDescent="0.25"/>
    <row r="40034" hidden="1" x14ac:dyDescent="0.25"/>
    <row r="40035" hidden="1" x14ac:dyDescent="0.25"/>
    <row r="40036" hidden="1" x14ac:dyDescent="0.25"/>
    <row r="40037" hidden="1" x14ac:dyDescent="0.25"/>
    <row r="40038" hidden="1" x14ac:dyDescent="0.25"/>
    <row r="40039" hidden="1" x14ac:dyDescent="0.25"/>
    <row r="40040" hidden="1" x14ac:dyDescent="0.25"/>
    <row r="40041" hidden="1" x14ac:dyDescent="0.25"/>
    <row r="40042" hidden="1" x14ac:dyDescent="0.25"/>
    <row r="40043" hidden="1" x14ac:dyDescent="0.25"/>
    <row r="40044" hidden="1" x14ac:dyDescent="0.25"/>
    <row r="40045" hidden="1" x14ac:dyDescent="0.25"/>
    <row r="40046" hidden="1" x14ac:dyDescent="0.25"/>
    <row r="40047" hidden="1" x14ac:dyDescent="0.25"/>
    <row r="40048" hidden="1" x14ac:dyDescent="0.25"/>
    <row r="40049" hidden="1" x14ac:dyDescent="0.25"/>
    <row r="40050" hidden="1" x14ac:dyDescent="0.25"/>
    <row r="40051" hidden="1" x14ac:dyDescent="0.25"/>
    <row r="40052" hidden="1" x14ac:dyDescent="0.25"/>
    <row r="40053" hidden="1" x14ac:dyDescent="0.25"/>
    <row r="40054" hidden="1" x14ac:dyDescent="0.25"/>
    <row r="40055" hidden="1" x14ac:dyDescent="0.25"/>
    <row r="40056" hidden="1" x14ac:dyDescent="0.25"/>
    <row r="40057" hidden="1" x14ac:dyDescent="0.25"/>
    <row r="40058" hidden="1" x14ac:dyDescent="0.25"/>
    <row r="40059" hidden="1" x14ac:dyDescent="0.25"/>
    <row r="40060" hidden="1" x14ac:dyDescent="0.25"/>
    <row r="40061" hidden="1" x14ac:dyDescent="0.25"/>
    <row r="40062" hidden="1" x14ac:dyDescent="0.25"/>
    <row r="40063" hidden="1" x14ac:dyDescent="0.25"/>
    <row r="40064" hidden="1" x14ac:dyDescent="0.25"/>
    <row r="40065" hidden="1" x14ac:dyDescent="0.25"/>
    <row r="40066" hidden="1" x14ac:dyDescent="0.25"/>
    <row r="40067" hidden="1" x14ac:dyDescent="0.25"/>
    <row r="40068" hidden="1" x14ac:dyDescent="0.25"/>
    <row r="40069" hidden="1" x14ac:dyDescent="0.25"/>
    <row r="40070" hidden="1" x14ac:dyDescent="0.25"/>
    <row r="40071" hidden="1" x14ac:dyDescent="0.25"/>
    <row r="40072" hidden="1" x14ac:dyDescent="0.25"/>
    <row r="40073" hidden="1" x14ac:dyDescent="0.25"/>
    <row r="40074" hidden="1" x14ac:dyDescent="0.25"/>
    <row r="40075" hidden="1" x14ac:dyDescent="0.25"/>
    <row r="40076" hidden="1" x14ac:dyDescent="0.25"/>
    <row r="40077" hidden="1" x14ac:dyDescent="0.25"/>
    <row r="40078" hidden="1" x14ac:dyDescent="0.25"/>
    <row r="40079" hidden="1" x14ac:dyDescent="0.25"/>
    <row r="40080" hidden="1" x14ac:dyDescent="0.25"/>
    <row r="40081" hidden="1" x14ac:dyDescent="0.25"/>
    <row r="40082" hidden="1" x14ac:dyDescent="0.25"/>
    <row r="40083" hidden="1" x14ac:dyDescent="0.25"/>
    <row r="40084" hidden="1" x14ac:dyDescent="0.25"/>
    <row r="40085" hidden="1" x14ac:dyDescent="0.25"/>
    <row r="40086" hidden="1" x14ac:dyDescent="0.25"/>
    <row r="40087" hidden="1" x14ac:dyDescent="0.25"/>
    <row r="40088" hidden="1" x14ac:dyDescent="0.25"/>
    <row r="40089" hidden="1" x14ac:dyDescent="0.25"/>
    <row r="40090" hidden="1" x14ac:dyDescent="0.25"/>
    <row r="40091" hidden="1" x14ac:dyDescent="0.25"/>
    <row r="40092" hidden="1" x14ac:dyDescent="0.25"/>
    <row r="40093" hidden="1" x14ac:dyDescent="0.25"/>
    <row r="40094" hidden="1" x14ac:dyDescent="0.25"/>
    <row r="40095" hidden="1" x14ac:dyDescent="0.25"/>
    <row r="40096" hidden="1" x14ac:dyDescent="0.25"/>
    <row r="40097" hidden="1" x14ac:dyDescent="0.25"/>
    <row r="40098" hidden="1" x14ac:dyDescent="0.25"/>
    <row r="40099" hidden="1" x14ac:dyDescent="0.25"/>
    <row r="40100" hidden="1" x14ac:dyDescent="0.25"/>
    <row r="40101" hidden="1" x14ac:dyDescent="0.25"/>
    <row r="40102" hidden="1" x14ac:dyDescent="0.25"/>
    <row r="40103" hidden="1" x14ac:dyDescent="0.25"/>
    <row r="40104" hidden="1" x14ac:dyDescent="0.25"/>
    <row r="40105" hidden="1" x14ac:dyDescent="0.25"/>
    <row r="40106" hidden="1" x14ac:dyDescent="0.25"/>
    <row r="40107" hidden="1" x14ac:dyDescent="0.25"/>
    <row r="40108" hidden="1" x14ac:dyDescent="0.25"/>
    <row r="40109" hidden="1" x14ac:dyDescent="0.25"/>
    <row r="40110" hidden="1" x14ac:dyDescent="0.25"/>
    <row r="40111" hidden="1" x14ac:dyDescent="0.25"/>
    <row r="40112" hidden="1" x14ac:dyDescent="0.25"/>
    <row r="40113" hidden="1" x14ac:dyDescent="0.25"/>
    <row r="40114" hidden="1" x14ac:dyDescent="0.25"/>
    <row r="40115" hidden="1" x14ac:dyDescent="0.25"/>
    <row r="40116" hidden="1" x14ac:dyDescent="0.25"/>
    <row r="40117" hidden="1" x14ac:dyDescent="0.25"/>
    <row r="40118" hidden="1" x14ac:dyDescent="0.25"/>
    <row r="40119" hidden="1" x14ac:dyDescent="0.25"/>
    <row r="40120" hidden="1" x14ac:dyDescent="0.25"/>
    <row r="40121" hidden="1" x14ac:dyDescent="0.25"/>
    <row r="40122" hidden="1" x14ac:dyDescent="0.25"/>
    <row r="40123" hidden="1" x14ac:dyDescent="0.25"/>
    <row r="40124" hidden="1" x14ac:dyDescent="0.25"/>
    <row r="40125" hidden="1" x14ac:dyDescent="0.25"/>
    <row r="40126" hidden="1" x14ac:dyDescent="0.25"/>
    <row r="40127" hidden="1" x14ac:dyDescent="0.25"/>
    <row r="40128" hidden="1" x14ac:dyDescent="0.25"/>
    <row r="40129" hidden="1" x14ac:dyDescent="0.25"/>
    <row r="40130" hidden="1" x14ac:dyDescent="0.25"/>
    <row r="40131" hidden="1" x14ac:dyDescent="0.25"/>
    <row r="40132" hidden="1" x14ac:dyDescent="0.25"/>
    <row r="40133" hidden="1" x14ac:dyDescent="0.25"/>
    <row r="40134" hidden="1" x14ac:dyDescent="0.25"/>
    <row r="40135" hidden="1" x14ac:dyDescent="0.25"/>
    <row r="40136" hidden="1" x14ac:dyDescent="0.25"/>
    <row r="40137" hidden="1" x14ac:dyDescent="0.25"/>
    <row r="40138" hidden="1" x14ac:dyDescent="0.25"/>
    <row r="40139" hidden="1" x14ac:dyDescent="0.25"/>
    <row r="40140" hidden="1" x14ac:dyDescent="0.25"/>
    <row r="40141" hidden="1" x14ac:dyDescent="0.25"/>
    <row r="40142" hidden="1" x14ac:dyDescent="0.25"/>
    <row r="40143" hidden="1" x14ac:dyDescent="0.25"/>
    <row r="40144" hidden="1" x14ac:dyDescent="0.25"/>
    <row r="40145" hidden="1" x14ac:dyDescent="0.25"/>
    <row r="40146" hidden="1" x14ac:dyDescent="0.25"/>
    <row r="40147" hidden="1" x14ac:dyDescent="0.25"/>
    <row r="40148" hidden="1" x14ac:dyDescent="0.25"/>
    <row r="40149" hidden="1" x14ac:dyDescent="0.25"/>
    <row r="40150" hidden="1" x14ac:dyDescent="0.25"/>
    <row r="40151" hidden="1" x14ac:dyDescent="0.25"/>
    <row r="40152" hidden="1" x14ac:dyDescent="0.25"/>
    <row r="40153" hidden="1" x14ac:dyDescent="0.25"/>
    <row r="40154" hidden="1" x14ac:dyDescent="0.25"/>
    <row r="40155" hidden="1" x14ac:dyDescent="0.25"/>
    <row r="40156" hidden="1" x14ac:dyDescent="0.25"/>
    <row r="40157" hidden="1" x14ac:dyDescent="0.25"/>
    <row r="40158" hidden="1" x14ac:dyDescent="0.25"/>
    <row r="40159" hidden="1" x14ac:dyDescent="0.25"/>
    <row r="40160" hidden="1" x14ac:dyDescent="0.25"/>
    <row r="40161" hidden="1" x14ac:dyDescent="0.25"/>
    <row r="40162" hidden="1" x14ac:dyDescent="0.25"/>
    <row r="40163" hidden="1" x14ac:dyDescent="0.25"/>
    <row r="40164" hidden="1" x14ac:dyDescent="0.25"/>
    <row r="40165" hidden="1" x14ac:dyDescent="0.25"/>
    <row r="40166" hidden="1" x14ac:dyDescent="0.25"/>
    <row r="40167" hidden="1" x14ac:dyDescent="0.25"/>
    <row r="40168" hidden="1" x14ac:dyDescent="0.25"/>
    <row r="40169" hidden="1" x14ac:dyDescent="0.25"/>
    <row r="40170" hidden="1" x14ac:dyDescent="0.25"/>
    <row r="40171" hidden="1" x14ac:dyDescent="0.25"/>
    <row r="40172" hidden="1" x14ac:dyDescent="0.25"/>
    <row r="40173" hidden="1" x14ac:dyDescent="0.25"/>
    <row r="40174" hidden="1" x14ac:dyDescent="0.25"/>
    <row r="40175" hidden="1" x14ac:dyDescent="0.25"/>
    <row r="40176" hidden="1" x14ac:dyDescent="0.25"/>
    <row r="40177" hidden="1" x14ac:dyDescent="0.25"/>
    <row r="40178" hidden="1" x14ac:dyDescent="0.25"/>
    <row r="40179" hidden="1" x14ac:dyDescent="0.25"/>
    <row r="40180" hidden="1" x14ac:dyDescent="0.25"/>
    <row r="40181" hidden="1" x14ac:dyDescent="0.25"/>
    <row r="40182" hidden="1" x14ac:dyDescent="0.25"/>
    <row r="40183" hidden="1" x14ac:dyDescent="0.25"/>
    <row r="40184" hidden="1" x14ac:dyDescent="0.25"/>
    <row r="40185" hidden="1" x14ac:dyDescent="0.25"/>
    <row r="40186" hidden="1" x14ac:dyDescent="0.25"/>
    <row r="40187" hidden="1" x14ac:dyDescent="0.25"/>
    <row r="40188" hidden="1" x14ac:dyDescent="0.25"/>
    <row r="40189" hidden="1" x14ac:dyDescent="0.25"/>
    <row r="40190" hidden="1" x14ac:dyDescent="0.25"/>
    <row r="40191" hidden="1" x14ac:dyDescent="0.25"/>
    <row r="40192" hidden="1" x14ac:dyDescent="0.25"/>
    <row r="40193" hidden="1" x14ac:dyDescent="0.25"/>
    <row r="40194" hidden="1" x14ac:dyDescent="0.25"/>
    <row r="40195" hidden="1" x14ac:dyDescent="0.25"/>
    <row r="40196" hidden="1" x14ac:dyDescent="0.25"/>
    <row r="40197" hidden="1" x14ac:dyDescent="0.25"/>
    <row r="40198" hidden="1" x14ac:dyDescent="0.25"/>
    <row r="40199" hidden="1" x14ac:dyDescent="0.25"/>
    <row r="40200" hidden="1" x14ac:dyDescent="0.25"/>
    <row r="40201" hidden="1" x14ac:dyDescent="0.25"/>
    <row r="40202" hidden="1" x14ac:dyDescent="0.25"/>
    <row r="40203" hidden="1" x14ac:dyDescent="0.25"/>
    <row r="40204" hidden="1" x14ac:dyDescent="0.25"/>
    <row r="40205" hidden="1" x14ac:dyDescent="0.25"/>
    <row r="40206" hidden="1" x14ac:dyDescent="0.25"/>
    <row r="40207" hidden="1" x14ac:dyDescent="0.25"/>
    <row r="40208" hidden="1" x14ac:dyDescent="0.25"/>
    <row r="40209" hidden="1" x14ac:dyDescent="0.25"/>
    <row r="40210" hidden="1" x14ac:dyDescent="0.25"/>
    <row r="40211" hidden="1" x14ac:dyDescent="0.25"/>
    <row r="40212" hidden="1" x14ac:dyDescent="0.25"/>
    <row r="40213" hidden="1" x14ac:dyDescent="0.25"/>
    <row r="40214" hidden="1" x14ac:dyDescent="0.25"/>
    <row r="40215" hidden="1" x14ac:dyDescent="0.25"/>
    <row r="40216" hidden="1" x14ac:dyDescent="0.25"/>
    <row r="40217" hidden="1" x14ac:dyDescent="0.25"/>
    <row r="40218" hidden="1" x14ac:dyDescent="0.25"/>
    <row r="40219" hidden="1" x14ac:dyDescent="0.25"/>
    <row r="40220" hidden="1" x14ac:dyDescent="0.25"/>
    <row r="40221" hidden="1" x14ac:dyDescent="0.25"/>
    <row r="40222" hidden="1" x14ac:dyDescent="0.25"/>
    <row r="40223" hidden="1" x14ac:dyDescent="0.25"/>
    <row r="40224" hidden="1" x14ac:dyDescent="0.25"/>
    <row r="40225" hidden="1" x14ac:dyDescent="0.25"/>
    <row r="40226" hidden="1" x14ac:dyDescent="0.25"/>
    <row r="40227" hidden="1" x14ac:dyDescent="0.25"/>
    <row r="40228" hidden="1" x14ac:dyDescent="0.25"/>
    <row r="40229" hidden="1" x14ac:dyDescent="0.25"/>
    <row r="40230" hidden="1" x14ac:dyDescent="0.25"/>
    <row r="40231" hidden="1" x14ac:dyDescent="0.25"/>
    <row r="40232" hidden="1" x14ac:dyDescent="0.25"/>
    <row r="40233" hidden="1" x14ac:dyDescent="0.25"/>
    <row r="40234" hidden="1" x14ac:dyDescent="0.25"/>
    <row r="40235" hidden="1" x14ac:dyDescent="0.25"/>
    <row r="40236" hidden="1" x14ac:dyDescent="0.25"/>
    <row r="40237" hidden="1" x14ac:dyDescent="0.25"/>
    <row r="40238" hidden="1" x14ac:dyDescent="0.25"/>
    <row r="40239" hidden="1" x14ac:dyDescent="0.25"/>
    <row r="40240" hidden="1" x14ac:dyDescent="0.25"/>
    <row r="40241" hidden="1" x14ac:dyDescent="0.25"/>
    <row r="40242" hidden="1" x14ac:dyDescent="0.25"/>
    <row r="40243" hidden="1" x14ac:dyDescent="0.25"/>
    <row r="40244" hidden="1" x14ac:dyDescent="0.25"/>
    <row r="40245" hidden="1" x14ac:dyDescent="0.25"/>
    <row r="40246" hidden="1" x14ac:dyDescent="0.25"/>
    <row r="40247" hidden="1" x14ac:dyDescent="0.25"/>
    <row r="40248" hidden="1" x14ac:dyDescent="0.25"/>
    <row r="40249" hidden="1" x14ac:dyDescent="0.25"/>
    <row r="40250" hidden="1" x14ac:dyDescent="0.25"/>
    <row r="40251" hidden="1" x14ac:dyDescent="0.25"/>
    <row r="40252" hidden="1" x14ac:dyDescent="0.25"/>
    <row r="40253" hidden="1" x14ac:dyDescent="0.25"/>
    <row r="40254" hidden="1" x14ac:dyDescent="0.25"/>
    <row r="40255" hidden="1" x14ac:dyDescent="0.25"/>
    <row r="40256" hidden="1" x14ac:dyDescent="0.25"/>
    <row r="40257" hidden="1" x14ac:dyDescent="0.25"/>
    <row r="40258" hidden="1" x14ac:dyDescent="0.25"/>
    <row r="40259" hidden="1" x14ac:dyDescent="0.25"/>
    <row r="40260" hidden="1" x14ac:dyDescent="0.25"/>
    <row r="40261" hidden="1" x14ac:dyDescent="0.25"/>
    <row r="40262" hidden="1" x14ac:dyDescent="0.25"/>
    <row r="40263" hidden="1" x14ac:dyDescent="0.25"/>
    <row r="40264" hidden="1" x14ac:dyDescent="0.25"/>
    <row r="40265" hidden="1" x14ac:dyDescent="0.25"/>
    <row r="40266" hidden="1" x14ac:dyDescent="0.25"/>
    <row r="40267" hidden="1" x14ac:dyDescent="0.25"/>
    <row r="40268" hidden="1" x14ac:dyDescent="0.25"/>
    <row r="40269" hidden="1" x14ac:dyDescent="0.25"/>
    <row r="40270" hidden="1" x14ac:dyDescent="0.25"/>
    <row r="40271" hidden="1" x14ac:dyDescent="0.25"/>
    <row r="40272" hidden="1" x14ac:dyDescent="0.25"/>
    <row r="40273" hidden="1" x14ac:dyDescent="0.25"/>
    <row r="40274" hidden="1" x14ac:dyDescent="0.25"/>
    <row r="40275" hidden="1" x14ac:dyDescent="0.25"/>
    <row r="40276" hidden="1" x14ac:dyDescent="0.25"/>
    <row r="40277" hidden="1" x14ac:dyDescent="0.25"/>
    <row r="40278" hidden="1" x14ac:dyDescent="0.25"/>
    <row r="40279" hidden="1" x14ac:dyDescent="0.25"/>
    <row r="40280" hidden="1" x14ac:dyDescent="0.25"/>
    <row r="40281" hidden="1" x14ac:dyDescent="0.25"/>
    <row r="40282" hidden="1" x14ac:dyDescent="0.25"/>
    <row r="40283" hidden="1" x14ac:dyDescent="0.25"/>
    <row r="40284" hidden="1" x14ac:dyDescent="0.25"/>
    <row r="40285" hidden="1" x14ac:dyDescent="0.25"/>
    <row r="40286" hidden="1" x14ac:dyDescent="0.25"/>
    <row r="40287" hidden="1" x14ac:dyDescent="0.25"/>
    <row r="40288" hidden="1" x14ac:dyDescent="0.25"/>
    <row r="40289" hidden="1" x14ac:dyDescent="0.25"/>
    <row r="40290" hidden="1" x14ac:dyDescent="0.25"/>
    <row r="40291" hidden="1" x14ac:dyDescent="0.25"/>
    <row r="40292" hidden="1" x14ac:dyDescent="0.25"/>
    <row r="40293" hidden="1" x14ac:dyDescent="0.25"/>
    <row r="40294" hidden="1" x14ac:dyDescent="0.25"/>
    <row r="40295" hidden="1" x14ac:dyDescent="0.25"/>
    <row r="40296" hidden="1" x14ac:dyDescent="0.25"/>
    <row r="40297" hidden="1" x14ac:dyDescent="0.25"/>
    <row r="40298" hidden="1" x14ac:dyDescent="0.25"/>
    <row r="40299" hidden="1" x14ac:dyDescent="0.25"/>
    <row r="40300" hidden="1" x14ac:dyDescent="0.25"/>
    <row r="40301" hidden="1" x14ac:dyDescent="0.25"/>
    <row r="40302" hidden="1" x14ac:dyDescent="0.25"/>
    <row r="40303" hidden="1" x14ac:dyDescent="0.25"/>
    <row r="40304" hidden="1" x14ac:dyDescent="0.25"/>
    <row r="40305" hidden="1" x14ac:dyDescent="0.25"/>
    <row r="40306" hidden="1" x14ac:dyDescent="0.25"/>
    <row r="40307" hidden="1" x14ac:dyDescent="0.25"/>
    <row r="40308" hidden="1" x14ac:dyDescent="0.25"/>
    <row r="40309" hidden="1" x14ac:dyDescent="0.25"/>
    <row r="40310" hidden="1" x14ac:dyDescent="0.25"/>
    <row r="40311" hidden="1" x14ac:dyDescent="0.25"/>
    <row r="40312" hidden="1" x14ac:dyDescent="0.25"/>
    <row r="40313" hidden="1" x14ac:dyDescent="0.25"/>
    <row r="40314" hidden="1" x14ac:dyDescent="0.25"/>
    <row r="40315" hidden="1" x14ac:dyDescent="0.25"/>
    <row r="40316" hidden="1" x14ac:dyDescent="0.25"/>
    <row r="40317" hidden="1" x14ac:dyDescent="0.25"/>
    <row r="40318" hidden="1" x14ac:dyDescent="0.25"/>
    <row r="40319" hidden="1" x14ac:dyDescent="0.25"/>
    <row r="40320" hidden="1" x14ac:dyDescent="0.25"/>
    <row r="40321" hidden="1" x14ac:dyDescent="0.25"/>
    <row r="40322" hidden="1" x14ac:dyDescent="0.25"/>
    <row r="40323" hidden="1" x14ac:dyDescent="0.25"/>
    <row r="40324" hidden="1" x14ac:dyDescent="0.25"/>
    <row r="40325" hidden="1" x14ac:dyDescent="0.25"/>
    <row r="40326" hidden="1" x14ac:dyDescent="0.25"/>
    <row r="40327" hidden="1" x14ac:dyDescent="0.25"/>
    <row r="40328" hidden="1" x14ac:dyDescent="0.25"/>
    <row r="40329" hidden="1" x14ac:dyDescent="0.25"/>
    <row r="40330" hidden="1" x14ac:dyDescent="0.25"/>
    <row r="40331" hidden="1" x14ac:dyDescent="0.25"/>
    <row r="40332" hidden="1" x14ac:dyDescent="0.25"/>
    <row r="40333" hidden="1" x14ac:dyDescent="0.25"/>
    <row r="40334" hidden="1" x14ac:dyDescent="0.25"/>
    <row r="40335" hidden="1" x14ac:dyDescent="0.25"/>
    <row r="40336" hidden="1" x14ac:dyDescent="0.25"/>
    <row r="40337" hidden="1" x14ac:dyDescent="0.25"/>
    <row r="40338" hidden="1" x14ac:dyDescent="0.25"/>
    <row r="40339" hidden="1" x14ac:dyDescent="0.25"/>
    <row r="40340" hidden="1" x14ac:dyDescent="0.25"/>
    <row r="40341" hidden="1" x14ac:dyDescent="0.25"/>
    <row r="40342" hidden="1" x14ac:dyDescent="0.25"/>
    <row r="40343" hidden="1" x14ac:dyDescent="0.25"/>
    <row r="40344" hidden="1" x14ac:dyDescent="0.25"/>
    <row r="40345" hidden="1" x14ac:dyDescent="0.25"/>
    <row r="40346" hidden="1" x14ac:dyDescent="0.25"/>
    <row r="40347" hidden="1" x14ac:dyDescent="0.25"/>
    <row r="40348" hidden="1" x14ac:dyDescent="0.25"/>
    <row r="40349" hidden="1" x14ac:dyDescent="0.25"/>
    <row r="40350" hidden="1" x14ac:dyDescent="0.25"/>
    <row r="40351" hidden="1" x14ac:dyDescent="0.25"/>
    <row r="40352" hidden="1" x14ac:dyDescent="0.25"/>
    <row r="40353" hidden="1" x14ac:dyDescent="0.25"/>
    <row r="40354" hidden="1" x14ac:dyDescent="0.25"/>
    <row r="40355" hidden="1" x14ac:dyDescent="0.25"/>
    <row r="40356" hidden="1" x14ac:dyDescent="0.25"/>
    <row r="40357" hidden="1" x14ac:dyDescent="0.25"/>
    <row r="40358" hidden="1" x14ac:dyDescent="0.25"/>
    <row r="40359" hidden="1" x14ac:dyDescent="0.25"/>
    <row r="40360" hidden="1" x14ac:dyDescent="0.25"/>
    <row r="40361" hidden="1" x14ac:dyDescent="0.25"/>
    <row r="40362" hidden="1" x14ac:dyDescent="0.25"/>
    <row r="40363" hidden="1" x14ac:dyDescent="0.25"/>
    <row r="40364" hidden="1" x14ac:dyDescent="0.25"/>
    <row r="40365" hidden="1" x14ac:dyDescent="0.25"/>
    <row r="40366" hidden="1" x14ac:dyDescent="0.25"/>
    <row r="40367" hidden="1" x14ac:dyDescent="0.25"/>
    <row r="40368" hidden="1" x14ac:dyDescent="0.25"/>
    <row r="40369" hidden="1" x14ac:dyDescent="0.25"/>
    <row r="40370" hidden="1" x14ac:dyDescent="0.25"/>
    <row r="40371" hidden="1" x14ac:dyDescent="0.25"/>
    <row r="40372" hidden="1" x14ac:dyDescent="0.25"/>
    <row r="40373" hidden="1" x14ac:dyDescent="0.25"/>
    <row r="40374" hidden="1" x14ac:dyDescent="0.25"/>
    <row r="40375" hidden="1" x14ac:dyDescent="0.25"/>
    <row r="40376" hidden="1" x14ac:dyDescent="0.25"/>
    <row r="40377" hidden="1" x14ac:dyDescent="0.25"/>
    <row r="40378" hidden="1" x14ac:dyDescent="0.25"/>
    <row r="40379" hidden="1" x14ac:dyDescent="0.25"/>
    <row r="40380" hidden="1" x14ac:dyDescent="0.25"/>
    <row r="40381" hidden="1" x14ac:dyDescent="0.25"/>
    <row r="40382" hidden="1" x14ac:dyDescent="0.25"/>
    <row r="40383" hidden="1" x14ac:dyDescent="0.25"/>
    <row r="40384" hidden="1" x14ac:dyDescent="0.25"/>
    <row r="40385" hidden="1" x14ac:dyDescent="0.25"/>
    <row r="40386" hidden="1" x14ac:dyDescent="0.25"/>
    <row r="40387" hidden="1" x14ac:dyDescent="0.25"/>
    <row r="40388" hidden="1" x14ac:dyDescent="0.25"/>
    <row r="40389" hidden="1" x14ac:dyDescent="0.25"/>
    <row r="40390" hidden="1" x14ac:dyDescent="0.25"/>
    <row r="40391" hidden="1" x14ac:dyDescent="0.25"/>
    <row r="40392" hidden="1" x14ac:dyDescent="0.25"/>
    <row r="40393" hidden="1" x14ac:dyDescent="0.25"/>
    <row r="40394" hidden="1" x14ac:dyDescent="0.25"/>
    <row r="40395" hidden="1" x14ac:dyDescent="0.25"/>
    <row r="40396" hidden="1" x14ac:dyDescent="0.25"/>
    <row r="40397" hidden="1" x14ac:dyDescent="0.25"/>
    <row r="40398" hidden="1" x14ac:dyDescent="0.25"/>
    <row r="40399" hidden="1" x14ac:dyDescent="0.25"/>
    <row r="40400" hidden="1" x14ac:dyDescent="0.25"/>
    <row r="40401" hidden="1" x14ac:dyDescent="0.25"/>
    <row r="40402" hidden="1" x14ac:dyDescent="0.25"/>
    <row r="40403" hidden="1" x14ac:dyDescent="0.25"/>
    <row r="40404" hidden="1" x14ac:dyDescent="0.25"/>
    <row r="40405" hidden="1" x14ac:dyDescent="0.25"/>
    <row r="40406" hidden="1" x14ac:dyDescent="0.25"/>
    <row r="40407" hidden="1" x14ac:dyDescent="0.25"/>
    <row r="40408" hidden="1" x14ac:dyDescent="0.25"/>
    <row r="40409" hidden="1" x14ac:dyDescent="0.25"/>
    <row r="40410" hidden="1" x14ac:dyDescent="0.25"/>
    <row r="40411" hidden="1" x14ac:dyDescent="0.25"/>
    <row r="40412" hidden="1" x14ac:dyDescent="0.25"/>
    <row r="40413" hidden="1" x14ac:dyDescent="0.25"/>
    <row r="40414" hidden="1" x14ac:dyDescent="0.25"/>
    <row r="40415" hidden="1" x14ac:dyDescent="0.25"/>
    <row r="40416" hidden="1" x14ac:dyDescent="0.25"/>
    <row r="40417" hidden="1" x14ac:dyDescent="0.25"/>
    <row r="40418" hidden="1" x14ac:dyDescent="0.25"/>
    <row r="40419" hidden="1" x14ac:dyDescent="0.25"/>
    <row r="40420" hidden="1" x14ac:dyDescent="0.25"/>
    <row r="40421" hidden="1" x14ac:dyDescent="0.25"/>
    <row r="40422" hidden="1" x14ac:dyDescent="0.25"/>
    <row r="40423" hidden="1" x14ac:dyDescent="0.25"/>
    <row r="40424" hidden="1" x14ac:dyDescent="0.25"/>
    <row r="40425" hidden="1" x14ac:dyDescent="0.25"/>
    <row r="40426" hidden="1" x14ac:dyDescent="0.25"/>
    <row r="40427" hidden="1" x14ac:dyDescent="0.25"/>
    <row r="40428" hidden="1" x14ac:dyDescent="0.25"/>
    <row r="40429" hidden="1" x14ac:dyDescent="0.25"/>
    <row r="40430" hidden="1" x14ac:dyDescent="0.25"/>
    <row r="40431" hidden="1" x14ac:dyDescent="0.25"/>
    <row r="40432" hidden="1" x14ac:dyDescent="0.25"/>
    <row r="40433" hidden="1" x14ac:dyDescent="0.25"/>
    <row r="40434" hidden="1" x14ac:dyDescent="0.25"/>
    <row r="40435" hidden="1" x14ac:dyDescent="0.25"/>
    <row r="40436" hidden="1" x14ac:dyDescent="0.25"/>
    <row r="40437" hidden="1" x14ac:dyDescent="0.25"/>
    <row r="40438" hidden="1" x14ac:dyDescent="0.25"/>
    <row r="40439" hidden="1" x14ac:dyDescent="0.25"/>
    <row r="40440" hidden="1" x14ac:dyDescent="0.25"/>
    <row r="40441" hidden="1" x14ac:dyDescent="0.25"/>
    <row r="40442" hidden="1" x14ac:dyDescent="0.25"/>
    <row r="40443" hidden="1" x14ac:dyDescent="0.25"/>
    <row r="40444" hidden="1" x14ac:dyDescent="0.25"/>
    <row r="40445" hidden="1" x14ac:dyDescent="0.25"/>
    <row r="40446" hidden="1" x14ac:dyDescent="0.25"/>
    <row r="40447" hidden="1" x14ac:dyDescent="0.25"/>
    <row r="40448" hidden="1" x14ac:dyDescent="0.25"/>
    <row r="40449" hidden="1" x14ac:dyDescent="0.25"/>
    <row r="40450" hidden="1" x14ac:dyDescent="0.25"/>
    <row r="40451" hidden="1" x14ac:dyDescent="0.25"/>
    <row r="40452" hidden="1" x14ac:dyDescent="0.25"/>
    <row r="40453" hidden="1" x14ac:dyDescent="0.25"/>
    <row r="40454" hidden="1" x14ac:dyDescent="0.25"/>
    <row r="40455" hidden="1" x14ac:dyDescent="0.25"/>
    <row r="40456" hidden="1" x14ac:dyDescent="0.25"/>
    <row r="40457" hidden="1" x14ac:dyDescent="0.25"/>
    <row r="40458" hidden="1" x14ac:dyDescent="0.25"/>
    <row r="40459" hidden="1" x14ac:dyDescent="0.25"/>
    <row r="40460" hidden="1" x14ac:dyDescent="0.25"/>
    <row r="40461" hidden="1" x14ac:dyDescent="0.25"/>
    <row r="40462" hidden="1" x14ac:dyDescent="0.25"/>
    <row r="40463" hidden="1" x14ac:dyDescent="0.25"/>
    <row r="40464" hidden="1" x14ac:dyDescent="0.25"/>
    <row r="40465" hidden="1" x14ac:dyDescent="0.25"/>
    <row r="40466" hidden="1" x14ac:dyDescent="0.25"/>
    <row r="40467" hidden="1" x14ac:dyDescent="0.25"/>
    <row r="40468" hidden="1" x14ac:dyDescent="0.25"/>
    <row r="40469" hidden="1" x14ac:dyDescent="0.25"/>
    <row r="40470" hidden="1" x14ac:dyDescent="0.25"/>
    <row r="40471" hidden="1" x14ac:dyDescent="0.25"/>
    <row r="40472" hidden="1" x14ac:dyDescent="0.25"/>
    <row r="40473" hidden="1" x14ac:dyDescent="0.25"/>
    <row r="40474" hidden="1" x14ac:dyDescent="0.25"/>
    <row r="40475" hidden="1" x14ac:dyDescent="0.25"/>
    <row r="40476" hidden="1" x14ac:dyDescent="0.25"/>
    <row r="40477" hidden="1" x14ac:dyDescent="0.25"/>
    <row r="40478" hidden="1" x14ac:dyDescent="0.25"/>
    <row r="40479" hidden="1" x14ac:dyDescent="0.25"/>
    <row r="40480" hidden="1" x14ac:dyDescent="0.25"/>
    <row r="40481" hidden="1" x14ac:dyDescent="0.25"/>
    <row r="40482" hidden="1" x14ac:dyDescent="0.25"/>
    <row r="40483" hidden="1" x14ac:dyDescent="0.25"/>
    <row r="40484" hidden="1" x14ac:dyDescent="0.25"/>
    <row r="40485" hidden="1" x14ac:dyDescent="0.25"/>
    <row r="40486" hidden="1" x14ac:dyDescent="0.25"/>
    <row r="40487" hidden="1" x14ac:dyDescent="0.25"/>
    <row r="40488" hidden="1" x14ac:dyDescent="0.25"/>
    <row r="40489" hidden="1" x14ac:dyDescent="0.25"/>
    <row r="40490" hidden="1" x14ac:dyDescent="0.25"/>
    <row r="40491" hidden="1" x14ac:dyDescent="0.25"/>
    <row r="40492" hidden="1" x14ac:dyDescent="0.25"/>
    <row r="40493" hidden="1" x14ac:dyDescent="0.25"/>
    <row r="40494" hidden="1" x14ac:dyDescent="0.25"/>
    <row r="40495" hidden="1" x14ac:dyDescent="0.25"/>
    <row r="40496" hidden="1" x14ac:dyDescent="0.25"/>
    <row r="40497" hidden="1" x14ac:dyDescent="0.25"/>
    <row r="40498" hidden="1" x14ac:dyDescent="0.25"/>
    <row r="40499" hidden="1" x14ac:dyDescent="0.25"/>
    <row r="40500" hidden="1" x14ac:dyDescent="0.25"/>
    <row r="40501" hidden="1" x14ac:dyDescent="0.25"/>
    <row r="40502" hidden="1" x14ac:dyDescent="0.25"/>
    <row r="40503" hidden="1" x14ac:dyDescent="0.25"/>
    <row r="40504" hidden="1" x14ac:dyDescent="0.25"/>
    <row r="40505" hidden="1" x14ac:dyDescent="0.25"/>
    <row r="40506" hidden="1" x14ac:dyDescent="0.25"/>
    <row r="40507" hidden="1" x14ac:dyDescent="0.25"/>
    <row r="40508" hidden="1" x14ac:dyDescent="0.25"/>
    <row r="40509" hidden="1" x14ac:dyDescent="0.25"/>
    <row r="40510" hidden="1" x14ac:dyDescent="0.25"/>
    <row r="40511" hidden="1" x14ac:dyDescent="0.25"/>
    <row r="40512" hidden="1" x14ac:dyDescent="0.25"/>
    <row r="40513" hidden="1" x14ac:dyDescent="0.25"/>
    <row r="40514" hidden="1" x14ac:dyDescent="0.25"/>
    <row r="40515" hidden="1" x14ac:dyDescent="0.25"/>
    <row r="40516" hidden="1" x14ac:dyDescent="0.25"/>
    <row r="40517" hidden="1" x14ac:dyDescent="0.25"/>
    <row r="40518" hidden="1" x14ac:dyDescent="0.25"/>
    <row r="40519" hidden="1" x14ac:dyDescent="0.25"/>
    <row r="40520" hidden="1" x14ac:dyDescent="0.25"/>
    <row r="40521" hidden="1" x14ac:dyDescent="0.25"/>
    <row r="40522" hidden="1" x14ac:dyDescent="0.25"/>
    <row r="40523" hidden="1" x14ac:dyDescent="0.25"/>
    <row r="40524" hidden="1" x14ac:dyDescent="0.25"/>
    <row r="40525" hidden="1" x14ac:dyDescent="0.25"/>
    <row r="40526" hidden="1" x14ac:dyDescent="0.25"/>
    <row r="40527" hidden="1" x14ac:dyDescent="0.25"/>
    <row r="40528" hidden="1" x14ac:dyDescent="0.25"/>
    <row r="40529" hidden="1" x14ac:dyDescent="0.25"/>
    <row r="40530" hidden="1" x14ac:dyDescent="0.25"/>
    <row r="40531" hidden="1" x14ac:dyDescent="0.25"/>
    <row r="40532" hidden="1" x14ac:dyDescent="0.25"/>
    <row r="40533" hidden="1" x14ac:dyDescent="0.25"/>
    <row r="40534" hidden="1" x14ac:dyDescent="0.25"/>
    <row r="40535" hidden="1" x14ac:dyDescent="0.25"/>
    <row r="40536" hidden="1" x14ac:dyDescent="0.25"/>
    <row r="40537" hidden="1" x14ac:dyDescent="0.25"/>
    <row r="40538" hidden="1" x14ac:dyDescent="0.25"/>
    <row r="40539" hidden="1" x14ac:dyDescent="0.25"/>
    <row r="40540" hidden="1" x14ac:dyDescent="0.25"/>
    <row r="40541" hidden="1" x14ac:dyDescent="0.25"/>
    <row r="40542" hidden="1" x14ac:dyDescent="0.25"/>
    <row r="40543" hidden="1" x14ac:dyDescent="0.25"/>
    <row r="40544" hidden="1" x14ac:dyDescent="0.25"/>
    <row r="40545" hidden="1" x14ac:dyDescent="0.25"/>
    <row r="40546" hidden="1" x14ac:dyDescent="0.25"/>
    <row r="40547" hidden="1" x14ac:dyDescent="0.25"/>
    <row r="40548" hidden="1" x14ac:dyDescent="0.25"/>
    <row r="40549" hidden="1" x14ac:dyDescent="0.25"/>
    <row r="40550" hidden="1" x14ac:dyDescent="0.25"/>
    <row r="40551" hidden="1" x14ac:dyDescent="0.25"/>
    <row r="40552" hidden="1" x14ac:dyDescent="0.25"/>
    <row r="40553" hidden="1" x14ac:dyDescent="0.25"/>
    <row r="40554" hidden="1" x14ac:dyDescent="0.25"/>
    <row r="40555" hidden="1" x14ac:dyDescent="0.25"/>
    <row r="40556" hidden="1" x14ac:dyDescent="0.25"/>
    <row r="40557" hidden="1" x14ac:dyDescent="0.25"/>
    <row r="40558" hidden="1" x14ac:dyDescent="0.25"/>
    <row r="40559" hidden="1" x14ac:dyDescent="0.25"/>
    <row r="40560" hidden="1" x14ac:dyDescent="0.25"/>
    <row r="40561" hidden="1" x14ac:dyDescent="0.25"/>
    <row r="40562" hidden="1" x14ac:dyDescent="0.25"/>
    <row r="40563" hidden="1" x14ac:dyDescent="0.25"/>
    <row r="40564" hidden="1" x14ac:dyDescent="0.25"/>
    <row r="40565" hidden="1" x14ac:dyDescent="0.25"/>
    <row r="40566" hidden="1" x14ac:dyDescent="0.25"/>
    <row r="40567" hidden="1" x14ac:dyDescent="0.25"/>
    <row r="40568" hidden="1" x14ac:dyDescent="0.25"/>
    <row r="40569" hidden="1" x14ac:dyDescent="0.25"/>
    <row r="40570" hidden="1" x14ac:dyDescent="0.25"/>
    <row r="40571" hidden="1" x14ac:dyDescent="0.25"/>
    <row r="40572" hidden="1" x14ac:dyDescent="0.25"/>
    <row r="40573" hidden="1" x14ac:dyDescent="0.25"/>
    <row r="40574" hidden="1" x14ac:dyDescent="0.25"/>
    <row r="40575" hidden="1" x14ac:dyDescent="0.25"/>
    <row r="40576" hidden="1" x14ac:dyDescent="0.25"/>
    <row r="40577" hidden="1" x14ac:dyDescent="0.25"/>
    <row r="40578" hidden="1" x14ac:dyDescent="0.25"/>
    <row r="40579" hidden="1" x14ac:dyDescent="0.25"/>
    <row r="40580" hidden="1" x14ac:dyDescent="0.25"/>
    <row r="40581" hidden="1" x14ac:dyDescent="0.25"/>
    <row r="40582" hidden="1" x14ac:dyDescent="0.25"/>
    <row r="40583" hidden="1" x14ac:dyDescent="0.25"/>
    <row r="40584" hidden="1" x14ac:dyDescent="0.25"/>
    <row r="40585" hidden="1" x14ac:dyDescent="0.25"/>
    <row r="40586" hidden="1" x14ac:dyDescent="0.25"/>
    <row r="40587" hidden="1" x14ac:dyDescent="0.25"/>
    <row r="40588" hidden="1" x14ac:dyDescent="0.25"/>
    <row r="40589" hidden="1" x14ac:dyDescent="0.25"/>
    <row r="40590" hidden="1" x14ac:dyDescent="0.25"/>
    <row r="40591" hidden="1" x14ac:dyDescent="0.25"/>
    <row r="40592" hidden="1" x14ac:dyDescent="0.25"/>
    <row r="40593" hidden="1" x14ac:dyDescent="0.25"/>
    <row r="40594" hidden="1" x14ac:dyDescent="0.25"/>
    <row r="40595" hidden="1" x14ac:dyDescent="0.25"/>
    <row r="40596" hidden="1" x14ac:dyDescent="0.25"/>
    <row r="40597" hidden="1" x14ac:dyDescent="0.25"/>
    <row r="40598" hidden="1" x14ac:dyDescent="0.25"/>
    <row r="40599" hidden="1" x14ac:dyDescent="0.25"/>
    <row r="40600" hidden="1" x14ac:dyDescent="0.25"/>
    <row r="40601" hidden="1" x14ac:dyDescent="0.25"/>
    <row r="40602" hidden="1" x14ac:dyDescent="0.25"/>
    <row r="40603" hidden="1" x14ac:dyDescent="0.25"/>
    <row r="40604" hidden="1" x14ac:dyDescent="0.25"/>
    <row r="40605" hidden="1" x14ac:dyDescent="0.25"/>
    <row r="40606" hidden="1" x14ac:dyDescent="0.25"/>
    <row r="40607" hidden="1" x14ac:dyDescent="0.25"/>
    <row r="40608" hidden="1" x14ac:dyDescent="0.25"/>
    <row r="40609" hidden="1" x14ac:dyDescent="0.25"/>
    <row r="40610" hidden="1" x14ac:dyDescent="0.25"/>
    <row r="40611" hidden="1" x14ac:dyDescent="0.25"/>
    <row r="40612" hidden="1" x14ac:dyDescent="0.25"/>
    <row r="40613" hidden="1" x14ac:dyDescent="0.25"/>
    <row r="40614" hidden="1" x14ac:dyDescent="0.25"/>
    <row r="40615" hidden="1" x14ac:dyDescent="0.25"/>
    <row r="40616" hidden="1" x14ac:dyDescent="0.25"/>
    <row r="40617" hidden="1" x14ac:dyDescent="0.25"/>
    <row r="40618" hidden="1" x14ac:dyDescent="0.25"/>
    <row r="40619" hidden="1" x14ac:dyDescent="0.25"/>
    <row r="40620" hidden="1" x14ac:dyDescent="0.25"/>
    <row r="40621" hidden="1" x14ac:dyDescent="0.25"/>
    <row r="40622" hidden="1" x14ac:dyDescent="0.25"/>
    <row r="40623" hidden="1" x14ac:dyDescent="0.25"/>
    <row r="40624" hidden="1" x14ac:dyDescent="0.25"/>
    <row r="40625" hidden="1" x14ac:dyDescent="0.25"/>
    <row r="40626" hidden="1" x14ac:dyDescent="0.25"/>
    <row r="40627" hidden="1" x14ac:dyDescent="0.25"/>
    <row r="40628" hidden="1" x14ac:dyDescent="0.25"/>
    <row r="40629" hidden="1" x14ac:dyDescent="0.25"/>
    <row r="40630" hidden="1" x14ac:dyDescent="0.25"/>
    <row r="40631" hidden="1" x14ac:dyDescent="0.25"/>
    <row r="40632" hidden="1" x14ac:dyDescent="0.25"/>
    <row r="40633" hidden="1" x14ac:dyDescent="0.25"/>
    <row r="40634" hidden="1" x14ac:dyDescent="0.25"/>
    <row r="40635" hidden="1" x14ac:dyDescent="0.25"/>
    <row r="40636" hidden="1" x14ac:dyDescent="0.25"/>
    <row r="40637" hidden="1" x14ac:dyDescent="0.25"/>
    <row r="40638" hidden="1" x14ac:dyDescent="0.25"/>
    <row r="40639" hidden="1" x14ac:dyDescent="0.25"/>
    <row r="40640" hidden="1" x14ac:dyDescent="0.25"/>
    <row r="40641" hidden="1" x14ac:dyDescent="0.25"/>
    <row r="40642" hidden="1" x14ac:dyDescent="0.25"/>
    <row r="40643" hidden="1" x14ac:dyDescent="0.25"/>
    <row r="40644" hidden="1" x14ac:dyDescent="0.25"/>
    <row r="40645" hidden="1" x14ac:dyDescent="0.25"/>
    <row r="40646" hidden="1" x14ac:dyDescent="0.25"/>
    <row r="40647" hidden="1" x14ac:dyDescent="0.25"/>
    <row r="40648" hidden="1" x14ac:dyDescent="0.25"/>
    <row r="40649" hidden="1" x14ac:dyDescent="0.25"/>
    <row r="40650" hidden="1" x14ac:dyDescent="0.25"/>
    <row r="40651" hidden="1" x14ac:dyDescent="0.25"/>
    <row r="40652" hidden="1" x14ac:dyDescent="0.25"/>
    <row r="40653" hidden="1" x14ac:dyDescent="0.25"/>
    <row r="40654" hidden="1" x14ac:dyDescent="0.25"/>
    <row r="40655" hidden="1" x14ac:dyDescent="0.25"/>
    <row r="40656" hidden="1" x14ac:dyDescent="0.25"/>
    <row r="40657" hidden="1" x14ac:dyDescent="0.25"/>
    <row r="40658" hidden="1" x14ac:dyDescent="0.25"/>
    <row r="40659" hidden="1" x14ac:dyDescent="0.25"/>
    <row r="40660" hidden="1" x14ac:dyDescent="0.25"/>
    <row r="40661" hidden="1" x14ac:dyDescent="0.25"/>
    <row r="40662" hidden="1" x14ac:dyDescent="0.25"/>
    <row r="40663" hidden="1" x14ac:dyDescent="0.25"/>
    <row r="40664" hidden="1" x14ac:dyDescent="0.25"/>
    <row r="40665" hidden="1" x14ac:dyDescent="0.25"/>
    <row r="40666" hidden="1" x14ac:dyDescent="0.25"/>
    <row r="40667" hidden="1" x14ac:dyDescent="0.25"/>
    <row r="40668" hidden="1" x14ac:dyDescent="0.25"/>
    <row r="40669" hidden="1" x14ac:dyDescent="0.25"/>
    <row r="40670" hidden="1" x14ac:dyDescent="0.25"/>
    <row r="40671" hidden="1" x14ac:dyDescent="0.25"/>
    <row r="40672" hidden="1" x14ac:dyDescent="0.25"/>
    <row r="40673" hidden="1" x14ac:dyDescent="0.25"/>
    <row r="40674" hidden="1" x14ac:dyDescent="0.25"/>
    <row r="40675" hidden="1" x14ac:dyDescent="0.25"/>
    <row r="40676" hidden="1" x14ac:dyDescent="0.25"/>
    <row r="40677" hidden="1" x14ac:dyDescent="0.25"/>
    <row r="40678" hidden="1" x14ac:dyDescent="0.25"/>
    <row r="40679" hidden="1" x14ac:dyDescent="0.25"/>
    <row r="40680" hidden="1" x14ac:dyDescent="0.25"/>
    <row r="40681" hidden="1" x14ac:dyDescent="0.25"/>
    <row r="40682" hidden="1" x14ac:dyDescent="0.25"/>
    <row r="40683" hidden="1" x14ac:dyDescent="0.25"/>
    <row r="40684" hidden="1" x14ac:dyDescent="0.25"/>
    <row r="40685" hidden="1" x14ac:dyDescent="0.25"/>
    <row r="40686" hidden="1" x14ac:dyDescent="0.25"/>
    <row r="40687" hidden="1" x14ac:dyDescent="0.25"/>
    <row r="40688" hidden="1" x14ac:dyDescent="0.25"/>
    <row r="40689" hidden="1" x14ac:dyDescent="0.25"/>
    <row r="40690" hidden="1" x14ac:dyDescent="0.25"/>
    <row r="40691" hidden="1" x14ac:dyDescent="0.25"/>
    <row r="40692" hidden="1" x14ac:dyDescent="0.25"/>
    <row r="40693" hidden="1" x14ac:dyDescent="0.25"/>
    <row r="40694" hidden="1" x14ac:dyDescent="0.25"/>
    <row r="40695" hidden="1" x14ac:dyDescent="0.25"/>
    <row r="40696" hidden="1" x14ac:dyDescent="0.25"/>
    <row r="40697" hidden="1" x14ac:dyDescent="0.25"/>
    <row r="40698" hidden="1" x14ac:dyDescent="0.25"/>
    <row r="40699" hidden="1" x14ac:dyDescent="0.25"/>
    <row r="40700" hidden="1" x14ac:dyDescent="0.25"/>
    <row r="40701" hidden="1" x14ac:dyDescent="0.25"/>
    <row r="40702" hidden="1" x14ac:dyDescent="0.25"/>
    <row r="40703" hidden="1" x14ac:dyDescent="0.25"/>
    <row r="40704" hidden="1" x14ac:dyDescent="0.25"/>
    <row r="40705" hidden="1" x14ac:dyDescent="0.25"/>
    <row r="40706" hidden="1" x14ac:dyDescent="0.25"/>
    <row r="40707" hidden="1" x14ac:dyDescent="0.25"/>
    <row r="40708" hidden="1" x14ac:dyDescent="0.25"/>
    <row r="40709" hidden="1" x14ac:dyDescent="0.25"/>
    <row r="40710" hidden="1" x14ac:dyDescent="0.25"/>
    <row r="40711" hidden="1" x14ac:dyDescent="0.25"/>
    <row r="40712" hidden="1" x14ac:dyDescent="0.25"/>
    <row r="40713" hidden="1" x14ac:dyDescent="0.25"/>
    <row r="40714" hidden="1" x14ac:dyDescent="0.25"/>
    <row r="40715" hidden="1" x14ac:dyDescent="0.25"/>
    <row r="40716" hidden="1" x14ac:dyDescent="0.25"/>
    <row r="40717" hidden="1" x14ac:dyDescent="0.25"/>
    <row r="40718" hidden="1" x14ac:dyDescent="0.25"/>
    <row r="40719" hidden="1" x14ac:dyDescent="0.25"/>
    <row r="40720" hidden="1" x14ac:dyDescent="0.25"/>
    <row r="40721" hidden="1" x14ac:dyDescent="0.25"/>
    <row r="40722" hidden="1" x14ac:dyDescent="0.25"/>
    <row r="40723" hidden="1" x14ac:dyDescent="0.25"/>
    <row r="40724" hidden="1" x14ac:dyDescent="0.25"/>
    <row r="40725" hidden="1" x14ac:dyDescent="0.25"/>
    <row r="40726" hidden="1" x14ac:dyDescent="0.25"/>
    <row r="40727" hidden="1" x14ac:dyDescent="0.25"/>
    <row r="40728" hidden="1" x14ac:dyDescent="0.25"/>
    <row r="40729" hidden="1" x14ac:dyDescent="0.25"/>
    <row r="40730" hidden="1" x14ac:dyDescent="0.25"/>
    <row r="40731" hidden="1" x14ac:dyDescent="0.25"/>
    <row r="40732" hidden="1" x14ac:dyDescent="0.25"/>
    <row r="40733" hidden="1" x14ac:dyDescent="0.25"/>
    <row r="40734" hidden="1" x14ac:dyDescent="0.25"/>
    <row r="40735" hidden="1" x14ac:dyDescent="0.25"/>
    <row r="40736" hidden="1" x14ac:dyDescent="0.25"/>
    <row r="40737" hidden="1" x14ac:dyDescent="0.25"/>
    <row r="40738" hidden="1" x14ac:dyDescent="0.25"/>
    <row r="40739" hidden="1" x14ac:dyDescent="0.25"/>
    <row r="40740" hidden="1" x14ac:dyDescent="0.25"/>
    <row r="40741" hidden="1" x14ac:dyDescent="0.25"/>
    <row r="40742" hidden="1" x14ac:dyDescent="0.25"/>
    <row r="40743" hidden="1" x14ac:dyDescent="0.25"/>
    <row r="40744" hidden="1" x14ac:dyDescent="0.25"/>
    <row r="40745" hidden="1" x14ac:dyDescent="0.25"/>
    <row r="40746" hidden="1" x14ac:dyDescent="0.25"/>
    <row r="40747" hidden="1" x14ac:dyDescent="0.25"/>
    <row r="40748" hidden="1" x14ac:dyDescent="0.25"/>
    <row r="40749" hidden="1" x14ac:dyDescent="0.25"/>
    <row r="40750" hidden="1" x14ac:dyDescent="0.25"/>
    <row r="40751" hidden="1" x14ac:dyDescent="0.25"/>
    <row r="40752" hidden="1" x14ac:dyDescent="0.25"/>
    <row r="40753" hidden="1" x14ac:dyDescent="0.25"/>
    <row r="40754" hidden="1" x14ac:dyDescent="0.25"/>
    <row r="40755" hidden="1" x14ac:dyDescent="0.25"/>
    <row r="40756" hidden="1" x14ac:dyDescent="0.25"/>
    <row r="40757" hidden="1" x14ac:dyDescent="0.25"/>
    <row r="40758" hidden="1" x14ac:dyDescent="0.25"/>
    <row r="40759" hidden="1" x14ac:dyDescent="0.25"/>
    <row r="40760" hidden="1" x14ac:dyDescent="0.25"/>
    <row r="40761" hidden="1" x14ac:dyDescent="0.25"/>
    <row r="40762" hidden="1" x14ac:dyDescent="0.25"/>
    <row r="40763" hidden="1" x14ac:dyDescent="0.25"/>
    <row r="40764" hidden="1" x14ac:dyDescent="0.25"/>
    <row r="40765" hidden="1" x14ac:dyDescent="0.25"/>
    <row r="40766" hidden="1" x14ac:dyDescent="0.25"/>
    <row r="40767" hidden="1" x14ac:dyDescent="0.25"/>
    <row r="40768" hidden="1" x14ac:dyDescent="0.25"/>
    <row r="40769" hidden="1" x14ac:dyDescent="0.25"/>
    <row r="40770" hidden="1" x14ac:dyDescent="0.25"/>
    <row r="40771" hidden="1" x14ac:dyDescent="0.25"/>
    <row r="40772" hidden="1" x14ac:dyDescent="0.25"/>
    <row r="40773" hidden="1" x14ac:dyDescent="0.25"/>
    <row r="40774" hidden="1" x14ac:dyDescent="0.25"/>
    <row r="40775" hidden="1" x14ac:dyDescent="0.25"/>
    <row r="40776" hidden="1" x14ac:dyDescent="0.25"/>
    <row r="40777" hidden="1" x14ac:dyDescent="0.25"/>
    <row r="40778" hidden="1" x14ac:dyDescent="0.25"/>
    <row r="40779" hidden="1" x14ac:dyDescent="0.25"/>
    <row r="40780" hidden="1" x14ac:dyDescent="0.25"/>
    <row r="40781" hidden="1" x14ac:dyDescent="0.25"/>
    <row r="40782" hidden="1" x14ac:dyDescent="0.25"/>
    <row r="40783" hidden="1" x14ac:dyDescent="0.25"/>
    <row r="40784" hidden="1" x14ac:dyDescent="0.25"/>
    <row r="40785" hidden="1" x14ac:dyDescent="0.25"/>
    <row r="40786" hidden="1" x14ac:dyDescent="0.25"/>
    <row r="40787" hidden="1" x14ac:dyDescent="0.25"/>
    <row r="40788" hidden="1" x14ac:dyDescent="0.25"/>
    <row r="40789" hidden="1" x14ac:dyDescent="0.25"/>
    <row r="40790" hidden="1" x14ac:dyDescent="0.25"/>
    <row r="40791" hidden="1" x14ac:dyDescent="0.25"/>
    <row r="40792" hidden="1" x14ac:dyDescent="0.25"/>
    <row r="40793" hidden="1" x14ac:dyDescent="0.25"/>
    <row r="40794" hidden="1" x14ac:dyDescent="0.25"/>
    <row r="40795" hidden="1" x14ac:dyDescent="0.25"/>
    <row r="40796" hidden="1" x14ac:dyDescent="0.25"/>
    <row r="40797" hidden="1" x14ac:dyDescent="0.25"/>
    <row r="40798" hidden="1" x14ac:dyDescent="0.25"/>
    <row r="40799" hidden="1" x14ac:dyDescent="0.25"/>
    <row r="40800" hidden="1" x14ac:dyDescent="0.25"/>
    <row r="40801" hidden="1" x14ac:dyDescent="0.25"/>
    <row r="40802" hidden="1" x14ac:dyDescent="0.25"/>
    <row r="40803" hidden="1" x14ac:dyDescent="0.25"/>
    <row r="40804" hidden="1" x14ac:dyDescent="0.25"/>
    <row r="40805" hidden="1" x14ac:dyDescent="0.25"/>
    <row r="40806" hidden="1" x14ac:dyDescent="0.25"/>
    <row r="40807" hidden="1" x14ac:dyDescent="0.25"/>
    <row r="40808" hidden="1" x14ac:dyDescent="0.25"/>
    <row r="40809" hidden="1" x14ac:dyDescent="0.25"/>
    <row r="40810" hidden="1" x14ac:dyDescent="0.25"/>
    <row r="40811" hidden="1" x14ac:dyDescent="0.25"/>
    <row r="40812" hidden="1" x14ac:dyDescent="0.25"/>
    <row r="40813" hidden="1" x14ac:dyDescent="0.25"/>
    <row r="40814" hidden="1" x14ac:dyDescent="0.25"/>
    <row r="40815" hidden="1" x14ac:dyDescent="0.25"/>
    <row r="40816" hidden="1" x14ac:dyDescent="0.25"/>
    <row r="40817" hidden="1" x14ac:dyDescent="0.25"/>
    <row r="40818" hidden="1" x14ac:dyDescent="0.25"/>
    <row r="40819" hidden="1" x14ac:dyDescent="0.25"/>
    <row r="40820" hidden="1" x14ac:dyDescent="0.25"/>
    <row r="40821" hidden="1" x14ac:dyDescent="0.25"/>
    <row r="40822" hidden="1" x14ac:dyDescent="0.25"/>
    <row r="40823" hidden="1" x14ac:dyDescent="0.25"/>
    <row r="40824" hidden="1" x14ac:dyDescent="0.25"/>
    <row r="40825" hidden="1" x14ac:dyDescent="0.25"/>
    <row r="40826" hidden="1" x14ac:dyDescent="0.25"/>
    <row r="40827" hidden="1" x14ac:dyDescent="0.25"/>
    <row r="40828" hidden="1" x14ac:dyDescent="0.25"/>
    <row r="40829" hidden="1" x14ac:dyDescent="0.25"/>
    <row r="40830" hidden="1" x14ac:dyDescent="0.25"/>
    <row r="40831" hidden="1" x14ac:dyDescent="0.25"/>
    <row r="40832" hidden="1" x14ac:dyDescent="0.25"/>
    <row r="40833" hidden="1" x14ac:dyDescent="0.25"/>
    <row r="40834" hidden="1" x14ac:dyDescent="0.25"/>
    <row r="40835" hidden="1" x14ac:dyDescent="0.25"/>
    <row r="40836" hidden="1" x14ac:dyDescent="0.25"/>
    <row r="40837" hidden="1" x14ac:dyDescent="0.25"/>
    <row r="40838" hidden="1" x14ac:dyDescent="0.25"/>
    <row r="40839" hidden="1" x14ac:dyDescent="0.25"/>
    <row r="40840" hidden="1" x14ac:dyDescent="0.25"/>
    <row r="40841" hidden="1" x14ac:dyDescent="0.25"/>
    <row r="40842" hidden="1" x14ac:dyDescent="0.25"/>
    <row r="40843" hidden="1" x14ac:dyDescent="0.25"/>
    <row r="40844" hidden="1" x14ac:dyDescent="0.25"/>
    <row r="40845" hidden="1" x14ac:dyDescent="0.25"/>
    <row r="40846" hidden="1" x14ac:dyDescent="0.25"/>
    <row r="40847" hidden="1" x14ac:dyDescent="0.25"/>
    <row r="40848" hidden="1" x14ac:dyDescent="0.25"/>
    <row r="40849" hidden="1" x14ac:dyDescent="0.25"/>
    <row r="40850" hidden="1" x14ac:dyDescent="0.25"/>
    <row r="40851" hidden="1" x14ac:dyDescent="0.25"/>
    <row r="40852" hidden="1" x14ac:dyDescent="0.25"/>
    <row r="40853" hidden="1" x14ac:dyDescent="0.25"/>
    <row r="40854" hidden="1" x14ac:dyDescent="0.25"/>
    <row r="40855" hidden="1" x14ac:dyDescent="0.25"/>
    <row r="40856" hidden="1" x14ac:dyDescent="0.25"/>
    <row r="40857" hidden="1" x14ac:dyDescent="0.25"/>
    <row r="40858" hidden="1" x14ac:dyDescent="0.25"/>
    <row r="40859" hidden="1" x14ac:dyDescent="0.25"/>
    <row r="40860" hidden="1" x14ac:dyDescent="0.25"/>
    <row r="40861" hidden="1" x14ac:dyDescent="0.25"/>
    <row r="40862" hidden="1" x14ac:dyDescent="0.25"/>
    <row r="40863" hidden="1" x14ac:dyDescent="0.25"/>
    <row r="40864" hidden="1" x14ac:dyDescent="0.25"/>
    <row r="40865" hidden="1" x14ac:dyDescent="0.25"/>
    <row r="40866" hidden="1" x14ac:dyDescent="0.25"/>
    <row r="40867" hidden="1" x14ac:dyDescent="0.25"/>
    <row r="40868" hidden="1" x14ac:dyDescent="0.25"/>
    <row r="40869" hidden="1" x14ac:dyDescent="0.25"/>
    <row r="40870" hidden="1" x14ac:dyDescent="0.25"/>
    <row r="40871" hidden="1" x14ac:dyDescent="0.25"/>
    <row r="40872" hidden="1" x14ac:dyDescent="0.25"/>
    <row r="40873" hidden="1" x14ac:dyDescent="0.25"/>
    <row r="40874" hidden="1" x14ac:dyDescent="0.25"/>
    <row r="40875" hidden="1" x14ac:dyDescent="0.25"/>
    <row r="40876" hidden="1" x14ac:dyDescent="0.25"/>
    <row r="40877" hidden="1" x14ac:dyDescent="0.25"/>
    <row r="40878" hidden="1" x14ac:dyDescent="0.25"/>
    <row r="40879" hidden="1" x14ac:dyDescent="0.25"/>
    <row r="40880" hidden="1" x14ac:dyDescent="0.25"/>
    <row r="40881" hidden="1" x14ac:dyDescent="0.25"/>
    <row r="40882" hidden="1" x14ac:dyDescent="0.25"/>
    <row r="40883" hidden="1" x14ac:dyDescent="0.25"/>
    <row r="40884" hidden="1" x14ac:dyDescent="0.25"/>
    <row r="40885" hidden="1" x14ac:dyDescent="0.25"/>
    <row r="40886" hidden="1" x14ac:dyDescent="0.25"/>
    <row r="40887" hidden="1" x14ac:dyDescent="0.25"/>
    <row r="40888" hidden="1" x14ac:dyDescent="0.25"/>
    <row r="40889" hidden="1" x14ac:dyDescent="0.25"/>
    <row r="40890" hidden="1" x14ac:dyDescent="0.25"/>
    <row r="40891" hidden="1" x14ac:dyDescent="0.25"/>
    <row r="40892" hidden="1" x14ac:dyDescent="0.25"/>
    <row r="40893" hidden="1" x14ac:dyDescent="0.25"/>
    <row r="40894" hidden="1" x14ac:dyDescent="0.25"/>
    <row r="40895" hidden="1" x14ac:dyDescent="0.25"/>
    <row r="40896" hidden="1" x14ac:dyDescent="0.25"/>
    <row r="40897" hidden="1" x14ac:dyDescent="0.25"/>
    <row r="40898" hidden="1" x14ac:dyDescent="0.25"/>
    <row r="40899" hidden="1" x14ac:dyDescent="0.25"/>
    <row r="40900" hidden="1" x14ac:dyDescent="0.25"/>
    <row r="40901" hidden="1" x14ac:dyDescent="0.25"/>
    <row r="40902" hidden="1" x14ac:dyDescent="0.25"/>
    <row r="40903" hidden="1" x14ac:dyDescent="0.25"/>
    <row r="40904" hidden="1" x14ac:dyDescent="0.25"/>
    <row r="40905" hidden="1" x14ac:dyDescent="0.25"/>
    <row r="40906" hidden="1" x14ac:dyDescent="0.25"/>
    <row r="40907" hidden="1" x14ac:dyDescent="0.25"/>
    <row r="40908" hidden="1" x14ac:dyDescent="0.25"/>
    <row r="40909" hidden="1" x14ac:dyDescent="0.25"/>
    <row r="40910" hidden="1" x14ac:dyDescent="0.25"/>
    <row r="40911" hidden="1" x14ac:dyDescent="0.25"/>
    <row r="40912" hidden="1" x14ac:dyDescent="0.25"/>
    <row r="40913" hidden="1" x14ac:dyDescent="0.25"/>
    <row r="40914" hidden="1" x14ac:dyDescent="0.25"/>
    <row r="40915" hidden="1" x14ac:dyDescent="0.25"/>
    <row r="40916" hidden="1" x14ac:dyDescent="0.25"/>
    <row r="40917" hidden="1" x14ac:dyDescent="0.25"/>
    <row r="40918" hidden="1" x14ac:dyDescent="0.25"/>
    <row r="40919" hidden="1" x14ac:dyDescent="0.25"/>
    <row r="40920" hidden="1" x14ac:dyDescent="0.25"/>
    <row r="40921" hidden="1" x14ac:dyDescent="0.25"/>
    <row r="40922" hidden="1" x14ac:dyDescent="0.25"/>
    <row r="40923" hidden="1" x14ac:dyDescent="0.25"/>
    <row r="40924" hidden="1" x14ac:dyDescent="0.25"/>
    <row r="40925" hidden="1" x14ac:dyDescent="0.25"/>
    <row r="40926" hidden="1" x14ac:dyDescent="0.25"/>
    <row r="40927" hidden="1" x14ac:dyDescent="0.25"/>
    <row r="40928" hidden="1" x14ac:dyDescent="0.25"/>
    <row r="40929" hidden="1" x14ac:dyDescent="0.25"/>
    <row r="40930" hidden="1" x14ac:dyDescent="0.25"/>
    <row r="40931" hidden="1" x14ac:dyDescent="0.25"/>
    <row r="40932" hidden="1" x14ac:dyDescent="0.25"/>
    <row r="40933" hidden="1" x14ac:dyDescent="0.25"/>
    <row r="40934" hidden="1" x14ac:dyDescent="0.25"/>
    <row r="40935" hidden="1" x14ac:dyDescent="0.25"/>
    <row r="40936" hidden="1" x14ac:dyDescent="0.25"/>
    <row r="40937" hidden="1" x14ac:dyDescent="0.25"/>
    <row r="40938" hidden="1" x14ac:dyDescent="0.25"/>
    <row r="40939" hidden="1" x14ac:dyDescent="0.25"/>
    <row r="40940" hidden="1" x14ac:dyDescent="0.25"/>
    <row r="40941" hidden="1" x14ac:dyDescent="0.25"/>
    <row r="40942" hidden="1" x14ac:dyDescent="0.25"/>
    <row r="40943" hidden="1" x14ac:dyDescent="0.25"/>
    <row r="40944" hidden="1" x14ac:dyDescent="0.25"/>
    <row r="40945" hidden="1" x14ac:dyDescent="0.25"/>
    <row r="40946" hidden="1" x14ac:dyDescent="0.25"/>
    <row r="40947" hidden="1" x14ac:dyDescent="0.25"/>
    <row r="40948" hidden="1" x14ac:dyDescent="0.25"/>
    <row r="40949" hidden="1" x14ac:dyDescent="0.25"/>
    <row r="40950" hidden="1" x14ac:dyDescent="0.25"/>
    <row r="40951" hidden="1" x14ac:dyDescent="0.25"/>
    <row r="40952" hidden="1" x14ac:dyDescent="0.25"/>
    <row r="40953" hidden="1" x14ac:dyDescent="0.25"/>
    <row r="40954" hidden="1" x14ac:dyDescent="0.25"/>
    <row r="40955" hidden="1" x14ac:dyDescent="0.25"/>
    <row r="40956" hidden="1" x14ac:dyDescent="0.25"/>
    <row r="40957" hidden="1" x14ac:dyDescent="0.25"/>
    <row r="40958" hidden="1" x14ac:dyDescent="0.25"/>
    <row r="40959" hidden="1" x14ac:dyDescent="0.25"/>
    <row r="40960" hidden="1" x14ac:dyDescent="0.25"/>
    <row r="40961" hidden="1" x14ac:dyDescent="0.25"/>
    <row r="40962" hidden="1" x14ac:dyDescent="0.25"/>
    <row r="40963" hidden="1" x14ac:dyDescent="0.25"/>
    <row r="40964" hidden="1" x14ac:dyDescent="0.25"/>
    <row r="40965" hidden="1" x14ac:dyDescent="0.25"/>
    <row r="40966" hidden="1" x14ac:dyDescent="0.25"/>
    <row r="40967" hidden="1" x14ac:dyDescent="0.25"/>
    <row r="40968" hidden="1" x14ac:dyDescent="0.25"/>
    <row r="40969" hidden="1" x14ac:dyDescent="0.25"/>
    <row r="40970" hidden="1" x14ac:dyDescent="0.25"/>
    <row r="40971" hidden="1" x14ac:dyDescent="0.25"/>
    <row r="40972" hidden="1" x14ac:dyDescent="0.25"/>
    <row r="40973" hidden="1" x14ac:dyDescent="0.25"/>
    <row r="40974" hidden="1" x14ac:dyDescent="0.25"/>
    <row r="40975" hidden="1" x14ac:dyDescent="0.25"/>
    <row r="40976" hidden="1" x14ac:dyDescent="0.25"/>
    <row r="40977" hidden="1" x14ac:dyDescent="0.25"/>
    <row r="40978" hidden="1" x14ac:dyDescent="0.25"/>
    <row r="40979" hidden="1" x14ac:dyDescent="0.25"/>
    <row r="40980" hidden="1" x14ac:dyDescent="0.25"/>
    <row r="40981" hidden="1" x14ac:dyDescent="0.25"/>
    <row r="40982" hidden="1" x14ac:dyDescent="0.25"/>
    <row r="40983" hidden="1" x14ac:dyDescent="0.25"/>
    <row r="40984" hidden="1" x14ac:dyDescent="0.25"/>
    <row r="40985" hidden="1" x14ac:dyDescent="0.25"/>
    <row r="40986" hidden="1" x14ac:dyDescent="0.25"/>
    <row r="40987" hidden="1" x14ac:dyDescent="0.25"/>
    <row r="40988" hidden="1" x14ac:dyDescent="0.25"/>
    <row r="40989" hidden="1" x14ac:dyDescent="0.25"/>
    <row r="40990" hidden="1" x14ac:dyDescent="0.25"/>
    <row r="40991" hidden="1" x14ac:dyDescent="0.25"/>
    <row r="40992" hidden="1" x14ac:dyDescent="0.25"/>
    <row r="40993" hidden="1" x14ac:dyDescent="0.25"/>
    <row r="40994" hidden="1" x14ac:dyDescent="0.25"/>
    <row r="40995" hidden="1" x14ac:dyDescent="0.25"/>
    <row r="40996" hidden="1" x14ac:dyDescent="0.25"/>
    <row r="40997" hidden="1" x14ac:dyDescent="0.25"/>
    <row r="40998" hidden="1" x14ac:dyDescent="0.25"/>
    <row r="40999" hidden="1" x14ac:dyDescent="0.25"/>
    <row r="41000" hidden="1" x14ac:dyDescent="0.25"/>
    <row r="41001" hidden="1" x14ac:dyDescent="0.25"/>
    <row r="41002" hidden="1" x14ac:dyDescent="0.25"/>
    <row r="41003" hidden="1" x14ac:dyDescent="0.25"/>
    <row r="41004" hidden="1" x14ac:dyDescent="0.25"/>
    <row r="41005" hidden="1" x14ac:dyDescent="0.25"/>
    <row r="41006" hidden="1" x14ac:dyDescent="0.25"/>
    <row r="41007" hidden="1" x14ac:dyDescent="0.25"/>
    <row r="41008" hidden="1" x14ac:dyDescent="0.25"/>
    <row r="41009" hidden="1" x14ac:dyDescent="0.25"/>
    <row r="41010" hidden="1" x14ac:dyDescent="0.25"/>
    <row r="41011" hidden="1" x14ac:dyDescent="0.25"/>
    <row r="41012" hidden="1" x14ac:dyDescent="0.25"/>
    <row r="41013" hidden="1" x14ac:dyDescent="0.25"/>
    <row r="41014" hidden="1" x14ac:dyDescent="0.25"/>
    <row r="41015" hidden="1" x14ac:dyDescent="0.25"/>
    <row r="41016" hidden="1" x14ac:dyDescent="0.25"/>
    <row r="41017" hidden="1" x14ac:dyDescent="0.25"/>
    <row r="41018" hidden="1" x14ac:dyDescent="0.25"/>
    <row r="41019" hidden="1" x14ac:dyDescent="0.25"/>
    <row r="41020" hidden="1" x14ac:dyDescent="0.25"/>
    <row r="41021" hidden="1" x14ac:dyDescent="0.25"/>
    <row r="41022" hidden="1" x14ac:dyDescent="0.25"/>
    <row r="41023" hidden="1" x14ac:dyDescent="0.25"/>
    <row r="41024" hidden="1" x14ac:dyDescent="0.25"/>
    <row r="41025" hidden="1" x14ac:dyDescent="0.25"/>
    <row r="41026" hidden="1" x14ac:dyDescent="0.25"/>
    <row r="41027" hidden="1" x14ac:dyDescent="0.25"/>
    <row r="41028" hidden="1" x14ac:dyDescent="0.25"/>
    <row r="41029" hidden="1" x14ac:dyDescent="0.25"/>
    <row r="41030" hidden="1" x14ac:dyDescent="0.25"/>
    <row r="41031" hidden="1" x14ac:dyDescent="0.25"/>
    <row r="41032" hidden="1" x14ac:dyDescent="0.25"/>
    <row r="41033" hidden="1" x14ac:dyDescent="0.25"/>
    <row r="41034" hidden="1" x14ac:dyDescent="0.25"/>
    <row r="41035" hidden="1" x14ac:dyDescent="0.25"/>
    <row r="41036" hidden="1" x14ac:dyDescent="0.25"/>
    <row r="41037" hidden="1" x14ac:dyDescent="0.25"/>
    <row r="41038" hidden="1" x14ac:dyDescent="0.25"/>
    <row r="41039" hidden="1" x14ac:dyDescent="0.25"/>
    <row r="41040" hidden="1" x14ac:dyDescent="0.25"/>
    <row r="41041" hidden="1" x14ac:dyDescent="0.25"/>
    <row r="41042" hidden="1" x14ac:dyDescent="0.25"/>
    <row r="41043" hidden="1" x14ac:dyDescent="0.25"/>
    <row r="41044" hidden="1" x14ac:dyDescent="0.25"/>
    <row r="41045" hidden="1" x14ac:dyDescent="0.25"/>
    <row r="41046" hidden="1" x14ac:dyDescent="0.25"/>
    <row r="41047" hidden="1" x14ac:dyDescent="0.25"/>
    <row r="41048" hidden="1" x14ac:dyDescent="0.25"/>
    <row r="41049" hidden="1" x14ac:dyDescent="0.25"/>
    <row r="41050" hidden="1" x14ac:dyDescent="0.25"/>
    <row r="41051" hidden="1" x14ac:dyDescent="0.25"/>
    <row r="41052" hidden="1" x14ac:dyDescent="0.25"/>
    <row r="41053" hidden="1" x14ac:dyDescent="0.25"/>
    <row r="41054" hidden="1" x14ac:dyDescent="0.25"/>
    <row r="41055" hidden="1" x14ac:dyDescent="0.25"/>
    <row r="41056" hidden="1" x14ac:dyDescent="0.25"/>
    <row r="41057" hidden="1" x14ac:dyDescent="0.25"/>
    <row r="41058" hidden="1" x14ac:dyDescent="0.25"/>
    <row r="41059" hidden="1" x14ac:dyDescent="0.25"/>
    <row r="41060" hidden="1" x14ac:dyDescent="0.25"/>
    <row r="41061" hidden="1" x14ac:dyDescent="0.25"/>
    <row r="41062" hidden="1" x14ac:dyDescent="0.25"/>
    <row r="41063" hidden="1" x14ac:dyDescent="0.25"/>
    <row r="41064" hidden="1" x14ac:dyDescent="0.25"/>
    <row r="41065" hidden="1" x14ac:dyDescent="0.25"/>
    <row r="41066" hidden="1" x14ac:dyDescent="0.25"/>
    <row r="41067" hidden="1" x14ac:dyDescent="0.25"/>
    <row r="41068" hidden="1" x14ac:dyDescent="0.25"/>
    <row r="41069" hidden="1" x14ac:dyDescent="0.25"/>
    <row r="41070" hidden="1" x14ac:dyDescent="0.25"/>
    <row r="41071" hidden="1" x14ac:dyDescent="0.25"/>
    <row r="41072" hidden="1" x14ac:dyDescent="0.25"/>
    <row r="41073" hidden="1" x14ac:dyDescent="0.25"/>
    <row r="41074" hidden="1" x14ac:dyDescent="0.25"/>
    <row r="41075" hidden="1" x14ac:dyDescent="0.25"/>
    <row r="41076" hidden="1" x14ac:dyDescent="0.25"/>
    <row r="41077" hidden="1" x14ac:dyDescent="0.25"/>
    <row r="41078" hidden="1" x14ac:dyDescent="0.25"/>
    <row r="41079" hidden="1" x14ac:dyDescent="0.25"/>
    <row r="41080" hidden="1" x14ac:dyDescent="0.25"/>
    <row r="41081" hidden="1" x14ac:dyDescent="0.25"/>
    <row r="41082" hidden="1" x14ac:dyDescent="0.25"/>
    <row r="41083" hidden="1" x14ac:dyDescent="0.25"/>
    <row r="41084" hidden="1" x14ac:dyDescent="0.25"/>
    <row r="41085" hidden="1" x14ac:dyDescent="0.25"/>
    <row r="41086" hidden="1" x14ac:dyDescent="0.25"/>
    <row r="41087" hidden="1" x14ac:dyDescent="0.25"/>
    <row r="41088" hidden="1" x14ac:dyDescent="0.25"/>
    <row r="41089" hidden="1" x14ac:dyDescent="0.25"/>
    <row r="41090" hidden="1" x14ac:dyDescent="0.25"/>
    <row r="41091" hidden="1" x14ac:dyDescent="0.25"/>
    <row r="41092" hidden="1" x14ac:dyDescent="0.25"/>
    <row r="41093" hidden="1" x14ac:dyDescent="0.25"/>
    <row r="41094" hidden="1" x14ac:dyDescent="0.25"/>
    <row r="41095" hidden="1" x14ac:dyDescent="0.25"/>
    <row r="41096" hidden="1" x14ac:dyDescent="0.25"/>
    <row r="41097" hidden="1" x14ac:dyDescent="0.25"/>
    <row r="41098" hidden="1" x14ac:dyDescent="0.25"/>
    <row r="41099" hidden="1" x14ac:dyDescent="0.25"/>
    <row r="41100" hidden="1" x14ac:dyDescent="0.25"/>
    <row r="41101" hidden="1" x14ac:dyDescent="0.25"/>
    <row r="41102" hidden="1" x14ac:dyDescent="0.25"/>
    <row r="41103" hidden="1" x14ac:dyDescent="0.25"/>
    <row r="41104" hidden="1" x14ac:dyDescent="0.25"/>
    <row r="41105" hidden="1" x14ac:dyDescent="0.25"/>
    <row r="41106" hidden="1" x14ac:dyDescent="0.25"/>
    <row r="41107" hidden="1" x14ac:dyDescent="0.25"/>
    <row r="41108" hidden="1" x14ac:dyDescent="0.25"/>
    <row r="41109" hidden="1" x14ac:dyDescent="0.25"/>
    <row r="41110" hidden="1" x14ac:dyDescent="0.25"/>
    <row r="41111" hidden="1" x14ac:dyDescent="0.25"/>
    <row r="41112" hidden="1" x14ac:dyDescent="0.25"/>
    <row r="41113" hidden="1" x14ac:dyDescent="0.25"/>
    <row r="41114" hidden="1" x14ac:dyDescent="0.25"/>
    <row r="41115" hidden="1" x14ac:dyDescent="0.25"/>
    <row r="41116" hidden="1" x14ac:dyDescent="0.25"/>
    <row r="41117" hidden="1" x14ac:dyDescent="0.25"/>
    <row r="41118" hidden="1" x14ac:dyDescent="0.25"/>
    <row r="41119" hidden="1" x14ac:dyDescent="0.25"/>
    <row r="41120" hidden="1" x14ac:dyDescent="0.25"/>
    <row r="41121" hidden="1" x14ac:dyDescent="0.25"/>
    <row r="41122" hidden="1" x14ac:dyDescent="0.25"/>
    <row r="41123" hidden="1" x14ac:dyDescent="0.25"/>
    <row r="41124" hidden="1" x14ac:dyDescent="0.25"/>
    <row r="41125" hidden="1" x14ac:dyDescent="0.25"/>
    <row r="41126" hidden="1" x14ac:dyDescent="0.25"/>
    <row r="41127" hidden="1" x14ac:dyDescent="0.25"/>
    <row r="41128" hidden="1" x14ac:dyDescent="0.25"/>
    <row r="41129" hidden="1" x14ac:dyDescent="0.25"/>
    <row r="41130" hidden="1" x14ac:dyDescent="0.25"/>
    <row r="41131" hidden="1" x14ac:dyDescent="0.25"/>
    <row r="41132" hidden="1" x14ac:dyDescent="0.25"/>
    <row r="41133" hidden="1" x14ac:dyDescent="0.25"/>
    <row r="41134" hidden="1" x14ac:dyDescent="0.25"/>
    <row r="41135" hidden="1" x14ac:dyDescent="0.25"/>
    <row r="41136" hidden="1" x14ac:dyDescent="0.25"/>
    <row r="41137" hidden="1" x14ac:dyDescent="0.25"/>
    <row r="41138" hidden="1" x14ac:dyDescent="0.25"/>
    <row r="41139" hidden="1" x14ac:dyDescent="0.25"/>
    <row r="41140" hidden="1" x14ac:dyDescent="0.25"/>
    <row r="41141" hidden="1" x14ac:dyDescent="0.25"/>
    <row r="41142" hidden="1" x14ac:dyDescent="0.25"/>
    <row r="41143" hidden="1" x14ac:dyDescent="0.25"/>
    <row r="41144" hidden="1" x14ac:dyDescent="0.25"/>
    <row r="41145" hidden="1" x14ac:dyDescent="0.25"/>
    <row r="41146" hidden="1" x14ac:dyDescent="0.25"/>
    <row r="41147" hidden="1" x14ac:dyDescent="0.25"/>
    <row r="41148" hidden="1" x14ac:dyDescent="0.25"/>
    <row r="41149" hidden="1" x14ac:dyDescent="0.25"/>
    <row r="41150" hidden="1" x14ac:dyDescent="0.25"/>
    <row r="41151" hidden="1" x14ac:dyDescent="0.25"/>
    <row r="41152" hidden="1" x14ac:dyDescent="0.25"/>
    <row r="41153" hidden="1" x14ac:dyDescent="0.25"/>
    <row r="41154" hidden="1" x14ac:dyDescent="0.25"/>
    <row r="41155" hidden="1" x14ac:dyDescent="0.25"/>
    <row r="41156" hidden="1" x14ac:dyDescent="0.25"/>
    <row r="41157" hidden="1" x14ac:dyDescent="0.25"/>
    <row r="41158" hidden="1" x14ac:dyDescent="0.25"/>
    <row r="41159" hidden="1" x14ac:dyDescent="0.25"/>
    <row r="41160" hidden="1" x14ac:dyDescent="0.25"/>
    <row r="41161" hidden="1" x14ac:dyDescent="0.25"/>
    <row r="41162" hidden="1" x14ac:dyDescent="0.25"/>
    <row r="41163" hidden="1" x14ac:dyDescent="0.25"/>
    <row r="41164" hidden="1" x14ac:dyDescent="0.25"/>
    <row r="41165" hidden="1" x14ac:dyDescent="0.25"/>
    <row r="41166" hidden="1" x14ac:dyDescent="0.25"/>
    <row r="41167" hidden="1" x14ac:dyDescent="0.25"/>
    <row r="41168" hidden="1" x14ac:dyDescent="0.25"/>
    <row r="41169" hidden="1" x14ac:dyDescent="0.25"/>
    <row r="41170" hidden="1" x14ac:dyDescent="0.25"/>
    <row r="41171" hidden="1" x14ac:dyDescent="0.25"/>
    <row r="41172" hidden="1" x14ac:dyDescent="0.25"/>
    <row r="41173" hidden="1" x14ac:dyDescent="0.25"/>
    <row r="41174" hidden="1" x14ac:dyDescent="0.25"/>
    <row r="41175" hidden="1" x14ac:dyDescent="0.25"/>
    <row r="41176" hidden="1" x14ac:dyDescent="0.25"/>
    <row r="41177" hidden="1" x14ac:dyDescent="0.25"/>
    <row r="41178" hidden="1" x14ac:dyDescent="0.25"/>
    <row r="41179" hidden="1" x14ac:dyDescent="0.25"/>
    <row r="41180" hidden="1" x14ac:dyDescent="0.25"/>
    <row r="41181" hidden="1" x14ac:dyDescent="0.25"/>
    <row r="41182" hidden="1" x14ac:dyDescent="0.25"/>
    <row r="41183" hidden="1" x14ac:dyDescent="0.25"/>
    <row r="41184" hidden="1" x14ac:dyDescent="0.25"/>
    <row r="41185" hidden="1" x14ac:dyDescent="0.25"/>
    <row r="41186" hidden="1" x14ac:dyDescent="0.25"/>
    <row r="41187" hidden="1" x14ac:dyDescent="0.25"/>
    <row r="41188" hidden="1" x14ac:dyDescent="0.25"/>
    <row r="41189" hidden="1" x14ac:dyDescent="0.25"/>
    <row r="41190" hidden="1" x14ac:dyDescent="0.25"/>
    <row r="41191" hidden="1" x14ac:dyDescent="0.25"/>
    <row r="41192" hidden="1" x14ac:dyDescent="0.25"/>
    <row r="41193" hidden="1" x14ac:dyDescent="0.25"/>
    <row r="41194" hidden="1" x14ac:dyDescent="0.25"/>
    <row r="41195" hidden="1" x14ac:dyDescent="0.25"/>
    <row r="41196" hidden="1" x14ac:dyDescent="0.25"/>
    <row r="41197" hidden="1" x14ac:dyDescent="0.25"/>
    <row r="41198" hidden="1" x14ac:dyDescent="0.25"/>
    <row r="41199" hidden="1" x14ac:dyDescent="0.25"/>
    <row r="41200" hidden="1" x14ac:dyDescent="0.25"/>
    <row r="41201" hidden="1" x14ac:dyDescent="0.25"/>
    <row r="41202" hidden="1" x14ac:dyDescent="0.25"/>
    <row r="41203" hidden="1" x14ac:dyDescent="0.25"/>
    <row r="41204" hidden="1" x14ac:dyDescent="0.25"/>
    <row r="41205" hidden="1" x14ac:dyDescent="0.25"/>
    <row r="41206" hidden="1" x14ac:dyDescent="0.25"/>
    <row r="41207" hidden="1" x14ac:dyDescent="0.25"/>
    <row r="41208" hidden="1" x14ac:dyDescent="0.25"/>
    <row r="41209" hidden="1" x14ac:dyDescent="0.25"/>
    <row r="41210" hidden="1" x14ac:dyDescent="0.25"/>
    <row r="41211" hidden="1" x14ac:dyDescent="0.25"/>
    <row r="41212" hidden="1" x14ac:dyDescent="0.25"/>
    <row r="41213" hidden="1" x14ac:dyDescent="0.25"/>
    <row r="41214" hidden="1" x14ac:dyDescent="0.25"/>
    <row r="41215" hidden="1" x14ac:dyDescent="0.25"/>
    <row r="41216" hidden="1" x14ac:dyDescent="0.25"/>
    <row r="41217" hidden="1" x14ac:dyDescent="0.25"/>
    <row r="41218" hidden="1" x14ac:dyDescent="0.25"/>
    <row r="41219" hidden="1" x14ac:dyDescent="0.25"/>
    <row r="41220" hidden="1" x14ac:dyDescent="0.25"/>
    <row r="41221" hidden="1" x14ac:dyDescent="0.25"/>
    <row r="41222" hidden="1" x14ac:dyDescent="0.25"/>
    <row r="41223" hidden="1" x14ac:dyDescent="0.25"/>
    <row r="41224" hidden="1" x14ac:dyDescent="0.25"/>
    <row r="41225" hidden="1" x14ac:dyDescent="0.25"/>
    <row r="41226" hidden="1" x14ac:dyDescent="0.25"/>
    <row r="41227" hidden="1" x14ac:dyDescent="0.25"/>
    <row r="41228" hidden="1" x14ac:dyDescent="0.25"/>
    <row r="41229" hidden="1" x14ac:dyDescent="0.25"/>
    <row r="41230" hidden="1" x14ac:dyDescent="0.25"/>
    <row r="41231" hidden="1" x14ac:dyDescent="0.25"/>
    <row r="41232" hidden="1" x14ac:dyDescent="0.25"/>
    <row r="41233" hidden="1" x14ac:dyDescent="0.25"/>
    <row r="41234" hidden="1" x14ac:dyDescent="0.25"/>
    <row r="41235" hidden="1" x14ac:dyDescent="0.25"/>
    <row r="41236" hidden="1" x14ac:dyDescent="0.25"/>
    <row r="41237" hidden="1" x14ac:dyDescent="0.25"/>
    <row r="41238" hidden="1" x14ac:dyDescent="0.25"/>
    <row r="41239" hidden="1" x14ac:dyDescent="0.25"/>
    <row r="41240" hidden="1" x14ac:dyDescent="0.25"/>
    <row r="41241" hidden="1" x14ac:dyDescent="0.25"/>
    <row r="41242" hidden="1" x14ac:dyDescent="0.25"/>
    <row r="41243" hidden="1" x14ac:dyDescent="0.25"/>
    <row r="41244" hidden="1" x14ac:dyDescent="0.25"/>
    <row r="41245" hidden="1" x14ac:dyDescent="0.25"/>
    <row r="41246" hidden="1" x14ac:dyDescent="0.25"/>
    <row r="41247" hidden="1" x14ac:dyDescent="0.25"/>
    <row r="41248" hidden="1" x14ac:dyDescent="0.25"/>
    <row r="41249" hidden="1" x14ac:dyDescent="0.25"/>
    <row r="41250" hidden="1" x14ac:dyDescent="0.25"/>
    <row r="41251" hidden="1" x14ac:dyDescent="0.25"/>
    <row r="41252" hidden="1" x14ac:dyDescent="0.25"/>
    <row r="41253" hidden="1" x14ac:dyDescent="0.25"/>
    <row r="41254" hidden="1" x14ac:dyDescent="0.25"/>
    <row r="41255" hidden="1" x14ac:dyDescent="0.25"/>
    <row r="41256" hidden="1" x14ac:dyDescent="0.25"/>
    <row r="41257" hidden="1" x14ac:dyDescent="0.25"/>
    <row r="41258" hidden="1" x14ac:dyDescent="0.25"/>
    <row r="41259" hidden="1" x14ac:dyDescent="0.25"/>
    <row r="41260" hidden="1" x14ac:dyDescent="0.25"/>
    <row r="41261" hidden="1" x14ac:dyDescent="0.25"/>
    <row r="41262" hidden="1" x14ac:dyDescent="0.25"/>
    <row r="41263" hidden="1" x14ac:dyDescent="0.25"/>
    <row r="41264" hidden="1" x14ac:dyDescent="0.25"/>
    <row r="41265" hidden="1" x14ac:dyDescent="0.25"/>
    <row r="41266" hidden="1" x14ac:dyDescent="0.25"/>
    <row r="41267" hidden="1" x14ac:dyDescent="0.25"/>
    <row r="41268" hidden="1" x14ac:dyDescent="0.25"/>
    <row r="41269" hidden="1" x14ac:dyDescent="0.25"/>
    <row r="41270" hidden="1" x14ac:dyDescent="0.25"/>
    <row r="41271" hidden="1" x14ac:dyDescent="0.25"/>
    <row r="41272" hidden="1" x14ac:dyDescent="0.25"/>
    <row r="41273" hidden="1" x14ac:dyDescent="0.25"/>
    <row r="41274" hidden="1" x14ac:dyDescent="0.25"/>
    <row r="41275" hidden="1" x14ac:dyDescent="0.25"/>
    <row r="41276" hidden="1" x14ac:dyDescent="0.25"/>
    <row r="41277" hidden="1" x14ac:dyDescent="0.25"/>
    <row r="41278" hidden="1" x14ac:dyDescent="0.25"/>
    <row r="41279" hidden="1" x14ac:dyDescent="0.25"/>
    <row r="41280" hidden="1" x14ac:dyDescent="0.25"/>
    <row r="41281" hidden="1" x14ac:dyDescent="0.25"/>
    <row r="41282" hidden="1" x14ac:dyDescent="0.25"/>
    <row r="41283" hidden="1" x14ac:dyDescent="0.25"/>
    <row r="41284" hidden="1" x14ac:dyDescent="0.25"/>
    <row r="41285" hidden="1" x14ac:dyDescent="0.25"/>
    <row r="41286" hidden="1" x14ac:dyDescent="0.25"/>
    <row r="41287" hidden="1" x14ac:dyDescent="0.25"/>
    <row r="41288" hidden="1" x14ac:dyDescent="0.25"/>
    <row r="41289" hidden="1" x14ac:dyDescent="0.25"/>
    <row r="41290" hidden="1" x14ac:dyDescent="0.25"/>
    <row r="41291" hidden="1" x14ac:dyDescent="0.25"/>
    <row r="41292" hidden="1" x14ac:dyDescent="0.25"/>
    <row r="41293" hidden="1" x14ac:dyDescent="0.25"/>
    <row r="41294" hidden="1" x14ac:dyDescent="0.25"/>
    <row r="41295" hidden="1" x14ac:dyDescent="0.25"/>
    <row r="41296" hidden="1" x14ac:dyDescent="0.25"/>
    <row r="41297" hidden="1" x14ac:dyDescent="0.25"/>
    <row r="41298" hidden="1" x14ac:dyDescent="0.25"/>
    <row r="41299" hidden="1" x14ac:dyDescent="0.25"/>
    <row r="41300" hidden="1" x14ac:dyDescent="0.25"/>
    <row r="41301" hidden="1" x14ac:dyDescent="0.25"/>
    <row r="41302" hidden="1" x14ac:dyDescent="0.25"/>
    <row r="41303" hidden="1" x14ac:dyDescent="0.25"/>
    <row r="41304" hidden="1" x14ac:dyDescent="0.25"/>
    <row r="41305" hidden="1" x14ac:dyDescent="0.25"/>
    <row r="41306" hidden="1" x14ac:dyDescent="0.25"/>
    <row r="41307" hidden="1" x14ac:dyDescent="0.25"/>
    <row r="41308" hidden="1" x14ac:dyDescent="0.25"/>
    <row r="41309" hidden="1" x14ac:dyDescent="0.25"/>
    <row r="41310" hidden="1" x14ac:dyDescent="0.25"/>
    <row r="41311" hidden="1" x14ac:dyDescent="0.25"/>
    <row r="41312" hidden="1" x14ac:dyDescent="0.25"/>
    <row r="41313" hidden="1" x14ac:dyDescent="0.25"/>
    <row r="41314" hidden="1" x14ac:dyDescent="0.25"/>
    <row r="41315" hidden="1" x14ac:dyDescent="0.25"/>
    <row r="41316" hidden="1" x14ac:dyDescent="0.25"/>
    <row r="41317" hidden="1" x14ac:dyDescent="0.25"/>
    <row r="41318" hidden="1" x14ac:dyDescent="0.25"/>
    <row r="41319" hidden="1" x14ac:dyDescent="0.25"/>
    <row r="41320" hidden="1" x14ac:dyDescent="0.25"/>
    <row r="41321" hidden="1" x14ac:dyDescent="0.25"/>
    <row r="41322" hidden="1" x14ac:dyDescent="0.25"/>
    <row r="41323" hidden="1" x14ac:dyDescent="0.25"/>
    <row r="41324" hidden="1" x14ac:dyDescent="0.25"/>
    <row r="41325" hidden="1" x14ac:dyDescent="0.25"/>
    <row r="41326" hidden="1" x14ac:dyDescent="0.25"/>
    <row r="41327" hidden="1" x14ac:dyDescent="0.25"/>
    <row r="41328" hidden="1" x14ac:dyDescent="0.25"/>
    <row r="41329" hidden="1" x14ac:dyDescent="0.25"/>
    <row r="41330" hidden="1" x14ac:dyDescent="0.25"/>
    <row r="41331" hidden="1" x14ac:dyDescent="0.25"/>
    <row r="41332" hidden="1" x14ac:dyDescent="0.25"/>
    <row r="41333" hidden="1" x14ac:dyDescent="0.25"/>
    <row r="41334" hidden="1" x14ac:dyDescent="0.25"/>
    <row r="41335" hidden="1" x14ac:dyDescent="0.25"/>
    <row r="41336" hidden="1" x14ac:dyDescent="0.25"/>
    <row r="41337" hidden="1" x14ac:dyDescent="0.25"/>
    <row r="41338" hidden="1" x14ac:dyDescent="0.25"/>
    <row r="41339" hidden="1" x14ac:dyDescent="0.25"/>
    <row r="41340" hidden="1" x14ac:dyDescent="0.25"/>
    <row r="41341" hidden="1" x14ac:dyDescent="0.25"/>
    <row r="41342" hidden="1" x14ac:dyDescent="0.25"/>
    <row r="41343" hidden="1" x14ac:dyDescent="0.25"/>
    <row r="41344" hidden="1" x14ac:dyDescent="0.25"/>
    <row r="41345" hidden="1" x14ac:dyDescent="0.25"/>
    <row r="41346" hidden="1" x14ac:dyDescent="0.25"/>
    <row r="41347" hidden="1" x14ac:dyDescent="0.25"/>
    <row r="41348" hidden="1" x14ac:dyDescent="0.25"/>
    <row r="41349" hidden="1" x14ac:dyDescent="0.25"/>
    <row r="41350" hidden="1" x14ac:dyDescent="0.25"/>
    <row r="41351" hidden="1" x14ac:dyDescent="0.25"/>
    <row r="41352" hidden="1" x14ac:dyDescent="0.25"/>
    <row r="41353" hidden="1" x14ac:dyDescent="0.25"/>
    <row r="41354" hidden="1" x14ac:dyDescent="0.25"/>
    <row r="41355" hidden="1" x14ac:dyDescent="0.25"/>
    <row r="41356" hidden="1" x14ac:dyDescent="0.25"/>
    <row r="41357" hidden="1" x14ac:dyDescent="0.25"/>
    <row r="41358" hidden="1" x14ac:dyDescent="0.25"/>
    <row r="41359" hidden="1" x14ac:dyDescent="0.25"/>
    <row r="41360" hidden="1" x14ac:dyDescent="0.25"/>
    <row r="41361" hidden="1" x14ac:dyDescent="0.25"/>
    <row r="41362" hidden="1" x14ac:dyDescent="0.25"/>
    <row r="41363" hidden="1" x14ac:dyDescent="0.25"/>
    <row r="41364" hidden="1" x14ac:dyDescent="0.25"/>
    <row r="41365" hidden="1" x14ac:dyDescent="0.25"/>
    <row r="41366" hidden="1" x14ac:dyDescent="0.25"/>
    <row r="41367" hidden="1" x14ac:dyDescent="0.25"/>
    <row r="41368" hidden="1" x14ac:dyDescent="0.25"/>
    <row r="41369" hidden="1" x14ac:dyDescent="0.25"/>
    <row r="41370" hidden="1" x14ac:dyDescent="0.25"/>
    <row r="41371" hidden="1" x14ac:dyDescent="0.25"/>
    <row r="41372" hidden="1" x14ac:dyDescent="0.25"/>
    <row r="41373" hidden="1" x14ac:dyDescent="0.25"/>
    <row r="41374" hidden="1" x14ac:dyDescent="0.25"/>
    <row r="41375" hidden="1" x14ac:dyDescent="0.25"/>
    <row r="41376" hidden="1" x14ac:dyDescent="0.25"/>
    <row r="41377" hidden="1" x14ac:dyDescent="0.25"/>
    <row r="41378" hidden="1" x14ac:dyDescent="0.25"/>
    <row r="41379" hidden="1" x14ac:dyDescent="0.25"/>
    <row r="41380" hidden="1" x14ac:dyDescent="0.25"/>
    <row r="41381" hidden="1" x14ac:dyDescent="0.25"/>
    <row r="41382" hidden="1" x14ac:dyDescent="0.25"/>
    <row r="41383" hidden="1" x14ac:dyDescent="0.25"/>
    <row r="41384" hidden="1" x14ac:dyDescent="0.25"/>
    <row r="41385" hidden="1" x14ac:dyDescent="0.25"/>
    <row r="41386" hidden="1" x14ac:dyDescent="0.25"/>
    <row r="41387" hidden="1" x14ac:dyDescent="0.25"/>
    <row r="41388" hidden="1" x14ac:dyDescent="0.25"/>
    <row r="41389" hidden="1" x14ac:dyDescent="0.25"/>
    <row r="41390" hidden="1" x14ac:dyDescent="0.25"/>
    <row r="41391" hidden="1" x14ac:dyDescent="0.25"/>
    <row r="41392" hidden="1" x14ac:dyDescent="0.25"/>
    <row r="41393" hidden="1" x14ac:dyDescent="0.25"/>
    <row r="41394" hidden="1" x14ac:dyDescent="0.25"/>
    <row r="41395" hidden="1" x14ac:dyDescent="0.25"/>
    <row r="41396" hidden="1" x14ac:dyDescent="0.25"/>
    <row r="41397" hidden="1" x14ac:dyDescent="0.25"/>
    <row r="41398" hidden="1" x14ac:dyDescent="0.25"/>
    <row r="41399" hidden="1" x14ac:dyDescent="0.25"/>
    <row r="41400" hidden="1" x14ac:dyDescent="0.25"/>
    <row r="41401" hidden="1" x14ac:dyDescent="0.25"/>
    <row r="41402" hidden="1" x14ac:dyDescent="0.25"/>
    <row r="41403" hidden="1" x14ac:dyDescent="0.25"/>
    <row r="41404" hidden="1" x14ac:dyDescent="0.25"/>
    <row r="41405" hidden="1" x14ac:dyDescent="0.25"/>
    <row r="41406" hidden="1" x14ac:dyDescent="0.25"/>
    <row r="41407" hidden="1" x14ac:dyDescent="0.25"/>
    <row r="41408" hidden="1" x14ac:dyDescent="0.25"/>
    <row r="41409" hidden="1" x14ac:dyDescent="0.25"/>
    <row r="41410" hidden="1" x14ac:dyDescent="0.25"/>
    <row r="41411" hidden="1" x14ac:dyDescent="0.25"/>
    <row r="41412" hidden="1" x14ac:dyDescent="0.25"/>
    <row r="41413" hidden="1" x14ac:dyDescent="0.25"/>
    <row r="41414" hidden="1" x14ac:dyDescent="0.25"/>
    <row r="41415" hidden="1" x14ac:dyDescent="0.25"/>
    <row r="41416" hidden="1" x14ac:dyDescent="0.25"/>
    <row r="41417" hidden="1" x14ac:dyDescent="0.25"/>
    <row r="41418" hidden="1" x14ac:dyDescent="0.25"/>
    <row r="41419" hidden="1" x14ac:dyDescent="0.25"/>
    <row r="41420" hidden="1" x14ac:dyDescent="0.25"/>
    <row r="41421" hidden="1" x14ac:dyDescent="0.25"/>
    <row r="41422" hidden="1" x14ac:dyDescent="0.25"/>
    <row r="41423" hidden="1" x14ac:dyDescent="0.25"/>
    <row r="41424" hidden="1" x14ac:dyDescent="0.25"/>
    <row r="41425" hidden="1" x14ac:dyDescent="0.25"/>
    <row r="41426" hidden="1" x14ac:dyDescent="0.25"/>
    <row r="41427" hidden="1" x14ac:dyDescent="0.25"/>
    <row r="41428" hidden="1" x14ac:dyDescent="0.25"/>
    <row r="41429" hidden="1" x14ac:dyDescent="0.25"/>
    <row r="41430" hidden="1" x14ac:dyDescent="0.25"/>
    <row r="41431" hidden="1" x14ac:dyDescent="0.25"/>
    <row r="41432" hidden="1" x14ac:dyDescent="0.25"/>
    <row r="41433" hidden="1" x14ac:dyDescent="0.25"/>
    <row r="41434" hidden="1" x14ac:dyDescent="0.25"/>
    <row r="41435" hidden="1" x14ac:dyDescent="0.25"/>
    <row r="41436" hidden="1" x14ac:dyDescent="0.25"/>
    <row r="41437" hidden="1" x14ac:dyDescent="0.25"/>
    <row r="41438" hidden="1" x14ac:dyDescent="0.25"/>
    <row r="41439" hidden="1" x14ac:dyDescent="0.25"/>
    <row r="41440" hidden="1" x14ac:dyDescent="0.25"/>
    <row r="41441" hidden="1" x14ac:dyDescent="0.25"/>
    <row r="41442" hidden="1" x14ac:dyDescent="0.25"/>
    <row r="41443" hidden="1" x14ac:dyDescent="0.25"/>
    <row r="41444" hidden="1" x14ac:dyDescent="0.25"/>
    <row r="41445" hidden="1" x14ac:dyDescent="0.25"/>
    <row r="41446" hidden="1" x14ac:dyDescent="0.25"/>
    <row r="41447" hidden="1" x14ac:dyDescent="0.25"/>
    <row r="41448" hidden="1" x14ac:dyDescent="0.25"/>
    <row r="41449" hidden="1" x14ac:dyDescent="0.25"/>
    <row r="41450" hidden="1" x14ac:dyDescent="0.25"/>
    <row r="41451" hidden="1" x14ac:dyDescent="0.25"/>
    <row r="41452" hidden="1" x14ac:dyDescent="0.25"/>
    <row r="41453" hidden="1" x14ac:dyDescent="0.25"/>
    <row r="41454" hidden="1" x14ac:dyDescent="0.25"/>
    <row r="41455" hidden="1" x14ac:dyDescent="0.25"/>
    <row r="41456" hidden="1" x14ac:dyDescent="0.25"/>
    <row r="41457" hidden="1" x14ac:dyDescent="0.25"/>
    <row r="41458" hidden="1" x14ac:dyDescent="0.25"/>
    <row r="41459" hidden="1" x14ac:dyDescent="0.25"/>
    <row r="41460" hidden="1" x14ac:dyDescent="0.25"/>
    <row r="41461" hidden="1" x14ac:dyDescent="0.25"/>
    <row r="41462" hidden="1" x14ac:dyDescent="0.25"/>
    <row r="41463" hidden="1" x14ac:dyDescent="0.25"/>
    <row r="41464" hidden="1" x14ac:dyDescent="0.25"/>
    <row r="41465" hidden="1" x14ac:dyDescent="0.25"/>
    <row r="41466" hidden="1" x14ac:dyDescent="0.25"/>
    <row r="41467" hidden="1" x14ac:dyDescent="0.25"/>
    <row r="41468" hidden="1" x14ac:dyDescent="0.25"/>
    <row r="41469" hidden="1" x14ac:dyDescent="0.25"/>
    <row r="41470" hidden="1" x14ac:dyDescent="0.25"/>
    <row r="41471" hidden="1" x14ac:dyDescent="0.25"/>
    <row r="41472" hidden="1" x14ac:dyDescent="0.25"/>
    <row r="41473" hidden="1" x14ac:dyDescent="0.25"/>
    <row r="41474" hidden="1" x14ac:dyDescent="0.25"/>
    <row r="41475" hidden="1" x14ac:dyDescent="0.25"/>
    <row r="41476" hidden="1" x14ac:dyDescent="0.25"/>
    <row r="41477" hidden="1" x14ac:dyDescent="0.25"/>
    <row r="41478" hidden="1" x14ac:dyDescent="0.25"/>
    <row r="41479" hidden="1" x14ac:dyDescent="0.25"/>
    <row r="41480" hidden="1" x14ac:dyDescent="0.25"/>
    <row r="41481" hidden="1" x14ac:dyDescent="0.25"/>
    <row r="41482" hidden="1" x14ac:dyDescent="0.25"/>
    <row r="41483" hidden="1" x14ac:dyDescent="0.25"/>
    <row r="41484" hidden="1" x14ac:dyDescent="0.25"/>
    <row r="41485" hidden="1" x14ac:dyDescent="0.25"/>
    <row r="41486" hidden="1" x14ac:dyDescent="0.25"/>
    <row r="41487" hidden="1" x14ac:dyDescent="0.25"/>
    <row r="41488" hidden="1" x14ac:dyDescent="0.25"/>
    <row r="41489" hidden="1" x14ac:dyDescent="0.25"/>
    <row r="41490" hidden="1" x14ac:dyDescent="0.25"/>
    <row r="41491" hidden="1" x14ac:dyDescent="0.25"/>
    <row r="41492" hidden="1" x14ac:dyDescent="0.25"/>
    <row r="41493" hidden="1" x14ac:dyDescent="0.25"/>
    <row r="41494" hidden="1" x14ac:dyDescent="0.25"/>
    <row r="41495" hidden="1" x14ac:dyDescent="0.25"/>
    <row r="41496" hidden="1" x14ac:dyDescent="0.25"/>
    <row r="41497" hidden="1" x14ac:dyDescent="0.25"/>
    <row r="41498" hidden="1" x14ac:dyDescent="0.25"/>
    <row r="41499" hidden="1" x14ac:dyDescent="0.25"/>
    <row r="41500" hidden="1" x14ac:dyDescent="0.25"/>
    <row r="41501" hidden="1" x14ac:dyDescent="0.25"/>
    <row r="41502" hidden="1" x14ac:dyDescent="0.25"/>
    <row r="41503" hidden="1" x14ac:dyDescent="0.25"/>
    <row r="41504" hidden="1" x14ac:dyDescent="0.25"/>
    <row r="41505" hidden="1" x14ac:dyDescent="0.25"/>
    <row r="41506" hidden="1" x14ac:dyDescent="0.25"/>
    <row r="41507" hidden="1" x14ac:dyDescent="0.25"/>
    <row r="41508" hidden="1" x14ac:dyDescent="0.25"/>
    <row r="41509" hidden="1" x14ac:dyDescent="0.25"/>
    <row r="41510" hidden="1" x14ac:dyDescent="0.25"/>
    <row r="41511" hidden="1" x14ac:dyDescent="0.25"/>
    <row r="41512" hidden="1" x14ac:dyDescent="0.25"/>
    <row r="41513" hidden="1" x14ac:dyDescent="0.25"/>
    <row r="41514" hidden="1" x14ac:dyDescent="0.25"/>
    <row r="41515" hidden="1" x14ac:dyDescent="0.25"/>
    <row r="41516" hidden="1" x14ac:dyDescent="0.25"/>
    <row r="41517" hidden="1" x14ac:dyDescent="0.25"/>
    <row r="41518" hidden="1" x14ac:dyDescent="0.25"/>
    <row r="41519" hidden="1" x14ac:dyDescent="0.25"/>
    <row r="41520" hidden="1" x14ac:dyDescent="0.25"/>
    <row r="41521" hidden="1" x14ac:dyDescent="0.25"/>
    <row r="41522" hidden="1" x14ac:dyDescent="0.25"/>
    <row r="41523" hidden="1" x14ac:dyDescent="0.25"/>
    <row r="41524" hidden="1" x14ac:dyDescent="0.25"/>
    <row r="41525" hidden="1" x14ac:dyDescent="0.25"/>
    <row r="41526" hidden="1" x14ac:dyDescent="0.25"/>
    <row r="41527" hidden="1" x14ac:dyDescent="0.25"/>
    <row r="41528" hidden="1" x14ac:dyDescent="0.25"/>
    <row r="41529" hidden="1" x14ac:dyDescent="0.25"/>
    <row r="41530" hidden="1" x14ac:dyDescent="0.25"/>
    <row r="41531" hidden="1" x14ac:dyDescent="0.25"/>
    <row r="41532" hidden="1" x14ac:dyDescent="0.25"/>
    <row r="41533" hidden="1" x14ac:dyDescent="0.25"/>
    <row r="41534" hidden="1" x14ac:dyDescent="0.25"/>
    <row r="41535" hidden="1" x14ac:dyDescent="0.25"/>
    <row r="41536" hidden="1" x14ac:dyDescent="0.25"/>
    <row r="41537" hidden="1" x14ac:dyDescent="0.25"/>
    <row r="41538" hidden="1" x14ac:dyDescent="0.25"/>
    <row r="41539" hidden="1" x14ac:dyDescent="0.25"/>
    <row r="41540" hidden="1" x14ac:dyDescent="0.25"/>
    <row r="41541" hidden="1" x14ac:dyDescent="0.25"/>
    <row r="41542" hidden="1" x14ac:dyDescent="0.25"/>
    <row r="41543" hidden="1" x14ac:dyDescent="0.25"/>
    <row r="41544" hidden="1" x14ac:dyDescent="0.25"/>
    <row r="41545" hidden="1" x14ac:dyDescent="0.25"/>
    <row r="41546" hidden="1" x14ac:dyDescent="0.25"/>
    <row r="41547" hidden="1" x14ac:dyDescent="0.25"/>
    <row r="41548" hidden="1" x14ac:dyDescent="0.25"/>
    <row r="41549" hidden="1" x14ac:dyDescent="0.25"/>
    <row r="41550" hidden="1" x14ac:dyDescent="0.25"/>
    <row r="41551" hidden="1" x14ac:dyDescent="0.25"/>
    <row r="41552" hidden="1" x14ac:dyDescent="0.25"/>
    <row r="41553" hidden="1" x14ac:dyDescent="0.25"/>
    <row r="41554" hidden="1" x14ac:dyDescent="0.25"/>
    <row r="41555" hidden="1" x14ac:dyDescent="0.25"/>
    <row r="41556" hidden="1" x14ac:dyDescent="0.25"/>
    <row r="41557" hidden="1" x14ac:dyDescent="0.25"/>
    <row r="41558" hidden="1" x14ac:dyDescent="0.25"/>
    <row r="41559" hidden="1" x14ac:dyDescent="0.25"/>
    <row r="41560" hidden="1" x14ac:dyDescent="0.25"/>
    <row r="41561" hidden="1" x14ac:dyDescent="0.25"/>
    <row r="41562" hidden="1" x14ac:dyDescent="0.25"/>
    <row r="41563" hidden="1" x14ac:dyDescent="0.25"/>
    <row r="41564" hidden="1" x14ac:dyDescent="0.25"/>
    <row r="41565" hidden="1" x14ac:dyDescent="0.25"/>
    <row r="41566" hidden="1" x14ac:dyDescent="0.25"/>
    <row r="41567" hidden="1" x14ac:dyDescent="0.25"/>
    <row r="41568" hidden="1" x14ac:dyDescent="0.25"/>
    <row r="41569" hidden="1" x14ac:dyDescent="0.25"/>
    <row r="41570" hidden="1" x14ac:dyDescent="0.25"/>
    <row r="41571" hidden="1" x14ac:dyDescent="0.25"/>
    <row r="41572" hidden="1" x14ac:dyDescent="0.25"/>
    <row r="41573" hidden="1" x14ac:dyDescent="0.25"/>
    <row r="41574" hidden="1" x14ac:dyDescent="0.25"/>
    <row r="41575" hidden="1" x14ac:dyDescent="0.25"/>
    <row r="41576" hidden="1" x14ac:dyDescent="0.25"/>
    <row r="41577" hidden="1" x14ac:dyDescent="0.25"/>
    <row r="41578" hidden="1" x14ac:dyDescent="0.25"/>
    <row r="41579" hidden="1" x14ac:dyDescent="0.25"/>
    <row r="41580" hidden="1" x14ac:dyDescent="0.25"/>
    <row r="41581" hidden="1" x14ac:dyDescent="0.25"/>
    <row r="41582" hidden="1" x14ac:dyDescent="0.25"/>
    <row r="41583" hidden="1" x14ac:dyDescent="0.25"/>
    <row r="41584" hidden="1" x14ac:dyDescent="0.25"/>
    <row r="41585" hidden="1" x14ac:dyDescent="0.25"/>
    <row r="41586" hidden="1" x14ac:dyDescent="0.25"/>
    <row r="41587" hidden="1" x14ac:dyDescent="0.25"/>
    <row r="41588" hidden="1" x14ac:dyDescent="0.25"/>
    <row r="41589" hidden="1" x14ac:dyDescent="0.25"/>
    <row r="41590" hidden="1" x14ac:dyDescent="0.25"/>
    <row r="41591" hidden="1" x14ac:dyDescent="0.25"/>
    <row r="41592" hidden="1" x14ac:dyDescent="0.25"/>
    <row r="41593" hidden="1" x14ac:dyDescent="0.25"/>
    <row r="41594" hidden="1" x14ac:dyDescent="0.25"/>
    <row r="41595" hidden="1" x14ac:dyDescent="0.25"/>
    <row r="41596" hidden="1" x14ac:dyDescent="0.25"/>
    <row r="41597" hidden="1" x14ac:dyDescent="0.25"/>
    <row r="41598" hidden="1" x14ac:dyDescent="0.25"/>
    <row r="41599" hidden="1" x14ac:dyDescent="0.25"/>
    <row r="41600" hidden="1" x14ac:dyDescent="0.25"/>
    <row r="41601" hidden="1" x14ac:dyDescent="0.25"/>
    <row r="41602" hidden="1" x14ac:dyDescent="0.25"/>
    <row r="41603" hidden="1" x14ac:dyDescent="0.25"/>
    <row r="41604" hidden="1" x14ac:dyDescent="0.25"/>
    <row r="41605" hidden="1" x14ac:dyDescent="0.25"/>
    <row r="41606" hidden="1" x14ac:dyDescent="0.25"/>
    <row r="41607" hidden="1" x14ac:dyDescent="0.25"/>
    <row r="41608" hidden="1" x14ac:dyDescent="0.25"/>
    <row r="41609" hidden="1" x14ac:dyDescent="0.25"/>
    <row r="41610" hidden="1" x14ac:dyDescent="0.25"/>
    <row r="41611" hidden="1" x14ac:dyDescent="0.25"/>
    <row r="41612" hidden="1" x14ac:dyDescent="0.25"/>
    <row r="41613" hidden="1" x14ac:dyDescent="0.25"/>
    <row r="41614" hidden="1" x14ac:dyDescent="0.25"/>
    <row r="41615" hidden="1" x14ac:dyDescent="0.25"/>
    <row r="41616" hidden="1" x14ac:dyDescent="0.25"/>
    <row r="41617" hidden="1" x14ac:dyDescent="0.25"/>
    <row r="41618" hidden="1" x14ac:dyDescent="0.25"/>
    <row r="41619" hidden="1" x14ac:dyDescent="0.25"/>
    <row r="41620" hidden="1" x14ac:dyDescent="0.25"/>
    <row r="41621" hidden="1" x14ac:dyDescent="0.25"/>
    <row r="41622" hidden="1" x14ac:dyDescent="0.25"/>
    <row r="41623" hidden="1" x14ac:dyDescent="0.25"/>
    <row r="41624" hidden="1" x14ac:dyDescent="0.25"/>
    <row r="41625" hidden="1" x14ac:dyDescent="0.25"/>
    <row r="41626" hidden="1" x14ac:dyDescent="0.25"/>
    <row r="41627" hidden="1" x14ac:dyDescent="0.25"/>
    <row r="41628" hidden="1" x14ac:dyDescent="0.25"/>
    <row r="41629" hidden="1" x14ac:dyDescent="0.25"/>
    <row r="41630" hidden="1" x14ac:dyDescent="0.25"/>
    <row r="41631" hidden="1" x14ac:dyDescent="0.25"/>
    <row r="41632" hidden="1" x14ac:dyDescent="0.25"/>
    <row r="41633" hidden="1" x14ac:dyDescent="0.25"/>
    <row r="41634" hidden="1" x14ac:dyDescent="0.25"/>
    <row r="41635" hidden="1" x14ac:dyDescent="0.25"/>
    <row r="41636" hidden="1" x14ac:dyDescent="0.25"/>
    <row r="41637" hidden="1" x14ac:dyDescent="0.25"/>
    <row r="41638" hidden="1" x14ac:dyDescent="0.25"/>
    <row r="41639" hidden="1" x14ac:dyDescent="0.25"/>
    <row r="41640" hidden="1" x14ac:dyDescent="0.25"/>
    <row r="41641" hidden="1" x14ac:dyDescent="0.25"/>
    <row r="41642" hidden="1" x14ac:dyDescent="0.25"/>
    <row r="41643" hidden="1" x14ac:dyDescent="0.25"/>
    <row r="41644" hidden="1" x14ac:dyDescent="0.25"/>
    <row r="41645" hidden="1" x14ac:dyDescent="0.25"/>
    <row r="41646" hidden="1" x14ac:dyDescent="0.25"/>
    <row r="41647" hidden="1" x14ac:dyDescent="0.25"/>
    <row r="41648" hidden="1" x14ac:dyDescent="0.25"/>
    <row r="41649" hidden="1" x14ac:dyDescent="0.25"/>
    <row r="41650" hidden="1" x14ac:dyDescent="0.25"/>
    <row r="41651" hidden="1" x14ac:dyDescent="0.25"/>
    <row r="41652" hidden="1" x14ac:dyDescent="0.25"/>
    <row r="41653" hidden="1" x14ac:dyDescent="0.25"/>
    <row r="41654" hidden="1" x14ac:dyDescent="0.25"/>
    <row r="41655" hidden="1" x14ac:dyDescent="0.25"/>
    <row r="41656" hidden="1" x14ac:dyDescent="0.25"/>
    <row r="41657" hidden="1" x14ac:dyDescent="0.25"/>
    <row r="41658" hidden="1" x14ac:dyDescent="0.25"/>
    <row r="41659" hidden="1" x14ac:dyDescent="0.25"/>
    <row r="41660" hidden="1" x14ac:dyDescent="0.25"/>
    <row r="41661" hidden="1" x14ac:dyDescent="0.25"/>
    <row r="41662" hidden="1" x14ac:dyDescent="0.25"/>
    <row r="41663" hidden="1" x14ac:dyDescent="0.25"/>
    <row r="41664" hidden="1" x14ac:dyDescent="0.25"/>
    <row r="41665" hidden="1" x14ac:dyDescent="0.25"/>
    <row r="41666" hidden="1" x14ac:dyDescent="0.25"/>
    <row r="41667" hidden="1" x14ac:dyDescent="0.25"/>
    <row r="41668" hidden="1" x14ac:dyDescent="0.25"/>
    <row r="41669" hidden="1" x14ac:dyDescent="0.25"/>
    <row r="41670" hidden="1" x14ac:dyDescent="0.25"/>
    <row r="41671" hidden="1" x14ac:dyDescent="0.25"/>
    <row r="41672" hidden="1" x14ac:dyDescent="0.25"/>
    <row r="41673" hidden="1" x14ac:dyDescent="0.25"/>
    <row r="41674" hidden="1" x14ac:dyDescent="0.25"/>
    <row r="41675" hidden="1" x14ac:dyDescent="0.25"/>
    <row r="41676" hidden="1" x14ac:dyDescent="0.25"/>
    <row r="41677" hidden="1" x14ac:dyDescent="0.25"/>
    <row r="41678" hidden="1" x14ac:dyDescent="0.25"/>
    <row r="41679" hidden="1" x14ac:dyDescent="0.25"/>
    <row r="41680" hidden="1" x14ac:dyDescent="0.25"/>
    <row r="41681" hidden="1" x14ac:dyDescent="0.25"/>
    <row r="41682" hidden="1" x14ac:dyDescent="0.25"/>
    <row r="41683" hidden="1" x14ac:dyDescent="0.25"/>
    <row r="41684" hidden="1" x14ac:dyDescent="0.25"/>
    <row r="41685" hidden="1" x14ac:dyDescent="0.25"/>
    <row r="41686" hidden="1" x14ac:dyDescent="0.25"/>
    <row r="41687" hidden="1" x14ac:dyDescent="0.25"/>
    <row r="41688" hidden="1" x14ac:dyDescent="0.25"/>
    <row r="41689" hidden="1" x14ac:dyDescent="0.25"/>
    <row r="41690" hidden="1" x14ac:dyDescent="0.25"/>
    <row r="41691" hidden="1" x14ac:dyDescent="0.25"/>
    <row r="41692" hidden="1" x14ac:dyDescent="0.25"/>
    <row r="41693" hidden="1" x14ac:dyDescent="0.25"/>
    <row r="41694" hidden="1" x14ac:dyDescent="0.25"/>
    <row r="41695" hidden="1" x14ac:dyDescent="0.25"/>
    <row r="41696" hidden="1" x14ac:dyDescent="0.25"/>
    <row r="41697" hidden="1" x14ac:dyDescent="0.25"/>
    <row r="41698" hidden="1" x14ac:dyDescent="0.25"/>
    <row r="41699" hidden="1" x14ac:dyDescent="0.25"/>
    <row r="41700" hidden="1" x14ac:dyDescent="0.25"/>
    <row r="41701" hidden="1" x14ac:dyDescent="0.25"/>
    <row r="41702" hidden="1" x14ac:dyDescent="0.25"/>
    <row r="41703" hidden="1" x14ac:dyDescent="0.25"/>
    <row r="41704" hidden="1" x14ac:dyDescent="0.25"/>
    <row r="41705" hidden="1" x14ac:dyDescent="0.25"/>
    <row r="41706" hidden="1" x14ac:dyDescent="0.25"/>
    <row r="41707" hidden="1" x14ac:dyDescent="0.25"/>
    <row r="41708" hidden="1" x14ac:dyDescent="0.25"/>
    <row r="41709" hidden="1" x14ac:dyDescent="0.25"/>
    <row r="41710" hidden="1" x14ac:dyDescent="0.25"/>
    <row r="41711" hidden="1" x14ac:dyDescent="0.25"/>
    <row r="41712" hidden="1" x14ac:dyDescent="0.25"/>
    <row r="41713" hidden="1" x14ac:dyDescent="0.25"/>
    <row r="41714" hidden="1" x14ac:dyDescent="0.25"/>
    <row r="41715" hidden="1" x14ac:dyDescent="0.25"/>
    <row r="41716" hidden="1" x14ac:dyDescent="0.25"/>
    <row r="41717" hidden="1" x14ac:dyDescent="0.25"/>
    <row r="41718" hidden="1" x14ac:dyDescent="0.25"/>
    <row r="41719" hidden="1" x14ac:dyDescent="0.25"/>
    <row r="41720" hidden="1" x14ac:dyDescent="0.25"/>
    <row r="41721" hidden="1" x14ac:dyDescent="0.25"/>
    <row r="41722" hidden="1" x14ac:dyDescent="0.25"/>
    <row r="41723" hidden="1" x14ac:dyDescent="0.25"/>
    <row r="41724" hidden="1" x14ac:dyDescent="0.25"/>
    <row r="41725" hidden="1" x14ac:dyDescent="0.25"/>
    <row r="41726" hidden="1" x14ac:dyDescent="0.25"/>
    <row r="41727" hidden="1" x14ac:dyDescent="0.25"/>
    <row r="41728" hidden="1" x14ac:dyDescent="0.25"/>
    <row r="41729" hidden="1" x14ac:dyDescent="0.25"/>
    <row r="41730" hidden="1" x14ac:dyDescent="0.25"/>
    <row r="41731" hidden="1" x14ac:dyDescent="0.25"/>
    <row r="41732" hidden="1" x14ac:dyDescent="0.25"/>
    <row r="41733" hidden="1" x14ac:dyDescent="0.25"/>
    <row r="41734" hidden="1" x14ac:dyDescent="0.25"/>
    <row r="41735" hidden="1" x14ac:dyDescent="0.25"/>
    <row r="41736" hidden="1" x14ac:dyDescent="0.25"/>
    <row r="41737" hidden="1" x14ac:dyDescent="0.25"/>
    <row r="41738" hidden="1" x14ac:dyDescent="0.25"/>
    <row r="41739" hidden="1" x14ac:dyDescent="0.25"/>
    <row r="41740" hidden="1" x14ac:dyDescent="0.25"/>
    <row r="41741" hidden="1" x14ac:dyDescent="0.25"/>
    <row r="41742" hidden="1" x14ac:dyDescent="0.25"/>
    <row r="41743" hidden="1" x14ac:dyDescent="0.25"/>
    <row r="41744" hidden="1" x14ac:dyDescent="0.25"/>
    <row r="41745" hidden="1" x14ac:dyDescent="0.25"/>
    <row r="41746" hidden="1" x14ac:dyDescent="0.25"/>
    <row r="41747" hidden="1" x14ac:dyDescent="0.25"/>
    <row r="41748" hidden="1" x14ac:dyDescent="0.25"/>
    <row r="41749" hidden="1" x14ac:dyDescent="0.25"/>
    <row r="41750" hidden="1" x14ac:dyDescent="0.25"/>
    <row r="41751" hidden="1" x14ac:dyDescent="0.25"/>
    <row r="41752" hidden="1" x14ac:dyDescent="0.25"/>
    <row r="41753" hidden="1" x14ac:dyDescent="0.25"/>
    <row r="41754" hidden="1" x14ac:dyDescent="0.25"/>
    <row r="41755" hidden="1" x14ac:dyDescent="0.25"/>
    <row r="41756" hidden="1" x14ac:dyDescent="0.25"/>
    <row r="41757" hidden="1" x14ac:dyDescent="0.25"/>
    <row r="41758" hidden="1" x14ac:dyDescent="0.25"/>
    <row r="41759" hidden="1" x14ac:dyDescent="0.25"/>
    <row r="41760" hidden="1" x14ac:dyDescent="0.25"/>
    <row r="41761" hidden="1" x14ac:dyDescent="0.25"/>
    <row r="41762" hidden="1" x14ac:dyDescent="0.25"/>
    <row r="41763" hidden="1" x14ac:dyDescent="0.25"/>
    <row r="41764" hidden="1" x14ac:dyDescent="0.25"/>
    <row r="41765" hidden="1" x14ac:dyDescent="0.25"/>
    <row r="41766" hidden="1" x14ac:dyDescent="0.25"/>
    <row r="41767" hidden="1" x14ac:dyDescent="0.25"/>
    <row r="41768" hidden="1" x14ac:dyDescent="0.25"/>
    <row r="41769" hidden="1" x14ac:dyDescent="0.25"/>
    <row r="41770" hidden="1" x14ac:dyDescent="0.25"/>
    <row r="41771" hidden="1" x14ac:dyDescent="0.25"/>
    <row r="41772" hidden="1" x14ac:dyDescent="0.25"/>
    <row r="41773" hidden="1" x14ac:dyDescent="0.25"/>
    <row r="41774" hidden="1" x14ac:dyDescent="0.25"/>
    <row r="41775" hidden="1" x14ac:dyDescent="0.25"/>
    <row r="41776" hidden="1" x14ac:dyDescent="0.25"/>
    <row r="41777" hidden="1" x14ac:dyDescent="0.25"/>
    <row r="41778" hidden="1" x14ac:dyDescent="0.25"/>
    <row r="41779" hidden="1" x14ac:dyDescent="0.25"/>
    <row r="41780" hidden="1" x14ac:dyDescent="0.25"/>
    <row r="41781" hidden="1" x14ac:dyDescent="0.25"/>
    <row r="41782" hidden="1" x14ac:dyDescent="0.25"/>
    <row r="41783" hidden="1" x14ac:dyDescent="0.25"/>
    <row r="41784" hidden="1" x14ac:dyDescent="0.25"/>
    <row r="41785" hidden="1" x14ac:dyDescent="0.25"/>
    <row r="41786" hidden="1" x14ac:dyDescent="0.25"/>
    <row r="41787" hidden="1" x14ac:dyDescent="0.25"/>
    <row r="41788" hidden="1" x14ac:dyDescent="0.25"/>
    <row r="41789" hidden="1" x14ac:dyDescent="0.25"/>
    <row r="41790" hidden="1" x14ac:dyDescent="0.25"/>
    <row r="41791" hidden="1" x14ac:dyDescent="0.25"/>
    <row r="41792" hidden="1" x14ac:dyDescent="0.25"/>
    <row r="41793" hidden="1" x14ac:dyDescent="0.25"/>
    <row r="41794" hidden="1" x14ac:dyDescent="0.25"/>
    <row r="41795" hidden="1" x14ac:dyDescent="0.25"/>
    <row r="41796" hidden="1" x14ac:dyDescent="0.25"/>
    <row r="41797" hidden="1" x14ac:dyDescent="0.25"/>
    <row r="41798" hidden="1" x14ac:dyDescent="0.25"/>
    <row r="41799" hidden="1" x14ac:dyDescent="0.25"/>
    <row r="41800" hidden="1" x14ac:dyDescent="0.25"/>
    <row r="41801" hidden="1" x14ac:dyDescent="0.25"/>
    <row r="41802" hidden="1" x14ac:dyDescent="0.25"/>
    <row r="41803" hidden="1" x14ac:dyDescent="0.25"/>
    <row r="41804" hidden="1" x14ac:dyDescent="0.25"/>
    <row r="41805" hidden="1" x14ac:dyDescent="0.25"/>
    <row r="41806" hidden="1" x14ac:dyDescent="0.25"/>
    <row r="41807" hidden="1" x14ac:dyDescent="0.25"/>
    <row r="41808" hidden="1" x14ac:dyDescent="0.25"/>
    <row r="41809" hidden="1" x14ac:dyDescent="0.25"/>
    <row r="41810" hidden="1" x14ac:dyDescent="0.25"/>
    <row r="41811" hidden="1" x14ac:dyDescent="0.25"/>
    <row r="41812" hidden="1" x14ac:dyDescent="0.25"/>
    <row r="41813" hidden="1" x14ac:dyDescent="0.25"/>
    <row r="41814" hidden="1" x14ac:dyDescent="0.25"/>
    <row r="41815" hidden="1" x14ac:dyDescent="0.25"/>
    <row r="41816" hidden="1" x14ac:dyDescent="0.25"/>
    <row r="41817" hidden="1" x14ac:dyDescent="0.25"/>
    <row r="41818" hidden="1" x14ac:dyDescent="0.25"/>
    <row r="41819" hidden="1" x14ac:dyDescent="0.25"/>
    <row r="41820" hidden="1" x14ac:dyDescent="0.25"/>
    <row r="41821" hidden="1" x14ac:dyDescent="0.25"/>
    <row r="41822" hidden="1" x14ac:dyDescent="0.25"/>
    <row r="41823" hidden="1" x14ac:dyDescent="0.25"/>
    <row r="41824" hidden="1" x14ac:dyDescent="0.25"/>
    <row r="41825" hidden="1" x14ac:dyDescent="0.25"/>
    <row r="41826" hidden="1" x14ac:dyDescent="0.25"/>
    <row r="41827" hidden="1" x14ac:dyDescent="0.25"/>
    <row r="41828" hidden="1" x14ac:dyDescent="0.25"/>
    <row r="41829" hidden="1" x14ac:dyDescent="0.25"/>
    <row r="41830" hidden="1" x14ac:dyDescent="0.25"/>
    <row r="41831" hidden="1" x14ac:dyDescent="0.25"/>
    <row r="41832" hidden="1" x14ac:dyDescent="0.25"/>
    <row r="41833" hidden="1" x14ac:dyDescent="0.25"/>
    <row r="41834" hidden="1" x14ac:dyDescent="0.25"/>
    <row r="41835" hidden="1" x14ac:dyDescent="0.25"/>
    <row r="41836" hidden="1" x14ac:dyDescent="0.25"/>
    <row r="41837" hidden="1" x14ac:dyDescent="0.25"/>
    <row r="41838" hidden="1" x14ac:dyDescent="0.25"/>
    <row r="41839" hidden="1" x14ac:dyDescent="0.25"/>
    <row r="41840" hidden="1" x14ac:dyDescent="0.25"/>
    <row r="41841" hidden="1" x14ac:dyDescent="0.25"/>
    <row r="41842" hidden="1" x14ac:dyDescent="0.25"/>
    <row r="41843" hidden="1" x14ac:dyDescent="0.25"/>
    <row r="41844" hidden="1" x14ac:dyDescent="0.25"/>
    <row r="41845" hidden="1" x14ac:dyDescent="0.25"/>
    <row r="41846" hidden="1" x14ac:dyDescent="0.25"/>
    <row r="41847" hidden="1" x14ac:dyDescent="0.25"/>
    <row r="41848" hidden="1" x14ac:dyDescent="0.25"/>
    <row r="41849" hidden="1" x14ac:dyDescent="0.25"/>
    <row r="41850" hidden="1" x14ac:dyDescent="0.25"/>
    <row r="41851" hidden="1" x14ac:dyDescent="0.25"/>
    <row r="41852" hidden="1" x14ac:dyDescent="0.25"/>
    <row r="41853" hidden="1" x14ac:dyDescent="0.25"/>
    <row r="41854" hidden="1" x14ac:dyDescent="0.25"/>
    <row r="41855" hidden="1" x14ac:dyDescent="0.25"/>
    <row r="41856" hidden="1" x14ac:dyDescent="0.25"/>
    <row r="41857" hidden="1" x14ac:dyDescent="0.25"/>
    <row r="41858" hidden="1" x14ac:dyDescent="0.25"/>
    <row r="41859" hidden="1" x14ac:dyDescent="0.25"/>
    <row r="41860" hidden="1" x14ac:dyDescent="0.25"/>
    <row r="41861" hidden="1" x14ac:dyDescent="0.25"/>
    <row r="41862" hidden="1" x14ac:dyDescent="0.25"/>
    <row r="41863" hidden="1" x14ac:dyDescent="0.25"/>
    <row r="41864" hidden="1" x14ac:dyDescent="0.25"/>
    <row r="41865" hidden="1" x14ac:dyDescent="0.25"/>
    <row r="41866" hidden="1" x14ac:dyDescent="0.25"/>
    <row r="41867" hidden="1" x14ac:dyDescent="0.25"/>
    <row r="41868" hidden="1" x14ac:dyDescent="0.25"/>
    <row r="41869" hidden="1" x14ac:dyDescent="0.25"/>
    <row r="41870" hidden="1" x14ac:dyDescent="0.25"/>
    <row r="41871" hidden="1" x14ac:dyDescent="0.25"/>
    <row r="41872" hidden="1" x14ac:dyDescent="0.25"/>
    <row r="41873" hidden="1" x14ac:dyDescent="0.25"/>
    <row r="41874" hidden="1" x14ac:dyDescent="0.25"/>
    <row r="41875" hidden="1" x14ac:dyDescent="0.25"/>
    <row r="41876" hidden="1" x14ac:dyDescent="0.25"/>
    <row r="41877" hidden="1" x14ac:dyDescent="0.25"/>
    <row r="41878" hidden="1" x14ac:dyDescent="0.25"/>
    <row r="41879" hidden="1" x14ac:dyDescent="0.25"/>
    <row r="41880" hidden="1" x14ac:dyDescent="0.25"/>
    <row r="41881" hidden="1" x14ac:dyDescent="0.25"/>
    <row r="41882" hidden="1" x14ac:dyDescent="0.25"/>
    <row r="41883" hidden="1" x14ac:dyDescent="0.25"/>
    <row r="41884" hidden="1" x14ac:dyDescent="0.25"/>
    <row r="41885" hidden="1" x14ac:dyDescent="0.25"/>
    <row r="41886" hidden="1" x14ac:dyDescent="0.25"/>
    <row r="41887" hidden="1" x14ac:dyDescent="0.25"/>
    <row r="41888" hidden="1" x14ac:dyDescent="0.25"/>
    <row r="41889" hidden="1" x14ac:dyDescent="0.25"/>
    <row r="41890" hidden="1" x14ac:dyDescent="0.25"/>
    <row r="41891" hidden="1" x14ac:dyDescent="0.25"/>
    <row r="41892" hidden="1" x14ac:dyDescent="0.25"/>
    <row r="41893" hidden="1" x14ac:dyDescent="0.25"/>
    <row r="41894" hidden="1" x14ac:dyDescent="0.25"/>
    <row r="41895" hidden="1" x14ac:dyDescent="0.25"/>
    <row r="41896" hidden="1" x14ac:dyDescent="0.25"/>
    <row r="41897" hidden="1" x14ac:dyDescent="0.25"/>
    <row r="41898" hidden="1" x14ac:dyDescent="0.25"/>
    <row r="41899" hidden="1" x14ac:dyDescent="0.25"/>
    <row r="41900" hidden="1" x14ac:dyDescent="0.25"/>
    <row r="41901" hidden="1" x14ac:dyDescent="0.25"/>
    <row r="41902" hidden="1" x14ac:dyDescent="0.25"/>
    <row r="41903" hidden="1" x14ac:dyDescent="0.25"/>
    <row r="41904" hidden="1" x14ac:dyDescent="0.25"/>
    <row r="41905" hidden="1" x14ac:dyDescent="0.25"/>
    <row r="41906" hidden="1" x14ac:dyDescent="0.25"/>
    <row r="41907" hidden="1" x14ac:dyDescent="0.25"/>
    <row r="41908" hidden="1" x14ac:dyDescent="0.25"/>
    <row r="41909" hidden="1" x14ac:dyDescent="0.25"/>
    <row r="41910" hidden="1" x14ac:dyDescent="0.25"/>
    <row r="41911" hidden="1" x14ac:dyDescent="0.25"/>
    <row r="41912" hidden="1" x14ac:dyDescent="0.25"/>
    <row r="41913" hidden="1" x14ac:dyDescent="0.25"/>
    <row r="41914" hidden="1" x14ac:dyDescent="0.25"/>
    <row r="41915" hidden="1" x14ac:dyDescent="0.25"/>
    <row r="41916" hidden="1" x14ac:dyDescent="0.25"/>
    <row r="41917" hidden="1" x14ac:dyDescent="0.25"/>
    <row r="41918" hidden="1" x14ac:dyDescent="0.25"/>
    <row r="41919" hidden="1" x14ac:dyDescent="0.25"/>
    <row r="41920" hidden="1" x14ac:dyDescent="0.25"/>
    <row r="41921" hidden="1" x14ac:dyDescent="0.25"/>
    <row r="41922" hidden="1" x14ac:dyDescent="0.25"/>
    <row r="41923" hidden="1" x14ac:dyDescent="0.25"/>
    <row r="41924" hidden="1" x14ac:dyDescent="0.25"/>
    <row r="41925" hidden="1" x14ac:dyDescent="0.25"/>
    <row r="41926" hidden="1" x14ac:dyDescent="0.25"/>
    <row r="41927" hidden="1" x14ac:dyDescent="0.25"/>
    <row r="41928" hidden="1" x14ac:dyDescent="0.25"/>
    <row r="41929" hidden="1" x14ac:dyDescent="0.25"/>
    <row r="41930" hidden="1" x14ac:dyDescent="0.25"/>
    <row r="41931" hidden="1" x14ac:dyDescent="0.25"/>
    <row r="41932" hidden="1" x14ac:dyDescent="0.25"/>
    <row r="41933" hidden="1" x14ac:dyDescent="0.25"/>
    <row r="41934" hidden="1" x14ac:dyDescent="0.25"/>
    <row r="41935" hidden="1" x14ac:dyDescent="0.25"/>
    <row r="41936" hidden="1" x14ac:dyDescent="0.25"/>
    <row r="41937" hidden="1" x14ac:dyDescent="0.25"/>
    <row r="41938" hidden="1" x14ac:dyDescent="0.25"/>
    <row r="41939" hidden="1" x14ac:dyDescent="0.25"/>
    <row r="41940" hidden="1" x14ac:dyDescent="0.25"/>
    <row r="41941" hidden="1" x14ac:dyDescent="0.25"/>
    <row r="41942" hidden="1" x14ac:dyDescent="0.25"/>
    <row r="41943" hidden="1" x14ac:dyDescent="0.25"/>
    <row r="41944" hidden="1" x14ac:dyDescent="0.25"/>
    <row r="41945" hidden="1" x14ac:dyDescent="0.25"/>
    <row r="41946" hidden="1" x14ac:dyDescent="0.25"/>
    <row r="41947" hidden="1" x14ac:dyDescent="0.25"/>
    <row r="41948" hidden="1" x14ac:dyDescent="0.25"/>
    <row r="41949" hidden="1" x14ac:dyDescent="0.25"/>
    <row r="41950" hidden="1" x14ac:dyDescent="0.25"/>
    <row r="41951" hidden="1" x14ac:dyDescent="0.25"/>
    <row r="41952" hidden="1" x14ac:dyDescent="0.25"/>
    <row r="41953" hidden="1" x14ac:dyDescent="0.25"/>
    <row r="41954" hidden="1" x14ac:dyDescent="0.25"/>
    <row r="41955" hidden="1" x14ac:dyDescent="0.25"/>
    <row r="41956" hidden="1" x14ac:dyDescent="0.25"/>
    <row r="41957" hidden="1" x14ac:dyDescent="0.25"/>
    <row r="41958" hidden="1" x14ac:dyDescent="0.25"/>
    <row r="41959" hidden="1" x14ac:dyDescent="0.25"/>
    <row r="41960" hidden="1" x14ac:dyDescent="0.25"/>
    <row r="41961" hidden="1" x14ac:dyDescent="0.25"/>
    <row r="41962" hidden="1" x14ac:dyDescent="0.25"/>
    <row r="41963" hidden="1" x14ac:dyDescent="0.25"/>
    <row r="41964" hidden="1" x14ac:dyDescent="0.25"/>
    <row r="41965" hidden="1" x14ac:dyDescent="0.25"/>
    <row r="41966" hidden="1" x14ac:dyDescent="0.25"/>
    <row r="41967" hidden="1" x14ac:dyDescent="0.25"/>
    <row r="41968" hidden="1" x14ac:dyDescent="0.25"/>
    <row r="41969" hidden="1" x14ac:dyDescent="0.25"/>
    <row r="41970" hidden="1" x14ac:dyDescent="0.25"/>
    <row r="41971" hidden="1" x14ac:dyDescent="0.25"/>
    <row r="41972" hidden="1" x14ac:dyDescent="0.25"/>
    <row r="41973" hidden="1" x14ac:dyDescent="0.25"/>
    <row r="41974" hidden="1" x14ac:dyDescent="0.25"/>
    <row r="41975" hidden="1" x14ac:dyDescent="0.25"/>
    <row r="41976" hidden="1" x14ac:dyDescent="0.25"/>
    <row r="41977" hidden="1" x14ac:dyDescent="0.25"/>
    <row r="41978" hidden="1" x14ac:dyDescent="0.25"/>
    <row r="41979" hidden="1" x14ac:dyDescent="0.25"/>
    <row r="41980" hidden="1" x14ac:dyDescent="0.25"/>
    <row r="41981" hidden="1" x14ac:dyDescent="0.25"/>
    <row r="41982" hidden="1" x14ac:dyDescent="0.25"/>
    <row r="41983" hidden="1" x14ac:dyDescent="0.25"/>
    <row r="41984" hidden="1" x14ac:dyDescent="0.25"/>
    <row r="41985" hidden="1" x14ac:dyDescent="0.25"/>
    <row r="41986" hidden="1" x14ac:dyDescent="0.25"/>
    <row r="41987" hidden="1" x14ac:dyDescent="0.25"/>
    <row r="41988" hidden="1" x14ac:dyDescent="0.25"/>
    <row r="41989" hidden="1" x14ac:dyDescent="0.25"/>
    <row r="41990" hidden="1" x14ac:dyDescent="0.25"/>
    <row r="41991" hidden="1" x14ac:dyDescent="0.25"/>
    <row r="41992" hidden="1" x14ac:dyDescent="0.25"/>
    <row r="41993" hidden="1" x14ac:dyDescent="0.25"/>
    <row r="41994" hidden="1" x14ac:dyDescent="0.25"/>
    <row r="41995" hidden="1" x14ac:dyDescent="0.25"/>
    <row r="41996" hidden="1" x14ac:dyDescent="0.25"/>
    <row r="41997" hidden="1" x14ac:dyDescent="0.25"/>
    <row r="41998" hidden="1" x14ac:dyDescent="0.25"/>
    <row r="41999" hidden="1" x14ac:dyDescent="0.25"/>
    <row r="42000" hidden="1" x14ac:dyDescent="0.25"/>
    <row r="42001" hidden="1" x14ac:dyDescent="0.25"/>
    <row r="42002" hidden="1" x14ac:dyDescent="0.25"/>
    <row r="42003" hidden="1" x14ac:dyDescent="0.25"/>
    <row r="42004" hidden="1" x14ac:dyDescent="0.25"/>
    <row r="42005" hidden="1" x14ac:dyDescent="0.25"/>
    <row r="42006" hidden="1" x14ac:dyDescent="0.25"/>
    <row r="42007" hidden="1" x14ac:dyDescent="0.25"/>
    <row r="42008" hidden="1" x14ac:dyDescent="0.25"/>
    <row r="42009" hidden="1" x14ac:dyDescent="0.25"/>
    <row r="42010" hidden="1" x14ac:dyDescent="0.25"/>
    <row r="42011" hidden="1" x14ac:dyDescent="0.25"/>
    <row r="42012" hidden="1" x14ac:dyDescent="0.25"/>
    <row r="42013" hidden="1" x14ac:dyDescent="0.25"/>
    <row r="42014" hidden="1" x14ac:dyDescent="0.25"/>
    <row r="42015" hidden="1" x14ac:dyDescent="0.25"/>
    <row r="42016" hidden="1" x14ac:dyDescent="0.25"/>
    <row r="42017" hidden="1" x14ac:dyDescent="0.25"/>
    <row r="42018" hidden="1" x14ac:dyDescent="0.25"/>
    <row r="42019" hidden="1" x14ac:dyDescent="0.25"/>
    <row r="42020" hidden="1" x14ac:dyDescent="0.25"/>
    <row r="42021" hidden="1" x14ac:dyDescent="0.25"/>
    <row r="42022" hidden="1" x14ac:dyDescent="0.25"/>
    <row r="42023" hidden="1" x14ac:dyDescent="0.25"/>
    <row r="42024" hidden="1" x14ac:dyDescent="0.25"/>
    <row r="42025" hidden="1" x14ac:dyDescent="0.25"/>
    <row r="42026" hidden="1" x14ac:dyDescent="0.25"/>
    <row r="42027" hidden="1" x14ac:dyDescent="0.25"/>
    <row r="42028" hidden="1" x14ac:dyDescent="0.25"/>
    <row r="42029" hidden="1" x14ac:dyDescent="0.25"/>
    <row r="42030" hidden="1" x14ac:dyDescent="0.25"/>
    <row r="42031" hidden="1" x14ac:dyDescent="0.25"/>
    <row r="42032" hidden="1" x14ac:dyDescent="0.25"/>
    <row r="42033" hidden="1" x14ac:dyDescent="0.25"/>
    <row r="42034" hidden="1" x14ac:dyDescent="0.25"/>
    <row r="42035" hidden="1" x14ac:dyDescent="0.25"/>
    <row r="42036" hidden="1" x14ac:dyDescent="0.25"/>
    <row r="42037" hidden="1" x14ac:dyDescent="0.25"/>
    <row r="42038" hidden="1" x14ac:dyDescent="0.25"/>
    <row r="42039" hidden="1" x14ac:dyDescent="0.25"/>
    <row r="42040" hidden="1" x14ac:dyDescent="0.25"/>
    <row r="42041" hidden="1" x14ac:dyDescent="0.25"/>
    <row r="42042" hidden="1" x14ac:dyDescent="0.25"/>
    <row r="42043" hidden="1" x14ac:dyDescent="0.25"/>
    <row r="42044" hidden="1" x14ac:dyDescent="0.25"/>
    <row r="42045" hidden="1" x14ac:dyDescent="0.25"/>
    <row r="42046" hidden="1" x14ac:dyDescent="0.25"/>
    <row r="42047" hidden="1" x14ac:dyDescent="0.25"/>
    <row r="42048" hidden="1" x14ac:dyDescent="0.25"/>
    <row r="42049" hidden="1" x14ac:dyDescent="0.25"/>
    <row r="42050" hidden="1" x14ac:dyDescent="0.25"/>
    <row r="42051" hidden="1" x14ac:dyDescent="0.25"/>
    <row r="42052" hidden="1" x14ac:dyDescent="0.25"/>
    <row r="42053" hidden="1" x14ac:dyDescent="0.25"/>
    <row r="42054" hidden="1" x14ac:dyDescent="0.25"/>
    <row r="42055" hidden="1" x14ac:dyDescent="0.25"/>
    <row r="42056" hidden="1" x14ac:dyDescent="0.25"/>
    <row r="42057" hidden="1" x14ac:dyDescent="0.25"/>
    <row r="42058" hidden="1" x14ac:dyDescent="0.25"/>
    <row r="42059" hidden="1" x14ac:dyDescent="0.25"/>
    <row r="42060" hidden="1" x14ac:dyDescent="0.25"/>
    <row r="42061" hidden="1" x14ac:dyDescent="0.25"/>
    <row r="42062" hidden="1" x14ac:dyDescent="0.25"/>
    <row r="42063" hidden="1" x14ac:dyDescent="0.25"/>
    <row r="42064" hidden="1" x14ac:dyDescent="0.25"/>
    <row r="42065" hidden="1" x14ac:dyDescent="0.25"/>
    <row r="42066" hidden="1" x14ac:dyDescent="0.25"/>
    <row r="42067" hidden="1" x14ac:dyDescent="0.25"/>
    <row r="42068" hidden="1" x14ac:dyDescent="0.25"/>
    <row r="42069" hidden="1" x14ac:dyDescent="0.25"/>
    <row r="42070" hidden="1" x14ac:dyDescent="0.25"/>
    <row r="42071" hidden="1" x14ac:dyDescent="0.25"/>
    <row r="42072" hidden="1" x14ac:dyDescent="0.25"/>
    <row r="42073" hidden="1" x14ac:dyDescent="0.25"/>
    <row r="42074" hidden="1" x14ac:dyDescent="0.25"/>
    <row r="42075" hidden="1" x14ac:dyDescent="0.25"/>
    <row r="42076" hidden="1" x14ac:dyDescent="0.25"/>
    <row r="42077" hidden="1" x14ac:dyDescent="0.25"/>
    <row r="42078" hidden="1" x14ac:dyDescent="0.25"/>
    <row r="42079" hidden="1" x14ac:dyDescent="0.25"/>
    <row r="42080" hidden="1" x14ac:dyDescent="0.25"/>
    <row r="42081" hidden="1" x14ac:dyDescent="0.25"/>
    <row r="42082" hidden="1" x14ac:dyDescent="0.25"/>
    <row r="42083" hidden="1" x14ac:dyDescent="0.25"/>
    <row r="42084" hidden="1" x14ac:dyDescent="0.25"/>
    <row r="42085" hidden="1" x14ac:dyDescent="0.25"/>
    <row r="42086" hidden="1" x14ac:dyDescent="0.25"/>
    <row r="42087" hidden="1" x14ac:dyDescent="0.25"/>
    <row r="42088" hidden="1" x14ac:dyDescent="0.25"/>
    <row r="42089" hidden="1" x14ac:dyDescent="0.25"/>
    <row r="42090" hidden="1" x14ac:dyDescent="0.25"/>
    <row r="42091" hidden="1" x14ac:dyDescent="0.25"/>
    <row r="42092" hidden="1" x14ac:dyDescent="0.25"/>
    <row r="42093" hidden="1" x14ac:dyDescent="0.25"/>
    <row r="42094" hidden="1" x14ac:dyDescent="0.25"/>
    <row r="42095" hidden="1" x14ac:dyDescent="0.25"/>
    <row r="42096" hidden="1" x14ac:dyDescent="0.25"/>
    <row r="42097" hidden="1" x14ac:dyDescent="0.25"/>
    <row r="42098" hidden="1" x14ac:dyDescent="0.25"/>
    <row r="42099" hidden="1" x14ac:dyDescent="0.25"/>
    <row r="42100" hidden="1" x14ac:dyDescent="0.25"/>
    <row r="42101" hidden="1" x14ac:dyDescent="0.25"/>
    <row r="42102" hidden="1" x14ac:dyDescent="0.25"/>
    <row r="42103" hidden="1" x14ac:dyDescent="0.25"/>
    <row r="42104" hidden="1" x14ac:dyDescent="0.25"/>
    <row r="42105" hidden="1" x14ac:dyDescent="0.25"/>
    <row r="42106" hidden="1" x14ac:dyDescent="0.25"/>
    <row r="42107" hidden="1" x14ac:dyDescent="0.25"/>
    <row r="42108" hidden="1" x14ac:dyDescent="0.25"/>
    <row r="42109" hidden="1" x14ac:dyDescent="0.25"/>
    <row r="42110" hidden="1" x14ac:dyDescent="0.25"/>
    <row r="42111" hidden="1" x14ac:dyDescent="0.25"/>
    <row r="42112" hidden="1" x14ac:dyDescent="0.25"/>
    <row r="42113" hidden="1" x14ac:dyDescent="0.25"/>
    <row r="42114" hidden="1" x14ac:dyDescent="0.25"/>
    <row r="42115" hidden="1" x14ac:dyDescent="0.25"/>
    <row r="42116" hidden="1" x14ac:dyDescent="0.25"/>
    <row r="42117" hidden="1" x14ac:dyDescent="0.25"/>
    <row r="42118" hidden="1" x14ac:dyDescent="0.25"/>
    <row r="42119" hidden="1" x14ac:dyDescent="0.25"/>
    <row r="42120" hidden="1" x14ac:dyDescent="0.25"/>
    <row r="42121" hidden="1" x14ac:dyDescent="0.25"/>
    <row r="42122" hidden="1" x14ac:dyDescent="0.25"/>
    <row r="42123" hidden="1" x14ac:dyDescent="0.25"/>
    <row r="42124" hidden="1" x14ac:dyDescent="0.25"/>
    <row r="42125" hidden="1" x14ac:dyDescent="0.25"/>
    <row r="42126" hidden="1" x14ac:dyDescent="0.25"/>
    <row r="42127" hidden="1" x14ac:dyDescent="0.25"/>
    <row r="42128" hidden="1" x14ac:dyDescent="0.25"/>
    <row r="42129" hidden="1" x14ac:dyDescent="0.25"/>
    <row r="42130" hidden="1" x14ac:dyDescent="0.25"/>
    <row r="42131" hidden="1" x14ac:dyDescent="0.25"/>
    <row r="42132" hidden="1" x14ac:dyDescent="0.25"/>
    <row r="42133" hidden="1" x14ac:dyDescent="0.25"/>
    <row r="42134" hidden="1" x14ac:dyDescent="0.25"/>
    <row r="42135" hidden="1" x14ac:dyDescent="0.25"/>
    <row r="42136" hidden="1" x14ac:dyDescent="0.25"/>
    <row r="42137" hidden="1" x14ac:dyDescent="0.25"/>
    <row r="42138" hidden="1" x14ac:dyDescent="0.25"/>
    <row r="42139" hidden="1" x14ac:dyDescent="0.25"/>
    <row r="42140" hidden="1" x14ac:dyDescent="0.25"/>
    <row r="42141" hidden="1" x14ac:dyDescent="0.25"/>
    <row r="42142" hidden="1" x14ac:dyDescent="0.25"/>
    <row r="42143" hidden="1" x14ac:dyDescent="0.25"/>
    <row r="42144" hidden="1" x14ac:dyDescent="0.25"/>
    <row r="42145" hidden="1" x14ac:dyDescent="0.25"/>
    <row r="42146" hidden="1" x14ac:dyDescent="0.25"/>
    <row r="42147" hidden="1" x14ac:dyDescent="0.25"/>
    <row r="42148" hidden="1" x14ac:dyDescent="0.25"/>
    <row r="42149" hidden="1" x14ac:dyDescent="0.25"/>
    <row r="42150" hidden="1" x14ac:dyDescent="0.25"/>
    <row r="42151" hidden="1" x14ac:dyDescent="0.25"/>
    <row r="42152" hidden="1" x14ac:dyDescent="0.25"/>
    <row r="42153" hidden="1" x14ac:dyDescent="0.25"/>
    <row r="42154" hidden="1" x14ac:dyDescent="0.25"/>
    <row r="42155" hidden="1" x14ac:dyDescent="0.25"/>
    <row r="42156" hidden="1" x14ac:dyDescent="0.25"/>
    <row r="42157" hidden="1" x14ac:dyDescent="0.25"/>
    <row r="42158" hidden="1" x14ac:dyDescent="0.25"/>
    <row r="42159" hidden="1" x14ac:dyDescent="0.25"/>
    <row r="42160" hidden="1" x14ac:dyDescent="0.25"/>
    <row r="42161" hidden="1" x14ac:dyDescent="0.25"/>
    <row r="42162" hidden="1" x14ac:dyDescent="0.25"/>
    <row r="42163" hidden="1" x14ac:dyDescent="0.25"/>
    <row r="42164" hidden="1" x14ac:dyDescent="0.25"/>
    <row r="42165" hidden="1" x14ac:dyDescent="0.25"/>
    <row r="42166" hidden="1" x14ac:dyDescent="0.25"/>
    <row r="42167" hidden="1" x14ac:dyDescent="0.25"/>
    <row r="42168" hidden="1" x14ac:dyDescent="0.25"/>
    <row r="42169" hidden="1" x14ac:dyDescent="0.25"/>
    <row r="42170" hidden="1" x14ac:dyDescent="0.25"/>
    <row r="42171" hidden="1" x14ac:dyDescent="0.25"/>
    <row r="42172" hidden="1" x14ac:dyDescent="0.25"/>
    <row r="42173" hidden="1" x14ac:dyDescent="0.25"/>
    <row r="42174" hidden="1" x14ac:dyDescent="0.25"/>
    <row r="42175" hidden="1" x14ac:dyDescent="0.25"/>
    <row r="42176" hidden="1" x14ac:dyDescent="0.25"/>
    <row r="42177" hidden="1" x14ac:dyDescent="0.25"/>
    <row r="42178" hidden="1" x14ac:dyDescent="0.25"/>
    <row r="42179" hidden="1" x14ac:dyDescent="0.25"/>
    <row r="42180" hidden="1" x14ac:dyDescent="0.25"/>
    <row r="42181" hidden="1" x14ac:dyDescent="0.25"/>
    <row r="42182" hidden="1" x14ac:dyDescent="0.25"/>
    <row r="42183" hidden="1" x14ac:dyDescent="0.25"/>
    <row r="42184" hidden="1" x14ac:dyDescent="0.25"/>
    <row r="42185" hidden="1" x14ac:dyDescent="0.25"/>
    <row r="42186" hidden="1" x14ac:dyDescent="0.25"/>
    <row r="42187" hidden="1" x14ac:dyDescent="0.25"/>
    <row r="42188" hidden="1" x14ac:dyDescent="0.25"/>
    <row r="42189" hidden="1" x14ac:dyDescent="0.25"/>
    <row r="42190" hidden="1" x14ac:dyDescent="0.25"/>
    <row r="42191" hidden="1" x14ac:dyDescent="0.25"/>
    <row r="42192" hidden="1" x14ac:dyDescent="0.25"/>
    <row r="42193" hidden="1" x14ac:dyDescent="0.25"/>
    <row r="42194" hidden="1" x14ac:dyDescent="0.25"/>
    <row r="42195" hidden="1" x14ac:dyDescent="0.25"/>
    <row r="42196" hidden="1" x14ac:dyDescent="0.25"/>
    <row r="42197" hidden="1" x14ac:dyDescent="0.25"/>
    <row r="42198" hidden="1" x14ac:dyDescent="0.25"/>
    <row r="42199" hidden="1" x14ac:dyDescent="0.25"/>
    <row r="42200" hidden="1" x14ac:dyDescent="0.25"/>
    <row r="42201" hidden="1" x14ac:dyDescent="0.25"/>
    <row r="42202" hidden="1" x14ac:dyDescent="0.25"/>
    <row r="42203" hidden="1" x14ac:dyDescent="0.25"/>
    <row r="42204" hidden="1" x14ac:dyDescent="0.25"/>
    <row r="42205" hidden="1" x14ac:dyDescent="0.25"/>
    <row r="42206" hidden="1" x14ac:dyDescent="0.25"/>
    <row r="42207" hidden="1" x14ac:dyDescent="0.25"/>
    <row r="42208" hidden="1" x14ac:dyDescent="0.25"/>
    <row r="42209" hidden="1" x14ac:dyDescent="0.25"/>
    <row r="42210" hidden="1" x14ac:dyDescent="0.25"/>
    <row r="42211" hidden="1" x14ac:dyDescent="0.25"/>
    <row r="42212" hidden="1" x14ac:dyDescent="0.25"/>
    <row r="42213" hidden="1" x14ac:dyDescent="0.25"/>
    <row r="42214" hidden="1" x14ac:dyDescent="0.25"/>
    <row r="42215" hidden="1" x14ac:dyDescent="0.25"/>
    <row r="42216" hidden="1" x14ac:dyDescent="0.25"/>
    <row r="42217" hidden="1" x14ac:dyDescent="0.25"/>
    <row r="42218" hidden="1" x14ac:dyDescent="0.25"/>
    <row r="42219" hidden="1" x14ac:dyDescent="0.25"/>
    <row r="42220" hidden="1" x14ac:dyDescent="0.25"/>
    <row r="42221" hidden="1" x14ac:dyDescent="0.25"/>
    <row r="42222" hidden="1" x14ac:dyDescent="0.25"/>
    <row r="42223" hidden="1" x14ac:dyDescent="0.25"/>
    <row r="42224" hidden="1" x14ac:dyDescent="0.25"/>
    <row r="42225" hidden="1" x14ac:dyDescent="0.25"/>
    <row r="42226" hidden="1" x14ac:dyDescent="0.25"/>
    <row r="42227" hidden="1" x14ac:dyDescent="0.25"/>
    <row r="42228" hidden="1" x14ac:dyDescent="0.25"/>
    <row r="42229" hidden="1" x14ac:dyDescent="0.25"/>
    <row r="42230" hidden="1" x14ac:dyDescent="0.25"/>
    <row r="42231" hidden="1" x14ac:dyDescent="0.25"/>
    <row r="42232" hidden="1" x14ac:dyDescent="0.25"/>
    <row r="42233" hidden="1" x14ac:dyDescent="0.25"/>
    <row r="42234" hidden="1" x14ac:dyDescent="0.25"/>
    <row r="42235" hidden="1" x14ac:dyDescent="0.25"/>
    <row r="42236" hidden="1" x14ac:dyDescent="0.25"/>
    <row r="42237" hidden="1" x14ac:dyDescent="0.25"/>
    <row r="42238" hidden="1" x14ac:dyDescent="0.25"/>
    <row r="42239" hidden="1" x14ac:dyDescent="0.25"/>
    <row r="42240" hidden="1" x14ac:dyDescent="0.25"/>
    <row r="42241" hidden="1" x14ac:dyDescent="0.25"/>
    <row r="42242" hidden="1" x14ac:dyDescent="0.25"/>
    <row r="42243" hidden="1" x14ac:dyDescent="0.25"/>
    <row r="42244" hidden="1" x14ac:dyDescent="0.25"/>
    <row r="42245" hidden="1" x14ac:dyDescent="0.25"/>
    <row r="42246" hidden="1" x14ac:dyDescent="0.25"/>
    <row r="42247" hidden="1" x14ac:dyDescent="0.25"/>
    <row r="42248" hidden="1" x14ac:dyDescent="0.25"/>
    <row r="42249" hidden="1" x14ac:dyDescent="0.25"/>
    <row r="42250" hidden="1" x14ac:dyDescent="0.25"/>
    <row r="42251" hidden="1" x14ac:dyDescent="0.25"/>
    <row r="42252" hidden="1" x14ac:dyDescent="0.25"/>
    <row r="42253" hidden="1" x14ac:dyDescent="0.25"/>
    <row r="42254" hidden="1" x14ac:dyDescent="0.25"/>
    <row r="42255" hidden="1" x14ac:dyDescent="0.25"/>
    <row r="42256" hidden="1" x14ac:dyDescent="0.25"/>
    <row r="42257" hidden="1" x14ac:dyDescent="0.25"/>
    <row r="42258" hidden="1" x14ac:dyDescent="0.25"/>
    <row r="42259" hidden="1" x14ac:dyDescent="0.25"/>
    <row r="42260" hidden="1" x14ac:dyDescent="0.25"/>
    <row r="42261" hidden="1" x14ac:dyDescent="0.25"/>
    <row r="42262" hidden="1" x14ac:dyDescent="0.25"/>
    <row r="42263" hidden="1" x14ac:dyDescent="0.25"/>
    <row r="42264" hidden="1" x14ac:dyDescent="0.25"/>
    <row r="42265" hidden="1" x14ac:dyDescent="0.25"/>
    <row r="42266" hidden="1" x14ac:dyDescent="0.25"/>
    <row r="42267" hidden="1" x14ac:dyDescent="0.25"/>
    <row r="42268" hidden="1" x14ac:dyDescent="0.25"/>
    <row r="42269" hidden="1" x14ac:dyDescent="0.25"/>
    <row r="42270" hidden="1" x14ac:dyDescent="0.25"/>
    <row r="42271" hidden="1" x14ac:dyDescent="0.25"/>
    <row r="42272" hidden="1" x14ac:dyDescent="0.25"/>
    <row r="42273" hidden="1" x14ac:dyDescent="0.25"/>
    <row r="42274" hidden="1" x14ac:dyDescent="0.25"/>
    <row r="42275" hidden="1" x14ac:dyDescent="0.25"/>
    <row r="42276" hidden="1" x14ac:dyDescent="0.25"/>
    <row r="42277" hidden="1" x14ac:dyDescent="0.25"/>
    <row r="42278" hidden="1" x14ac:dyDescent="0.25"/>
    <row r="42279" hidden="1" x14ac:dyDescent="0.25"/>
    <row r="42280" hidden="1" x14ac:dyDescent="0.25"/>
    <row r="42281" hidden="1" x14ac:dyDescent="0.25"/>
    <row r="42282" hidden="1" x14ac:dyDescent="0.25"/>
    <row r="42283" hidden="1" x14ac:dyDescent="0.25"/>
    <row r="42284" hidden="1" x14ac:dyDescent="0.25"/>
    <row r="42285" hidden="1" x14ac:dyDescent="0.25"/>
    <row r="42286" hidden="1" x14ac:dyDescent="0.25"/>
    <row r="42287" hidden="1" x14ac:dyDescent="0.25"/>
    <row r="42288" hidden="1" x14ac:dyDescent="0.25"/>
    <row r="42289" hidden="1" x14ac:dyDescent="0.25"/>
    <row r="42290" hidden="1" x14ac:dyDescent="0.25"/>
    <row r="42291" hidden="1" x14ac:dyDescent="0.25"/>
    <row r="42292" hidden="1" x14ac:dyDescent="0.25"/>
    <row r="42293" hidden="1" x14ac:dyDescent="0.25"/>
    <row r="42294" hidden="1" x14ac:dyDescent="0.25"/>
    <row r="42295" hidden="1" x14ac:dyDescent="0.25"/>
    <row r="42296" hidden="1" x14ac:dyDescent="0.25"/>
    <row r="42297" hidden="1" x14ac:dyDescent="0.25"/>
    <row r="42298" hidden="1" x14ac:dyDescent="0.25"/>
    <row r="42299" hidden="1" x14ac:dyDescent="0.25"/>
    <row r="42300" hidden="1" x14ac:dyDescent="0.25"/>
    <row r="42301" hidden="1" x14ac:dyDescent="0.25"/>
    <row r="42302" hidden="1" x14ac:dyDescent="0.25"/>
    <row r="42303" hidden="1" x14ac:dyDescent="0.25"/>
    <row r="42304" hidden="1" x14ac:dyDescent="0.25"/>
    <row r="42305" hidden="1" x14ac:dyDescent="0.25"/>
    <row r="42306" hidden="1" x14ac:dyDescent="0.25"/>
    <row r="42307" hidden="1" x14ac:dyDescent="0.25"/>
    <row r="42308" hidden="1" x14ac:dyDescent="0.25"/>
    <row r="42309" hidden="1" x14ac:dyDescent="0.25"/>
    <row r="42310" hidden="1" x14ac:dyDescent="0.25"/>
    <row r="42311" hidden="1" x14ac:dyDescent="0.25"/>
    <row r="42312" hidden="1" x14ac:dyDescent="0.25"/>
    <row r="42313" hidden="1" x14ac:dyDescent="0.25"/>
    <row r="42314" hidden="1" x14ac:dyDescent="0.25"/>
    <row r="42315" hidden="1" x14ac:dyDescent="0.25"/>
    <row r="42316" hidden="1" x14ac:dyDescent="0.25"/>
    <row r="42317" hidden="1" x14ac:dyDescent="0.25"/>
    <row r="42318" hidden="1" x14ac:dyDescent="0.25"/>
    <row r="42319" hidden="1" x14ac:dyDescent="0.25"/>
    <row r="42320" hidden="1" x14ac:dyDescent="0.25"/>
    <row r="42321" hidden="1" x14ac:dyDescent="0.25"/>
    <row r="42322" hidden="1" x14ac:dyDescent="0.25"/>
    <row r="42323" hidden="1" x14ac:dyDescent="0.25"/>
    <row r="42324" hidden="1" x14ac:dyDescent="0.25"/>
    <row r="42325" hidden="1" x14ac:dyDescent="0.25"/>
    <row r="42326" hidden="1" x14ac:dyDescent="0.25"/>
    <row r="42327" hidden="1" x14ac:dyDescent="0.25"/>
    <row r="42328" hidden="1" x14ac:dyDescent="0.25"/>
    <row r="42329" hidden="1" x14ac:dyDescent="0.25"/>
    <row r="42330" hidden="1" x14ac:dyDescent="0.25"/>
    <row r="42331" hidden="1" x14ac:dyDescent="0.25"/>
    <row r="42332" hidden="1" x14ac:dyDescent="0.25"/>
    <row r="42333" hidden="1" x14ac:dyDescent="0.25"/>
    <row r="42334" hidden="1" x14ac:dyDescent="0.25"/>
    <row r="42335" hidden="1" x14ac:dyDescent="0.25"/>
    <row r="42336" hidden="1" x14ac:dyDescent="0.25"/>
    <row r="42337" hidden="1" x14ac:dyDescent="0.25"/>
    <row r="42338" hidden="1" x14ac:dyDescent="0.25"/>
    <row r="42339" hidden="1" x14ac:dyDescent="0.25"/>
    <row r="42340" hidden="1" x14ac:dyDescent="0.25"/>
    <row r="42341" hidden="1" x14ac:dyDescent="0.25"/>
    <row r="42342" hidden="1" x14ac:dyDescent="0.25"/>
    <row r="42343" hidden="1" x14ac:dyDescent="0.25"/>
    <row r="42344" hidden="1" x14ac:dyDescent="0.25"/>
    <row r="42345" hidden="1" x14ac:dyDescent="0.25"/>
    <row r="42346" hidden="1" x14ac:dyDescent="0.25"/>
    <row r="42347" hidden="1" x14ac:dyDescent="0.25"/>
    <row r="42348" hidden="1" x14ac:dyDescent="0.25"/>
    <row r="42349" hidden="1" x14ac:dyDescent="0.25"/>
    <row r="42350" hidden="1" x14ac:dyDescent="0.25"/>
    <row r="42351" hidden="1" x14ac:dyDescent="0.25"/>
    <row r="42352" hidden="1" x14ac:dyDescent="0.25"/>
    <row r="42353" hidden="1" x14ac:dyDescent="0.25"/>
    <row r="42354" hidden="1" x14ac:dyDescent="0.25"/>
    <row r="42355" hidden="1" x14ac:dyDescent="0.25"/>
    <row r="42356" hidden="1" x14ac:dyDescent="0.25"/>
    <row r="42357" hidden="1" x14ac:dyDescent="0.25"/>
    <row r="42358" hidden="1" x14ac:dyDescent="0.25"/>
    <row r="42359" hidden="1" x14ac:dyDescent="0.25"/>
    <row r="42360" hidden="1" x14ac:dyDescent="0.25"/>
    <row r="42361" hidden="1" x14ac:dyDescent="0.25"/>
    <row r="42362" hidden="1" x14ac:dyDescent="0.25"/>
    <row r="42363" hidden="1" x14ac:dyDescent="0.25"/>
    <row r="42364" hidden="1" x14ac:dyDescent="0.25"/>
    <row r="42365" hidden="1" x14ac:dyDescent="0.25"/>
    <row r="42366" hidden="1" x14ac:dyDescent="0.25"/>
    <row r="42367" hidden="1" x14ac:dyDescent="0.25"/>
    <row r="42368" hidden="1" x14ac:dyDescent="0.25"/>
    <row r="42369" hidden="1" x14ac:dyDescent="0.25"/>
    <row r="42370" hidden="1" x14ac:dyDescent="0.25"/>
    <row r="42371" hidden="1" x14ac:dyDescent="0.25"/>
    <row r="42372" hidden="1" x14ac:dyDescent="0.25"/>
    <row r="42373" hidden="1" x14ac:dyDescent="0.25"/>
    <row r="42374" hidden="1" x14ac:dyDescent="0.25"/>
    <row r="42375" hidden="1" x14ac:dyDescent="0.25"/>
    <row r="42376" hidden="1" x14ac:dyDescent="0.25"/>
    <row r="42377" hidden="1" x14ac:dyDescent="0.25"/>
    <row r="42378" hidden="1" x14ac:dyDescent="0.25"/>
    <row r="42379" hidden="1" x14ac:dyDescent="0.25"/>
    <row r="42380" hidden="1" x14ac:dyDescent="0.25"/>
    <row r="42381" hidden="1" x14ac:dyDescent="0.25"/>
    <row r="42382" hidden="1" x14ac:dyDescent="0.25"/>
    <row r="42383" hidden="1" x14ac:dyDescent="0.25"/>
    <row r="42384" hidden="1" x14ac:dyDescent="0.25"/>
    <row r="42385" hidden="1" x14ac:dyDescent="0.25"/>
    <row r="42386" hidden="1" x14ac:dyDescent="0.25"/>
    <row r="42387" hidden="1" x14ac:dyDescent="0.25"/>
    <row r="42388" hidden="1" x14ac:dyDescent="0.25"/>
    <row r="42389" hidden="1" x14ac:dyDescent="0.25"/>
    <row r="42390" hidden="1" x14ac:dyDescent="0.25"/>
    <row r="42391" hidden="1" x14ac:dyDescent="0.25"/>
    <row r="42392" hidden="1" x14ac:dyDescent="0.25"/>
    <row r="42393" hidden="1" x14ac:dyDescent="0.25"/>
    <row r="42394" hidden="1" x14ac:dyDescent="0.25"/>
    <row r="42395" hidden="1" x14ac:dyDescent="0.25"/>
    <row r="42396" hidden="1" x14ac:dyDescent="0.25"/>
    <row r="42397" hidden="1" x14ac:dyDescent="0.25"/>
    <row r="42398" hidden="1" x14ac:dyDescent="0.25"/>
    <row r="42399" hidden="1" x14ac:dyDescent="0.25"/>
    <row r="42400" hidden="1" x14ac:dyDescent="0.25"/>
    <row r="42401" hidden="1" x14ac:dyDescent="0.25"/>
    <row r="42402" hidden="1" x14ac:dyDescent="0.25"/>
    <row r="42403" hidden="1" x14ac:dyDescent="0.25"/>
    <row r="42404" hidden="1" x14ac:dyDescent="0.25"/>
    <row r="42405" hidden="1" x14ac:dyDescent="0.25"/>
    <row r="42406" hidden="1" x14ac:dyDescent="0.25"/>
    <row r="42407" hidden="1" x14ac:dyDescent="0.25"/>
    <row r="42408" hidden="1" x14ac:dyDescent="0.25"/>
    <row r="42409" hidden="1" x14ac:dyDescent="0.25"/>
    <row r="42410" hidden="1" x14ac:dyDescent="0.25"/>
    <row r="42411" hidden="1" x14ac:dyDescent="0.25"/>
    <row r="42412" hidden="1" x14ac:dyDescent="0.25"/>
    <row r="42413" hidden="1" x14ac:dyDescent="0.25"/>
    <row r="42414" hidden="1" x14ac:dyDescent="0.25"/>
    <row r="42415" hidden="1" x14ac:dyDescent="0.25"/>
    <row r="42416" hidden="1" x14ac:dyDescent="0.25"/>
    <row r="42417" hidden="1" x14ac:dyDescent="0.25"/>
    <row r="42418" hidden="1" x14ac:dyDescent="0.25"/>
    <row r="42419" hidden="1" x14ac:dyDescent="0.25"/>
    <row r="42420" hidden="1" x14ac:dyDescent="0.25"/>
    <row r="42421" hidden="1" x14ac:dyDescent="0.25"/>
    <row r="42422" hidden="1" x14ac:dyDescent="0.25"/>
    <row r="42423" hidden="1" x14ac:dyDescent="0.25"/>
    <row r="42424" hidden="1" x14ac:dyDescent="0.25"/>
    <row r="42425" hidden="1" x14ac:dyDescent="0.25"/>
    <row r="42426" hidden="1" x14ac:dyDescent="0.25"/>
    <row r="42427" hidden="1" x14ac:dyDescent="0.25"/>
    <row r="42428" hidden="1" x14ac:dyDescent="0.25"/>
    <row r="42429" hidden="1" x14ac:dyDescent="0.25"/>
    <row r="42430" hidden="1" x14ac:dyDescent="0.25"/>
    <row r="42431" hidden="1" x14ac:dyDescent="0.25"/>
    <row r="42432" hidden="1" x14ac:dyDescent="0.25"/>
    <row r="42433" hidden="1" x14ac:dyDescent="0.25"/>
    <row r="42434" hidden="1" x14ac:dyDescent="0.25"/>
    <row r="42435" hidden="1" x14ac:dyDescent="0.25"/>
    <row r="42436" hidden="1" x14ac:dyDescent="0.25"/>
    <row r="42437" hidden="1" x14ac:dyDescent="0.25"/>
    <row r="42438" hidden="1" x14ac:dyDescent="0.25"/>
    <row r="42439" hidden="1" x14ac:dyDescent="0.25"/>
    <row r="42440" hidden="1" x14ac:dyDescent="0.25"/>
    <row r="42441" hidden="1" x14ac:dyDescent="0.25"/>
    <row r="42442" hidden="1" x14ac:dyDescent="0.25"/>
    <row r="42443" hidden="1" x14ac:dyDescent="0.25"/>
    <row r="42444" hidden="1" x14ac:dyDescent="0.25"/>
    <row r="42445" hidden="1" x14ac:dyDescent="0.25"/>
    <row r="42446" hidden="1" x14ac:dyDescent="0.25"/>
    <row r="42447" hidden="1" x14ac:dyDescent="0.25"/>
    <row r="42448" hidden="1" x14ac:dyDescent="0.25"/>
    <row r="42449" hidden="1" x14ac:dyDescent="0.25"/>
    <row r="42450" hidden="1" x14ac:dyDescent="0.25"/>
    <row r="42451" hidden="1" x14ac:dyDescent="0.25"/>
    <row r="42452" hidden="1" x14ac:dyDescent="0.25"/>
    <row r="42453" hidden="1" x14ac:dyDescent="0.25"/>
    <row r="42454" hidden="1" x14ac:dyDescent="0.25"/>
    <row r="42455" hidden="1" x14ac:dyDescent="0.25"/>
    <row r="42456" hidden="1" x14ac:dyDescent="0.25"/>
    <row r="42457" hidden="1" x14ac:dyDescent="0.25"/>
    <row r="42458" hidden="1" x14ac:dyDescent="0.25"/>
    <row r="42459" hidden="1" x14ac:dyDescent="0.25"/>
    <row r="42460" hidden="1" x14ac:dyDescent="0.25"/>
    <row r="42461" hidden="1" x14ac:dyDescent="0.25"/>
    <row r="42462" hidden="1" x14ac:dyDescent="0.25"/>
    <row r="42463" hidden="1" x14ac:dyDescent="0.25"/>
    <row r="42464" hidden="1" x14ac:dyDescent="0.25"/>
    <row r="42465" hidden="1" x14ac:dyDescent="0.25"/>
    <row r="42466" hidden="1" x14ac:dyDescent="0.25"/>
    <row r="42467" hidden="1" x14ac:dyDescent="0.25"/>
    <row r="42468" hidden="1" x14ac:dyDescent="0.25"/>
    <row r="42469" hidden="1" x14ac:dyDescent="0.25"/>
    <row r="42470" hidden="1" x14ac:dyDescent="0.25"/>
    <row r="42471" hidden="1" x14ac:dyDescent="0.25"/>
    <row r="42472" hidden="1" x14ac:dyDescent="0.25"/>
    <row r="42473" hidden="1" x14ac:dyDescent="0.25"/>
    <row r="42474" hidden="1" x14ac:dyDescent="0.25"/>
    <row r="42475" hidden="1" x14ac:dyDescent="0.25"/>
    <row r="42476" hidden="1" x14ac:dyDescent="0.25"/>
    <row r="42477" hidden="1" x14ac:dyDescent="0.25"/>
    <row r="42478" hidden="1" x14ac:dyDescent="0.25"/>
    <row r="42479" hidden="1" x14ac:dyDescent="0.25"/>
    <row r="42480" hidden="1" x14ac:dyDescent="0.25"/>
    <row r="42481" hidden="1" x14ac:dyDescent="0.25"/>
    <row r="42482" hidden="1" x14ac:dyDescent="0.25"/>
    <row r="42483" hidden="1" x14ac:dyDescent="0.25"/>
    <row r="42484" hidden="1" x14ac:dyDescent="0.25"/>
    <row r="42485" hidden="1" x14ac:dyDescent="0.25"/>
    <row r="42486" hidden="1" x14ac:dyDescent="0.25"/>
    <row r="42487" hidden="1" x14ac:dyDescent="0.25"/>
    <row r="42488" hidden="1" x14ac:dyDescent="0.25"/>
    <row r="42489" hidden="1" x14ac:dyDescent="0.25"/>
    <row r="42490" hidden="1" x14ac:dyDescent="0.25"/>
    <row r="42491" hidden="1" x14ac:dyDescent="0.25"/>
    <row r="42492" hidden="1" x14ac:dyDescent="0.25"/>
    <row r="42493" hidden="1" x14ac:dyDescent="0.25"/>
    <row r="42494" hidden="1" x14ac:dyDescent="0.25"/>
    <row r="42495" hidden="1" x14ac:dyDescent="0.25"/>
    <row r="42496" hidden="1" x14ac:dyDescent="0.25"/>
    <row r="42497" hidden="1" x14ac:dyDescent="0.25"/>
    <row r="42498" hidden="1" x14ac:dyDescent="0.25"/>
    <row r="42499" hidden="1" x14ac:dyDescent="0.25"/>
    <row r="42500" hidden="1" x14ac:dyDescent="0.25"/>
    <row r="42501" hidden="1" x14ac:dyDescent="0.25"/>
    <row r="42502" hidden="1" x14ac:dyDescent="0.25"/>
    <row r="42503" hidden="1" x14ac:dyDescent="0.25"/>
    <row r="42504" hidden="1" x14ac:dyDescent="0.25"/>
    <row r="42505" hidden="1" x14ac:dyDescent="0.25"/>
    <row r="42506" hidden="1" x14ac:dyDescent="0.25"/>
    <row r="42507" hidden="1" x14ac:dyDescent="0.25"/>
    <row r="42508" hidden="1" x14ac:dyDescent="0.25"/>
    <row r="42509" hidden="1" x14ac:dyDescent="0.25"/>
    <row r="42510" hidden="1" x14ac:dyDescent="0.25"/>
    <row r="42511" hidden="1" x14ac:dyDescent="0.25"/>
    <row r="42512" hidden="1" x14ac:dyDescent="0.25"/>
    <row r="42513" hidden="1" x14ac:dyDescent="0.25"/>
    <row r="42514" hidden="1" x14ac:dyDescent="0.25"/>
    <row r="42515" hidden="1" x14ac:dyDescent="0.25"/>
    <row r="42516" hidden="1" x14ac:dyDescent="0.25"/>
    <row r="42517" hidden="1" x14ac:dyDescent="0.25"/>
    <row r="42518" hidden="1" x14ac:dyDescent="0.25"/>
    <row r="42519" hidden="1" x14ac:dyDescent="0.25"/>
    <row r="42520" hidden="1" x14ac:dyDescent="0.25"/>
    <row r="42521" hidden="1" x14ac:dyDescent="0.25"/>
    <row r="42522" hidden="1" x14ac:dyDescent="0.25"/>
    <row r="42523" hidden="1" x14ac:dyDescent="0.25"/>
    <row r="42524" hidden="1" x14ac:dyDescent="0.25"/>
    <row r="42525" hidden="1" x14ac:dyDescent="0.25"/>
    <row r="42526" hidden="1" x14ac:dyDescent="0.25"/>
    <row r="42527" hidden="1" x14ac:dyDescent="0.25"/>
    <row r="42528" hidden="1" x14ac:dyDescent="0.25"/>
    <row r="42529" hidden="1" x14ac:dyDescent="0.25"/>
    <row r="42530" hidden="1" x14ac:dyDescent="0.25"/>
    <row r="42531" hidden="1" x14ac:dyDescent="0.25"/>
    <row r="42532" hidden="1" x14ac:dyDescent="0.25"/>
    <row r="42533" hidden="1" x14ac:dyDescent="0.25"/>
    <row r="42534" hidden="1" x14ac:dyDescent="0.25"/>
    <row r="42535" hidden="1" x14ac:dyDescent="0.25"/>
    <row r="42536" hidden="1" x14ac:dyDescent="0.25"/>
    <row r="42537" hidden="1" x14ac:dyDescent="0.25"/>
    <row r="42538" hidden="1" x14ac:dyDescent="0.25"/>
    <row r="42539" hidden="1" x14ac:dyDescent="0.25"/>
    <row r="42540" hidden="1" x14ac:dyDescent="0.25"/>
    <row r="42541" hidden="1" x14ac:dyDescent="0.25"/>
    <row r="42542" hidden="1" x14ac:dyDescent="0.25"/>
    <row r="42543" hidden="1" x14ac:dyDescent="0.25"/>
    <row r="42544" hidden="1" x14ac:dyDescent="0.25"/>
    <row r="42545" hidden="1" x14ac:dyDescent="0.25"/>
    <row r="42546" hidden="1" x14ac:dyDescent="0.25"/>
    <row r="42547" hidden="1" x14ac:dyDescent="0.25"/>
    <row r="42548" hidden="1" x14ac:dyDescent="0.25"/>
    <row r="42549" hidden="1" x14ac:dyDescent="0.25"/>
    <row r="42550" hidden="1" x14ac:dyDescent="0.25"/>
    <row r="42551" hidden="1" x14ac:dyDescent="0.25"/>
    <row r="42552" hidden="1" x14ac:dyDescent="0.25"/>
    <row r="42553" hidden="1" x14ac:dyDescent="0.25"/>
    <row r="42554" hidden="1" x14ac:dyDescent="0.25"/>
    <row r="42555" hidden="1" x14ac:dyDescent="0.25"/>
    <row r="42556" hidden="1" x14ac:dyDescent="0.25"/>
    <row r="42557" hidden="1" x14ac:dyDescent="0.25"/>
    <row r="42558" hidden="1" x14ac:dyDescent="0.25"/>
    <row r="42559" hidden="1" x14ac:dyDescent="0.25"/>
    <row r="42560" hidden="1" x14ac:dyDescent="0.25"/>
    <row r="42561" hidden="1" x14ac:dyDescent="0.25"/>
    <row r="42562" hidden="1" x14ac:dyDescent="0.25"/>
    <row r="42563" hidden="1" x14ac:dyDescent="0.25"/>
    <row r="42564" hidden="1" x14ac:dyDescent="0.25"/>
    <row r="42565" hidden="1" x14ac:dyDescent="0.25"/>
    <row r="42566" hidden="1" x14ac:dyDescent="0.25"/>
    <row r="42567" hidden="1" x14ac:dyDescent="0.25"/>
    <row r="42568" hidden="1" x14ac:dyDescent="0.25"/>
    <row r="42569" hidden="1" x14ac:dyDescent="0.25"/>
    <row r="42570" hidden="1" x14ac:dyDescent="0.25"/>
    <row r="42571" hidden="1" x14ac:dyDescent="0.25"/>
    <row r="42572" hidden="1" x14ac:dyDescent="0.25"/>
    <row r="42573" hidden="1" x14ac:dyDescent="0.25"/>
    <row r="42574" hidden="1" x14ac:dyDescent="0.25"/>
    <row r="42575" hidden="1" x14ac:dyDescent="0.25"/>
    <row r="42576" hidden="1" x14ac:dyDescent="0.25"/>
    <row r="42577" hidden="1" x14ac:dyDescent="0.25"/>
    <row r="42578" hidden="1" x14ac:dyDescent="0.25"/>
    <row r="42579" hidden="1" x14ac:dyDescent="0.25"/>
    <row r="42580" hidden="1" x14ac:dyDescent="0.25"/>
    <row r="42581" hidden="1" x14ac:dyDescent="0.25"/>
    <row r="42582" hidden="1" x14ac:dyDescent="0.25"/>
    <row r="42583" hidden="1" x14ac:dyDescent="0.25"/>
    <row r="42584" hidden="1" x14ac:dyDescent="0.25"/>
    <row r="42585" hidden="1" x14ac:dyDescent="0.25"/>
    <row r="42586" hidden="1" x14ac:dyDescent="0.25"/>
    <row r="42587" hidden="1" x14ac:dyDescent="0.25"/>
    <row r="42588" hidden="1" x14ac:dyDescent="0.25"/>
    <row r="42589" hidden="1" x14ac:dyDescent="0.25"/>
    <row r="42590" hidden="1" x14ac:dyDescent="0.25"/>
    <row r="42591" hidden="1" x14ac:dyDescent="0.25"/>
    <row r="42592" hidden="1" x14ac:dyDescent="0.25"/>
    <row r="42593" hidden="1" x14ac:dyDescent="0.25"/>
    <row r="42594" hidden="1" x14ac:dyDescent="0.25"/>
    <row r="42595" hidden="1" x14ac:dyDescent="0.25"/>
    <row r="42596" hidden="1" x14ac:dyDescent="0.25"/>
    <row r="42597" hidden="1" x14ac:dyDescent="0.25"/>
    <row r="42598" hidden="1" x14ac:dyDescent="0.25"/>
    <row r="42599" hidden="1" x14ac:dyDescent="0.25"/>
    <row r="42600" hidden="1" x14ac:dyDescent="0.25"/>
    <row r="42601" hidden="1" x14ac:dyDescent="0.25"/>
    <row r="42602" hidden="1" x14ac:dyDescent="0.25"/>
    <row r="42603" hidden="1" x14ac:dyDescent="0.25"/>
    <row r="42604" hidden="1" x14ac:dyDescent="0.25"/>
    <row r="42605" hidden="1" x14ac:dyDescent="0.25"/>
    <row r="42606" hidden="1" x14ac:dyDescent="0.25"/>
    <row r="42607" hidden="1" x14ac:dyDescent="0.25"/>
    <row r="42608" hidden="1" x14ac:dyDescent="0.25"/>
    <row r="42609" hidden="1" x14ac:dyDescent="0.25"/>
    <row r="42610" hidden="1" x14ac:dyDescent="0.25"/>
    <row r="42611" hidden="1" x14ac:dyDescent="0.25"/>
    <row r="42612" hidden="1" x14ac:dyDescent="0.25"/>
    <row r="42613" hidden="1" x14ac:dyDescent="0.25"/>
    <row r="42614" hidden="1" x14ac:dyDescent="0.25"/>
    <row r="42615" hidden="1" x14ac:dyDescent="0.25"/>
    <row r="42616" hidden="1" x14ac:dyDescent="0.25"/>
    <row r="42617" hidden="1" x14ac:dyDescent="0.25"/>
    <row r="42618" hidden="1" x14ac:dyDescent="0.25"/>
    <row r="42619" hidden="1" x14ac:dyDescent="0.25"/>
    <row r="42620" hidden="1" x14ac:dyDescent="0.25"/>
    <row r="42621" hidden="1" x14ac:dyDescent="0.25"/>
    <row r="42622" hidden="1" x14ac:dyDescent="0.25"/>
    <row r="42623" hidden="1" x14ac:dyDescent="0.25"/>
    <row r="42624" hidden="1" x14ac:dyDescent="0.25"/>
    <row r="42625" hidden="1" x14ac:dyDescent="0.25"/>
    <row r="42626" hidden="1" x14ac:dyDescent="0.25"/>
    <row r="42627" hidden="1" x14ac:dyDescent="0.25"/>
    <row r="42628" hidden="1" x14ac:dyDescent="0.25"/>
    <row r="42629" hidden="1" x14ac:dyDescent="0.25"/>
    <row r="42630" hidden="1" x14ac:dyDescent="0.25"/>
    <row r="42631" hidden="1" x14ac:dyDescent="0.25"/>
    <row r="42632" hidden="1" x14ac:dyDescent="0.25"/>
    <row r="42633" hidden="1" x14ac:dyDescent="0.25"/>
    <row r="42634" hidden="1" x14ac:dyDescent="0.25"/>
    <row r="42635" hidden="1" x14ac:dyDescent="0.25"/>
    <row r="42636" hidden="1" x14ac:dyDescent="0.25"/>
    <row r="42637" hidden="1" x14ac:dyDescent="0.25"/>
    <row r="42638" hidden="1" x14ac:dyDescent="0.25"/>
    <row r="42639" hidden="1" x14ac:dyDescent="0.25"/>
    <row r="42640" hidden="1" x14ac:dyDescent="0.25"/>
    <row r="42641" hidden="1" x14ac:dyDescent="0.25"/>
    <row r="42642" hidden="1" x14ac:dyDescent="0.25"/>
    <row r="42643" hidden="1" x14ac:dyDescent="0.25"/>
    <row r="42644" hidden="1" x14ac:dyDescent="0.25"/>
    <row r="42645" hidden="1" x14ac:dyDescent="0.25"/>
    <row r="42646" hidden="1" x14ac:dyDescent="0.25"/>
    <row r="42647" hidden="1" x14ac:dyDescent="0.25"/>
    <row r="42648" hidden="1" x14ac:dyDescent="0.25"/>
    <row r="42649" hidden="1" x14ac:dyDescent="0.25"/>
    <row r="42650" hidden="1" x14ac:dyDescent="0.25"/>
    <row r="42651" hidden="1" x14ac:dyDescent="0.25"/>
    <row r="42652" hidden="1" x14ac:dyDescent="0.25"/>
    <row r="42653" hidden="1" x14ac:dyDescent="0.25"/>
    <row r="42654" hidden="1" x14ac:dyDescent="0.25"/>
    <row r="42655" hidden="1" x14ac:dyDescent="0.25"/>
    <row r="42656" hidden="1" x14ac:dyDescent="0.25"/>
    <row r="42657" hidden="1" x14ac:dyDescent="0.25"/>
    <row r="42658" hidden="1" x14ac:dyDescent="0.25"/>
    <row r="42659" hidden="1" x14ac:dyDescent="0.25"/>
    <row r="42660" hidden="1" x14ac:dyDescent="0.25"/>
    <row r="42661" hidden="1" x14ac:dyDescent="0.25"/>
    <row r="42662" hidden="1" x14ac:dyDescent="0.25"/>
    <row r="42663" hidden="1" x14ac:dyDescent="0.25"/>
    <row r="42664" hidden="1" x14ac:dyDescent="0.25"/>
    <row r="42665" hidden="1" x14ac:dyDescent="0.25"/>
    <row r="42666" hidden="1" x14ac:dyDescent="0.25"/>
    <row r="42667" hidden="1" x14ac:dyDescent="0.25"/>
    <row r="42668" hidden="1" x14ac:dyDescent="0.25"/>
    <row r="42669" hidden="1" x14ac:dyDescent="0.25"/>
    <row r="42670" hidden="1" x14ac:dyDescent="0.25"/>
    <row r="42671" hidden="1" x14ac:dyDescent="0.25"/>
    <row r="42672" hidden="1" x14ac:dyDescent="0.25"/>
    <row r="42673" hidden="1" x14ac:dyDescent="0.25"/>
    <row r="42674" hidden="1" x14ac:dyDescent="0.25"/>
    <row r="42675" hidden="1" x14ac:dyDescent="0.25"/>
    <row r="42676" hidden="1" x14ac:dyDescent="0.25"/>
    <row r="42677" hidden="1" x14ac:dyDescent="0.25"/>
    <row r="42678" hidden="1" x14ac:dyDescent="0.25"/>
    <row r="42679" hidden="1" x14ac:dyDescent="0.25"/>
    <row r="42680" hidden="1" x14ac:dyDescent="0.25"/>
    <row r="42681" hidden="1" x14ac:dyDescent="0.25"/>
    <row r="42682" hidden="1" x14ac:dyDescent="0.25"/>
    <row r="42683" hidden="1" x14ac:dyDescent="0.25"/>
    <row r="42684" hidden="1" x14ac:dyDescent="0.25"/>
    <row r="42685" hidden="1" x14ac:dyDescent="0.25"/>
    <row r="42686" hidden="1" x14ac:dyDescent="0.25"/>
    <row r="42687" hidden="1" x14ac:dyDescent="0.25"/>
    <row r="42688" hidden="1" x14ac:dyDescent="0.25"/>
    <row r="42689" hidden="1" x14ac:dyDescent="0.25"/>
    <row r="42690" hidden="1" x14ac:dyDescent="0.25"/>
    <row r="42691" hidden="1" x14ac:dyDescent="0.25"/>
    <row r="42692" hidden="1" x14ac:dyDescent="0.25"/>
    <row r="42693" hidden="1" x14ac:dyDescent="0.25"/>
    <row r="42694" hidden="1" x14ac:dyDescent="0.25"/>
    <row r="42695" hidden="1" x14ac:dyDescent="0.25"/>
    <row r="42696" hidden="1" x14ac:dyDescent="0.25"/>
    <row r="42697" hidden="1" x14ac:dyDescent="0.25"/>
    <row r="42698" hidden="1" x14ac:dyDescent="0.25"/>
    <row r="42699" hidden="1" x14ac:dyDescent="0.25"/>
    <row r="42700" hidden="1" x14ac:dyDescent="0.25"/>
    <row r="42701" hidden="1" x14ac:dyDescent="0.25"/>
    <row r="42702" hidden="1" x14ac:dyDescent="0.25"/>
    <row r="42703" hidden="1" x14ac:dyDescent="0.25"/>
    <row r="42704" hidden="1" x14ac:dyDescent="0.25"/>
    <row r="42705" hidden="1" x14ac:dyDescent="0.25"/>
    <row r="42706" hidden="1" x14ac:dyDescent="0.25"/>
    <row r="42707" hidden="1" x14ac:dyDescent="0.25"/>
    <row r="42708" hidden="1" x14ac:dyDescent="0.25"/>
    <row r="42709" hidden="1" x14ac:dyDescent="0.25"/>
    <row r="42710" hidden="1" x14ac:dyDescent="0.25"/>
    <row r="42711" hidden="1" x14ac:dyDescent="0.25"/>
    <row r="42712" hidden="1" x14ac:dyDescent="0.25"/>
    <row r="42713" hidden="1" x14ac:dyDescent="0.25"/>
    <row r="42714" hidden="1" x14ac:dyDescent="0.25"/>
    <row r="42715" hidden="1" x14ac:dyDescent="0.25"/>
    <row r="42716" hidden="1" x14ac:dyDescent="0.25"/>
    <row r="42717" hidden="1" x14ac:dyDescent="0.25"/>
    <row r="42718" hidden="1" x14ac:dyDescent="0.25"/>
    <row r="42719" hidden="1" x14ac:dyDescent="0.25"/>
    <row r="42720" hidden="1" x14ac:dyDescent="0.25"/>
    <row r="42721" hidden="1" x14ac:dyDescent="0.25"/>
    <row r="42722" hidden="1" x14ac:dyDescent="0.25"/>
    <row r="42723" hidden="1" x14ac:dyDescent="0.25"/>
    <row r="42724" hidden="1" x14ac:dyDescent="0.25"/>
    <row r="42725" hidden="1" x14ac:dyDescent="0.25"/>
    <row r="42726" hidden="1" x14ac:dyDescent="0.25"/>
    <row r="42727" hidden="1" x14ac:dyDescent="0.25"/>
    <row r="42728" hidden="1" x14ac:dyDescent="0.25"/>
    <row r="42729" hidden="1" x14ac:dyDescent="0.25"/>
    <row r="42730" hidden="1" x14ac:dyDescent="0.25"/>
    <row r="42731" hidden="1" x14ac:dyDescent="0.25"/>
    <row r="42732" hidden="1" x14ac:dyDescent="0.25"/>
    <row r="42733" hidden="1" x14ac:dyDescent="0.25"/>
    <row r="42734" hidden="1" x14ac:dyDescent="0.25"/>
    <row r="42735" hidden="1" x14ac:dyDescent="0.25"/>
    <row r="42736" hidden="1" x14ac:dyDescent="0.25"/>
    <row r="42737" hidden="1" x14ac:dyDescent="0.25"/>
    <row r="42738" hidden="1" x14ac:dyDescent="0.25"/>
    <row r="42739" hidden="1" x14ac:dyDescent="0.25"/>
    <row r="42740" hidden="1" x14ac:dyDescent="0.25"/>
    <row r="42741" hidden="1" x14ac:dyDescent="0.25"/>
    <row r="42742" hidden="1" x14ac:dyDescent="0.25"/>
    <row r="42743" hidden="1" x14ac:dyDescent="0.25"/>
    <row r="42744" hidden="1" x14ac:dyDescent="0.25"/>
    <row r="42745" hidden="1" x14ac:dyDescent="0.25"/>
    <row r="42746" hidden="1" x14ac:dyDescent="0.25"/>
    <row r="42747" hidden="1" x14ac:dyDescent="0.25"/>
    <row r="42748" hidden="1" x14ac:dyDescent="0.25"/>
    <row r="42749" hidden="1" x14ac:dyDescent="0.25"/>
    <row r="42750" hidden="1" x14ac:dyDescent="0.25"/>
    <row r="42751" hidden="1" x14ac:dyDescent="0.25"/>
    <row r="42752" hidden="1" x14ac:dyDescent="0.25"/>
    <row r="42753" hidden="1" x14ac:dyDescent="0.25"/>
    <row r="42754" hidden="1" x14ac:dyDescent="0.25"/>
    <row r="42755" hidden="1" x14ac:dyDescent="0.25"/>
    <row r="42756" hidden="1" x14ac:dyDescent="0.25"/>
    <row r="42757" hidden="1" x14ac:dyDescent="0.25"/>
    <row r="42758" hidden="1" x14ac:dyDescent="0.25"/>
    <row r="42759" hidden="1" x14ac:dyDescent="0.25"/>
    <row r="42760" hidden="1" x14ac:dyDescent="0.25"/>
    <row r="42761" hidden="1" x14ac:dyDescent="0.25"/>
    <row r="42762" hidden="1" x14ac:dyDescent="0.25"/>
    <row r="42763" hidden="1" x14ac:dyDescent="0.25"/>
    <row r="42764" hidden="1" x14ac:dyDescent="0.25"/>
    <row r="42765" hidden="1" x14ac:dyDescent="0.25"/>
    <row r="42766" hidden="1" x14ac:dyDescent="0.25"/>
    <row r="42767" hidden="1" x14ac:dyDescent="0.25"/>
    <row r="42768" hidden="1" x14ac:dyDescent="0.25"/>
    <row r="42769" hidden="1" x14ac:dyDescent="0.25"/>
    <row r="42770" hidden="1" x14ac:dyDescent="0.25"/>
    <row r="42771" hidden="1" x14ac:dyDescent="0.25"/>
    <row r="42772" hidden="1" x14ac:dyDescent="0.25"/>
    <row r="42773" hidden="1" x14ac:dyDescent="0.25"/>
    <row r="42774" hidden="1" x14ac:dyDescent="0.25"/>
    <row r="42775" hidden="1" x14ac:dyDescent="0.25"/>
    <row r="42776" hidden="1" x14ac:dyDescent="0.25"/>
    <row r="42777" hidden="1" x14ac:dyDescent="0.25"/>
    <row r="42778" hidden="1" x14ac:dyDescent="0.25"/>
    <row r="42779" hidden="1" x14ac:dyDescent="0.25"/>
    <row r="42780" hidden="1" x14ac:dyDescent="0.25"/>
    <row r="42781" hidden="1" x14ac:dyDescent="0.25"/>
    <row r="42782" hidden="1" x14ac:dyDescent="0.25"/>
    <row r="42783" hidden="1" x14ac:dyDescent="0.25"/>
    <row r="42784" hidden="1" x14ac:dyDescent="0.25"/>
    <row r="42785" hidden="1" x14ac:dyDescent="0.25"/>
    <row r="42786" hidden="1" x14ac:dyDescent="0.25"/>
    <row r="42787" hidden="1" x14ac:dyDescent="0.25"/>
    <row r="42788" hidden="1" x14ac:dyDescent="0.25"/>
    <row r="42789" hidden="1" x14ac:dyDescent="0.25"/>
    <row r="42790" hidden="1" x14ac:dyDescent="0.25"/>
    <row r="42791" hidden="1" x14ac:dyDescent="0.25"/>
    <row r="42792" hidden="1" x14ac:dyDescent="0.25"/>
    <row r="42793" hidden="1" x14ac:dyDescent="0.25"/>
    <row r="42794" hidden="1" x14ac:dyDescent="0.25"/>
    <row r="42795" hidden="1" x14ac:dyDescent="0.25"/>
    <row r="42796" hidden="1" x14ac:dyDescent="0.25"/>
    <row r="42797" hidden="1" x14ac:dyDescent="0.25"/>
    <row r="42798" hidden="1" x14ac:dyDescent="0.25"/>
    <row r="42799" hidden="1" x14ac:dyDescent="0.25"/>
    <row r="42800" hidden="1" x14ac:dyDescent="0.25"/>
    <row r="42801" hidden="1" x14ac:dyDescent="0.25"/>
    <row r="42802" hidden="1" x14ac:dyDescent="0.25"/>
    <row r="42803" hidden="1" x14ac:dyDescent="0.25"/>
    <row r="42804" hidden="1" x14ac:dyDescent="0.25"/>
    <row r="42805" hidden="1" x14ac:dyDescent="0.25"/>
    <row r="42806" hidden="1" x14ac:dyDescent="0.25"/>
    <row r="42807" hidden="1" x14ac:dyDescent="0.25"/>
    <row r="42808" hidden="1" x14ac:dyDescent="0.25"/>
    <row r="42809" hidden="1" x14ac:dyDescent="0.25"/>
    <row r="42810" hidden="1" x14ac:dyDescent="0.25"/>
    <row r="42811" hidden="1" x14ac:dyDescent="0.25"/>
    <row r="42812" hidden="1" x14ac:dyDescent="0.25"/>
    <row r="42813" hidden="1" x14ac:dyDescent="0.25"/>
    <row r="42814" hidden="1" x14ac:dyDescent="0.25"/>
    <row r="42815" hidden="1" x14ac:dyDescent="0.25"/>
    <row r="42816" hidden="1" x14ac:dyDescent="0.25"/>
    <row r="42817" hidden="1" x14ac:dyDescent="0.25"/>
    <row r="42818" hidden="1" x14ac:dyDescent="0.25"/>
    <row r="42819" hidden="1" x14ac:dyDescent="0.25"/>
    <row r="42820" hidden="1" x14ac:dyDescent="0.25"/>
    <row r="42821" hidden="1" x14ac:dyDescent="0.25"/>
    <row r="42822" hidden="1" x14ac:dyDescent="0.25"/>
    <row r="42823" hidden="1" x14ac:dyDescent="0.25"/>
    <row r="42824" hidden="1" x14ac:dyDescent="0.25"/>
    <row r="42825" hidden="1" x14ac:dyDescent="0.25"/>
    <row r="42826" hidden="1" x14ac:dyDescent="0.25"/>
    <row r="42827" hidden="1" x14ac:dyDescent="0.25"/>
    <row r="42828" hidden="1" x14ac:dyDescent="0.25"/>
    <row r="42829" hidden="1" x14ac:dyDescent="0.25"/>
    <row r="42830" hidden="1" x14ac:dyDescent="0.25"/>
    <row r="42831" hidden="1" x14ac:dyDescent="0.25"/>
    <row r="42832" hidden="1" x14ac:dyDescent="0.25"/>
    <row r="42833" hidden="1" x14ac:dyDescent="0.25"/>
    <row r="42834" hidden="1" x14ac:dyDescent="0.25"/>
    <row r="42835" hidden="1" x14ac:dyDescent="0.25"/>
    <row r="42836" hidden="1" x14ac:dyDescent="0.25"/>
    <row r="42837" hidden="1" x14ac:dyDescent="0.25"/>
    <row r="42838" hidden="1" x14ac:dyDescent="0.25"/>
    <row r="42839" hidden="1" x14ac:dyDescent="0.25"/>
    <row r="42840" hidden="1" x14ac:dyDescent="0.25"/>
    <row r="42841" hidden="1" x14ac:dyDescent="0.25"/>
    <row r="42842" hidden="1" x14ac:dyDescent="0.25"/>
    <row r="42843" hidden="1" x14ac:dyDescent="0.25"/>
    <row r="42844" hidden="1" x14ac:dyDescent="0.25"/>
    <row r="42845" hidden="1" x14ac:dyDescent="0.25"/>
    <row r="42846" hidden="1" x14ac:dyDescent="0.25"/>
    <row r="42847" hidden="1" x14ac:dyDescent="0.25"/>
    <row r="42848" hidden="1" x14ac:dyDescent="0.25"/>
    <row r="42849" hidden="1" x14ac:dyDescent="0.25"/>
    <row r="42850" hidden="1" x14ac:dyDescent="0.25"/>
    <row r="42851" hidden="1" x14ac:dyDescent="0.25"/>
    <row r="42852" hidden="1" x14ac:dyDescent="0.25"/>
    <row r="42853" hidden="1" x14ac:dyDescent="0.25"/>
    <row r="42854" hidden="1" x14ac:dyDescent="0.25"/>
    <row r="42855" hidden="1" x14ac:dyDescent="0.25"/>
    <row r="42856" hidden="1" x14ac:dyDescent="0.25"/>
    <row r="42857" hidden="1" x14ac:dyDescent="0.25"/>
    <row r="42858" hidden="1" x14ac:dyDescent="0.25"/>
    <row r="42859" hidden="1" x14ac:dyDescent="0.25"/>
    <row r="42860" hidden="1" x14ac:dyDescent="0.25"/>
    <row r="42861" hidden="1" x14ac:dyDescent="0.25"/>
    <row r="42862" hidden="1" x14ac:dyDescent="0.25"/>
    <row r="42863" hidden="1" x14ac:dyDescent="0.25"/>
    <row r="42864" hidden="1" x14ac:dyDescent="0.25"/>
    <row r="42865" hidden="1" x14ac:dyDescent="0.25"/>
    <row r="42866" hidden="1" x14ac:dyDescent="0.25"/>
    <row r="42867" hidden="1" x14ac:dyDescent="0.25"/>
    <row r="42868" hidden="1" x14ac:dyDescent="0.25"/>
    <row r="42869" hidden="1" x14ac:dyDescent="0.25"/>
    <row r="42870" hidden="1" x14ac:dyDescent="0.25"/>
    <row r="42871" hidden="1" x14ac:dyDescent="0.25"/>
    <row r="42872" hidden="1" x14ac:dyDescent="0.25"/>
    <row r="42873" hidden="1" x14ac:dyDescent="0.25"/>
    <row r="42874" hidden="1" x14ac:dyDescent="0.25"/>
    <row r="42875" hidden="1" x14ac:dyDescent="0.25"/>
    <row r="42876" hidden="1" x14ac:dyDescent="0.25"/>
    <row r="42877" hidden="1" x14ac:dyDescent="0.25"/>
    <row r="42878" hidden="1" x14ac:dyDescent="0.25"/>
    <row r="42879" hidden="1" x14ac:dyDescent="0.25"/>
    <row r="42880" hidden="1" x14ac:dyDescent="0.25"/>
    <row r="42881" hidden="1" x14ac:dyDescent="0.25"/>
    <row r="42882" hidden="1" x14ac:dyDescent="0.25"/>
    <row r="42883" hidden="1" x14ac:dyDescent="0.25"/>
    <row r="42884" hidden="1" x14ac:dyDescent="0.25"/>
    <row r="42885" hidden="1" x14ac:dyDescent="0.25"/>
    <row r="42886" hidden="1" x14ac:dyDescent="0.25"/>
    <row r="42887" hidden="1" x14ac:dyDescent="0.25"/>
    <row r="42888" hidden="1" x14ac:dyDescent="0.25"/>
    <row r="42889" hidden="1" x14ac:dyDescent="0.25"/>
    <row r="42890" hidden="1" x14ac:dyDescent="0.25"/>
    <row r="42891" hidden="1" x14ac:dyDescent="0.25"/>
    <row r="42892" hidden="1" x14ac:dyDescent="0.25"/>
    <row r="42893" hidden="1" x14ac:dyDescent="0.25"/>
    <row r="42894" hidden="1" x14ac:dyDescent="0.25"/>
    <row r="42895" hidden="1" x14ac:dyDescent="0.25"/>
    <row r="42896" hidden="1" x14ac:dyDescent="0.25"/>
    <row r="42897" hidden="1" x14ac:dyDescent="0.25"/>
    <row r="42898" hidden="1" x14ac:dyDescent="0.25"/>
    <row r="42899" hidden="1" x14ac:dyDescent="0.25"/>
    <row r="42900" hidden="1" x14ac:dyDescent="0.25"/>
    <row r="42901" hidden="1" x14ac:dyDescent="0.25"/>
    <row r="42902" hidden="1" x14ac:dyDescent="0.25"/>
    <row r="42903" hidden="1" x14ac:dyDescent="0.25"/>
    <row r="42904" hidden="1" x14ac:dyDescent="0.25"/>
    <row r="42905" hidden="1" x14ac:dyDescent="0.25"/>
    <row r="42906" hidden="1" x14ac:dyDescent="0.25"/>
    <row r="42907" hidden="1" x14ac:dyDescent="0.25"/>
    <row r="42908" hidden="1" x14ac:dyDescent="0.25"/>
    <row r="42909" hidden="1" x14ac:dyDescent="0.25"/>
    <row r="42910" hidden="1" x14ac:dyDescent="0.25"/>
    <row r="42911" hidden="1" x14ac:dyDescent="0.25"/>
    <row r="42912" hidden="1" x14ac:dyDescent="0.25"/>
    <row r="42913" hidden="1" x14ac:dyDescent="0.25"/>
    <row r="42914" hidden="1" x14ac:dyDescent="0.25"/>
    <row r="42915" hidden="1" x14ac:dyDescent="0.25"/>
    <row r="42916" hidden="1" x14ac:dyDescent="0.25"/>
    <row r="42917" hidden="1" x14ac:dyDescent="0.25"/>
    <row r="42918" hidden="1" x14ac:dyDescent="0.25"/>
    <row r="42919" hidden="1" x14ac:dyDescent="0.25"/>
    <row r="42920" hidden="1" x14ac:dyDescent="0.25"/>
    <row r="42921" hidden="1" x14ac:dyDescent="0.25"/>
    <row r="42922" hidden="1" x14ac:dyDescent="0.25"/>
    <row r="42923" hidden="1" x14ac:dyDescent="0.25"/>
    <row r="42924" hidden="1" x14ac:dyDescent="0.25"/>
    <row r="42925" hidden="1" x14ac:dyDescent="0.25"/>
    <row r="42926" hidden="1" x14ac:dyDescent="0.25"/>
    <row r="42927" hidden="1" x14ac:dyDescent="0.25"/>
    <row r="42928" hidden="1" x14ac:dyDescent="0.25"/>
    <row r="42929" hidden="1" x14ac:dyDescent="0.25"/>
    <row r="42930" hidden="1" x14ac:dyDescent="0.25"/>
    <row r="42931" hidden="1" x14ac:dyDescent="0.25"/>
    <row r="42932" hidden="1" x14ac:dyDescent="0.25"/>
    <row r="42933" hidden="1" x14ac:dyDescent="0.25"/>
    <row r="42934" hidden="1" x14ac:dyDescent="0.25"/>
    <row r="42935" hidden="1" x14ac:dyDescent="0.25"/>
    <row r="42936" hidden="1" x14ac:dyDescent="0.25"/>
    <row r="42937" hidden="1" x14ac:dyDescent="0.25"/>
    <row r="42938" hidden="1" x14ac:dyDescent="0.25"/>
    <row r="42939" hidden="1" x14ac:dyDescent="0.25"/>
    <row r="42940" hidden="1" x14ac:dyDescent="0.25"/>
    <row r="42941" hidden="1" x14ac:dyDescent="0.25"/>
    <row r="42942" hidden="1" x14ac:dyDescent="0.25"/>
    <row r="42943" hidden="1" x14ac:dyDescent="0.25"/>
    <row r="42944" hidden="1" x14ac:dyDescent="0.25"/>
    <row r="42945" hidden="1" x14ac:dyDescent="0.25"/>
    <row r="42946" hidden="1" x14ac:dyDescent="0.25"/>
    <row r="42947" hidden="1" x14ac:dyDescent="0.25"/>
    <row r="42948" hidden="1" x14ac:dyDescent="0.25"/>
    <row r="42949" hidden="1" x14ac:dyDescent="0.25"/>
    <row r="42950" hidden="1" x14ac:dyDescent="0.25"/>
    <row r="42951" hidden="1" x14ac:dyDescent="0.25"/>
    <row r="42952" hidden="1" x14ac:dyDescent="0.25"/>
    <row r="42953" hidden="1" x14ac:dyDescent="0.25"/>
    <row r="42954" hidden="1" x14ac:dyDescent="0.25"/>
    <row r="42955" hidden="1" x14ac:dyDescent="0.25"/>
    <row r="42956" hidden="1" x14ac:dyDescent="0.25"/>
    <row r="42957" hidden="1" x14ac:dyDescent="0.25"/>
    <row r="42958" hidden="1" x14ac:dyDescent="0.25"/>
    <row r="42959" hidden="1" x14ac:dyDescent="0.25"/>
    <row r="42960" hidden="1" x14ac:dyDescent="0.25"/>
    <row r="42961" hidden="1" x14ac:dyDescent="0.25"/>
    <row r="42962" hidden="1" x14ac:dyDescent="0.25"/>
    <row r="42963" hidden="1" x14ac:dyDescent="0.25"/>
    <row r="42964" hidden="1" x14ac:dyDescent="0.25"/>
    <row r="42965" hidden="1" x14ac:dyDescent="0.25"/>
    <row r="42966" hidden="1" x14ac:dyDescent="0.25"/>
    <row r="42967" hidden="1" x14ac:dyDescent="0.25"/>
    <row r="42968" hidden="1" x14ac:dyDescent="0.25"/>
    <row r="42969" hidden="1" x14ac:dyDescent="0.25"/>
    <row r="42970" hidden="1" x14ac:dyDescent="0.25"/>
    <row r="42971" hidden="1" x14ac:dyDescent="0.25"/>
    <row r="42972" hidden="1" x14ac:dyDescent="0.25"/>
    <row r="42973" hidden="1" x14ac:dyDescent="0.25"/>
    <row r="42974" hidden="1" x14ac:dyDescent="0.25"/>
    <row r="42975" hidden="1" x14ac:dyDescent="0.25"/>
    <row r="42976" hidden="1" x14ac:dyDescent="0.25"/>
    <row r="42977" hidden="1" x14ac:dyDescent="0.25"/>
    <row r="42978" hidden="1" x14ac:dyDescent="0.25"/>
    <row r="42979" hidden="1" x14ac:dyDescent="0.25"/>
    <row r="42980" hidden="1" x14ac:dyDescent="0.25"/>
    <row r="42981" hidden="1" x14ac:dyDescent="0.25"/>
    <row r="42982" hidden="1" x14ac:dyDescent="0.25"/>
    <row r="42983" hidden="1" x14ac:dyDescent="0.25"/>
    <row r="42984" hidden="1" x14ac:dyDescent="0.25"/>
    <row r="42985" hidden="1" x14ac:dyDescent="0.25"/>
    <row r="42986" hidden="1" x14ac:dyDescent="0.25"/>
    <row r="42987" hidden="1" x14ac:dyDescent="0.25"/>
    <row r="42988" hidden="1" x14ac:dyDescent="0.25"/>
    <row r="42989" hidden="1" x14ac:dyDescent="0.25"/>
    <row r="42990" hidden="1" x14ac:dyDescent="0.25"/>
    <row r="42991" hidden="1" x14ac:dyDescent="0.25"/>
    <row r="42992" hidden="1" x14ac:dyDescent="0.25"/>
    <row r="42993" hidden="1" x14ac:dyDescent="0.25"/>
    <row r="42994" hidden="1" x14ac:dyDescent="0.25"/>
    <row r="42995" hidden="1" x14ac:dyDescent="0.25"/>
    <row r="42996" hidden="1" x14ac:dyDescent="0.25"/>
    <row r="42997" hidden="1" x14ac:dyDescent="0.25"/>
    <row r="42998" hidden="1" x14ac:dyDescent="0.25"/>
    <row r="42999" hidden="1" x14ac:dyDescent="0.25"/>
    <row r="43000" hidden="1" x14ac:dyDescent="0.25"/>
    <row r="43001" hidden="1" x14ac:dyDescent="0.25"/>
    <row r="43002" hidden="1" x14ac:dyDescent="0.25"/>
    <row r="43003" hidden="1" x14ac:dyDescent="0.25"/>
    <row r="43004" hidden="1" x14ac:dyDescent="0.25"/>
    <row r="43005" hidden="1" x14ac:dyDescent="0.25"/>
    <row r="43006" hidden="1" x14ac:dyDescent="0.25"/>
    <row r="43007" hidden="1" x14ac:dyDescent="0.25"/>
    <row r="43008" hidden="1" x14ac:dyDescent="0.25"/>
    <row r="43009" hidden="1" x14ac:dyDescent="0.25"/>
    <row r="43010" hidden="1" x14ac:dyDescent="0.25"/>
    <row r="43011" hidden="1" x14ac:dyDescent="0.25"/>
    <row r="43012" hidden="1" x14ac:dyDescent="0.25"/>
    <row r="43013" hidden="1" x14ac:dyDescent="0.25"/>
    <row r="43014" hidden="1" x14ac:dyDescent="0.25"/>
    <row r="43015" hidden="1" x14ac:dyDescent="0.25"/>
    <row r="43016" hidden="1" x14ac:dyDescent="0.25"/>
    <row r="43017" hidden="1" x14ac:dyDescent="0.25"/>
    <row r="43018" hidden="1" x14ac:dyDescent="0.25"/>
    <row r="43019" hidden="1" x14ac:dyDescent="0.25"/>
    <row r="43020" hidden="1" x14ac:dyDescent="0.25"/>
    <row r="43021" hidden="1" x14ac:dyDescent="0.25"/>
    <row r="43022" hidden="1" x14ac:dyDescent="0.25"/>
    <row r="43023" hidden="1" x14ac:dyDescent="0.25"/>
    <row r="43024" hidden="1" x14ac:dyDescent="0.25"/>
    <row r="43025" hidden="1" x14ac:dyDescent="0.25"/>
    <row r="43026" hidden="1" x14ac:dyDescent="0.25"/>
    <row r="43027" hidden="1" x14ac:dyDescent="0.25"/>
    <row r="43028" hidden="1" x14ac:dyDescent="0.25"/>
    <row r="43029" hidden="1" x14ac:dyDescent="0.25"/>
    <row r="43030" hidden="1" x14ac:dyDescent="0.25"/>
    <row r="43031" hidden="1" x14ac:dyDescent="0.25"/>
    <row r="43032" hidden="1" x14ac:dyDescent="0.25"/>
    <row r="43033" hidden="1" x14ac:dyDescent="0.25"/>
    <row r="43034" hidden="1" x14ac:dyDescent="0.25"/>
    <row r="43035" hidden="1" x14ac:dyDescent="0.25"/>
    <row r="43036" hidden="1" x14ac:dyDescent="0.25"/>
    <row r="43037" hidden="1" x14ac:dyDescent="0.25"/>
    <row r="43038" hidden="1" x14ac:dyDescent="0.25"/>
    <row r="43039" hidden="1" x14ac:dyDescent="0.25"/>
    <row r="43040" hidden="1" x14ac:dyDescent="0.25"/>
    <row r="43041" hidden="1" x14ac:dyDescent="0.25"/>
    <row r="43042" hidden="1" x14ac:dyDescent="0.25"/>
    <row r="43043" hidden="1" x14ac:dyDescent="0.25"/>
    <row r="43044" hidden="1" x14ac:dyDescent="0.25"/>
    <row r="43045" hidden="1" x14ac:dyDescent="0.25"/>
    <row r="43046" hidden="1" x14ac:dyDescent="0.25"/>
    <row r="43047" hidden="1" x14ac:dyDescent="0.25"/>
    <row r="43048" hidden="1" x14ac:dyDescent="0.25"/>
    <row r="43049" hidden="1" x14ac:dyDescent="0.25"/>
    <row r="43050" hidden="1" x14ac:dyDescent="0.25"/>
    <row r="43051" hidden="1" x14ac:dyDescent="0.25"/>
    <row r="43052" hidden="1" x14ac:dyDescent="0.25"/>
    <row r="43053" hidden="1" x14ac:dyDescent="0.25"/>
    <row r="43054" hidden="1" x14ac:dyDescent="0.25"/>
    <row r="43055" hidden="1" x14ac:dyDescent="0.25"/>
    <row r="43056" hidden="1" x14ac:dyDescent="0.25"/>
    <row r="43057" hidden="1" x14ac:dyDescent="0.25"/>
    <row r="43058" hidden="1" x14ac:dyDescent="0.25"/>
    <row r="43059" hidden="1" x14ac:dyDescent="0.25"/>
    <row r="43060" hidden="1" x14ac:dyDescent="0.25"/>
    <row r="43061" hidden="1" x14ac:dyDescent="0.25"/>
    <row r="43062" hidden="1" x14ac:dyDescent="0.25"/>
    <row r="43063" hidden="1" x14ac:dyDescent="0.25"/>
    <row r="43064" hidden="1" x14ac:dyDescent="0.25"/>
    <row r="43065" hidden="1" x14ac:dyDescent="0.25"/>
    <row r="43066" hidden="1" x14ac:dyDescent="0.25"/>
    <row r="43067" hidden="1" x14ac:dyDescent="0.25"/>
    <row r="43068" hidden="1" x14ac:dyDescent="0.25"/>
    <row r="43069" hidden="1" x14ac:dyDescent="0.25"/>
    <row r="43070" hidden="1" x14ac:dyDescent="0.25"/>
    <row r="43071" hidden="1" x14ac:dyDescent="0.25"/>
    <row r="43072" hidden="1" x14ac:dyDescent="0.25"/>
    <row r="43073" hidden="1" x14ac:dyDescent="0.25"/>
    <row r="43074" hidden="1" x14ac:dyDescent="0.25"/>
    <row r="43075" hidden="1" x14ac:dyDescent="0.25"/>
    <row r="43076" hidden="1" x14ac:dyDescent="0.25"/>
    <row r="43077" hidden="1" x14ac:dyDescent="0.25"/>
    <row r="43078" hidden="1" x14ac:dyDescent="0.25"/>
    <row r="43079" hidden="1" x14ac:dyDescent="0.25"/>
    <row r="43080" hidden="1" x14ac:dyDescent="0.25"/>
    <row r="43081" hidden="1" x14ac:dyDescent="0.25"/>
    <row r="43082" hidden="1" x14ac:dyDescent="0.25"/>
    <row r="43083" hidden="1" x14ac:dyDescent="0.25"/>
    <row r="43084" hidden="1" x14ac:dyDescent="0.25"/>
    <row r="43085" hidden="1" x14ac:dyDescent="0.25"/>
    <row r="43086" hidden="1" x14ac:dyDescent="0.25"/>
    <row r="43087" hidden="1" x14ac:dyDescent="0.25"/>
    <row r="43088" hidden="1" x14ac:dyDescent="0.25"/>
    <row r="43089" hidden="1" x14ac:dyDescent="0.25"/>
    <row r="43090" hidden="1" x14ac:dyDescent="0.25"/>
    <row r="43091" hidden="1" x14ac:dyDescent="0.25"/>
    <row r="43092" hidden="1" x14ac:dyDescent="0.25"/>
    <row r="43093" hidden="1" x14ac:dyDescent="0.25"/>
    <row r="43094" hidden="1" x14ac:dyDescent="0.25"/>
    <row r="43095" hidden="1" x14ac:dyDescent="0.25"/>
    <row r="43096" hidden="1" x14ac:dyDescent="0.25"/>
    <row r="43097" hidden="1" x14ac:dyDescent="0.25"/>
    <row r="43098" hidden="1" x14ac:dyDescent="0.25"/>
    <row r="43099" hidden="1" x14ac:dyDescent="0.25"/>
    <row r="43100" hidden="1" x14ac:dyDescent="0.25"/>
    <row r="43101" hidden="1" x14ac:dyDescent="0.25"/>
    <row r="43102" hidden="1" x14ac:dyDescent="0.25"/>
    <row r="43103" hidden="1" x14ac:dyDescent="0.25"/>
    <row r="43104" hidden="1" x14ac:dyDescent="0.25"/>
    <row r="43105" hidden="1" x14ac:dyDescent="0.25"/>
    <row r="43106" hidden="1" x14ac:dyDescent="0.25"/>
    <row r="43107" hidden="1" x14ac:dyDescent="0.25"/>
    <row r="43108" hidden="1" x14ac:dyDescent="0.25"/>
    <row r="43109" hidden="1" x14ac:dyDescent="0.25"/>
    <row r="43110" hidden="1" x14ac:dyDescent="0.25"/>
    <row r="43111" hidden="1" x14ac:dyDescent="0.25"/>
    <row r="43112" hidden="1" x14ac:dyDescent="0.25"/>
    <row r="43113" hidden="1" x14ac:dyDescent="0.25"/>
    <row r="43114" hidden="1" x14ac:dyDescent="0.25"/>
    <row r="43115" hidden="1" x14ac:dyDescent="0.25"/>
    <row r="43116" hidden="1" x14ac:dyDescent="0.25"/>
    <row r="43117" hidden="1" x14ac:dyDescent="0.25"/>
    <row r="43118" hidden="1" x14ac:dyDescent="0.25"/>
    <row r="43119" hidden="1" x14ac:dyDescent="0.25"/>
    <row r="43120" hidden="1" x14ac:dyDescent="0.25"/>
    <row r="43121" hidden="1" x14ac:dyDescent="0.25"/>
    <row r="43122" hidden="1" x14ac:dyDescent="0.25"/>
    <row r="43123" hidden="1" x14ac:dyDescent="0.25"/>
    <row r="43124" hidden="1" x14ac:dyDescent="0.25"/>
    <row r="43125" hidden="1" x14ac:dyDescent="0.25"/>
    <row r="43126" hidden="1" x14ac:dyDescent="0.25"/>
    <row r="43127" hidden="1" x14ac:dyDescent="0.25"/>
    <row r="43128" hidden="1" x14ac:dyDescent="0.25"/>
    <row r="43129" hidden="1" x14ac:dyDescent="0.25"/>
    <row r="43130" hidden="1" x14ac:dyDescent="0.25"/>
    <row r="43131" hidden="1" x14ac:dyDescent="0.25"/>
    <row r="43132" hidden="1" x14ac:dyDescent="0.25"/>
    <row r="43133" hidden="1" x14ac:dyDescent="0.25"/>
    <row r="43134" hidden="1" x14ac:dyDescent="0.25"/>
    <row r="43135" hidden="1" x14ac:dyDescent="0.25"/>
    <row r="43136" hidden="1" x14ac:dyDescent="0.25"/>
    <row r="43137" hidden="1" x14ac:dyDescent="0.25"/>
    <row r="43138" hidden="1" x14ac:dyDescent="0.25"/>
    <row r="43139" hidden="1" x14ac:dyDescent="0.25"/>
    <row r="43140" hidden="1" x14ac:dyDescent="0.25"/>
    <row r="43141" hidden="1" x14ac:dyDescent="0.25"/>
    <row r="43142" hidden="1" x14ac:dyDescent="0.25"/>
    <row r="43143" hidden="1" x14ac:dyDescent="0.25"/>
    <row r="43144" hidden="1" x14ac:dyDescent="0.25"/>
    <row r="43145" hidden="1" x14ac:dyDescent="0.25"/>
    <row r="43146" hidden="1" x14ac:dyDescent="0.25"/>
    <row r="43147" hidden="1" x14ac:dyDescent="0.25"/>
    <row r="43148" hidden="1" x14ac:dyDescent="0.25"/>
    <row r="43149" hidden="1" x14ac:dyDescent="0.25"/>
    <row r="43150" hidden="1" x14ac:dyDescent="0.25"/>
    <row r="43151" hidden="1" x14ac:dyDescent="0.25"/>
    <row r="43152" hidden="1" x14ac:dyDescent="0.25"/>
    <row r="43153" hidden="1" x14ac:dyDescent="0.25"/>
    <row r="43154" hidden="1" x14ac:dyDescent="0.25"/>
    <row r="43155" hidden="1" x14ac:dyDescent="0.25"/>
    <row r="43156" hidden="1" x14ac:dyDescent="0.25"/>
    <row r="43157" hidden="1" x14ac:dyDescent="0.25"/>
    <row r="43158" hidden="1" x14ac:dyDescent="0.25"/>
    <row r="43159" hidden="1" x14ac:dyDescent="0.25"/>
    <row r="43160" hidden="1" x14ac:dyDescent="0.25"/>
    <row r="43161" hidden="1" x14ac:dyDescent="0.25"/>
    <row r="43162" hidden="1" x14ac:dyDescent="0.25"/>
    <row r="43163" hidden="1" x14ac:dyDescent="0.25"/>
    <row r="43164" hidden="1" x14ac:dyDescent="0.25"/>
    <row r="43165" hidden="1" x14ac:dyDescent="0.25"/>
    <row r="43166" hidden="1" x14ac:dyDescent="0.25"/>
    <row r="43167" hidden="1" x14ac:dyDescent="0.25"/>
    <row r="43168" hidden="1" x14ac:dyDescent="0.25"/>
    <row r="43169" hidden="1" x14ac:dyDescent="0.25"/>
    <row r="43170" hidden="1" x14ac:dyDescent="0.25"/>
    <row r="43171" hidden="1" x14ac:dyDescent="0.25"/>
    <row r="43172" hidden="1" x14ac:dyDescent="0.25"/>
    <row r="43173" hidden="1" x14ac:dyDescent="0.25"/>
    <row r="43174" hidden="1" x14ac:dyDescent="0.25"/>
    <row r="43175" hidden="1" x14ac:dyDescent="0.25"/>
    <row r="43176" hidden="1" x14ac:dyDescent="0.25"/>
    <row r="43177" hidden="1" x14ac:dyDescent="0.25"/>
    <row r="43178" hidden="1" x14ac:dyDescent="0.25"/>
    <row r="43179" hidden="1" x14ac:dyDescent="0.25"/>
    <row r="43180" hidden="1" x14ac:dyDescent="0.25"/>
    <row r="43181" hidden="1" x14ac:dyDescent="0.25"/>
    <row r="43182" hidden="1" x14ac:dyDescent="0.25"/>
    <row r="43183" hidden="1" x14ac:dyDescent="0.25"/>
    <row r="43184" hidden="1" x14ac:dyDescent="0.25"/>
    <row r="43185" hidden="1" x14ac:dyDescent="0.25"/>
    <row r="43186" hidden="1" x14ac:dyDescent="0.25"/>
    <row r="43187" hidden="1" x14ac:dyDescent="0.25"/>
    <row r="43188" hidden="1" x14ac:dyDescent="0.25"/>
    <row r="43189" hidden="1" x14ac:dyDescent="0.25"/>
    <row r="43190" hidden="1" x14ac:dyDescent="0.25"/>
    <row r="43191" hidden="1" x14ac:dyDescent="0.25"/>
    <row r="43192" hidden="1" x14ac:dyDescent="0.25"/>
    <row r="43193" hidden="1" x14ac:dyDescent="0.25"/>
    <row r="43194" hidden="1" x14ac:dyDescent="0.25"/>
    <row r="43195" hidden="1" x14ac:dyDescent="0.25"/>
    <row r="43196" hidden="1" x14ac:dyDescent="0.25"/>
    <row r="43197" hidden="1" x14ac:dyDescent="0.25"/>
    <row r="43198" hidden="1" x14ac:dyDescent="0.25"/>
    <row r="43199" hidden="1" x14ac:dyDescent="0.25"/>
    <row r="43200" hidden="1" x14ac:dyDescent="0.25"/>
    <row r="43201" hidden="1" x14ac:dyDescent="0.25"/>
    <row r="43202" hidden="1" x14ac:dyDescent="0.25"/>
    <row r="43203" hidden="1" x14ac:dyDescent="0.25"/>
    <row r="43204" hidden="1" x14ac:dyDescent="0.25"/>
    <row r="43205" hidden="1" x14ac:dyDescent="0.25"/>
    <row r="43206" hidden="1" x14ac:dyDescent="0.25"/>
    <row r="43207" hidden="1" x14ac:dyDescent="0.25"/>
    <row r="43208" hidden="1" x14ac:dyDescent="0.25"/>
    <row r="43209" hidden="1" x14ac:dyDescent="0.25"/>
    <row r="43210" hidden="1" x14ac:dyDescent="0.25"/>
    <row r="43211" hidden="1" x14ac:dyDescent="0.25"/>
    <row r="43212" hidden="1" x14ac:dyDescent="0.25"/>
    <row r="43213" hidden="1" x14ac:dyDescent="0.25"/>
    <row r="43214" hidden="1" x14ac:dyDescent="0.25"/>
    <row r="43215" hidden="1" x14ac:dyDescent="0.25"/>
    <row r="43216" hidden="1" x14ac:dyDescent="0.25"/>
    <row r="43217" hidden="1" x14ac:dyDescent="0.25"/>
    <row r="43218" hidden="1" x14ac:dyDescent="0.25"/>
    <row r="43219" hidden="1" x14ac:dyDescent="0.25"/>
    <row r="43220" hidden="1" x14ac:dyDescent="0.25"/>
    <row r="43221" hidden="1" x14ac:dyDescent="0.25"/>
    <row r="43222" hidden="1" x14ac:dyDescent="0.25"/>
    <row r="43223" hidden="1" x14ac:dyDescent="0.25"/>
    <row r="43224" hidden="1" x14ac:dyDescent="0.25"/>
    <row r="43225" hidden="1" x14ac:dyDescent="0.25"/>
    <row r="43226" hidden="1" x14ac:dyDescent="0.25"/>
    <row r="43227" hidden="1" x14ac:dyDescent="0.25"/>
    <row r="43228" hidden="1" x14ac:dyDescent="0.25"/>
    <row r="43229" hidden="1" x14ac:dyDescent="0.25"/>
    <row r="43230" hidden="1" x14ac:dyDescent="0.25"/>
    <row r="43231" hidden="1" x14ac:dyDescent="0.25"/>
    <row r="43232" hidden="1" x14ac:dyDescent="0.25"/>
    <row r="43233" hidden="1" x14ac:dyDescent="0.25"/>
    <row r="43234" hidden="1" x14ac:dyDescent="0.25"/>
    <row r="43235" hidden="1" x14ac:dyDescent="0.25"/>
    <row r="43236" hidden="1" x14ac:dyDescent="0.25"/>
    <row r="43237" hidden="1" x14ac:dyDescent="0.25"/>
    <row r="43238" hidden="1" x14ac:dyDescent="0.25"/>
    <row r="43239" hidden="1" x14ac:dyDescent="0.25"/>
    <row r="43240" hidden="1" x14ac:dyDescent="0.25"/>
    <row r="43241" hidden="1" x14ac:dyDescent="0.25"/>
    <row r="43242" hidden="1" x14ac:dyDescent="0.25"/>
    <row r="43243" hidden="1" x14ac:dyDescent="0.25"/>
    <row r="43244" hidden="1" x14ac:dyDescent="0.25"/>
    <row r="43245" hidden="1" x14ac:dyDescent="0.25"/>
    <row r="43246" hidden="1" x14ac:dyDescent="0.25"/>
    <row r="43247" hidden="1" x14ac:dyDescent="0.25"/>
    <row r="43248" hidden="1" x14ac:dyDescent="0.25"/>
    <row r="43249" hidden="1" x14ac:dyDescent="0.25"/>
    <row r="43250" hidden="1" x14ac:dyDescent="0.25"/>
    <row r="43251" hidden="1" x14ac:dyDescent="0.25"/>
    <row r="43252" hidden="1" x14ac:dyDescent="0.25"/>
    <row r="43253" hidden="1" x14ac:dyDescent="0.25"/>
    <row r="43254" hidden="1" x14ac:dyDescent="0.25"/>
    <row r="43255" hidden="1" x14ac:dyDescent="0.25"/>
    <row r="43256" hidden="1" x14ac:dyDescent="0.25"/>
    <row r="43257" hidden="1" x14ac:dyDescent="0.25"/>
    <row r="43258" hidden="1" x14ac:dyDescent="0.25"/>
    <row r="43259" hidden="1" x14ac:dyDescent="0.25"/>
    <row r="43260" hidden="1" x14ac:dyDescent="0.25"/>
    <row r="43261" hidden="1" x14ac:dyDescent="0.25"/>
    <row r="43262" hidden="1" x14ac:dyDescent="0.25"/>
    <row r="43263" hidden="1" x14ac:dyDescent="0.25"/>
    <row r="43264" hidden="1" x14ac:dyDescent="0.25"/>
    <row r="43265" hidden="1" x14ac:dyDescent="0.25"/>
    <row r="43266" hidden="1" x14ac:dyDescent="0.25"/>
    <row r="43267" hidden="1" x14ac:dyDescent="0.25"/>
    <row r="43268" hidden="1" x14ac:dyDescent="0.25"/>
    <row r="43269" hidden="1" x14ac:dyDescent="0.25"/>
    <row r="43270" hidden="1" x14ac:dyDescent="0.25"/>
    <row r="43271" hidden="1" x14ac:dyDescent="0.25"/>
    <row r="43272" hidden="1" x14ac:dyDescent="0.25"/>
    <row r="43273" hidden="1" x14ac:dyDescent="0.25"/>
    <row r="43274" hidden="1" x14ac:dyDescent="0.25"/>
    <row r="43275" hidden="1" x14ac:dyDescent="0.25"/>
    <row r="43276" hidden="1" x14ac:dyDescent="0.25"/>
    <row r="43277" hidden="1" x14ac:dyDescent="0.25"/>
    <row r="43278" hidden="1" x14ac:dyDescent="0.25"/>
    <row r="43279" hidden="1" x14ac:dyDescent="0.25"/>
    <row r="43280" hidden="1" x14ac:dyDescent="0.25"/>
    <row r="43281" hidden="1" x14ac:dyDescent="0.25"/>
    <row r="43282" hidden="1" x14ac:dyDescent="0.25"/>
    <row r="43283" hidden="1" x14ac:dyDescent="0.25"/>
    <row r="43284" hidden="1" x14ac:dyDescent="0.25"/>
    <row r="43285" hidden="1" x14ac:dyDescent="0.25"/>
    <row r="43286" hidden="1" x14ac:dyDescent="0.25"/>
    <row r="43287" hidden="1" x14ac:dyDescent="0.25"/>
    <row r="43288" hidden="1" x14ac:dyDescent="0.25"/>
    <row r="43289" hidden="1" x14ac:dyDescent="0.25"/>
    <row r="43290" hidden="1" x14ac:dyDescent="0.25"/>
    <row r="43291" hidden="1" x14ac:dyDescent="0.25"/>
    <row r="43292" hidden="1" x14ac:dyDescent="0.25"/>
    <row r="43293" hidden="1" x14ac:dyDescent="0.25"/>
    <row r="43294" hidden="1" x14ac:dyDescent="0.25"/>
    <row r="43295" hidden="1" x14ac:dyDescent="0.25"/>
    <row r="43296" hidden="1" x14ac:dyDescent="0.25"/>
    <row r="43297" hidden="1" x14ac:dyDescent="0.25"/>
    <row r="43298" hidden="1" x14ac:dyDescent="0.25"/>
    <row r="43299" hidden="1" x14ac:dyDescent="0.25"/>
    <row r="43300" hidden="1" x14ac:dyDescent="0.25"/>
    <row r="43301" hidden="1" x14ac:dyDescent="0.25"/>
    <row r="43302" hidden="1" x14ac:dyDescent="0.25"/>
    <row r="43303" hidden="1" x14ac:dyDescent="0.25"/>
    <row r="43304" hidden="1" x14ac:dyDescent="0.25"/>
    <row r="43305" hidden="1" x14ac:dyDescent="0.25"/>
    <row r="43306" hidden="1" x14ac:dyDescent="0.25"/>
    <row r="43307" hidden="1" x14ac:dyDescent="0.25"/>
    <row r="43308" hidden="1" x14ac:dyDescent="0.25"/>
    <row r="43309" hidden="1" x14ac:dyDescent="0.25"/>
    <row r="43310" hidden="1" x14ac:dyDescent="0.25"/>
    <row r="43311" hidden="1" x14ac:dyDescent="0.25"/>
    <row r="43312" hidden="1" x14ac:dyDescent="0.25"/>
    <row r="43313" hidden="1" x14ac:dyDescent="0.25"/>
    <row r="43314" hidden="1" x14ac:dyDescent="0.25"/>
    <row r="43315" hidden="1" x14ac:dyDescent="0.25"/>
    <row r="43316" hidden="1" x14ac:dyDescent="0.25"/>
    <row r="43317" hidden="1" x14ac:dyDescent="0.25"/>
    <row r="43318" hidden="1" x14ac:dyDescent="0.25"/>
    <row r="43319" hidden="1" x14ac:dyDescent="0.25"/>
    <row r="43320" hidden="1" x14ac:dyDescent="0.25"/>
    <row r="43321" hidden="1" x14ac:dyDescent="0.25"/>
    <row r="43322" hidden="1" x14ac:dyDescent="0.25"/>
    <row r="43323" hidden="1" x14ac:dyDescent="0.25"/>
    <row r="43324" hidden="1" x14ac:dyDescent="0.25"/>
    <row r="43325" hidden="1" x14ac:dyDescent="0.25"/>
    <row r="43326" hidden="1" x14ac:dyDescent="0.25"/>
    <row r="43327" hidden="1" x14ac:dyDescent="0.25"/>
    <row r="43328" hidden="1" x14ac:dyDescent="0.25"/>
    <row r="43329" hidden="1" x14ac:dyDescent="0.25"/>
    <row r="43330" hidden="1" x14ac:dyDescent="0.25"/>
    <row r="43331" hidden="1" x14ac:dyDescent="0.25"/>
    <row r="43332" hidden="1" x14ac:dyDescent="0.25"/>
    <row r="43333" hidden="1" x14ac:dyDescent="0.25"/>
    <row r="43334" hidden="1" x14ac:dyDescent="0.25"/>
    <row r="43335" hidden="1" x14ac:dyDescent="0.25"/>
    <row r="43336" hidden="1" x14ac:dyDescent="0.25"/>
    <row r="43337" hidden="1" x14ac:dyDescent="0.25"/>
    <row r="43338" hidden="1" x14ac:dyDescent="0.25"/>
    <row r="43339" hidden="1" x14ac:dyDescent="0.25"/>
    <row r="43340" hidden="1" x14ac:dyDescent="0.25"/>
    <row r="43341" hidden="1" x14ac:dyDescent="0.25"/>
    <row r="43342" hidden="1" x14ac:dyDescent="0.25"/>
    <row r="43343" hidden="1" x14ac:dyDescent="0.25"/>
    <row r="43344" hidden="1" x14ac:dyDescent="0.25"/>
    <row r="43345" hidden="1" x14ac:dyDescent="0.25"/>
    <row r="43346" hidden="1" x14ac:dyDescent="0.25"/>
    <row r="43347" hidden="1" x14ac:dyDescent="0.25"/>
    <row r="43348" hidden="1" x14ac:dyDescent="0.25"/>
    <row r="43349" hidden="1" x14ac:dyDescent="0.25"/>
    <row r="43350" hidden="1" x14ac:dyDescent="0.25"/>
    <row r="43351" hidden="1" x14ac:dyDescent="0.25"/>
    <row r="43352" hidden="1" x14ac:dyDescent="0.25"/>
    <row r="43353" hidden="1" x14ac:dyDescent="0.25"/>
    <row r="43354" hidden="1" x14ac:dyDescent="0.25"/>
    <row r="43355" hidden="1" x14ac:dyDescent="0.25"/>
    <row r="43356" hidden="1" x14ac:dyDescent="0.25"/>
    <row r="43357" hidden="1" x14ac:dyDescent="0.25"/>
    <row r="43358" hidden="1" x14ac:dyDescent="0.25"/>
    <row r="43359" hidden="1" x14ac:dyDescent="0.25"/>
    <row r="43360" hidden="1" x14ac:dyDescent="0.25"/>
    <row r="43361" hidden="1" x14ac:dyDescent="0.25"/>
    <row r="43362" hidden="1" x14ac:dyDescent="0.25"/>
    <row r="43363" hidden="1" x14ac:dyDescent="0.25"/>
    <row r="43364" hidden="1" x14ac:dyDescent="0.25"/>
    <row r="43365" hidden="1" x14ac:dyDescent="0.25"/>
    <row r="43366" hidden="1" x14ac:dyDescent="0.25"/>
    <row r="43367" hidden="1" x14ac:dyDescent="0.25"/>
    <row r="43368" hidden="1" x14ac:dyDescent="0.25"/>
    <row r="43369" hidden="1" x14ac:dyDescent="0.25"/>
    <row r="43370" hidden="1" x14ac:dyDescent="0.25"/>
    <row r="43371" hidden="1" x14ac:dyDescent="0.25"/>
    <row r="43372" hidden="1" x14ac:dyDescent="0.25"/>
    <row r="43373" hidden="1" x14ac:dyDescent="0.25"/>
    <row r="43374" hidden="1" x14ac:dyDescent="0.25"/>
    <row r="43375" hidden="1" x14ac:dyDescent="0.25"/>
    <row r="43376" hidden="1" x14ac:dyDescent="0.25"/>
    <row r="43377" hidden="1" x14ac:dyDescent="0.25"/>
    <row r="43378" hidden="1" x14ac:dyDescent="0.25"/>
    <row r="43379" hidden="1" x14ac:dyDescent="0.25"/>
    <row r="43380" hidden="1" x14ac:dyDescent="0.25"/>
    <row r="43381" hidden="1" x14ac:dyDescent="0.25"/>
    <row r="43382" hidden="1" x14ac:dyDescent="0.25"/>
    <row r="43383" hidden="1" x14ac:dyDescent="0.25"/>
    <row r="43384" hidden="1" x14ac:dyDescent="0.25"/>
    <row r="43385" hidden="1" x14ac:dyDescent="0.25"/>
    <row r="43386" hidden="1" x14ac:dyDescent="0.25"/>
    <row r="43387" hidden="1" x14ac:dyDescent="0.25"/>
    <row r="43388" hidden="1" x14ac:dyDescent="0.25"/>
    <row r="43389" hidden="1" x14ac:dyDescent="0.25"/>
    <row r="43390" hidden="1" x14ac:dyDescent="0.25"/>
    <row r="43391" hidden="1" x14ac:dyDescent="0.25"/>
    <row r="43392" hidden="1" x14ac:dyDescent="0.25"/>
    <row r="43393" hidden="1" x14ac:dyDescent="0.25"/>
    <row r="43394" hidden="1" x14ac:dyDescent="0.25"/>
    <row r="43395" hidden="1" x14ac:dyDescent="0.25"/>
    <row r="43396" hidden="1" x14ac:dyDescent="0.25"/>
    <row r="43397" hidden="1" x14ac:dyDescent="0.25"/>
    <row r="43398" hidden="1" x14ac:dyDescent="0.25"/>
    <row r="43399" hidden="1" x14ac:dyDescent="0.25"/>
    <row r="43400" hidden="1" x14ac:dyDescent="0.25"/>
    <row r="43401" hidden="1" x14ac:dyDescent="0.25"/>
    <row r="43402" hidden="1" x14ac:dyDescent="0.25"/>
    <row r="43403" hidden="1" x14ac:dyDescent="0.25"/>
    <row r="43404" hidden="1" x14ac:dyDescent="0.25"/>
    <row r="43405" hidden="1" x14ac:dyDescent="0.25"/>
    <row r="43406" hidden="1" x14ac:dyDescent="0.25"/>
    <row r="43407" hidden="1" x14ac:dyDescent="0.25"/>
    <row r="43408" hidden="1" x14ac:dyDescent="0.25"/>
    <row r="43409" hidden="1" x14ac:dyDescent="0.25"/>
    <row r="43410" hidden="1" x14ac:dyDescent="0.25"/>
    <row r="43411" hidden="1" x14ac:dyDescent="0.25"/>
    <row r="43412" hidden="1" x14ac:dyDescent="0.25"/>
    <row r="43413" hidden="1" x14ac:dyDescent="0.25"/>
    <row r="43414" hidden="1" x14ac:dyDescent="0.25"/>
    <row r="43415" hidden="1" x14ac:dyDescent="0.25"/>
    <row r="43416" hidden="1" x14ac:dyDescent="0.25"/>
    <row r="43417" hidden="1" x14ac:dyDescent="0.25"/>
    <row r="43418" hidden="1" x14ac:dyDescent="0.25"/>
    <row r="43419" hidden="1" x14ac:dyDescent="0.25"/>
    <row r="43420" hidden="1" x14ac:dyDescent="0.25"/>
    <row r="43421" hidden="1" x14ac:dyDescent="0.25"/>
    <row r="43422" hidden="1" x14ac:dyDescent="0.25"/>
    <row r="43423" hidden="1" x14ac:dyDescent="0.25"/>
    <row r="43424" hidden="1" x14ac:dyDescent="0.25"/>
    <row r="43425" hidden="1" x14ac:dyDescent="0.25"/>
    <row r="43426" hidden="1" x14ac:dyDescent="0.25"/>
    <row r="43427" hidden="1" x14ac:dyDescent="0.25"/>
    <row r="43428" hidden="1" x14ac:dyDescent="0.25"/>
    <row r="43429" hidden="1" x14ac:dyDescent="0.25"/>
    <row r="43430" hidden="1" x14ac:dyDescent="0.25"/>
    <row r="43431" hidden="1" x14ac:dyDescent="0.25"/>
    <row r="43432" hidden="1" x14ac:dyDescent="0.25"/>
    <row r="43433" hidden="1" x14ac:dyDescent="0.25"/>
    <row r="43434" hidden="1" x14ac:dyDescent="0.25"/>
    <row r="43435" hidden="1" x14ac:dyDescent="0.25"/>
    <row r="43436" hidden="1" x14ac:dyDescent="0.25"/>
    <row r="43437" hidden="1" x14ac:dyDescent="0.25"/>
    <row r="43438" hidden="1" x14ac:dyDescent="0.25"/>
    <row r="43439" hidden="1" x14ac:dyDescent="0.25"/>
    <row r="43440" hidden="1" x14ac:dyDescent="0.25"/>
    <row r="43441" hidden="1" x14ac:dyDescent="0.25"/>
    <row r="43442" hidden="1" x14ac:dyDescent="0.25"/>
    <row r="43443" hidden="1" x14ac:dyDescent="0.25"/>
    <row r="43444" hidden="1" x14ac:dyDescent="0.25"/>
    <row r="43445" hidden="1" x14ac:dyDescent="0.25"/>
    <row r="43446" hidden="1" x14ac:dyDescent="0.25"/>
    <row r="43447" hidden="1" x14ac:dyDescent="0.25"/>
    <row r="43448" hidden="1" x14ac:dyDescent="0.25"/>
    <row r="43449" hidden="1" x14ac:dyDescent="0.25"/>
    <row r="43450" hidden="1" x14ac:dyDescent="0.25"/>
    <row r="43451" hidden="1" x14ac:dyDescent="0.25"/>
    <row r="43452" hidden="1" x14ac:dyDescent="0.25"/>
    <row r="43453" hidden="1" x14ac:dyDescent="0.25"/>
    <row r="43454" hidden="1" x14ac:dyDescent="0.25"/>
    <row r="43455" hidden="1" x14ac:dyDescent="0.25"/>
    <row r="43456" hidden="1" x14ac:dyDescent="0.25"/>
    <row r="43457" hidden="1" x14ac:dyDescent="0.25"/>
    <row r="43458" hidden="1" x14ac:dyDescent="0.25"/>
    <row r="43459" hidden="1" x14ac:dyDescent="0.25"/>
    <row r="43460" hidden="1" x14ac:dyDescent="0.25"/>
    <row r="43461" hidden="1" x14ac:dyDescent="0.25"/>
    <row r="43462" hidden="1" x14ac:dyDescent="0.25"/>
    <row r="43463" hidden="1" x14ac:dyDescent="0.25"/>
    <row r="43464" hidden="1" x14ac:dyDescent="0.25"/>
    <row r="43465" hidden="1" x14ac:dyDescent="0.25"/>
    <row r="43466" hidden="1" x14ac:dyDescent="0.25"/>
    <row r="43467" hidden="1" x14ac:dyDescent="0.25"/>
    <row r="43468" hidden="1" x14ac:dyDescent="0.25"/>
    <row r="43469" hidden="1" x14ac:dyDescent="0.25"/>
    <row r="43470" hidden="1" x14ac:dyDescent="0.25"/>
    <row r="43471" hidden="1" x14ac:dyDescent="0.25"/>
    <row r="43472" hidden="1" x14ac:dyDescent="0.25"/>
    <row r="43473" hidden="1" x14ac:dyDescent="0.25"/>
    <row r="43474" hidden="1" x14ac:dyDescent="0.25"/>
    <row r="43475" hidden="1" x14ac:dyDescent="0.25"/>
    <row r="43476" hidden="1" x14ac:dyDescent="0.25"/>
    <row r="43477" hidden="1" x14ac:dyDescent="0.25"/>
    <row r="43478" hidden="1" x14ac:dyDescent="0.25"/>
    <row r="43479" hidden="1" x14ac:dyDescent="0.25"/>
    <row r="43480" hidden="1" x14ac:dyDescent="0.25"/>
    <row r="43481" hidden="1" x14ac:dyDescent="0.25"/>
    <row r="43482" hidden="1" x14ac:dyDescent="0.25"/>
    <row r="43483" hidden="1" x14ac:dyDescent="0.25"/>
    <row r="43484" hidden="1" x14ac:dyDescent="0.25"/>
    <row r="43485" hidden="1" x14ac:dyDescent="0.25"/>
    <row r="43486" hidden="1" x14ac:dyDescent="0.25"/>
    <row r="43487" hidden="1" x14ac:dyDescent="0.25"/>
    <row r="43488" hidden="1" x14ac:dyDescent="0.25"/>
    <row r="43489" hidden="1" x14ac:dyDescent="0.25"/>
    <row r="43490" hidden="1" x14ac:dyDescent="0.25"/>
    <row r="43491" hidden="1" x14ac:dyDescent="0.25"/>
    <row r="43492" hidden="1" x14ac:dyDescent="0.25"/>
    <row r="43493" hidden="1" x14ac:dyDescent="0.25"/>
    <row r="43494" hidden="1" x14ac:dyDescent="0.25"/>
    <row r="43495" hidden="1" x14ac:dyDescent="0.25"/>
    <row r="43496" hidden="1" x14ac:dyDescent="0.25"/>
    <row r="43497" hidden="1" x14ac:dyDescent="0.25"/>
    <row r="43498" hidden="1" x14ac:dyDescent="0.25"/>
    <row r="43499" hidden="1" x14ac:dyDescent="0.25"/>
    <row r="43500" hidden="1" x14ac:dyDescent="0.25"/>
    <row r="43501" hidden="1" x14ac:dyDescent="0.25"/>
    <row r="43502" hidden="1" x14ac:dyDescent="0.25"/>
    <row r="43503" hidden="1" x14ac:dyDescent="0.25"/>
    <row r="43504" hidden="1" x14ac:dyDescent="0.25"/>
    <row r="43505" hidden="1" x14ac:dyDescent="0.25"/>
    <row r="43506" hidden="1" x14ac:dyDescent="0.25"/>
    <row r="43507" hidden="1" x14ac:dyDescent="0.25"/>
    <row r="43508" hidden="1" x14ac:dyDescent="0.25"/>
    <row r="43509" hidden="1" x14ac:dyDescent="0.25"/>
    <row r="43510" hidden="1" x14ac:dyDescent="0.25"/>
    <row r="43511" hidden="1" x14ac:dyDescent="0.25"/>
    <row r="43512" hidden="1" x14ac:dyDescent="0.25"/>
    <row r="43513" hidden="1" x14ac:dyDescent="0.25"/>
    <row r="43514" hidden="1" x14ac:dyDescent="0.25"/>
    <row r="43515" hidden="1" x14ac:dyDescent="0.25"/>
    <row r="43516" hidden="1" x14ac:dyDescent="0.25"/>
    <row r="43517" hidden="1" x14ac:dyDescent="0.25"/>
    <row r="43518" hidden="1" x14ac:dyDescent="0.25"/>
    <row r="43519" hidden="1" x14ac:dyDescent="0.25"/>
    <row r="43520" hidden="1" x14ac:dyDescent="0.25"/>
    <row r="43521" hidden="1" x14ac:dyDescent="0.25"/>
    <row r="43522" hidden="1" x14ac:dyDescent="0.25"/>
    <row r="43523" hidden="1" x14ac:dyDescent="0.25"/>
    <row r="43524" hidden="1" x14ac:dyDescent="0.25"/>
    <row r="43525" hidden="1" x14ac:dyDescent="0.25"/>
    <row r="43526" hidden="1" x14ac:dyDescent="0.25"/>
    <row r="43527" hidden="1" x14ac:dyDescent="0.25"/>
    <row r="43528" hidden="1" x14ac:dyDescent="0.25"/>
    <row r="43529" hidden="1" x14ac:dyDescent="0.25"/>
    <row r="43530" hidden="1" x14ac:dyDescent="0.25"/>
    <row r="43531" hidden="1" x14ac:dyDescent="0.25"/>
    <row r="43532" hidden="1" x14ac:dyDescent="0.25"/>
    <row r="43533" hidden="1" x14ac:dyDescent="0.25"/>
    <row r="43534" hidden="1" x14ac:dyDescent="0.25"/>
    <row r="43535" hidden="1" x14ac:dyDescent="0.25"/>
    <row r="43536" hidden="1" x14ac:dyDescent="0.25"/>
    <row r="43537" hidden="1" x14ac:dyDescent="0.25"/>
    <row r="43538" hidden="1" x14ac:dyDescent="0.25"/>
    <row r="43539" hidden="1" x14ac:dyDescent="0.25"/>
    <row r="43540" hidden="1" x14ac:dyDescent="0.25"/>
    <row r="43541" hidden="1" x14ac:dyDescent="0.25"/>
    <row r="43542" hidden="1" x14ac:dyDescent="0.25"/>
    <row r="43543" hidden="1" x14ac:dyDescent="0.25"/>
    <row r="43544" hidden="1" x14ac:dyDescent="0.25"/>
    <row r="43545" hidden="1" x14ac:dyDescent="0.25"/>
    <row r="43546" hidden="1" x14ac:dyDescent="0.25"/>
    <row r="43547" hidden="1" x14ac:dyDescent="0.25"/>
    <row r="43548" hidden="1" x14ac:dyDescent="0.25"/>
    <row r="43549" hidden="1" x14ac:dyDescent="0.25"/>
    <row r="43550" hidden="1" x14ac:dyDescent="0.25"/>
    <row r="43551" hidden="1" x14ac:dyDescent="0.25"/>
    <row r="43552" hidden="1" x14ac:dyDescent="0.25"/>
    <row r="43553" hidden="1" x14ac:dyDescent="0.25"/>
    <row r="43554" hidden="1" x14ac:dyDescent="0.25"/>
    <row r="43555" hidden="1" x14ac:dyDescent="0.25"/>
    <row r="43556" hidden="1" x14ac:dyDescent="0.25"/>
    <row r="43557" hidden="1" x14ac:dyDescent="0.25"/>
    <row r="43558" hidden="1" x14ac:dyDescent="0.25"/>
    <row r="43559" hidden="1" x14ac:dyDescent="0.25"/>
    <row r="43560" hidden="1" x14ac:dyDescent="0.25"/>
    <row r="43561" hidden="1" x14ac:dyDescent="0.25"/>
    <row r="43562" hidden="1" x14ac:dyDescent="0.25"/>
    <row r="43563" hidden="1" x14ac:dyDescent="0.25"/>
    <row r="43564" hidden="1" x14ac:dyDescent="0.25"/>
    <row r="43565" hidden="1" x14ac:dyDescent="0.25"/>
    <row r="43566" hidden="1" x14ac:dyDescent="0.25"/>
    <row r="43567" hidden="1" x14ac:dyDescent="0.25"/>
    <row r="43568" hidden="1" x14ac:dyDescent="0.25"/>
    <row r="43569" hidden="1" x14ac:dyDescent="0.25"/>
    <row r="43570" hidden="1" x14ac:dyDescent="0.25"/>
    <row r="43571" hidden="1" x14ac:dyDescent="0.25"/>
    <row r="43572" hidden="1" x14ac:dyDescent="0.25"/>
    <row r="43573" hidden="1" x14ac:dyDescent="0.25"/>
    <row r="43574" hidden="1" x14ac:dyDescent="0.25"/>
    <row r="43575" hidden="1" x14ac:dyDescent="0.25"/>
    <row r="43576" hidden="1" x14ac:dyDescent="0.25"/>
    <row r="43577" hidden="1" x14ac:dyDescent="0.25"/>
    <row r="43578" hidden="1" x14ac:dyDescent="0.25"/>
    <row r="43579" hidden="1" x14ac:dyDescent="0.25"/>
    <row r="43580" hidden="1" x14ac:dyDescent="0.25"/>
    <row r="43581" hidden="1" x14ac:dyDescent="0.25"/>
    <row r="43582" hidden="1" x14ac:dyDescent="0.25"/>
    <row r="43583" hidden="1" x14ac:dyDescent="0.25"/>
    <row r="43584" hidden="1" x14ac:dyDescent="0.25"/>
    <row r="43585" hidden="1" x14ac:dyDescent="0.25"/>
    <row r="43586" hidden="1" x14ac:dyDescent="0.25"/>
    <row r="43587" hidden="1" x14ac:dyDescent="0.25"/>
    <row r="43588" hidden="1" x14ac:dyDescent="0.25"/>
    <row r="43589" hidden="1" x14ac:dyDescent="0.25"/>
    <row r="43590" hidden="1" x14ac:dyDescent="0.25"/>
    <row r="43591" hidden="1" x14ac:dyDescent="0.25"/>
    <row r="43592" hidden="1" x14ac:dyDescent="0.25"/>
    <row r="43593" hidden="1" x14ac:dyDescent="0.25"/>
    <row r="43594" hidden="1" x14ac:dyDescent="0.25"/>
    <row r="43595" hidden="1" x14ac:dyDescent="0.25"/>
    <row r="43596" hidden="1" x14ac:dyDescent="0.25"/>
    <row r="43597" hidden="1" x14ac:dyDescent="0.25"/>
    <row r="43598" hidden="1" x14ac:dyDescent="0.25"/>
    <row r="43599" hidden="1" x14ac:dyDescent="0.25"/>
    <row r="43600" hidden="1" x14ac:dyDescent="0.25"/>
    <row r="43601" hidden="1" x14ac:dyDescent="0.25"/>
    <row r="43602" hidden="1" x14ac:dyDescent="0.25"/>
    <row r="43603" hidden="1" x14ac:dyDescent="0.25"/>
    <row r="43604" hidden="1" x14ac:dyDescent="0.25"/>
    <row r="43605" hidden="1" x14ac:dyDescent="0.25"/>
    <row r="43606" hidden="1" x14ac:dyDescent="0.25"/>
    <row r="43607" hidden="1" x14ac:dyDescent="0.25"/>
    <row r="43608" hidden="1" x14ac:dyDescent="0.25"/>
    <row r="43609" hidden="1" x14ac:dyDescent="0.25"/>
    <row r="43610" hidden="1" x14ac:dyDescent="0.25"/>
    <row r="43611" hidden="1" x14ac:dyDescent="0.25"/>
    <row r="43612" hidden="1" x14ac:dyDescent="0.25"/>
    <row r="43613" hidden="1" x14ac:dyDescent="0.25"/>
    <row r="43614" hidden="1" x14ac:dyDescent="0.25"/>
    <row r="43615" hidden="1" x14ac:dyDescent="0.25"/>
    <row r="43616" hidden="1" x14ac:dyDescent="0.25"/>
    <row r="43617" hidden="1" x14ac:dyDescent="0.25"/>
    <row r="43618" hidden="1" x14ac:dyDescent="0.25"/>
    <row r="43619" hidden="1" x14ac:dyDescent="0.25"/>
    <row r="43620" hidden="1" x14ac:dyDescent="0.25"/>
    <row r="43621" hidden="1" x14ac:dyDescent="0.25"/>
    <row r="43622" hidden="1" x14ac:dyDescent="0.25"/>
    <row r="43623" hidden="1" x14ac:dyDescent="0.25"/>
    <row r="43624" hidden="1" x14ac:dyDescent="0.25"/>
    <row r="43625" hidden="1" x14ac:dyDescent="0.25"/>
    <row r="43626" hidden="1" x14ac:dyDescent="0.25"/>
    <row r="43627" hidden="1" x14ac:dyDescent="0.25"/>
    <row r="43628" hidden="1" x14ac:dyDescent="0.25"/>
    <row r="43629" hidden="1" x14ac:dyDescent="0.25"/>
    <row r="43630" hidden="1" x14ac:dyDescent="0.25"/>
    <row r="43631" hidden="1" x14ac:dyDescent="0.25"/>
    <row r="43632" hidden="1" x14ac:dyDescent="0.25"/>
    <row r="43633" hidden="1" x14ac:dyDescent="0.25"/>
    <row r="43634" hidden="1" x14ac:dyDescent="0.25"/>
    <row r="43635" hidden="1" x14ac:dyDescent="0.25"/>
    <row r="43636" hidden="1" x14ac:dyDescent="0.25"/>
    <row r="43637" hidden="1" x14ac:dyDescent="0.25"/>
    <row r="43638" hidden="1" x14ac:dyDescent="0.25"/>
    <row r="43639" hidden="1" x14ac:dyDescent="0.25"/>
    <row r="43640" hidden="1" x14ac:dyDescent="0.25"/>
    <row r="43641" hidden="1" x14ac:dyDescent="0.25"/>
    <row r="43642" hidden="1" x14ac:dyDescent="0.25"/>
    <row r="43643" hidden="1" x14ac:dyDescent="0.25"/>
    <row r="43644" hidden="1" x14ac:dyDescent="0.25"/>
    <row r="43645" hidden="1" x14ac:dyDescent="0.25"/>
    <row r="43646" hidden="1" x14ac:dyDescent="0.25"/>
    <row r="43647" hidden="1" x14ac:dyDescent="0.25"/>
    <row r="43648" hidden="1" x14ac:dyDescent="0.25"/>
    <row r="43649" hidden="1" x14ac:dyDescent="0.25"/>
    <row r="43650" hidden="1" x14ac:dyDescent="0.25"/>
    <row r="43651" hidden="1" x14ac:dyDescent="0.25"/>
    <row r="43652" hidden="1" x14ac:dyDescent="0.25"/>
    <row r="43653" hidden="1" x14ac:dyDescent="0.25"/>
    <row r="43654" hidden="1" x14ac:dyDescent="0.25"/>
    <row r="43655" hidden="1" x14ac:dyDescent="0.25"/>
    <row r="43656" hidden="1" x14ac:dyDescent="0.25"/>
    <row r="43657" hidden="1" x14ac:dyDescent="0.25"/>
    <row r="43658" hidden="1" x14ac:dyDescent="0.25"/>
    <row r="43659" hidden="1" x14ac:dyDescent="0.25"/>
    <row r="43660" hidden="1" x14ac:dyDescent="0.25"/>
    <row r="43661" hidden="1" x14ac:dyDescent="0.25"/>
    <row r="43662" hidden="1" x14ac:dyDescent="0.25"/>
    <row r="43663" hidden="1" x14ac:dyDescent="0.25"/>
    <row r="43664" hidden="1" x14ac:dyDescent="0.25"/>
    <row r="43665" hidden="1" x14ac:dyDescent="0.25"/>
    <row r="43666" hidden="1" x14ac:dyDescent="0.25"/>
    <row r="43667" hidden="1" x14ac:dyDescent="0.25"/>
    <row r="43668" hidden="1" x14ac:dyDescent="0.25"/>
    <row r="43669" hidden="1" x14ac:dyDescent="0.25"/>
    <row r="43670" hidden="1" x14ac:dyDescent="0.25"/>
    <row r="43671" hidden="1" x14ac:dyDescent="0.25"/>
    <row r="43672" hidden="1" x14ac:dyDescent="0.25"/>
    <row r="43673" hidden="1" x14ac:dyDescent="0.25"/>
    <row r="43674" hidden="1" x14ac:dyDescent="0.25"/>
    <row r="43675" hidden="1" x14ac:dyDescent="0.25"/>
    <row r="43676" hidden="1" x14ac:dyDescent="0.25"/>
    <row r="43677" hidden="1" x14ac:dyDescent="0.25"/>
    <row r="43678" hidden="1" x14ac:dyDescent="0.25"/>
    <row r="43679" hidden="1" x14ac:dyDescent="0.25"/>
    <row r="43680" hidden="1" x14ac:dyDescent="0.25"/>
    <row r="43681" hidden="1" x14ac:dyDescent="0.25"/>
    <row r="43682" hidden="1" x14ac:dyDescent="0.25"/>
    <row r="43683" hidden="1" x14ac:dyDescent="0.25"/>
    <row r="43684" hidden="1" x14ac:dyDescent="0.25"/>
    <row r="43685" hidden="1" x14ac:dyDescent="0.25"/>
    <row r="43686" hidden="1" x14ac:dyDescent="0.25"/>
    <row r="43687" hidden="1" x14ac:dyDescent="0.25"/>
    <row r="43688" hidden="1" x14ac:dyDescent="0.25"/>
    <row r="43689" hidden="1" x14ac:dyDescent="0.25"/>
    <row r="43690" hidden="1" x14ac:dyDescent="0.25"/>
    <row r="43691" hidden="1" x14ac:dyDescent="0.25"/>
    <row r="43692" hidden="1" x14ac:dyDescent="0.25"/>
    <row r="43693" hidden="1" x14ac:dyDescent="0.25"/>
    <row r="43694" hidden="1" x14ac:dyDescent="0.25"/>
    <row r="43695" hidden="1" x14ac:dyDescent="0.25"/>
    <row r="43696" hidden="1" x14ac:dyDescent="0.25"/>
    <row r="43697" hidden="1" x14ac:dyDescent="0.25"/>
    <row r="43698" hidden="1" x14ac:dyDescent="0.25"/>
    <row r="43699" hidden="1" x14ac:dyDescent="0.25"/>
    <row r="43700" hidden="1" x14ac:dyDescent="0.25"/>
    <row r="43701" hidden="1" x14ac:dyDescent="0.25"/>
    <row r="43702" hidden="1" x14ac:dyDescent="0.25"/>
    <row r="43703" hidden="1" x14ac:dyDescent="0.25"/>
    <row r="43704" hidden="1" x14ac:dyDescent="0.25"/>
    <row r="43705" hidden="1" x14ac:dyDescent="0.25"/>
    <row r="43706" hidden="1" x14ac:dyDescent="0.25"/>
    <row r="43707" hidden="1" x14ac:dyDescent="0.25"/>
    <row r="43708" hidden="1" x14ac:dyDescent="0.25"/>
    <row r="43709" hidden="1" x14ac:dyDescent="0.25"/>
    <row r="43710" hidden="1" x14ac:dyDescent="0.25"/>
    <row r="43711" hidden="1" x14ac:dyDescent="0.25"/>
    <row r="43712" hidden="1" x14ac:dyDescent="0.25"/>
    <row r="43713" hidden="1" x14ac:dyDescent="0.25"/>
    <row r="43714" hidden="1" x14ac:dyDescent="0.25"/>
    <row r="43715" hidden="1" x14ac:dyDescent="0.25"/>
    <row r="43716" hidden="1" x14ac:dyDescent="0.25"/>
    <row r="43717" hidden="1" x14ac:dyDescent="0.25"/>
    <row r="43718" hidden="1" x14ac:dyDescent="0.25"/>
    <row r="43719" hidden="1" x14ac:dyDescent="0.25"/>
    <row r="43720" hidden="1" x14ac:dyDescent="0.25"/>
    <row r="43721" hidden="1" x14ac:dyDescent="0.25"/>
    <row r="43722" hidden="1" x14ac:dyDescent="0.25"/>
    <row r="43723" hidden="1" x14ac:dyDescent="0.25"/>
    <row r="43724" hidden="1" x14ac:dyDescent="0.25"/>
    <row r="43725" hidden="1" x14ac:dyDescent="0.25"/>
    <row r="43726" hidden="1" x14ac:dyDescent="0.25"/>
    <row r="43727" hidden="1" x14ac:dyDescent="0.25"/>
    <row r="43728" hidden="1" x14ac:dyDescent="0.25"/>
    <row r="43729" hidden="1" x14ac:dyDescent="0.25"/>
    <row r="43730" hidden="1" x14ac:dyDescent="0.25"/>
    <row r="43731" hidden="1" x14ac:dyDescent="0.25"/>
    <row r="43732" hidden="1" x14ac:dyDescent="0.25"/>
    <row r="43733" hidden="1" x14ac:dyDescent="0.25"/>
    <row r="43734" hidden="1" x14ac:dyDescent="0.25"/>
    <row r="43735" hidden="1" x14ac:dyDescent="0.25"/>
    <row r="43736" hidden="1" x14ac:dyDescent="0.25"/>
    <row r="43737" hidden="1" x14ac:dyDescent="0.25"/>
    <row r="43738" hidden="1" x14ac:dyDescent="0.25"/>
    <row r="43739" hidden="1" x14ac:dyDescent="0.25"/>
    <row r="43740" hidden="1" x14ac:dyDescent="0.25"/>
    <row r="43741" hidden="1" x14ac:dyDescent="0.25"/>
    <row r="43742" hidden="1" x14ac:dyDescent="0.25"/>
    <row r="43743" hidden="1" x14ac:dyDescent="0.25"/>
    <row r="43744" hidden="1" x14ac:dyDescent="0.25"/>
    <row r="43745" hidden="1" x14ac:dyDescent="0.25"/>
    <row r="43746" hidden="1" x14ac:dyDescent="0.25"/>
    <row r="43747" hidden="1" x14ac:dyDescent="0.25"/>
    <row r="43748" hidden="1" x14ac:dyDescent="0.25"/>
    <row r="43749" hidden="1" x14ac:dyDescent="0.25"/>
    <row r="43750" hidden="1" x14ac:dyDescent="0.25"/>
    <row r="43751" hidden="1" x14ac:dyDescent="0.25"/>
    <row r="43752" hidden="1" x14ac:dyDescent="0.25"/>
    <row r="43753" hidden="1" x14ac:dyDescent="0.25"/>
    <row r="43754" hidden="1" x14ac:dyDescent="0.25"/>
    <row r="43755" hidden="1" x14ac:dyDescent="0.25"/>
    <row r="43756" hidden="1" x14ac:dyDescent="0.25"/>
    <row r="43757" hidden="1" x14ac:dyDescent="0.25"/>
    <row r="43758" hidden="1" x14ac:dyDescent="0.25"/>
    <row r="43759" hidden="1" x14ac:dyDescent="0.25"/>
    <row r="43760" hidden="1" x14ac:dyDescent="0.25"/>
    <row r="43761" hidden="1" x14ac:dyDescent="0.25"/>
    <row r="43762" hidden="1" x14ac:dyDescent="0.25"/>
    <row r="43763" hidden="1" x14ac:dyDescent="0.25"/>
    <row r="43764" hidden="1" x14ac:dyDescent="0.25"/>
    <row r="43765" hidden="1" x14ac:dyDescent="0.25"/>
    <row r="43766" hidden="1" x14ac:dyDescent="0.25"/>
    <row r="43767" hidden="1" x14ac:dyDescent="0.25"/>
    <row r="43768" hidden="1" x14ac:dyDescent="0.25"/>
    <row r="43769" hidden="1" x14ac:dyDescent="0.25"/>
    <row r="43770" hidden="1" x14ac:dyDescent="0.25"/>
    <row r="43771" hidden="1" x14ac:dyDescent="0.25"/>
    <row r="43772" hidden="1" x14ac:dyDescent="0.25"/>
    <row r="43773" hidden="1" x14ac:dyDescent="0.25"/>
    <row r="43774" hidden="1" x14ac:dyDescent="0.25"/>
    <row r="43775" hidden="1" x14ac:dyDescent="0.25"/>
    <row r="43776" hidden="1" x14ac:dyDescent="0.25"/>
    <row r="43777" hidden="1" x14ac:dyDescent="0.25"/>
    <row r="43778" hidden="1" x14ac:dyDescent="0.25"/>
    <row r="43779" hidden="1" x14ac:dyDescent="0.25"/>
    <row r="43780" hidden="1" x14ac:dyDescent="0.25"/>
    <row r="43781" hidden="1" x14ac:dyDescent="0.25"/>
    <row r="43782" hidden="1" x14ac:dyDescent="0.25"/>
    <row r="43783" hidden="1" x14ac:dyDescent="0.25"/>
    <row r="43784" hidden="1" x14ac:dyDescent="0.25"/>
    <row r="43785" hidden="1" x14ac:dyDescent="0.25"/>
    <row r="43786" hidden="1" x14ac:dyDescent="0.25"/>
    <row r="43787" hidden="1" x14ac:dyDescent="0.25"/>
    <row r="43788" hidden="1" x14ac:dyDescent="0.25"/>
    <row r="43789" hidden="1" x14ac:dyDescent="0.25"/>
    <row r="43790" hidden="1" x14ac:dyDescent="0.25"/>
    <row r="43791" hidden="1" x14ac:dyDescent="0.25"/>
    <row r="43792" hidden="1" x14ac:dyDescent="0.25"/>
    <row r="43793" hidden="1" x14ac:dyDescent="0.25"/>
    <row r="43794" hidden="1" x14ac:dyDescent="0.25"/>
    <row r="43795" hidden="1" x14ac:dyDescent="0.25"/>
    <row r="43796" hidden="1" x14ac:dyDescent="0.25"/>
    <row r="43797" hidden="1" x14ac:dyDescent="0.25"/>
    <row r="43798" hidden="1" x14ac:dyDescent="0.25"/>
    <row r="43799" hidden="1" x14ac:dyDescent="0.25"/>
    <row r="43800" hidden="1" x14ac:dyDescent="0.25"/>
    <row r="43801" hidden="1" x14ac:dyDescent="0.25"/>
    <row r="43802" hidden="1" x14ac:dyDescent="0.25"/>
    <row r="43803" hidden="1" x14ac:dyDescent="0.25"/>
    <row r="43804" hidden="1" x14ac:dyDescent="0.25"/>
    <row r="43805" hidden="1" x14ac:dyDescent="0.25"/>
    <row r="43806" hidden="1" x14ac:dyDescent="0.25"/>
    <row r="43807" hidden="1" x14ac:dyDescent="0.25"/>
    <row r="43808" hidden="1" x14ac:dyDescent="0.25"/>
    <row r="43809" hidden="1" x14ac:dyDescent="0.25"/>
    <row r="43810" hidden="1" x14ac:dyDescent="0.25"/>
    <row r="43811" hidden="1" x14ac:dyDescent="0.25"/>
    <row r="43812" hidden="1" x14ac:dyDescent="0.25"/>
    <row r="43813" hidden="1" x14ac:dyDescent="0.25"/>
    <row r="43814" hidden="1" x14ac:dyDescent="0.25"/>
    <row r="43815" hidden="1" x14ac:dyDescent="0.25"/>
    <row r="43816" hidden="1" x14ac:dyDescent="0.25"/>
    <row r="43817" hidden="1" x14ac:dyDescent="0.25"/>
    <row r="43818" hidden="1" x14ac:dyDescent="0.25"/>
    <row r="43819" hidden="1" x14ac:dyDescent="0.25"/>
    <row r="43820" hidden="1" x14ac:dyDescent="0.25"/>
    <row r="43821" hidden="1" x14ac:dyDescent="0.25"/>
    <row r="43822" hidden="1" x14ac:dyDescent="0.25"/>
    <row r="43823" hidden="1" x14ac:dyDescent="0.25"/>
    <row r="43824" hidden="1" x14ac:dyDescent="0.25"/>
    <row r="43825" hidden="1" x14ac:dyDescent="0.25"/>
    <row r="43826" hidden="1" x14ac:dyDescent="0.25"/>
    <row r="43827" hidden="1" x14ac:dyDescent="0.25"/>
    <row r="43828" hidden="1" x14ac:dyDescent="0.25"/>
    <row r="43829" hidden="1" x14ac:dyDescent="0.25"/>
    <row r="43830" hidden="1" x14ac:dyDescent="0.25"/>
    <row r="43831" hidden="1" x14ac:dyDescent="0.25"/>
    <row r="43832" hidden="1" x14ac:dyDescent="0.25"/>
    <row r="43833" hidden="1" x14ac:dyDescent="0.25"/>
    <row r="43834" hidden="1" x14ac:dyDescent="0.25"/>
    <row r="43835" hidden="1" x14ac:dyDescent="0.25"/>
    <row r="43836" hidden="1" x14ac:dyDescent="0.25"/>
    <row r="43837" hidden="1" x14ac:dyDescent="0.25"/>
    <row r="43838" hidden="1" x14ac:dyDescent="0.25"/>
    <row r="43839" hidden="1" x14ac:dyDescent="0.25"/>
    <row r="43840" hidden="1" x14ac:dyDescent="0.25"/>
    <row r="43841" hidden="1" x14ac:dyDescent="0.25"/>
    <row r="43842" hidden="1" x14ac:dyDescent="0.25"/>
    <row r="43843" hidden="1" x14ac:dyDescent="0.25"/>
    <row r="43844" hidden="1" x14ac:dyDescent="0.25"/>
    <row r="43845" hidden="1" x14ac:dyDescent="0.25"/>
    <row r="43846" hidden="1" x14ac:dyDescent="0.25"/>
    <row r="43847" hidden="1" x14ac:dyDescent="0.25"/>
    <row r="43848" hidden="1" x14ac:dyDescent="0.25"/>
    <row r="43849" hidden="1" x14ac:dyDescent="0.25"/>
    <row r="43850" hidden="1" x14ac:dyDescent="0.25"/>
    <row r="43851" hidden="1" x14ac:dyDescent="0.25"/>
    <row r="43852" hidden="1" x14ac:dyDescent="0.25"/>
    <row r="43853" hidden="1" x14ac:dyDescent="0.25"/>
    <row r="43854" hidden="1" x14ac:dyDescent="0.25"/>
    <row r="43855" hidden="1" x14ac:dyDescent="0.25"/>
    <row r="43856" hidden="1" x14ac:dyDescent="0.25"/>
    <row r="43857" hidden="1" x14ac:dyDescent="0.25"/>
    <row r="43858" hidden="1" x14ac:dyDescent="0.25"/>
    <row r="43859" hidden="1" x14ac:dyDescent="0.25"/>
    <row r="43860" hidden="1" x14ac:dyDescent="0.25"/>
    <row r="43861" hidden="1" x14ac:dyDescent="0.25"/>
    <row r="43862" hidden="1" x14ac:dyDescent="0.25"/>
    <row r="43863" hidden="1" x14ac:dyDescent="0.25"/>
    <row r="43864" hidden="1" x14ac:dyDescent="0.25"/>
    <row r="43865" hidden="1" x14ac:dyDescent="0.25"/>
    <row r="43866" hidden="1" x14ac:dyDescent="0.25"/>
    <row r="43867" hidden="1" x14ac:dyDescent="0.25"/>
    <row r="43868" hidden="1" x14ac:dyDescent="0.25"/>
    <row r="43869" hidden="1" x14ac:dyDescent="0.25"/>
    <row r="43870" hidden="1" x14ac:dyDescent="0.25"/>
    <row r="43871" hidden="1" x14ac:dyDescent="0.25"/>
    <row r="43872" hidden="1" x14ac:dyDescent="0.25"/>
    <row r="43873" hidden="1" x14ac:dyDescent="0.25"/>
    <row r="43874" hidden="1" x14ac:dyDescent="0.25"/>
    <row r="43875" hidden="1" x14ac:dyDescent="0.25"/>
    <row r="43876" hidden="1" x14ac:dyDescent="0.25"/>
    <row r="43877" hidden="1" x14ac:dyDescent="0.25"/>
    <row r="43878" hidden="1" x14ac:dyDescent="0.25"/>
    <row r="43879" hidden="1" x14ac:dyDescent="0.25"/>
    <row r="43880" hidden="1" x14ac:dyDescent="0.25"/>
    <row r="43881" hidden="1" x14ac:dyDescent="0.25"/>
    <row r="43882" hidden="1" x14ac:dyDescent="0.25"/>
    <row r="43883" hidden="1" x14ac:dyDescent="0.25"/>
    <row r="43884" hidden="1" x14ac:dyDescent="0.25"/>
    <row r="43885" hidden="1" x14ac:dyDescent="0.25"/>
    <row r="43886" hidden="1" x14ac:dyDescent="0.25"/>
    <row r="43887" hidden="1" x14ac:dyDescent="0.25"/>
    <row r="43888" hidden="1" x14ac:dyDescent="0.25"/>
    <row r="43889" hidden="1" x14ac:dyDescent="0.25"/>
    <row r="43890" hidden="1" x14ac:dyDescent="0.25"/>
    <row r="43891" hidden="1" x14ac:dyDescent="0.25"/>
    <row r="43892" hidden="1" x14ac:dyDescent="0.25"/>
    <row r="43893" hidden="1" x14ac:dyDescent="0.25"/>
    <row r="43894" hidden="1" x14ac:dyDescent="0.25"/>
    <row r="43895" hidden="1" x14ac:dyDescent="0.25"/>
    <row r="43896" hidden="1" x14ac:dyDescent="0.25"/>
    <row r="43897" hidden="1" x14ac:dyDescent="0.25"/>
    <row r="43898" hidden="1" x14ac:dyDescent="0.25"/>
    <row r="43899" hidden="1" x14ac:dyDescent="0.25"/>
    <row r="43900" hidden="1" x14ac:dyDescent="0.25"/>
    <row r="43901" hidden="1" x14ac:dyDescent="0.25"/>
    <row r="43902" hidden="1" x14ac:dyDescent="0.25"/>
    <row r="43903" hidden="1" x14ac:dyDescent="0.25"/>
    <row r="43904" hidden="1" x14ac:dyDescent="0.25"/>
    <row r="43905" hidden="1" x14ac:dyDescent="0.25"/>
    <row r="43906" hidden="1" x14ac:dyDescent="0.25"/>
    <row r="43907" hidden="1" x14ac:dyDescent="0.25"/>
    <row r="43908" hidden="1" x14ac:dyDescent="0.25"/>
    <row r="43909" hidden="1" x14ac:dyDescent="0.25"/>
    <row r="43910" hidden="1" x14ac:dyDescent="0.25"/>
    <row r="43911" hidden="1" x14ac:dyDescent="0.25"/>
    <row r="43912" hidden="1" x14ac:dyDescent="0.25"/>
    <row r="43913" hidden="1" x14ac:dyDescent="0.25"/>
    <row r="43914" hidden="1" x14ac:dyDescent="0.25"/>
    <row r="43915" hidden="1" x14ac:dyDescent="0.25"/>
    <row r="43916" hidden="1" x14ac:dyDescent="0.25"/>
    <row r="43917" hidden="1" x14ac:dyDescent="0.25"/>
    <row r="43918" hidden="1" x14ac:dyDescent="0.25"/>
    <row r="43919" hidden="1" x14ac:dyDescent="0.25"/>
    <row r="43920" hidden="1" x14ac:dyDescent="0.25"/>
    <row r="43921" hidden="1" x14ac:dyDescent="0.25"/>
    <row r="43922" hidden="1" x14ac:dyDescent="0.25"/>
    <row r="43923" hidden="1" x14ac:dyDescent="0.25"/>
    <row r="43924" hidden="1" x14ac:dyDescent="0.25"/>
    <row r="43925" hidden="1" x14ac:dyDescent="0.25"/>
    <row r="43926" hidden="1" x14ac:dyDescent="0.25"/>
    <row r="43927" hidden="1" x14ac:dyDescent="0.25"/>
    <row r="43928" hidden="1" x14ac:dyDescent="0.25"/>
    <row r="43929" hidden="1" x14ac:dyDescent="0.25"/>
    <row r="43930" hidden="1" x14ac:dyDescent="0.25"/>
    <row r="43931" hidden="1" x14ac:dyDescent="0.25"/>
    <row r="43932" hidden="1" x14ac:dyDescent="0.25"/>
    <row r="43933" hidden="1" x14ac:dyDescent="0.25"/>
    <row r="43934" hidden="1" x14ac:dyDescent="0.25"/>
    <row r="43935" hidden="1" x14ac:dyDescent="0.25"/>
    <row r="43936" hidden="1" x14ac:dyDescent="0.25"/>
    <row r="43937" hidden="1" x14ac:dyDescent="0.25"/>
    <row r="43938" hidden="1" x14ac:dyDescent="0.25"/>
    <row r="43939" hidden="1" x14ac:dyDescent="0.25"/>
    <row r="43940" hidden="1" x14ac:dyDescent="0.25"/>
    <row r="43941" hidden="1" x14ac:dyDescent="0.25"/>
    <row r="43942" hidden="1" x14ac:dyDescent="0.25"/>
    <row r="43943" hidden="1" x14ac:dyDescent="0.25"/>
    <row r="43944" hidden="1" x14ac:dyDescent="0.25"/>
    <row r="43945" hidden="1" x14ac:dyDescent="0.25"/>
    <row r="43946" hidden="1" x14ac:dyDescent="0.25"/>
    <row r="43947" hidden="1" x14ac:dyDescent="0.25"/>
    <row r="43948" hidden="1" x14ac:dyDescent="0.25"/>
    <row r="43949" hidden="1" x14ac:dyDescent="0.25"/>
    <row r="43950" hidden="1" x14ac:dyDescent="0.25"/>
    <row r="43951" hidden="1" x14ac:dyDescent="0.25"/>
    <row r="43952" hidden="1" x14ac:dyDescent="0.25"/>
    <row r="43953" hidden="1" x14ac:dyDescent="0.25"/>
    <row r="43954" hidden="1" x14ac:dyDescent="0.25"/>
    <row r="43955" hidden="1" x14ac:dyDescent="0.25"/>
    <row r="43956" hidden="1" x14ac:dyDescent="0.25"/>
    <row r="43957" hidden="1" x14ac:dyDescent="0.25"/>
    <row r="43958" hidden="1" x14ac:dyDescent="0.25"/>
    <row r="43959" hidden="1" x14ac:dyDescent="0.25"/>
    <row r="43960" hidden="1" x14ac:dyDescent="0.25"/>
    <row r="43961" hidden="1" x14ac:dyDescent="0.25"/>
    <row r="43962" hidden="1" x14ac:dyDescent="0.25"/>
    <row r="43963" hidden="1" x14ac:dyDescent="0.25"/>
    <row r="43964" hidden="1" x14ac:dyDescent="0.25"/>
    <row r="43965" hidden="1" x14ac:dyDescent="0.25"/>
    <row r="43966" hidden="1" x14ac:dyDescent="0.25"/>
    <row r="43967" hidden="1" x14ac:dyDescent="0.25"/>
    <row r="43968" hidden="1" x14ac:dyDescent="0.25"/>
    <row r="43969" hidden="1" x14ac:dyDescent="0.25"/>
    <row r="43970" hidden="1" x14ac:dyDescent="0.25"/>
    <row r="43971" hidden="1" x14ac:dyDescent="0.25"/>
    <row r="43972" hidden="1" x14ac:dyDescent="0.25"/>
    <row r="43973" hidden="1" x14ac:dyDescent="0.25"/>
    <row r="43974" hidden="1" x14ac:dyDescent="0.25"/>
    <row r="43975" hidden="1" x14ac:dyDescent="0.25"/>
    <row r="43976" hidden="1" x14ac:dyDescent="0.25"/>
    <row r="43977" hidden="1" x14ac:dyDescent="0.25"/>
    <row r="43978" hidden="1" x14ac:dyDescent="0.25"/>
    <row r="43979" hidden="1" x14ac:dyDescent="0.25"/>
    <row r="43980" hidden="1" x14ac:dyDescent="0.25"/>
    <row r="43981" hidden="1" x14ac:dyDescent="0.25"/>
    <row r="43982" hidden="1" x14ac:dyDescent="0.25"/>
    <row r="43983" hidden="1" x14ac:dyDescent="0.25"/>
    <row r="43984" hidden="1" x14ac:dyDescent="0.25"/>
    <row r="43985" hidden="1" x14ac:dyDescent="0.25"/>
    <row r="43986" hidden="1" x14ac:dyDescent="0.25"/>
    <row r="43987" hidden="1" x14ac:dyDescent="0.25"/>
    <row r="43988" hidden="1" x14ac:dyDescent="0.25"/>
    <row r="43989" hidden="1" x14ac:dyDescent="0.25"/>
    <row r="43990" hidden="1" x14ac:dyDescent="0.25"/>
    <row r="43991" hidden="1" x14ac:dyDescent="0.25"/>
    <row r="43992" hidden="1" x14ac:dyDescent="0.25"/>
    <row r="43993" hidden="1" x14ac:dyDescent="0.25"/>
    <row r="43994" hidden="1" x14ac:dyDescent="0.25"/>
    <row r="43995" hidden="1" x14ac:dyDescent="0.25"/>
    <row r="43996" hidden="1" x14ac:dyDescent="0.25"/>
    <row r="43997" hidden="1" x14ac:dyDescent="0.25"/>
    <row r="43998" hidden="1" x14ac:dyDescent="0.25"/>
    <row r="43999" hidden="1" x14ac:dyDescent="0.25"/>
    <row r="44000" hidden="1" x14ac:dyDescent="0.25"/>
    <row r="44001" hidden="1" x14ac:dyDescent="0.25"/>
    <row r="44002" hidden="1" x14ac:dyDescent="0.25"/>
    <row r="44003" hidden="1" x14ac:dyDescent="0.25"/>
    <row r="44004" hidden="1" x14ac:dyDescent="0.25"/>
    <row r="44005" hidden="1" x14ac:dyDescent="0.25"/>
    <row r="44006" hidden="1" x14ac:dyDescent="0.25"/>
    <row r="44007" hidden="1" x14ac:dyDescent="0.25"/>
    <row r="44008" hidden="1" x14ac:dyDescent="0.25"/>
    <row r="44009" hidden="1" x14ac:dyDescent="0.25"/>
    <row r="44010" hidden="1" x14ac:dyDescent="0.25"/>
    <row r="44011" hidden="1" x14ac:dyDescent="0.25"/>
    <row r="44012" hidden="1" x14ac:dyDescent="0.25"/>
    <row r="44013" hidden="1" x14ac:dyDescent="0.25"/>
    <row r="44014" hidden="1" x14ac:dyDescent="0.25"/>
    <row r="44015" hidden="1" x14ac:dyDescent="0.25"/>
    <row r="44016" hidden="1" x14ac:dyDescent="0.25"/>
    <row r="44017" hidden="1" x14ac:dyDescent="0.25"/>
    <row r="44018" hidden="1" x14ac:dyDescent="0.25"/>
    <row r="44019" hidden="1" x14ac:dyDescent="0.25"/>
    <row r="44020" hidden="1" x14ac:dyDescent="0.25"/>
    <row r="44021" hidden="1" x14ac:dyDescent="0.25"/>
    <row r="44022" hidden="1" x14ac:dyDescent="0.25"/>
    <row r="44023" hidden="1" x14ac:dyDescent="0.25"/>
    <row r="44024" hidden="1" x14ac:dyDescent="0.25"/>
    <row r="44025" hidden="1" x14ac:dyDescent="0.25"/>
    <row r="44026" hidden="1" x14ac:dyDescent="0.25"/>
    <row r="44027" hidden="1" x14ac:dyDescent="0.25"/>
    <row r="44028" hidden="1" x14ac:dyDescent="0.25"/>
    <row r="44029" hidden="1" x14ac:dyDescent="0.25"/>
    <row r="44030" hidden="1" x14ac:dyDescent="0.25"/>
    <row r="44031" hidden="1" x14ac:dyDescent="0.25"/>
    <row r="44032" hidden="1" x14ac:dyDescent="0.25"/>
    <row r="44033" hidden="1" x14ac:dyDescent="0.25"/>
    <row r="44034" hidden="1" x14ac:dyDescent="0.25"/>
    <row r="44035" hidden="1" x14ac:dyDescent="0.25"/>
    <row r="44036" hidden="1" x14ac:dyDescent="0.25"/>
    <row r="44037" hidden="1" x14ac:dyDescent="0.25"/>
    <row r="44038" hidden="1" x14ac:dyDescent="0.25"/>
    <row r="44039" hidden="1" x14ac:dyDescent="0.25"/>
    <row r="44040" hidden="1" x14ac:dyDescent="0.25"/>
    <row r="44041" hidden="1" x14ac:dyDescent="0.25"/>
    <row r="44042" hidden="1" x14ac:dyDescent="0.25"/>
    <row r="44043" hidden="1" x14ac:dyDescent="0.25"/>
    <row r="44044" hidden="1" x14ac:dyDescent="0.25"/>
    <row r="44045" hidden="1" x14ac:dyDescent="0.25"/>
    <row r="44046" hidden="1" x14ac:dyDescent="0.25"/>
    <row r="44047" hidden="1" x14ac:dyDescent="0.25"/>
    <row r="44048" hidden="1" x14ac:dyDescent="0.25"/>
    <row r="44049" hidden="1" x14ac:dyDescent="0.25"/>
    <row r="44050" hidden="1" x14ac:dyDescent="0.25"/>
    <row r="44051" hidden="1" x14ac:dyDescent="0.25"/>
    <row r="44052" hidden="1" x14ac:dyDescent="0.25"/>
    <row r="44053" hidden="1" x14ac:dyDescent="0.25"/>
    <row r="44054" hidden="1" x14ac:dyDescent="0.25"/>
    <row r="44055" hidden="1" x14ac:dyDescent="0.25"/>
    <row r="44056" hidden="1" x14ac:dyDescent="0.25"/>
    <row r="44057" hidden="1" x14ac:dyDescent="0.25"/>
    <row r="44058" hidden="1" x14ac:dyDescent="0.25"/>
    <row r="44059" hidden="1" x14ac:dyDescent="0.25"/>
    <row r="44060" hidden="1" x14ac:dyDescent="0.25"/>
    <row r="44061" hidden="1" x14ac:dyDescent="0.25"/>
    <row r="44062" hidden="1" x14ac:dyDescent="0.25"/>
    <row r="44063" hidden="1" x14ac:dyDescent="0.25"/>
    <row r="44064" hidden="1" x14ac:dyDescent="0.25"/>
    <row r="44065" hidden="1" x14ac:dyDescent="0.25"/>
    <row r="44066" hidden="1" x14ac:dyDescent="0.25"/>
    <row r="44067" hidden="1" x14ac:dyDescent="0.25"/>
    <row r="44068" hidden="1" x14ac:dyDescent="0.25"/>
    <row r="44069" hidden="1" x14ac:dyDescent="0.25"/>
    <row r="44070" hidden="1" x14ac:dyDescent="0.25"/>
    <row r="44071" hidden="1" x14ac:dyDescent="0.25"/>
    <row r="44072" hidden="1" x14ac:dyDescent="0.25"/>
    <row r="44073" hidden="1" x14ac:dyDescent="0.25"/>
    <row r="44074" hidden="1" x14ac:dyDescent="0.25"/>
    <row r="44075" hidden="1" x14ac:dyDescent="0.25"/>
    <row r="44076" hidden="1" x14ac:dyDescent="0.25"/>
    <row r="44077" hidden="1" x14ac:dyDescent="0.25"/>
    <row r="44078" hidden="1" x14ac:dyDescent="0.25"/>
    <row r="44079" hidden="1" x14ac:dyDescent="0.25"/>
    <row r="44080" hidden="1" x14ac:dyDescent="0.25"/>
    <row r="44081" hidden="1" x14ac:dyDescent="0.25"/>
    <row r="44082" hidden="1" x14ac:dyDescent="0.25"/>
    <row r="44083" hidden="1" x14ac:dyDescent="0.25"/>
    <row r="44084" hidden="1" x14ac:dyDescent="0.25"/>
    <row r="44085" hidden="1" x14ac:dyDescent="0.25"/>
    <row r="44086" hidden="1" x14ac:dyDescent="0.25"/>
    <row r="44087" hidden="1" x14ac:dyDescent="0.25"/>
    <row r="44088" hidden="1" x14ac:dyDescent="0.25"/>
    <row r="44089" hidden="1" x14ac:dyDescent="0.25"/>
    <row r="44090" hidden="1" x14ac:dyDescent="0.25"/>
    <row r="44091" hidden="1" x14ac:dyDescent="0.25"/>
    <row r="44092" hidden="1" x14ac:dyDescent="0.25"/>
    <row r="44093" hidden="1" x14ac:dyDescent="0.25"/>
    <row r="44094" hidden="1" x14ac:dyDescent="0.25"/>
    <row r="44095" hidden="1" x14ac:dyDescent="0.25"/>
    <row r="44096" hidden="1" x14ac:dyDescent="0.25"/>
    <row r="44097" hidden="1" x14ac:dyDescent="0.25"/>
    <row r="44098" hidden="1" x14ac:dyDescent="0.25"/>
    <row r="44099" hidden="1" x14ac:dyDescent="0.25"/>
    <row r="44100" hidden="1" x14ac:dyDescent="0.25"/>
    <row r="44101" hidden="1" x14ac:dyDescent="0.25"/>
    <row r="44102" hidden="1" x14ac:dyDescent="0.25"/>
    <row r="44103" hidden="1" x14ac:dyDescent="0.25"/>
    <row r="44104" hidden="1" x14ac:dyDescent="0.25"/>
    <row r="44105" hidden="1" x14ac:dyDescent="0.25"/>
    <row r="44106" hidden="1" x14ac:dyDescent="0.25"/>
    <row r="44107" hidden="1" x14ac:dyDescent="0.25"/>
    <row r="44108" hidden="1" x14ac:dyDescent="0.25"/>
    <row r="44109" hidden="1" x14ac:dyDescent="0.25"/>
    <row r="44110" hidden="1" x14ac:dyDescent="0.25"/>
    <row r="44111" hidden="1" x14ac:dyDescent="0.25"/>
    <row r="44112" hidden="1" x14ac:dyDescent="0.25"/>
    <row r="44113" hidden="1" x14ac:dyDescent="0.25"/>
    <row r="44114" hidden="1" x14ac:dyDescent="0.25"/>
    <row r="44115" hidden="1" x14ac:dyDescent="0.25"/>
    <row r="44116" hidden="1" x14ac:dyDescent="0.25"/>
    <row r="44117" hidden="1" x14ac:dyDescent="0.25"/>
    <row r="44118" hidden="1" x14ac:dyDescent="0.25"/>
    <row r="44119" hidden="1" x14ac:dyDescent="0.25"/>
    <row r="44120" hidden="1" x14ac:dyDescent="0.25"/>
    <row r="44121" hidden="1" x14ac:dyDescent="0.25"/>
    <row r="44122" hidden="1" x14ac:dyDescent="0.25"/>
    <row r="44123" hidden="1" x14ac:dyDescent="0.25"/>
    <row r="44124" hidden="1" x14ac:dyDescent="0.25"/>
    <row r="44125" hidden="1" x14ac:dyDescent="0.25"/>
    <row r="44126" hidden="1" x14ac:dyDescent="0.25"/>
    <row r="44127" hidden="1" x14ac:dyDescent="0.25"/>
    <row r="44128" hidden="1" x14ac:dyDescent="0.25"/>
    <row r="44129" hidden="1" x14ac:dyDescent="0.25"/>
    <row r="44130" hidden="1" x14ac:dyDescent="0.25"/>
    <row r="44131" hidden="1" x14ac:dyDescent="0.25"/>
    <row r="44132" hidden="1" x14ac:dyDescent="0.25"/>
    <row r="44133" hidden="1" x14ac:dyDescent="0.25"/>
    <row r="44134" hidden="1" x14ac:dyDescent="0.25"/>
    <row r="44135" hidden="1" x14ac:dyDescent="0.25"/>
    <row r="44136" hidden="1" x14ac:dyDescent="0.25"/>
    <row r="44137" hidden="1" x14ac:dyDescent="0.25"/>
    <row r="44138" hidden="1" x14ac:dyDescent="0.25"/>
    <row r="44139" hidden="1" x14ac:dyDescent="0.25"/>
    <row r="44140" hidden="1" x14ac:dyDescent="0.25"/>
    <row r="44141" hidden="1" x14ac:dyDescent="0.25"/>
    <row r="44142" hidden="1" x14ac:dyDescent="0.25"/>
    <row r="44143" hidden="1" x14ac:dyDescent="0.25"/>
    <row r="44144" hidden="1" x14ac:dyDescent="0.25"/>
    <row r="44145" hidden="1" x14ac:dyDescent="0.25"/>
    <row r="44146" hidden="1" x14ac:dyDescent="0.25"/>
    <row r="44147" hidden="1" x14ac:dyDescent="0.25"/>
    <row r="44148" hidden="1" x14ac:dyDescent="0.25"/>
    <row r="44149" hidden="1" x14ac:dyDescent="0.25"/>
    <row r="44150" hidden="1" x14ac:dyDescent="0.25"/>
    <row r="44151" hidden="1" x14ac:dyDescent="0.25"/>
    <row r="44152" hidden="1" x14ac:dyDescent="0.25"/>
    <row r="44153" hidden="1" x14ac:dyDescent="0.25"/>
    <row r="44154" hidden="1" x14ac:dyDescent="0.25"/>
    <row r="44155" hidden="1" x14ac:dyDescent="0.25"/>
    <row r="44156" hidden="1" x14ac:dyDescent="0.25"/>
    <row r="44157" hidden="1" x14ac:dyDescent="0.25"/>
    <row r="44158" hidden="1" x14ac:dyDescent="0.25"/>
    <row r="44159" hidden="1" x14ac:dyDescent="0.25"/>
    <row r="44160" hidden="1" x14ac:dyDescent="0.25"/>
    <row r="44161" hidden="1" x14ac:dyDescent="0.25"/>
    <row r="44162" hidden="1" x14ac:dyDescent="0.25"/>
    <row r="44163" hidden="1" x14ac:dyDescent="0.25"/>
    <row r="44164" hidden="1" x14ac:dyDescent="0.25"/>
    <row r="44165" hidden="1" x14ac:dyDescent="0.25"/>
    <row r="44166" hidden="1" x14ac:dyDescent="0.25"/>
    <row r="44167" hidden="1" x14ac:dyDescent="0.25"/>
    <row r="44168" hidden="1" x14ac:dyDescent="0.25"/>
    <row r="44169" hidden="1" x14ac:dyDescent="0.25"/>
    <row r="44170" hidden="1" x14ac:dyDescent="0.25"/>
    <row r="44171" hidden="1" x14ac:dyDescent="0.25"/>
    <row r="44172" hidden="1" x14ac:dyDescent="0.25"/>
    <row r="44173" hidden="1" x14ac:dyDescent="0.25"/>
    <row r="44174" hidden="1" x14ac:dyDescent="0.25"/>
    <row r="44175" hidden="1" x14ac:dyDescent="0.25"/>
    <row r="44176" hidden="1" x14ac:dyDescent="0.25"/>
    <row r="44177" hidden="1" x14ac:dyDescent="0.25"/>
    <row r="44178" hidden="1" x14ac:dyDescent="0.25"/>
    <row r="44179" hidden="1" x14ac:dyDescent="0.25"/>
    <row r="44180" hidden="1" x14ac:dyDescent="0.25"/>
    <row r="44181" hidden="1" x14ac:dyDescent="0.25"/>
    <row r="44182" hidden="1" x14ac:dyDescent="0.25"/>
    <row r="44183" hidden="1" x14ac:dyDescent="0.25"/>
    <row r="44184" hidden="1" x14ac:dyDescent="0.25"/>
    <row r="44185" hidden="1" x14ac:dyDescent="0.25"/>
    <row r="44186" hidden="1" x14ac:dyDescent="0.25"/>
    <row r="44187" hidden="1" x14ac:dyDescent="0.25"/>
    <row r="44188" hidden="1" x14ac:dyDescent="0.25"/>
    <row r="44189" hidden="1" x14ac:dyDescent="0.25"/>
    <row r="44190" hidden="1" x14ac:dyDescent="0.25"/>
    <row r="44191" hidden="1" x14ac:dyDescent="0.25"/>
    <row r="44192" hidden="1" x14ac:dyDescent="0.25"/>
    <row r="44193" hidden="1" x14ac:dyDescent="0.25"/>
    <row r="44194" hidden="1" x14ac:dyDescent="0.25"/>
    <row r="44195" hidden="1" x14ac:dyDescent="0.25"/>
    <row r="44196" hidden="1" x14ac:dyDescent="0.25"/>
    <row r="44197" hidden="1" x14ac:dyDescent="0.25"/>
    <row r="44198" hidden="1" x14ac:dyDescent="0.25"/>
    <row r="44199" hidden="1" x14ac:dyDescent="0.25"/>
    <row r="44200" hidden="1" x14ac:dyDescent="0.25"/>
    <row r="44201" hidden="1" x14ac:dyDescent="0.25"/>
    <row r="44202" hidden="1" x14ac:dyDescent="0.25"/>
    <row r="44203" hidden="1" x14ac:dyDescent="0.25"/>
    <row r="44204" hidden="1" x14ac:dyDescent="0.25"/>
    <row r="44205" hidden="1" x14ac:dyDescent="0.25"/>
    <row r="44206" hidden="1" x14ac:dyDescent="0.25"/>
    <row r="44207" hidden="1" x14ac:dyDescent="0.25"/>
    <row r="44208" hidden="1" x14ac:dyDescent="0.25"/>
    <row r="44209" hidden="1" x14ac:dyDescent="0.25"/>
    <row r="44210" hidden="1" x14ac:dyDescent="0.25"/>
    <row r="44211" hidden="1" x14ac:dyDescent="0.25"/>
    <row r="44212" hidden="1" x14ac:dyDescent="0.25"/>
    <row r="44213" hidden="1" x14ac:dyDescent="0.25"/>
    <row r="44214" hidden="1" x14ac:dyDescent="0.25"/>
    <row r="44215" hidden="1" x14ac:dyDescent="0.25"/>
    <row r="44216" hidden="1" x14ac:dyDescent="0.25"/>
    <row r="44217" hidden="1" x14ac:dyDescent="0.25"/>
    <row r="44218" hidden="1" x14ac:dyDescent="0.25"/>
    <row r="44219" hidden="1" x14ac:dyDescent="0.25"/>
    <row r="44220" hidden="1" x14ac:dyDescent="0.25"/>
    <row r="44221" hidden="1" x14ac:dyDescent="0.25"/>
    <row r="44222" hidden="1" x14ac:dyDescent="0.25"/>
    <row r="44223" hidden="1" x14ac:dyDescent="0.25"/>
    <row r="44224" hidden="1" x14ac:dyDescent="0.25"/>
    <row r="44225" hidden="1" x14ac:dyDescent="0.25"/>
    <row r="44226" hidden="1" x14ac:dyDescent="0.25"/>
    <row r="44227" hidden="1" x14ac:dyDescent="0.25"/>
    <row r="44228" hidden="1" x14ac:dyDescent="0.25"/>
    <row r="44229" hidden="1" x14ac:dyDescent="0.25"/>
    <row r="44230" hidden="1" x14ac:dyDescent="0.25"/>
    <row r="44231" hidden="1" x14ac:dyDescent="0.25"/>
    <row r="44232" hidden="1" x14ac:dyDescent="0.25"/>
    <row r="44233" hidden="1" x14ac:dyDescent="0.25"/>
    <row r="44234" hidden="1" x14ac:dyDescent="0.25"/>
    <row r="44235" hidden="1" x14ac:dyDescent="0.25"/>
    <row r="44236" hidden="1" x14ac:dyDescent="0.25"/>
    <row r="44237" hidden="1" x14ac:dyDescent="0.25"/>
    <row r="44238" hidden="1" x14ac:dyDescent="0.25"/>
    <row r="44239" hidden="1" x14ac:dyDescent="0.25"/>
    <row r="44240" hidden="1" x14ac:dyDescent="0.25"/>
    <row r="44241" hidden="1" x14ac:dyDescent="0.25"/>
    <row r="44242" hidden="1" x14ac:dyDescent="0.25"/>
    <row r="44243" hidden="1" x14ac:dyDescent="0.25"/>
    <row r="44244" hidden="1" x14ac:dyDescent="0.25"/>
    <row r="44245" hidden="1" x14ac:dyDescent="0.25"/>
    <row r="44246" hidden="1" x14ac:dyDescent="0.25"/>
    <row r="44247" hidden="1" x14ac:dyDescent="0.25"/>
    <row r="44248" hidden="1" x14ac:dyDescent="0.25"/>
    <row r="44249" hidden="1" x14ac:dyDescent="0.25"/>
    <row r="44250" hidden="1" x14ac:dyDescent="0.25"/>
    <row r="44251" hidden="1" x14ac:dyDescent="0.25"/>
    <row r="44252" hidden="1" x14ac:dyDescent="0.25"/>
    <row r="44253" hidden="1" x14ac:dyDescent="0.25"/>
    <row r="44254" hidden="1" x14ac:dyDescent="0.25"/>
    <row r="44255" hidden="1" x14ac:dyDescent="0.25"/>
    <row r="44256" hidden="1" x14ac:dyDescent="0.25"/>
    <row r="44257" hidden="1" x14ac:dyDescent="0.25"/>
    <row r="44258" hidden="1" x14ac:dyDescent="0.25"/>
    <row r="44259" hidden="1" x14ac:dyDescent="0.25"/>
    <row r="44260" hidden="1" x14ac:dyDescent="0.25"/>
    <row r="44261" hidden="1" x14ac:dyDescent="0.25"/>
    <row r="44262" hidden="1" x14ac:dyDescent="0.25"/>
    <row r="44263" hidden="1" x14ac:dyDescent="0.25"/>
    <row r="44264" hidden="1" x14ac:dyDescent="0.25"/>
    <row r="44265" hidden="1" x14ac:dyDescent="0.25"/>
    <row r="44266" hidden="1" x14ac:dyDescent="0.25"/>
    <row r="44267" hidden="1" x14ac:dyDescent="0.25"/>
    <row r="44268" hidden="1" x14ac:dyDescent="0.25"/>
    <row r="44269" hidden="1" x14ac:dyDescent="0.25"/>
    <row r="44270" hidden="1" x14ac:dyDescent="0.25"/>
    <row r="44271" hidden="1" x14ac:dyDescent="0.25"/>
    <row r="44272" hidden="1" x14ac:dyDescent="0.25"/>
    <row r="44273" hidden="1" x14ac:dyDescent="0.25"/>
    <row r="44274" hidden="1" x14ac:dyDescent="0.25"/>
    <row r="44275" hidden="1" x14ac:dyDescent="0.25"/>
    <row r="44276" hidden="1" x14ac:dyDescent="0.25"/>
    <row r="44277" hidden="1" x14ac:dyDescent="0.25"/>
    <row r="44278" hidden="1" x14ac:dyDescent="0.25"/>
    <row r="44279" hidden="1" x14ac:dyDescent="0.25"/>
    <row r="44280" hidden="1" x14ac:dyDescent="0.25"/>
    <row r="44281" hidden="1" x14ac:dyDescent="0.25"/>
    <row r="44282" hidden="1" x14ac:dyDescent="0.25"/>
    <row r="44283" hidden="1" x14ac:dyDescent="0.25"/>
    <row r="44284" hidden="1" x14ac:dyDescent="0.25"/>
    <row r="44285" hidden="1" x14ac:dyDescent="0.25"/>
    <row r="44286" hidden="1" x14ac:dyDescent="0.25"/>
    <row r="44287" hidden="1" x14ac:dyDescent="0.25"/>
    <row r="44288" hidden="1" x14ac:dyDescent="0.25"/>
    <row r="44289" hidden="1" x14ac:dyDescent="0.25"/>
    <row r="44290" hidden="1" x14ac:dyDescent="0.25"/>
    <row r="44291" hidden="1" x14ac:dyDescent="0.25"/>
    <row r="44292" hidden="1" x14ac:dyDescent="0.25"/>
    <row r="44293" hidden="1" x14ac:dyDescent="0.25"/>
    <row r="44294" hidden="1" x14ac:dyDescent="0.25"/>
    <row r="44295" hidden="1" x14ac:dyDescent="0.25"/>
    <row r="44296" hidden="1" x14ac:dyDescent="0.25"/>
    <row r="44297" hidden="1" x14ac:dyDescent="0.25"/>
    <row r="44298" hidden="1" x14ac:dyDescent="0.25"/>
    <row r="44299" hidden="1" x14ac:dyDescent="0.25"/>
    <row r="44300" hidden="1" x14ac:dyDescent="0.25"/>
    <row r="44301" hidden="1" x14ac:dyDescent="0.25"/>
    <row r="44302" hidden="1" x14ac:dyDescent="0.25"/>
    <row r="44303" hidden="1" x14ac:dyDescent="0.25"/>
    <row r="44304" hidden="1" x14ac:dyDescent="0.25"/>
    <row r="44305" hidden="1" x14ac:dyDescent="0.25"/>
    <row r="44306" hidden="1" x14ac:dyDescent="0.25"/>
    <row r="44307" hidden="1" x14ac:dyDescent="0.25"/>
    <row r="44308" hidden="1" x14ac:dyDescent="0.25"/>
    <row r="44309" hidden="1" x14ac:dyDescent="0.25"/>
    <row r="44310" hidden="1" x14ac:dyDescent="0.25"/>
    <row r="44311" hidden="1" x14ac:dyDescent="0.25"/>
    <row r="44312" hidden="1" x14ac:dyDescent="0.25"/>
    <row r="44313" hidden="1" x14ac:dyDescent="0.25"/>
    <row r="44314" hidden="1" x14ac:dyDescent="0.25"/>
    <row r="44315" hidden="1" x14ac:dyDescent="0.25"/>
    <row r="44316" hidden="1" x14ac:dyDescent="0.25"/>
    <row r="44317" hidden="1" x14ac:dyDescent="0.25"/>
    <row r="44318" hidden="1" x14ac:dyDescent="0.25"/>
    <row r="44319" hidden="1" x14ac:dyDescent="0.25"/>
    <row r="44320" hidden="1" x14ac:dyDescent="0.25"/>
    <row r="44321" hidden="1" x14ac:dyDescent="0.25"/>
    <row r="44322" hidden="1" x14ac:dyDescent="0.25"/>
    <row r="44323" hidden="1" x14ac:dyDescent="0.25"/>
    <row r="44324" hidden="1" x14ac:dyDescent="0.25"/>
    <row r="44325" hidden="1" x14ac:dyDescent="0.25"/>
    <row r="44326" hidden="1" x14ac:dyDescent="0.25"/>
    <row r="44327" hidden="1" x14ac:dyDescent="0.25"/>
    <row r="44328" hidden="1" x14ac:dyDescent="0.25"/>
    <row r="44329" hidden="1" x14ac:dyDescent="0.25"/>
    <row r="44330" hidden="1" x14ac:dyDescent="0.25"/>
    <row r="44331" hidden="1" x14ac:dyDescent="0.25"/>
    <row r="44332" hidden="1" x14ac:dyDescent="0.25"/>
    <row r="44333" hidden="1" x14ac:dyDescent="0.25"/>
    <row r="44334" hidden="1" x14ac:dyDescent="0.25"/>
    <row r="44335" hidden="1" x14ac:dyDescent="0.25"/>
    <row r="44336" hidden="1" x14ac:dyDescent="0.25"/>
    <row r="44337" hidden="1" x14ac:dyDescent="0.25"/>
    <row r="44338" hidden="1" x14ac:dyDescent="0.25"/>
    <row r="44339" hidden="1" x14ac:dyDescent="0.25"/>
    <row r="44340" hidden="1" x14ac:dyDescent="0.25"/>
    <row r="44341" hidden="1" x14ac:dyDescent="0.25"/>
    <row r="44342" hidden="1" x14ac:dyDescent="0.25"/>
    <row r="44343" hidden="1" x14ac:dyDescent="0.25"/>
    <row r="44344" hidden="1" x14ac:dyDescent="0.25"/>
    <row r="44345" hidden="1" x14ac:dyDescent="0.25"/>
    <row r="44346" hidden="1" x14ac:dyDescent="0.25"/>
    <row r="44347" hidden="1" x14ac:dyDescent="0.25"/>
    <row r="44348" hidden="1" x14ac:dyDescent="0.25"/>
    <row r="44349" hidden="1" x14ac:dyDescent="0.25"/>
    <row r="44350" hidden="1" x14ac:dyDescent="0.25"/>
    <row r="44351" hidden="1" x14ac:dyDescent="0.25"/>
    <row r="44352" hidden="1" x14ac:dyDescent="0.25"/>
    <row r="44353" hidden="1" x14ac:dyDescent="0.25"/>
    <row r="44354" hidden="1" x14ac:dyDescent="0.25"/>
    <row r="44355" hidden="1" x14ac:dyDescent="0.25"/>
    <row r="44356" hidden="1" x14ac:dyDescent="0.25"/>
    <row r="44357" hidden="1" x14ac:dyDescent="0.25"/>
    <row r="44358" hidden="1" x14ac:dyDescent="0.25"/>
    <row r="44359" hidden="1" x14ac:dyDescent="0.25"/>
    <row r="44360" hidden="1" x14ac:dyDescent="0.25"/>
    <row r="44361" hidden="1" x14ac:dyDescent="0.25"/>
    <row r="44362" hidden="1" x14ac:dyDescent="0.25"/>
    <row r="44363" hidden="1" x14ac:dyDescent="0.25"/>
    <row r="44364" hidden="1" x14ac:dyDescent="0.25"/>
    <row r="44365" hidden="1" x14ac:dyDescent="0.25"/>
    <row r="44366" hidden="1" x14ac:dyDescent="0.25"/>
    <row r="44367" hidden="1" x14ac:dyDescent="0.25"/>
    <row r="44368" hidden="1" x14ac:dyDescent="0.25"/>
    <row r="44369" hidden="1" x14ac:dyDescent="0.25"/>
    <row r="44370" hidden="1" x14ac:dyDescent="0.25"/>
    <row r="44371" hidden="1" x14ac:dyDescent="0.25"/>
    <row r="44372" hidden="1" x14ac:dyDescent="0.25"/>
    <row r="44373" hidden="1" x14ac:dyDescent="0.25"/>
    <row r="44374" hidden="1" x14ac:dyDescent="0.25"/>
    <row r="44375" hidden="1" x14ac:dyDescent="0.25"/>
    <row r="44376" hidden="1" x14ac:dyDescent="0.25"/>
    <row r="44377" hidden="1" x14ac:dyDescent="0.25"/>
    <row r="44378" hidden="1" x14ac:dyDescent="0.25"/>
    <row r="44379" hidden="1" x14ac:dyDescent="0.25"/>
    <row r="44380" hidden="1" x14ac:dyDescent="0.25"/>
    <row r="44381" hidden="1" x14ac:dyDescent="0.25"/>
    <row r="44382" hidden="1" x14ac:dyDescent="0.25"/>
    <row r="44383" hidden="1" x14ac:dyDescent="0.25"/>
    <row r="44384" hidden="1" x14ac:dyDescent="0.25"/>
    <row r="44385" hidden="1" x14ac:dyDescent="0.25"/>
    <row r="44386" hidden="1" x14ac:dyDescent="0.25"/>
    <row r="44387" hidden="1" x14ac:dyDescent="0.25"/>
    <row r="44388" hidden="1" x14ac:dyDescent="0.25"/>
    <row r="44389" hidden="1" x14ac:dyDescent="0.25"/>
    <row r="44390" hidden="1" x14ac:dyDescent="0.25"/>
    <row r="44391" hidden="1" x14ac:dyDescent="0.25"/>
    <row r="44392" hidden="1" x14ac:dyDescent="0.25"/>
    <row r="44393" hidden="1" x14ac:dyDescent="0.25"/>
    <row r="44394" hidden="1" x14ac:dyDescent="0.25"/>
    <row r="44395" hidden="1" x14ac:dyDescent="0.25"/>
    <row r="44396" hidden="1" x14ac:dyDescent="0.25"/>
    <row r="44397" hidden="1" x14ac:dyDescent="0.25"/>
    <row r="44398" hidden="1" x14ac:dyDescent="0.25"/>
    <row r="44399" hidden="1" x14ac:dyDescent="0.25"/>
    <row r="44400" hidden="1" x14ac:dyDescent="0.25"/>
    <row r="44401" hidden="1" x14ac:dyDescent="0.25"/>
    <row r="44402" hidden="1" x14ac:dyDescent="0.25"/>
    <row r="44403" hidden="1" x14ac:dyDescent="0.25"/>
    <row r="44404" hidden="1" x14ac:dyDescent="0.25"/>
    <row r="44405" hidden="1" x14ac:dyDescent="0.25"/>
    <row r="44406" hidden="1" x14ac:dyDescent="0.25"/>
    <row r="44407" hidden="1" x14ac:dyDescent="0.25"/>
    <row r="44408" hidden="1" x14ac:dyDescent="0.25"/>
    <row r="44409" hidden="1" x14ac:dyDescent="0.25"/>
    <row r="44410" hidden="1" x14ac:dyDescent="0.25"/>
    <row r="44411" hidden="1" x14ac:dyDescent="0.25"/>
    <row r="44412" hidden="1" x14ac:dyDescent="0.25"/>
    <row r="44413" hidden="1" x14ac:dyDescent="0.25"/>
    <row r="44414" hidden="1" x14ac:dyDescent="0.25"/>
    <row r="44415" hidden="1" x14ac:dyDescent="0.25"/>
    <row r="44416" hidden="1" x14ac:dyDescent="0.25"/>
    <row r="44417" hidden="1" x14ac:dyDescent="0.25"/>
    <row r="44418" hidden="1" x14ac:dyDescent="0.25"/>
    <row r="44419" hidden="1" x14ac:dyDescent="0.25"/>
    <row r="44420" hidden="1" x14ac:dyDescent="0.25"/>
    <row r="44421" hidden="1" x14ac:dyDescent="0.25"/>
    <row r="44422" hidden="1" x14ac:dyDescent="0.25"/>
    <row r="44423" hidden="1" x14ac:dyDescent="0.25"/>
    <row r="44424" hidden="1" x14ac:dyDescent="0.25"/>
    <row r="44425" hidden="1" x14ac:dyDescent="0.25"/>
    <row r="44426" hidden="1" x14ac:dyDescent="0.25"/>
    <row r="44427" hidden="1" x14ac:dyDescent="0.25"/>
    <row r="44428" hidden="1" x14ac:dyDescent="0.25"/>
    <row r="44429" hidden="1" x14ac:dyDescent="0.25"/>
    <row r="44430" hidden="1" x14ac:dyDescent="0.25"/>
    <row r="44431" hidden="1" x14ac:dyDescent="0.25"/>
    <row r="44432" hidden="1" x14ac:dyDescent="0.25"/>
    <row r="44433" hidden="1" x14ac:dyDescent="0.25"/>
    <row r="44434" hidden="1" x14ac:dyDescent="0.25"/>
    <row r="44435" hidden="1" x14ac:dyDescent="0.25"/>
    <row r="44436" hidden="1" x14ac:dyDescent="0.25"/>
    <row r="44437" hidden="1" x14ac:dyDescent="0.25"/>
    <row r="44438" hidden="1" x14ac:dyDescent="0.25"/>
    <row r="44439" hidden="1" x14ac:dyDescent="0.25"/>
    <row r="44440" hidden="1" x14ac:dyDescent="0.25"/>
    <row r="44441" hidden="1" x14ac:dyDescent="0.25"/>
    <row r="44442" hidden="1" x14ac:dyDescent="0.25"/>
    <row r="44443" hidden="1" x14ac:dyDescent="0.25"/>
    <row r="44444" hidden="1" x14ac:dyDescent="0.25"/>
    <row r="44445" hidden="1" x14ac:dyDescent="0.25"/>
    <row r="44446" hidden="1" x14ac:dyDescent="0.25"/>
    <row r="44447" hidden="1" x14ac:dyDescent="0.25"/>
    <row r="44448" hidden="1" x14ac:dyDescent="0.25"/>
    <row r="44449" hidden="1" x14ac:dyDescent="0.25"/>
    <row r="44450" hidden="1" x14ac:dyDescent="0.25"/>
    <row r="44451" hidden="1" x14ac:dyDescent="0.25"/>
    <row r="44452" hidden="1" x14ac:dyDescent="0.25"/>
    <row r="44453" hidden="1" x14ac:dyDescent="0.25"/>
    <row r="44454" hidden="1" x14ac:dyDescent="0.25"/>
    <row r="44455" hidden="1" x14ac:dyDescent="0.25"/>
    <row r="44456" hidden="1" x14ac:dyDescent="0.25"/>
    <row r="44457" hidden="1" x14ac:dyDescent="0.25"/>
    <row r="44458" hidden="1" x14ac:dyDescent="0.25"/>
    <row r="44459" hidden="1" x14ac:dyDescent="0.25"/>
    <row r="44460" hidden="1" x14ac:dyDescent="0.25"/>
    <row r="44461" hidden="1" x14ac:dyDescent="0.25"/>
    <row r="44462" hidden="1" x14ac:dyDescent="0.25"/>
    <row r="44463" hidden="1" x14ac:dyDescent="0.25"/>
    <row r="44464" hidden="1" x14ac:dyDescent="0.25"/>
    <row r="44465" hidden="1" x14ac:dyDescent="0.25"/>
    <row r="44466" hidden="1" x14ac:dyDescent="0.25"/>
    <row r="44467" hidden="1" x14ac:dyDescent="0.25"/>
    <row r="44468" hidden="1" x14ac:dyDescent="0.25"/>
    <row r="44469" hidden="1" x14ac:dyDescent="0.25"/>
    <row r="44470" hidden="1" x14ac:dyDescent="0.25"/>
    <row r="44471" hidden="1" x14ac:dyDescent="0.25"/>
    <row r="44472" hidden="1" x14ac:dyDescent="0.25"/>
    <row r="44473" hidden="1" x14ac:dyDescent="0.25"/>
    <row r="44474" hidden="1" x14ac:dyDescent="0.25"/>
    <row r="44475" hidden="1" x14ac:dyDescent="0.25"/>
    <row r="44476" hidden="1" x14ac:dyDescent="0.25"/>
    <row r="44477" hidden="1" x14ac:dyDescent="0.25"/>
    <row r="44478" hidden="1" x14ac:dyDescent="0.25"/>
    <row r="44479" hidden="1" x14ac:dyDescent="0.25"/>
    <row r="44480" hidden="1" x14ac:dyDescent="0.25"/>
    <row r="44481" hidden="1" x14ac:dyDescent="0.25"/>
    <row r="44482" hidden="1" x14ac:dyDescent="0.25"/>
    <row r="44483" hidden="1" x14ac:dyDescent="0.25"/>
    <row r="44484" hidden="1" x14ac:dyDescent="0.25"/>
    <row r="44485" hidden="1" x14ac:dyDescent="0.25"/>
    <row r="44486" hidden="1" x14ac:dyDescent="0.25"/>
    <row r="44487" hidden="1" x14ac:dyDescent="0.25"/>
    <row r="44488" hidden="1" x14ac:dyDescent="0.25"/>
    <row r="44489" hidden="1" x14ac:dyDescent="0.25"/>
    <row r="44490" hidden="1" x14ac:dyDescent="0.25"/>
    <row r="44491" hidden="1" x14ac:dyDescent="0.25"/>
    <row r="44492" hidden="1" x14ac:dyDescent="0.25"/>
    <row r="44493" hidden="1" x14ac:dyDescent="0.25"/>
    <row r="44494" hidden="1" x14ac:dyDescent="0.25"/>
    <row r="44495" hidden="1" x14ac:dyDescent="0.25"/>
    <row r="44496" hidden="1" x14ac:dyDescent="0.25"/>
    <row r="44497" hidden="1" x14ac:dyDescent="0.25"/>
    <row r="44498" hidden="1" x14ac:dyDescent="0.25"/>
    <row r="44499" hidden="1" x14ac:dyDescent="0.25"/>
    <row r="44500" hidden="1" x14ac:dyDescent="0.25"/>
    <row r="44501" hidden="1" x14ac:dyDescent="0.25"/>
    <row r="44502" hidden="1" x14ac:dyDescent="0.25"/>
    <row r="44503" hidden="1" x14ac:dyDescent="0.25"/>
    <row r="44504" hidden="1" x14ac:dyDescent="0.25"/>
    <row r="44505" hidden="1" x14ac:dyDescent="0.25"/>
    <row r="44506" hidden="1" x14ac:dyDescent="0.25"/>
    <row r="44507" hidden="1" x14ac:dyDescent="0.25"/>
    <row r="44508" hidden="1" x14ac:dyDescent="0.25"/>
    <row r="44509" hidden="1" x14ac:dyDescent="0.25"/>
    <row r="44510" hidden="1" x14ac:dyDescent="0.25"/>
    <row r="44511" hidden="1" x14ac:dyDescent="0.25"/>
    <row r="44512" hidden="1" x14ac:dyDescent="0.25"/>
    <row r="44513" hidden="1" x14ac:dyDescent="0.25"/>
    <row r="44514" hidden="1" x14ac:dyDescent="0.25"/>
    <row r="44515" hidden="1" x14ac:dyDescent="0.25"/>
    <row r="44516" hidden="1" x14ac:dyDescent="0.25"/>
    <row r="44517" hidden="1" x14ac:dyDescent="0.25"/>
    <row r="44518" hidden="1" x14ac:dyDescent="0.25"/>
    <row r="44519" hidden="1" x14ac:dyDescent="0.25"/>
    <row r="44520" hidden="1" x14ac:dyDescent="0.25"/>
    <row r="44521" hidden="1" x14ac:dyDescent="0.25"/>
    <row r="44522" hidden="1" x14ac:dyDescent="0.25"/>
    <row r="44523" hidden="1" x14ac:dyDescent="0.25"/>
    <row r="44524" hidden="1" x14ac:dyDescent="0.25"/>
    <row r="44525" hidden="1" x14ac:dyDescent="0.25"/>
    <row r="44526" hidden="1" x14ac:dyDescent="0.25"/>
    <row r="44527" hidden="1" x14ac:dyDescent="0.25"/>
    <row r="44528" hidden="1" x14ac:dyDescent="0.25"/>
    <row r="44529" hidden="1" x14ac:dyDescent="0.25"/>
    <row r="44530" hidden="1" x14ac:dyDescent="0.25"/>
    <row r="44531" hidden="1" x14ac:dyDescent="0.25"/>
    <row r="44532" hidden="1" x14ac:dyDescent="0.25"/>
    <row r="44533" hidden="1" x14ac:dyDescent="0.25"/>
    <row r="44534" hidden="1" x14ac:dyDescent="0.25"/>
    <row r="44535" hidden="1" x14ac:dyDescent="0.25"/>
    <row r="44536" hidden="1" x14ac:dyDescent="0.25"/>
    <row r="44537" hidden="1" x14ac:dyDescent="0.25"/>
    <row r="44538" hidden="1" x14ac:dyDescent="0.25"/>
    <row r="44539" hidden="1" x14ac:dyDescent="0.25"/>
    <row r="44540" hidden="1" x14ac:dyDescent="0.25"/>
    <row r="44541" hidden="1" x14ac:dyDescent="0.25"/>
    <row r="44542" hidden="1" x14ac:dyDescent="0.25"/>
    <row r="44543" hidden="1" x14ac:dyDescent="0.25"/>
    <row r="44544" hidden="1" x14ac:dyDescent="0.25"/>
    <row r="44545" hidden="1" x14ac:dyDescent="0.25"/>
    <row r="44546" hidden="1" x14ac:dyDescent="0.25"/>
    <row r="44547" hidden="1" x14ac:dyDescent="0.25"/>
    <row r="44548" hidden="1" x14ac:dyDescent="0.25"/>
    <row r="44549" hidden="1" x14ac:dyDescent="0.25"/>
    <row r="44550" hidden="1" x14ac:dyDescent="0.25"/>
    <row r="44551" hidden="1" x14ac:dyDescent="0.25"/>
    <row r="44552" hidden="1" x14ac:dyDescent="0.25"/>
    <row r="44553" hidden="1" x14ac:dyDescent="0.25"/>
    <row r="44554" hidden="1" x14ac:dyDescent="0.25"/>
    <row r="44555" hidden="1" x14ac:dyDescent="0.25"/>
    <row r="44556" hidden="1" x14ac:dyDescent="0.25"/>
    <row r="44557" hidden="1" x14ac:dyDescent="0.25"/>
    <row r="44558" hidden="1" x14ac:dyDescent="0.25"/>
    <row r="44559" hidden="1" x14ac:dyDescent="0.25"/>
    <row r="44560" hidden="1" x14ac:dyDescent="0.25"/>
    <row r="44561" hidden="1" x14ac:dyDescent="0.25"/>
    <row r="44562" hidden="1" x14ac:dyDescent="0.25"/>
    <row r="44563" hidden="1" x14ac:dyDescent="0.25"/>
    <row r="44564" hidden="1" x14ac:dyDescent="0.25"/>
    <row r="44565" hidden="1" x14ac:dyDescent="0.25"/>
    <row r="44566" hidden="1" x14ac:dyDescent="0.25"/>
    <row r="44567" hidden="1" x14ac:dyDescent="0.25"/>
    <row r="44568" hidden="1" x14ac:dyDescent="0.25"/>
    <row r="44569" hidden="1" x14ac:dyDescent="0.25"/>
    <row r="44570" hidden="1" x14ac:dyDescent="0.25"/>
    <row r="44571" hidden="1" x14ac:dyDescent="0.25"/>
    <row r="44572" hidden="1" x14ac:dyDescent="0.25"/>
    <row r="44573" hidden="1" x14ac:dyDescent="0.25"/>
    <row r="44574" hidden="1" x14ac:dyDescent="0.25"/>
    <row r="44575" hidden="1" x14ac:dyDescent="0.25"/>
    <row r="44576" hidden="1" x14ac:dyDescent="0.25"/>
    <row r="44577" hidden="1" x14ac:dyDescent="0.25"/>
    <row r="44578" hidden="1" x14ac:dyDescent="0.25"/>
    <row r="44579" hidden="1" x14ac:dyDescent="0.25"/>
    <row r="44580" hidden="1" x14ac:dyDescent="0.25"/>
    <row r="44581" hidden="1" x14ac:dyDescent="0.25"/>
    <row r="44582" hidden="1" x14ac:dyDescent="0.25"/>
    <row r="44583" hidden="1" x14ac:dyDescent="0.25"/>
    <row r="44584" hidden="1" x14ac:dyDescent="0.25"/>
    <row r="44585" hidden="1" x14ac:dyDescent="0.25"/>
    <row r="44586" hidden="1" x14ac:dyDescent="0.25"/>
    <row r="44587" hidden="1" x14ac:dyDescent="0.25"/>
    <row r="44588" hidden="1" x14ac:dyDescent="0.25"/>
    <row r="44589" hidden="1" x14ac:dyDescent="0.25"/>
    <row r="44590" hidden="1" x14ac:dyDescent="0.25"/>
    <row r="44591" hidden="1" x14ac:dyDescent="0.25"/>
    <row r="44592" hidden="1" x14ac:dyDescent="0.25"/>
    <row r="44593" hidden="1" x14ac:dyDescent="0.25"/>
    <row r="44594" hidden="1" x14ac:dyDescent="0.25"/>
    <row r="44595" hidden="1" x14ac:dyDescent="0.25"/>
    <row r="44596" hidden="1" x14ac:dyDescent="0.25"/>
    <row r="44597" hidden="1" x14ac:dyDescent="0.25"/>
    <row r="44598" hidden="1" x14ac:dyDescent="0.25"/>
    <row r="44599" hidden="1" x14ac:dyDescent="0.25"/>
    <row r="44600" hidden="1" x14ac:dyDescent="0.25"/>
    <row r="44601" hidden="1" x14ac:dyDescent="0.25"/>
    <row r="44602" hidden="1" x14ac:dyDescent="0.25"/>
    <row r="44603" hidden="1" x14ac:dyDescent="0.25"/>
    <row r="44604" hidden="1" x14ac:dyDescent="0.25"/>
    <row r="44605" hidden="1" x14ac:dyDescent="0.25"/>
    <row r="44606" hidden="1" x14ac:dyDescent="0.25"/>
    <row r="44607" hidden="1" x14ac:dyDescent="0.25"/>
    <row r="44608" hidden="1" x14ac:dyDescent="0.25"/>
    <row r="44609" hidden="1" x14ac:dyDescent="0.25"/>
    <row r="44610" hidden="1" x14ac:dyDescent="0.25"/>
    <row r="44611" hidden="1" x14ac:dyDescent="0.25"/>
    <row r="44612" hidden="1" x14ac:dyDescent="0.25"/>
    <row r="44613" hidden="1" x14ac:dyDescent="0.25"/>
    <row r="44614" hidden="1" x14ac:dyDescent="0.25"/>
    <row r="44615" hidden="1" x14ac:dyDescent="0.25"/>
    <row r="44616" hidden="1" x14ac:dyDescent="0.25"/>
    <row r="44617" hidden="1" x14ac:dyDescent="0.25"/>
    <row r="44618" hidden="1" x14ac:dyDescent="0.25"/>
    <row r="44619" hidden="1" x14ac:dyDescent="0.25"/>
    <row r="44620" hidden="1" x14ac:dyDescent="0.25"/>
    <row r="44621" hidden="1" x14ac:dyDescent="0.25"/>
    <row r="44622" hidden="1" x14ac:dyDescent="0.25"/>
    <row r="44623" hidden="1" x14ac:dyDescent="0.25"/>
    <row r="44624" hidden="1" x14ac:dyDescent="0.25"/>
    <row r="44625" hidden="1" x14ac:dyDescent="0.25"/>
    <row r="44626" hidden="1" x14ac:dyDescent="0.25"/>
    <row r="44627" hidden="1" x14ac:dyDescent="0.25"/>
    <row r="44628" hidden="1" x14ac:dyDescent="0.25"/>
    <row r="44629" hidden="1" x14ac:dyDescent="0.25"/>
    <row r="44630" hidden="1" x14ac:dyDescent="0.25"/>
    <row r="44631" hidden="1" x14ac:dyDescent="0.25"/>
    <row r="44632" hidden="1" x14ac:dyDescent="0.25"/>
    <row r="44633" hidden="1" x14ac:dyDescent="0.25"/>
    <row r="44634" hidden="1" x14ac:dyDescent="0.25"/>
    <row r="44635" hidden="1" x14ac:dyDescent="0.25"/>
    <row r="44636" hidden="1" x14ac:dyDescent="0.25"/>
    <row r="44637" hidden="1" x14ac:dyDescent="0.25"/>
    <row r="44638" hidden="1" x14ac:dyDescent="0.25"/>
    <row r="44639" hidden="1" x14ac:dyDescent="0.25"/>
    <row r="44640" hidden="1" x14ac:dyDescent="0.25"/>
    <row r="44641" hidden="1" x14ac:dyDescent="0.25"/>
    <row r="44642" hidden="1" x14ac:dyDescent="0.25"/>
    <row r="44643" hidden="1" x14ac:dyDescent="0.25"/>
    <row r="44644" hidden="1" x14ac:dyDescent="0.25"/>
    <row r="44645" hidden="1" x14ac:dyDescent="0.25"/>
    <row r="44646" hidden="1" x14ac:dyDescent="0.25"/>
    <row r="44647" hidden="1" x14ac:dyDescent="0.25"/>
    <row r="44648" hidden="1" x14ac:dyDescent="0.25"/>
    <row r="44649" hidden="1" x14ac:dyDescent="0.25"/>
    <row r="44650" hidden="1" x14ac:dyDescent="0.25"/>
    <row r="44651" hidden="1" x14ac:dyDescent="0.25"/>
    <row r="44652" hidden="1" x14ac:dyDescent="0.25"/>
    <row r="44653" hidden="1" x14ac:dyDescent="0.25"/>
    <row r="44654" hidden="1" x14ac:dyDescent="0.25"/>
    <row r="44655" hidden="1" x14ac:dyDescent="0.25"/>
    <row r="44656" hidden="1" x14ac:dyDescent="0.25"/>
    <row r="44657" hidden="1" x14ac:dyDescent="0.25"/>
    <row r="44658" hidden="1" x14ac:dyDescent="0.25"/>
    <row r="44659" hidden="1" x14ac:dyDescent="0.25"/>
    <row r="44660" hidden="1" x14ac:dyDescent="0.25"/>
    <row r="44661" hidden="1" x14ac:dyDescent="0.25"/>
    <row r="44662" hidden="1" x14ac:dyDescent="0.25"/>
    <row r="44663" hidden="1" x14ac:dyDescent="0.25"/>
    <row r="44664" hidden="1" x14ac:dyDescent="0.25"/>
    <row r="44665" hidden="1" x14ac:dyDescent="0.25"/>
    <row r="44666" hidden="1" x14ac:dyDescent="0.25"/>
    <row r="44667" hidden="1" x14ac:dyDescent="0.25"/>
    <row r="44668" hidden="1" x14ac:dyDescent="0.25"/>
    <row r="44669" hidden="1" x14ac:dyDescent="0.25"/>
    <row r="44670" hidden="1" x14ac:dyDescent="0.25"/>
    <row r="44671" hidden="1" x14ac:dyDescent="0.25"/>
    <row r="44672" hidden="1" x14ac:dyDescent="0.25"/>
    <row r="44673" hidden="1" x14ac:dyDescent="0.25"/>
    <row r="44674" hidden="1" x14ac:dyDescent="0.25"/>
    <row r="44675" hidden="1" x14ac:dyDescent="0.25"/>
    <row r="44676" hidden="1" x14ac:dyDescent="0.25"/>
    <row r="44677" hidden="1" x14ac:dyDescent="0.25"/>
    <row r="44678" hidden="1" x14ac:dyDescent="0.25"/>
    <row r="44679" hidden="1" x14ac:dyDescent="0.25"/>
    <row r="44680" hidden="1" x14ac:dyDescent="0.25"/>
    <row r="44681" hidden="1" x14ac:dyDescent="0.25"/>
    <row r="44682" hidden="1" x14ac:dyDescent="0.25"/>
    <row r="44683" hidden="1" x14ac:dyDescent="0.25"/>
    <row r="44684" hidden="1" x14ac:dyDescent="0.25"/>
    <row r="44685" hidden="1" x14ac:dyDescent="0.25"/>
    <row r="44686" hidden="1" x14ac:dyDescent="0.25"/>
    <row r="44687" hidden="1" x14ac:dyDescent="0.25"/>
    <row r="44688" hidden="1" x14ac:dyDescent="0.25"/>
    <row r="44689" hidden="1" x14ac:dyDescent="0.25"/>
    <row r="44690" hidden="1" x14ac:dyDescent="0.25"/>
    <row r="44691" hidden="1" x14ac:dyDescent="0.25"/>
    <row r="44692" hidden="1" x14ac:dyDescent="0.25"/>
    <row r="44693" hidden="1" x14ac:dyDescent="0.25"/>
    <row r="44694" hidden="1" x14ac:dyDescent="0.25"/>
    <row r="44695" hidden="1" x14ac:dyDescent="0.25"/>
    <row r="44696" hidden="1" x14ac:dyDescent="0.25"/>
    <row r="44697" hidden="1" x14ac:dyDescent="0.25"/>
    <row r="44698" hidden="1" x14ac:dyDescent="0.25"/>
    <row r="44699" hidden="1" x14ac:dyDescent="0.25"/>
    <row r="44700" hidden="1" x14ac:dyDescent="0.25"/>
    <row r="44701" hidden="1" x14ac:dyDescent="0.25"/>
    <row r="44702" hidden="1" x14ac:dyDescent="0.25"/>
    <row r="44703" hidden="1" x14ac:dyDescent="0.25"/>
    <row r="44704" hidden="1" x14ac:dyDescent="0.25"/>
    <row r="44705" hidden="1" x14ac:dyDescent="0.25"/>
    <row r="44706" hidden="1" x14ac:dyDescent="0.25"/>
    <row r="44707" hidden="1" x14ac:dyDescent="0.25"/>
    <row r="44708" hidden="1" x14ac:dyDescent="0.25"/>
    <row r="44709" hidden="1" x14ac:dyDescent="0.25"/>
    <row r="44710" hidden="1" x14ac:dyDescent="0.25"/>
    <row r="44711" hidden="1" x14ac:dyDescent="0.25"/>
    <row r="44712" hidden="1" x14ac:dyDescent="0.25"/>
    <row r="44713" hidden="1" x14ac:dyDescent="0.25"/>
    <row r="44714" hidden="1" x14ac:dyDescent="0.25"/>
    <row r="44715" hidden="1" x14ac:dyDescent="0.25"/>
    <row r="44716" hidden="1" x14ac:dyDescent="0.25"/>
    <row r="44717" hidden="1" x14ac:dyDescent="0.25"/>
    <row r="44718" hidden="1" x14ac:dyDescent="0.25"/>
    <row r="44719" hidden="1" x14ac:dyDescent="0.25"/>
    <row r="44720" hidden="1" x14ac:dyDescent="0.25"/>
    <row r="44721" hidden="1" x14ac:dyDescent="0.25"/>
    <row r="44722" hidden="1" x14ac:dyDescent="0.25"/>
    <row r="44723" hidden="1" x14ac:dyDescent="0.25"/>
    <row r="44724" hidden="1" x14ac:dyDescent="0.25"/>
    <row r="44725" hidden="1" x14ac:dyDescent="0.25"/>
    <row r="44726" hidden="1" x14ac:dyDescent="0.25"/>
    <row r="44727" hidden="1" x14ac:dyDescent="0.25"/>
    <row r="44728" hidden="1" x14ac:dyDescent="0.25"/>
    <row r="44729" hidden="1" x14ac:dyDescent="0.25"/>
    <row r="44730" hidden="1" x14ac:dyDescent="0.25"/>
    <row r="44731" hidden="1" x14ac:dyDescent="0.25"/>
    <row r="44732" hidden="1" x14ac:dyDescent="0.25"/>
    <row r="44733" hidden="1" x14ac:dyDescent="0.25"/>
    <row r="44734" hidden="1" x14ac:dyDescent="0.25"/>
    <row r="44735" hidden="1" x14ac:dyDescent="0.25"/>
    <row r="44736" hidden="1" x14ac:dyDescent="0.25"/>
    <row r="44737" hidden="1" x14ac:dyDescent="0.25"/>
    <row r="44738" hidden="1" x14ac:dyDescent="0.25"/>
    <row r="44739" hidden="1" x14ac:dyDescent="0.25"/>
    <row r="44740" hidden="1" x14ac:dyDescent="0.25"/>
    <row r="44741" hidden="1" x14ac:dyDescent="0.25"/>
    <row r="44742" hidden="1" x14ac:dyDescent="0.25"/>
    <row r="44743" hidden="1" x14ac:dyDescent="0.25"/>
    <row r="44744" hidden="1" x14ac:dyDescent="0.25"/>
    <row r="44745" hidden="1" x14ac:dyDescent="0.25"/>
    <row r="44746" hidden="1" x14ac:dyDescent="0.25"/>
    <row r="44747" hidden="1" x14ac:dyDescent="0.25"/>
    <row r="44748" hidden="1" x14ac:dyDescent="0.25"/>
    <row r="44749" hidden="1" x14ac:dyDescent="0.25"/>
    <row r="44750" hidden="1" x14ac:dyDescent="0.25"/>
    <row r="44751" hidden="1" x14ac:dyDescent="0.25"/>
    <row r="44752" hidden="1" x14ac:dyDescent="0.25"/>
    <row r="44753" hidden="1" x14ac:dyDescent="0.25"/>
    <row r="44754" hidden="1" x14ac:dyDescent="0.25"/>
    <row r="44755" hidden="1" x14ac:dyDescent="0.25"/>
    <row r="44756" hidden="1" x14ac:dyDescent="0.25"/>
    <row r="44757" hidden="1" x14ac:dyDescent="0.25"/>
    <row r="44758" hidden="1" x14ac:dyDescent="0.25"/>
    <row r="44759" hidden="1" x14ac:dyDescent="0.25"/>
    <row r="44760" hidden="1" x14ac:dyDescent="0.25"/>
    <row r="44761" hidden="1" x14ac:dyDescent="0.25"/>
    <row r="44762" hidden="1" x14ac:dyDescent="0.25"/>
    <row r="44763" hidden="1" x14ac:dyDescent="0.25"/>
    <row r="44764" hidden="1" x14ac:dyDescent="0.25"/>
    <row r="44765" hidden="1" x14ac:dyDescent="0.25"/>
    <row r="44766" hidden="1" x14ac:dyDescent="0.25"/>
    <row r="44767" hidden="1" x14ac:dyDescent="0.25"/>
    <row r="44768" hidden="1" x14ac:dyDescent="0.25"/>
    <row r="44769" hidden="1" x14ac:dyDescent="0.25"/>
    <row r="44770" hidden="1" x14ac:dyDescent="0.25"/>
    <row r="44771" hidden="1" x14ac:dyDescent="0.25"/>
    <row r="44772" hidden="1" x14ac:dyDescent="0.25"/>
    <row r="44773" hidden="1" x14ac:dyDescent="0.25"/>
    <row r="44774" hidden="1" x14ac:dyDescent="0.25"/>
    <row r="44775" hidden="1" x14ac:dyDescent="0.25"/>
    <row r="44776" hidden="1" x14ac:dyDescent="0.25"/>
    <row r="44777" hidden="1" x14ac:dyDescent="0.25"/>
    <row r="44778" hidden="1" x14ac:dyDescent="0.25"/>
    <row r="44779" hidden="1" x14ac:dyDescent="0.25"/>
    <row r="44780" hidden="1" x14ac:dyDescent="0.25"/>
    <row r="44781" hidden="1" x14ac:dyDescent="0.25"/>
    <row r="44782" hidden="1" x14ac:dyDescent="0.25"/>
    <row r="44783" hidden="1" x14ac:dyDescent="0.25"/>
    <row r="44784" hidden="1" x14ac:dyDescent="0.25"/>
    <row r="44785" hidden="1" x14ac:dyDescent="0.25"/>
    <row r="44786" hidden="1" x14ac:dyDescent="0.25"/>
    <row r="44787" hidden="1" x14ac:dyDescent="0.25"/>
    <row r="44788" hidden="1" x14ac:dyDescent="0.25"/>
    <row r="44789" hidden="1" x14ac:dyDescent="0.25"/>
    <row r="44790" hidden="1" x14ac:dyDescent="0.25"/>
    <row r="44791" hidden="1" x14ac:dyDescent="0.25"/>
    <row r="44792" hidden="1" x14ac:dyDescent="0.25"/>
    <row r="44793" hidden="1" x14ac:dyDescent="0.25"/>
    <row r="44794" hidden="1" x14ac:dyDescent="0.25"/>
    <row r="44795" hidden="1" x14ac:dyDescent="0.25"/>
    <row r="44796" hidden="1" x14ac:dyDescent="0.25"/>
    <row r="44797" hidden="1" x14ac:dyDescent="0.25"/>
    <row r="44798" hidden="1" x14ac:dyDescent="0.25"/>
    <row r="44799" hidden="1" x14ac:dyDescent="0.25"/>
    <row r="44800" hidden="1" x14ac:dyDescent="0.25"/>
    <row r="44801" hidden="1" x14ac:dyDescent="0.25"/>
    <row r="44802" hidden="1" x14ac:dyDescent="0.25"/>
    <row r="44803" hidden="1" x14ac:dyDescent="0.25"/>
    <row r="44804" hidden="1" x14ac:dyDescent="0.25"/>
    <row r="44805" hidden="1" x14ac:dyDescent="0.25"/>
    <row r="44806" hidden="1" x14ac:dyDescent="0.25"/>
    <row r="44807" hidden="1" x14ac:dyDescent="0.25"/>
    <row r="44808" hidden="1" x14ac:dyDescent="0.25"/>
    <row r="44809" hidden="1" x14ac:dyDescent="0.25"/>
    <row r="44810" hidden="1" x14ac:dyDescent="0.25"/>
    <row r="44811" hidden="1" x14ac:dyDescent="0.25"/>
    <row r="44812" hidden="1" x14ac:dyDescent="0.25"/>
    <row r="44813" hidden="1" x14ac:dyDescent="0.25"/>
    <row r="44814" hidden="1" x14ac:dyDescent="0.25"/>
    <row r="44815" hidden="1" x14ac:dyDescent="0.25"/>
    <row r="44816" hidden="1" x14ac:dyDescent="0.25"/>
    <row r="44817" hidden="1" x14ac:dyDescent="0.25"/>
    <row r="44818" hidden="1" x14ac:dyDescent="0.25"/>
    <row r="44819" hidden="1" x14ac:dyDescent="0.25"/>
    <row r="44820" hidden="1" x14ac:dyDescent="0.25"/>
    <row r="44821" hidden="1" x14ac:dyDescent="0.25"/>
    <row r="44822" hidden="1" x14ac:dyDescent="0.25"/>
    <row r="44823" hidden="1" x14ac:dyDescent="0.25"/>
    <row r="44824" hidden="1" x14ac:dyDescent="0.25"/>
    <row r="44825" hidden="1" x14ac:dyDescent="0.25"/>
    <row r="44826" hidden="1" x14ac:dyDescent="0.25"/>
    <row r="44827" hidden="1" x14ac:dyDescent="0.25"/>
    <row r="44828" hidden="1" x14ac:dyDescent="0.25"/>
    <row r="44829" hidden="1" x14ac:dyDescent="0.25"/>
    <row r="44830" hidden="1" x14ac:dyDescent="0.25"/>
    <row r="44831" hidden="1" x14ac:dyDescent="0.25"/>
    <row r="44832" hidden="1" x14ac:dyDescent="0.25"/>
    <row r="44833" hidden="1" x14ac:dyDescent="0.25"/>
    <row r="44834" hidden="1" x14ac:dyDescent="0.25"/>
    <row r="44835" hidden="1" x14ac:dyDescent="0.25"/>
    <row r="44836" hidden="1" x14ac:dyDescent="0.25"/>
    <row r="44837" hidden="1" x14ac:dyDescent="0.25"/>
    <row r="44838" hidden="1" x14ac:dyDescent="0.25"/>
    <row r="44839" hidden="1" x14ac:dyDescent="0.25"/>
    <row r="44840" hidden="1" x14ac:dyDescent="0.25"/>
    <row r="44841" hidden="1" x14ac:dyDescent="0.25"/>
    <row r="44842" hidden="1" x14ac:dyDescent="0.25"/>
    <row r="44843" hidden="1" x14ac:dyDescent="0.25"/>
    <row r="44844" hidden="1" x14ac:dyDescent="0.25"/>
    <row r="44845" hidden="1" x14ac:dyDescent="0.25"/>
    <row r="44846" hidden="1" x14ac:dyDescent="0.25"/>
    <row r="44847" hidden="1" x14ac:dyDescent="0.25"/>
    <row r="44848" hidden="1" x14ac:dyDescent="0.25"/>
    <row r="44849" hidden="1" x14ac:dyDescent="0.25"/>
    <row r="44850" hidden="1" x14ac:dyDescent="0.25"/>
    <row r="44851" hidden="1" x14ac:dyDescent="0.25"/>
    <row r="44852" hidden="1" x14ac:dyDescent="0.25"/>
    <row r="44853" hidden="1" x14ac:dyDescent="0.25"/>
    <row r="44854" hidden="1" x14ac:dyDescent="0.25"/>
    <row r="44855" hidden="1" x14ac:dyDescent="0.25"/>
    <row r="44856" hidden="1" x14ac:dyDescent="0.25"/>
    <row r="44857" hidden="1" x14ac:dyDescent="0.25"/>
    <row r="44858" hidden="1" x14ac:dyDescent="0.25"/>
    <row r="44859" hidden="1" x14ac:dyDescent="0.25"/>
    <row r="44860" hidden="1" x14ac:dyDescent="0.25"/>
    <row r="44861" hidden="1" x14ac:dyDescent="0.25"/>
    <row r="44862" hidden="1" x14ac:dyDescent="0.25"/>
    <row r="44863" hidden="1" x14ac:dyDescent="0.25"/>
    <row r="44864" hidden="1" x14ac:dyDescent="0.25"/>
    <row r="44865" hidden="1" x14ac:dyDescent="0.25"/>
    <row r="44866" hidden="1" x14ac:dyDescent="0.25"/>
    <row r="44867" hidden="1" x14ac:dyDescent="0.25"/>
    <row r="44868" hidden="1" x14ac:dyDescent="0.25"/>
    <row r="44869" hidden="1" x14ac:dyDescent="0.25"/>
    <row r="44870" hidden="1" x14ac:dyDescent="0.25"/>
    <row r="44871" hidden="1" x14ac:dyDescent="0.25"/>
    <row r="44872" hidden="1" x14ac:dyDescent="0.25"/>
    <row r="44873" hidden="1" x14ac:dyDescent="0.25"/>
    <row r="44874" hidden="1" x14ac:dyDescent="0.25"/>
    <row r="44875" hidden="1" x14ac:dyDescent="0.25"/>
    <row r="44876" hidden="1" x14ac:dyDescent="0.25"/>
    <row r="44877" hidden="1" x14ac:dyDescent="0.25"/>
    <row r="44878" hidden="1" x14ac:dyDescent="0.25"/>
    <row r="44879" hidden="1" x14ac:dyDescent="0.25"/>
    <row r="44880" hidden="1" x14ac:dyDescent="0.25"/>
    <row r="44881" hidden="1" x14ac:dyDescent="0.25"/>
    <row r="44882" hidden="1" x14ac:dyDescent="0.25"/>
    <row r="44883" hidden="1" x14ac:dyDescent="0.25"/>
    <row r="44884" hidden="1" x14ac:dyDescent="0.25"/>
    <row r="44885" hidden="1" x14ac:dyDescent="0.25"/>
    <row r="44886" hidden="1" x14ac:dyDescent="0.25"/>
    <row r="44887" hidden="1" x14ac:dyDescent="0.25"/>
    <row r="44888" hidden="1" x14ac:dyDescent="0.25"/>
    <row r="44889" hidden="1" x14ac:dyDescent="0.25"/>
    <row r="44890" hidden="1" x14ac:dyDescent="0.25"/>
    <row r="44891" hidden="1" x14ac:dyDescent="0.25"/>
    <row r="44892" hidden="1" x14ac:dyDescent="0.25"/>
    <row r="44893" hidden="1" x14ac:dyDescent="0.25"/>
    <row r="44894" hidden="1" x14ac:dyDescent="0.25"/>
    <row r="44895" hidden="1" x14ac:dyDescent="0.25"/>
    <row r="44896" hidden="1" x14ac:dyDescent="0.25"/>
    <row r="44897" hidden="1" x14ac:dyDescent="0.25"/>
    <row r="44898" hidden="1" x14ac:dyDescent="0.25"/>
    <row r="44899" hidden="1" x14ac:dyDescent="0.25"/>
    <row r="44900" hidden="1" x14ac:dyDescent="0.25"/>
    <row r="44901" hidden="1" x14ac:dyDescent="0.25"/>
    <row r="44902" hidden="1" x14ac:dyDescent="0.25"/>
    <row r="44903" hidden="1" x14ac:dyDescent="0.25"/>
    <row r="44904" hidden="1" x14ac:dyDescent="0.25"/>
    <row r="44905" hidden="1" x14ac:dyDescent="0.25"/>
    <row r="44906" hidden="1" x14ac:dyDescent="0.25"/>
    <row r="44907" hidden="1" x14ac:dyDescent="0.25"/>
    <row r="44908" hidden="1" x14ac:dyDescent="0.25"/>
    <row r="44909" hidden="1" x14ac:dyDescent="0.25"/>
    <row r="44910" hidden="1" x14ac:dyDescent="0.25"/>
    <row r="44911" hidden="1" x14ac:dyDescent="0.25"/>
    <row r="44912" hidden="1" x14ac:dyDescent="0.25"/>
    <row r="44913" hidden="1" x14ac:dyDescent="0.25"/>
    <row r="44914" hidden="1" x14ac:dyDescent="0.25"/>
    <row r="44915" hidden="1" x14ac:dyDescent="0.25"/>
    <row r="44916" hidden="1" x14ac:dyDescent="0.25"/>
    <row r="44917" hidden="1" x14ac:dyDescent="0.25"/>
    <row r="44918" hidden="1" x14ac:dyDescent="0.25"/>
    <row r="44919" hidden="1" x14ac:dyDescent="0.25"/>
    <row r="44920" hidden="1" x14ac:dyDescent="0.25"/>
    <row r="44921" hidden="1" x14ac:dyDescent="0.25"/>
    <row r="44922" hidden="1" x14ac:dyDescent="0.25"/>
    <row r="44923" hidden="1" x14ac:dyDescent="0.25"/>
    <row r="44924" hidden="1" x14ac:dyDescent="0.25"/>
    <row r="44925" hidden="1" x14ac:dyDescent="0.25"/>
    <row r="44926" hidden="1" x14ac:dyDescent="0.25"/>
    <row r="44927" hidden="1" x14ac:dyDescent="0.25"/>
    <row r="44928" hidden="1" x14ac:dyDescent="0.25"/>
    <row r="44929" hidden="1" x14ac:dyDescent="0.25"/>
    <row r="44930" hidden="1" x14ac:dyDescent="0.25"/>
    <row r="44931" hidden="1" x14ac:dyDescent="0.25"/>
    <row r="44932" hidden="1" x14ac:dyDescent="0.25"/>
    <row r="44933" hidden="1" x14ac:dyDescent="0.25"/>
    <row r="44934" hidden="1" x14ac:dyDescent="0.25"/>
    <row r="44935" hidden="1" x14ac:dyDescent="0.25"/>
    <row r="44936" hidden="1" x14ac:dyDescent="0.25"/>
    <row r="44937" hidden="1" x14ac:dyDescent="0.25"/>
    <row r="44938" hidden="1" x14ac:dyDescent="0.25"/>
    <row r="44939" hidden="1" x14ac:dyDescent="0.25"/>
    <row r="44940" hidden="1" x14ac:dyDescent="0.25"/>
    <row r="44941" hidden="1" x14ac:dyDescent="0.25"/>
    <row r="44942" hidden="1" x14ac:dyDescent="0.25"/>
    <row r="44943" hidden="1" x14ac:dyDescent="0.25"/>
    <row r="44944" hidden="1" x14ac:dyDescent="0.25"/>
    <row r="44945" hidden="1" x14ac:dyDescent="0.25"/>
    <row r="44946" hidden="1" x14ac:dyDescent="0.25"/>
    <row r="44947" hidden="1" x14ac:dyDescent="0.25"/>
    <row r="44948" hidden="1" x14ac:dyDescent="0.25"/>
    <row r="44949" hidden="1" x14ac:dyDescent="0.25"/>
    <row r="44950" hidden="1" x14ac:dyDescent="0.25"/>
    <row r="44951" hidden="1" x14ac:dyDescent="0.25"/>
    <row r="44952" hidden="1" x14ac:dyDescent="0.25"/>
    <row r="44953" hidden="1" x14ac:dyDescent="0.25"/>
    <row r="44954" hidden="1" x14ac:dyDescent="0.25"/>
    <row r="44955" hidden="1" x14ac:dyDescent="0.25"/>
    <row r="44956" hidden="1" x14ac:dyDescent="0.25"/>
    <row r="44957" hidden="1" x14ac:dyDescent="0.25"/>
    <row r="44958" hidden="1" x14ac:dyDescent="0.25"/>
    <row r="44959" hidden="1" x14ac:dyDescent="0.25"/>
    <row r="44960" hidden="1" x14ac:dyDescent="0.25"/>
    <row r="44961" hidden="1" x14ac:dyDescent="0.25"/>
    <row r="44962" hidden="1" x14ac:dyDescent="0.25"/>
    <row r="44963" hidden="1" x14ac:dyDescent="0.25"/>
    <row r="44964" hidden="1" x14ac:dyDescent="0.25"/>
    <row r="44965" hidden="1" x14ac:dyDescent="0.25"/>
    <row r="44966" hidden="1" x14ac:dyDescent="0.25"/>
    <row r="44967" hidden="1" x14ac:dyDescent="0.25"/>
    <row r="44968" hidden="1" x14ac:dyDescent="0.25"/>
    <row r="44969" hidden="1" x14ac:dyDescent="0.25"/>
    <row r="44970" hidden="1" x14ac:dyDescent="0.25"/>
    <row r="44971" hidden="1" x14ac:dyDescent="0.25"/>
    <row r="44972" hidden="1" x14ac:dyDescent="0.25"/>
    <row r="44973" hidden="1" x14ac:dyDescent="0.25"/>
    <row r="44974" hidden="1" x14ac:dyDescent="0.25"/>
    <row r="44975" hidden="1" x14ac:dyDescent="0.25"/>
    <row r="44976" hidden="1" x14ac:dyDescent="0.25"/>
    <row r="44977" hidden="1" x14ac:dyDescent="0.25"/>
    <row r="44978" hidden="1" x14ac:dyDescent="0.25"/>
    <row r="44979" hidden="1" x14ac:dyDescent="0.25"/>
    <row r="44980" hidden="1" x14ac:dyDescent="0.25"/>
    <row r="44981" hidden="1" x14ac:dyDescent="0.25"/>
    <row r="44982" hidden="1" x14ac:dyDescent="0.25"/>
    <row r="44983" hidden="1" x14ac:dyDescent="0.25"/>
    <row r="44984" hidden="1" x14ac:dyDescent="0.25"/>
    <row r="44985" hidden="1" x14ac:dyDescent="0.25"/>
    <row r="44986" hidden="1" x14ac:dyDescent="0.25"/>
    <row r="44987" hidden="1" x14ac:dyDescent="0.25"/>
    <row r="44988" hidden="1" x14ac:dyDescent="0.25"/>
    <row r="44989" hidden="1" x14ac:dyDescent="0.25"/>
    <row r="44990" hidden="1" x14ac:dyDescent="0.25"/>
    <row r="44991" hidden="1" x14ac:dyDescent="0.25"/>
    <row r="44992" hidden="1" x14ac:dyDescent="0.25"/>
    <row r="44993" hidden="1" x14ac:dyDescent="0.25"/>
    <row r="44994" hidden="1" x14ac:dyDescent="0.25"/>
    <row r="44995" hidden="1" x14ac:dyDescent="0.25"/>
    <row r="44996" hidden="1" x14ac:dyDescent="0.25"/>
    <row r="44997" hidden="1" x14ac:dyDescent="0.25"/>
    <row r="44998" hidden="1" x14ac:dyDescent="0.25"/>
    <row r="44999" hidden="1" x14ac:dyDescent="0.25"/>
    <row r="45000" hidden="1" x14ac:dyDescent="0.25"/>
    <row r="45001" hidden="1" x14ac:dyDescent="0.25"/>
    <row r="45002" hidden="1" x14ac:dyDescent="0.25"/>
    <row r="45003" hidden="1" x14ac:dyDescent="0.25"/>
    <row r="45004" hidden="1" x14ac:dyDescent="0.25"/>
    <row r="45005" hidden="1" x14ac:dyDescent="0.25"/>
    <row r="45006" hidden="1" x14ac:dyDescent="0.25"/>
    <row r="45007" hidden="1" x14ac:dyDescent="0.25"/>
    <row r="45008" hidden="1" x14ac:dyDescent="0.25"/>
    <row r="45009" hidden="1" x14ac:dyDescent="0.25"/>
    <row r="45010" hidden="1" x14ac:dyDescent="0.25"/>
    <row r="45011" hidden="1" x14ac:dyDescent="0.25"/>
    <row r="45012" hidden="1" x14ac:dyDescent="0.25"/>
    <row r="45013" hidden="1" x14ac:dyDescent="0.25"/>
    <row r="45014" hidden="1" x14ac:dyDescent="0.25"/>
    <row r="45015" hidden="1" x14ac:dyDescent="0.25"/>
    <row r="45016" hidden="1" x14ac:dyDescent="0.25"/>
    <row r="45017" hidden="1" x14ac:dyDescent="0.25"/>
    <row r="45018" hidden="1" x14ac:dyDescent="0.25"/>
    <row r="45019" hidden="1" x14ac:dyDescent="0.25"/>
    <row r="45020" hidden="1" x14ac:dyDescent="0.25"/>
    <row r="45021" hidden="1" x14ac:dyDescent="0.25"/>
    <row r="45022" hidden="1" x14ac:dyDescent="0.25"/>
    <row r="45023" hidden="1" x14ac:dyDescent="0.25"/>
    <row r="45024" hidden="1" x14ac:dyDescent="0.25"/>
    <row r="45025" hidden="1" x14ac:dyDescent="0.25"/>
    <row r="45026" hidden="1" x14ac:dyDescent="0.25"/>
    <row r="45027" hidden="1" x14ac:dyDescent="0.25"/>
    <row r="45028" hidden="1" x14ac:dyDescent="0.25"/>
    <row r="45029" hidden="1" x14ac:dyDescent="0.25"/>
    <row r="45030" hidden="1" x14ac:dyDescent="0.25"/>
    <row r="45031" hidden="1" x14ac:dyDescent="0.25"/>
    <row r="45032" hidden="1" x14ac:dyDescent="0.25"/>
    <row r="45033" hidden="1" x14ac:dyDescent="0.25"/>
    <row r="45034" hidden="1" x14ac:dyDescent="0.25"/>
    <row r="45035" hidden="1" x14ac:dyDescent="0.25"/>
    <row r="45036" hidden="1" x14ac:dyDescent="0.25"/>
    <row r="45037" hidden="1" x14ac:dyDescent="0.25"/>
    <row r="45038" hidden="1" x14ac:dyDescent="0.25"/>
    <row r="45039" hidden="1" x14ac:dyDescent="0.25"/>
    <row r="45040" hidden="1" x14ac:dyDescent="0.25"/>
    <row r="45041" hidden="1" x14ac:dyDescent="0.25"/>
    <row r="45042" hidden="1" x14ac:dyDescent="0.25"/>
    <row r="45043" hidden="1" x14ac:dyDescent="0.25"/>
    <row r="45044" hidden="1" x14ac:dyDescent="0.25"/>
    <row r="45045" hidden="1" x14ac:dyDescent="0.25"/>
    <row r="45046" hidden="1" x14ac:dyDescent="0.25"/>
    <row r="45047" hidden="1" x14ac:dyDescent="0.25"/>
    <row r="45048" hidden="1" x14ac:dyDescent="0.25"/>
    <row r="45049" hidden="1" x14ac:dyDescent="0.25"/>
    <row r="45050" hidden="1" x14ac:dyDescent="0.25"/>
    <row r="45051" hidden="1" x14ac:dyDescent="0.25"/>
    <row r="45052" hidden="1" x14ac:dyDescent="0.25"/>
    <row r="45053" hidden="1" x14ac:dyDescent="0.25"/>
    <row r="45054" hidden="1" x14ac:dyDescent="0.25"/>
    <row r="45055" hidden="1" x14ac:dyDescent="0.25"/>
    <row r="45056" hidden="1" x14ac:dyDescent="0.25"/>
    <row r="45057" hidden="1" x14ac:dyDescent="0.25"/>
    <row r="45058" hidden="1" x14ac:dyDescent="0.25"/>
    <row r="45059" hidden="1" x14ac:dyDescent="0.25"/>
    <row r="45060" hidden="1" x14ac:dyDescent="0.25"/>
    <row r="45061" hidden="1" x14ac:dyDescent="0.25"/>
    <row r="45062" hidden="1" x14ac:dyDescent="0.25"/>
    <row r="45063" hidden="1" x14ac:dyDescent="0.25"/>
    <row r="45064" hidden="1" x14ac:dyDescent="0.25"/>
    <row r="45065" hidden="1" x14ac:dyDescent="0.25"/>
    <row r="45066" hidden="1" x14ac:dyDescent="0.25"/>
    <row r="45067" hidden="1" x14ac:dyDescent="0.25"/>
    <row r="45068" hidden="1" x14ac:dyDescent="0.25"/>
    <row r="45069" hidden="1" x14ac:dyDescent="0.25"/>
    <row r="45070" hidden="1" x14ac:dyDescent="0.25"/>
    <row r="45071" hidden="1" x14ac:dyDescent="0.25"/>
    <row r="45072" hidden="1" x14ac:dyDescent="0.25"/>
    <row r="45073" hidden="1" x14ac:dyDescent="0.25"/>
    <row r="45074" hidden="1" x14ac:dyDescent="0.25"/>
    <row r="45075" hidden="1" x14ac:dyDescent="0.25"/>
    <row r="45076" hidden="1" x14ac:dyDescent="0.25"/>
    <row r="45077" hidden="1" x14ac:dyDescent="0.25"/>
    <row r="45078" hidden="1" x14ac:dyDescent="0.25"/>
    <row r="45079" hidden="1" x14ac:dyDescent="0.25"/>
    <row r="45080" hidden="1" x14ac:dyDescent="0.25"/>
    <row r="45081" hidden="1" x14ac:dyDescent="0.25"/>
    <row r="45082" hidden="1" x14ac:dyDescent="0.25"/>
    <row r="45083" hidden="1" x14ac:dyDescent="0.25"/>
    <row r="45084" hidden="1" x14ac:dyDescent="0.25"/>
    <row r="45085" hidden="1" x14ac:dyDescent="0.25"/>
    <row r="45086" hidden="1" x14ac:dyDescent="0.25"/>
    <row r="45087" hidden="1" x14ac:dyDescent="0.25"/>
    <row r="45088" hidden="1" x14ac:dyDescent="0.25"/>
    <row r="45089" hidden="1" x14ac:dyDescent="0.25"/>
    <row r="45090" hidden="1" x14ac:dyDescent="0.25"/>
    <row r="45091" hidden="1" x14ac:dyDescent="0.25"/>
    <row r="45092" hidden="1" x14ac:dyDescent="0.25"/>
    <row r="45093" hidden="1" x14ac:dyDescent="0.25"/>
    <row r="45094" hidden="1" x14ac:dyDescent="0.25"/>
    <row r="45095" hidden="1" x14ac:dyDescent="0.25"/>
    <row r="45096" hidden="1" x14ac:dyDescent="0.25"/>
    <row r="45097" hidden="1" x14ac:dyDescent="0.25"/>
    <row r="45098" hidden="1" x14ac:dyDescent="0.25"/>
    <row r="45099" hidden="1" x14ac:dyDescent="0.25"/>
    <row r="45100" hidden="1" x14ac:dyDescent="0.25"/>
    <row r="45101" hidden="1" x14ac:dyDescent="0.25"/>
    <row r="45102" hidden="1" x14ac:dyDescent="0.25"/>
    <row r="45103" hidden="1" x14ac:dyDescent="0.25"/>
    <row r="45104" hidden="1" x14ac:dyDescent="0.25"/>
    <row r="45105" hidden="1" x14ac:dyDescent="0.25"/>
    <row r="45106" hidden="1" x14ac:dyDescent="0.25"/>
    <row r="45107" hidden="1" x14ac:dyDescent="0.25"/>
    <row r="45108" hidden="1" x14ac:dyDescent="0.25"/>
    <row r="45109" hidden="1" x14ac:dyDescent="0.25"/>
    <row r="45110" hidden="1" x14ac:dyDescent="0.25"/>
    <row r="45111" hidden="1" x14ac:dyDescent="0.25"/>
    <row r="45112" hidden="1" x14ac:dyDescent="0.25"/>
    <row r="45113" hidden="1" x14ac:dyDescent="0.25"/>
    <row r="45114" hidden="1" x14ac:dyDescent="0.25"/>
    <row r="45115" hidden="1" x14ac:dyDescent="0.25"/>
    <row r="45116" hidden="1" x14ac:dyDescent="0.25"/>
    <row r="45117" hidden="1" x14ac:dyDescent="0.25"/>
    <row r="45118" hidden="1" x14ac:dyDescent="0.25"/>
    <row r="45119" hidden="1" x14ac:dyDescent="0.25"/>
    <row r="45120" hidden="1" x14ac:dyDescent="0.25"/>
    <row r="45121" hidden="1" x14ac:dyDescent="0.25"/>
    <row r="45122" hidden="1" x14ac:dyDescent="0.25"/>
    <row r="45123" hidden="1" x14ac:dyDescent="0.25"/>
    <row r="45124" hidden="1" x14ac:dyDescent="0.25"/>
    <row r="45125" hidden="1" x14ac:dyDescent="0.25"/>
    <row r="45126" hidden="1" x14ac:dyDescent="0.25"/>
    <row r="45127" hidden="1" x14ac:dyDescent="0.25"/>
    <row r="45128" hidden="1" x14ac:dyDescent="0.25"/>
    <row r="45129" hidden="1" x14ac:dyDescent="0.25"/>
    <row r="45130" hidden="1" x14ac:dyDescent="0.25"/>
    <row r="45131" hidden="1" x14ac:dyDescent="0.25"/>
    <row r="45132" hidden="1" x14ac:dyDescent="0.25"/>
    <row r="45133" hidden="1" x14ac:dyDescent="0.25"/>
    <row r="45134" hidden="1" x14ac:dyDescent="0.25"/>
    <row r="45135" hidden="1" x14ac:dyDescent="0.25"/>
    <row r="45136" hidden="1" x14ac:dyDescent="0.25"/>
    <row r="45137" hidden="1" x14ac:dyDescent="0.25"/>
    <row r="45138" hidden="1" x14ac:dyDescent="0.25"/>
    <row r="45139" hidden="1" x14ac:dyDescent="0.25"/>
    <row r="45140" hidden="1" x14ac:dyDescent="0.25"/>
    <row r="45141" hidden="1" x14ac:dyDescent="0.25"/>
    <row r="45142" hidden="1" x14ac:dyDescent="0.25"/>
    <row r="45143" hidden="1" x14ac:dyDescent="0.25"/>
    <row r="45144" hidden="1" x14ac:dyDescent="0.25"/>
    <row r="45145" hidden="1" x14ac:dyDescent="0.25"/>
    <row r="45146" hidden="1" x14ac:dyDescent="0.25"/>
    <row r="45147" hidden="1" x14ac:dyDescent="0.25"/>
    <row r="45148" hidden="1" x14ac:dyDescent="0.25"/>
    <row r="45149" hidden="1" x14ac:dyDescent="0.25"/>
    <row r="45150" hidden="1" x14ac:dyDescent="0.25"/>
    <row r="45151" hidden="1" x14ac:dyDescent="0.25"/>
    <row r="45152" hidden="1" x14ac:dyDescent="0.25"/>
    <row r="45153" hidden="1" x14ac:dyDescent="0.25"/>
    <row r="45154" hidden="1" x14ac:dyDescent="0.25"/>
    <row r="45155" hidden="1" x14ac:dyDescent="0.25"/>
    <row r="45156" hidden="1" x14ac:dyDescent="0.25"/>
    <row r="45157" hidden="1" x14ac:dyDescent="0.25"/>
    <row r="45158" hidden="1" x14ac:dyDescent="0.25"/>
    <row r="45159" hidden="1" x14ac:dyDescent="0.25"/>
    <row r="45160" hidden="1" x14ac:dyDescent="0.25"/>
    <row r="45161" hidden="1" x14ac:dyDescent="0.25"/>
    <row r="45162" hidden="1" x14ac:dyDescent="0.25"/>
    <row r="45163" hidden="1" x14ac:dyDescent="0.25"/>
    <row r="45164" hidden="1" x14ac:dyDescent="0.25"/>
    <row r="45165" hidden="1" x14ac:dyDescent="0.25"/>
    <row r="45166" hidden="1" x14ac:dyDescent="0.25"/>
    <row r="45167" hidden="1" x14ac:dyDescent="0.25"/>
    <row r="45168" hidden="1" x14ac:dyDescent="0.25"/>
    <row r="45169" hidden="1" x14ac:dyDescent="0.25"/>
    <row r="45170" hidden="1" x14ac:dyDescent="0.25"/>
    <row r="45171" hidden="1" x14ac:dyDescent="0.25"/>
    <row r="45172" hidden="1" x14ac:dyDescent="0.25"/>
    <row r="45173" hidden="1" x14ac:dyDescent="0.25"/>
    <row r="45174" hidden="1" x14ac:dyDescent="0.25"/>
    <row r="45175" hidden="1" x14ac:dyDescent="0.25"/>
    <row r="45176" hidden="1" x14ac:dyDescent="0.25"/>
    <row r="45177" hidden="1" x14ac:dyDescent="0.25"/>
    <row r="45178" hidden="1" x14ac:dyDescent="0.25"/>
    <row r="45179" hidden="1" x14ac:dyDescent="0.25"/>
    <row r="45180" hidden="1" x14ac:dyDescent="0.25"/>
    <row r="45181" hidden="1" x14ac:dyDescent="0.25"/>
    <row r="45182" hidden="1" x14ac:dyDescent="0.25"/>
    <row r="45183" hidden="1" x14ac:dyDescent="0.25"/>
    <row r="45184" hidden="1" x14ac:dyDescent="0.25"/>
    <row r="45185" hidden="1" x14ac:dyDescent="0.25"/>
    <row r="45186" hidden="1" x14ac:dyDescent="0.25"/>
    <row r="45187" hidden="1" x14ac:dyDescent="0.25"/>
    <row r="45188" hidden="1" x14ac:dyDescent="0.25"/>
    <row r="45189" hidden="1" x14ac:dyDescent="0.25"/>
    <row r="45190" hidden="1" x14ac:dyDescent="0.25"/>
    <row r="45191" hidden="1" x14ac:dyDescent="0.25"/>
    <row r="45192" hidden="1" x14ac:dyDescent="0.25"/>
    <row r="45193" hidden="1" x14ac:dyDescent="0.25"/>
    <row r="45194" hidden="1" x14ac:dyDescent="0.25"/>
    <row r="45195" hidden="1" x14ac:dyDescent="0.25"/>
    <row r="45196" hidden="1" x14ac:dyDescent="0.25"/>
    <row r="45197" hidden="1" x14ac:dyDescent="0.25"/>
    <row r="45198" hidden="1" x14ac:dyDescent="0.25"/>
    <row r="45199" hidden="1" x14ac:dyDescent="0.25"/>
    <row r="45200" hidden="1" x14ac:dyDescent="0.25"/>
    <row r="45201" hidden="1" x14ac:dyDescent="0.25"/>
    <row r="45202" hidden="1" x14ac:dyDescent="0.25"/>
    <row r="45203" hidden="1" x14ac:dyDescent="0.25"/>
    <row r="45204" hidden="1" x14ac:dyDescent="0.25"/>
    <row r="45205" hidden="1" x14ac:dyDescent="0.25"/>
    <row r="45206" hidden="1" x14ac:dyDescent="0.25"/>
    <row r="45207" hidden="1" x14ac:dyDescent="0.25"/>
    <row r="45208" hidden="1" x14ac:dyDescent="0.25"/>
    <row r="45209" hidden="1" x14ac:dyDescent="0.25"/>
    <row r="45210" hidden="1" x14ac:dyDescent="0.25"/>
    <row r="45211" hidden="1" x14ac:dyDescent="0.25"/>
    <row r="45212" hidden="1" x14ac:dyDescent="0.25"/>
    <row r="45213" hidden="1" x14ac:dyDescent="0.25"/>
    <row r="45214" hidden="1" x14ac:dyDescent="0.25"/>
    <row r="45215" hidden="1" x14ac:dyDescent="0.25"/>
    <row r="45216" hidden="1" x14ac:dyDescent="0.25"/>
    <row r="45217" hidden="1" x14ac:dyDescent="0.25"/>
    <row r="45218" hidden="1" x14ac:dyDescent="0.25"/>
    <row r="45219" hidden="1" x14ac:dyDescent="0.25"/>
    <row r="45220" hidden="1" x14ac:dyDescent="0.25"/>
    <row r="45221" hidden="1" x14ac:dyDescent="0.25"/>
    <row r="45222" hidden="1" x14ac:dyDescent="0.25"/>
    <row r="45223" hidden="1" x14ac:dyDescent="0.25"/>
    <row r="45224" hidden="1" x14ac:dyDescent="0.25"/>
    <row r="45225" hidden="1" x14ac:dyDescent="0.25"/>
    <row r="45226" hidden="1" x14ac:dyDescent="0.25"/>
    <row r="45227" hidden="1" x14ac:dyDescent="0.25"/>
    <row r="45228" hidden="1" x14ac:dyDescent="0.25"/>
    <row r="45229" hidden="1" x14ac:dyDescent="0.25"/>
    <row r="45230" hidden="1" x14ac:dyDescent="0.25"/>
    <row r="45231" hidden="1" x14ac:dyDescent="0.25"/>
    <row r="45232" hidden="1" x14ac:dyDescent="0.25"/>
    <row r="45233" hidden="1" x14ac:dyDescent="0.25"/>
    <row r="45234" hidden="1" x14ac:dyDescent="0.25"/>
    <row r="45235" hidden="1" x14ac:dyDescent="0.25"/>
    <row r="45236" hidden="1" x14ac:dyDescent="0.25"/>
    <row r="45237" hidden="1" x14ac:dyDescent="0.25"/>
    <row r="45238" hidden="1" x14ac:dyDescent="0.25"/>
    <row r="45239" hidden="1" x14ac:dyDescent="0.25"/>
    <row r="45240" hidden="1" x14ac:dyDescent="0.25"/>
    <row r="45241" hidden="1" x14ac:dyDescent="0.25"/>
    <row r="45242" hidden="1" x14ac:dyDescent="0.25"/>
    <row r="45243" hidden="1" x14ac:dyDescent="0.25"/>
    <row r="45244" hidden="1" x14ac:dyDescent="0.25"/>
    <row r="45245" hidden="1" x14ac:dyDescent="0.25"/>
    <row r="45246" hidden="1" x14ac:dyDescent="0.25"/>
    <row r="45247" hidden="1" x14ac:dyDescent="0.25"/>
    <row r="45248" hidden="1" x14ac:dyDescent="0.25"/>
    <row r="45249" hidden="1" x14ac:dyDescent="0.25"/>
    <row r="45250" hidden="1" x14ac:dyDescent="0.25"/>
    <row r="45251" hidden="1" x14ac:dyDescent="0.25"/>
    <row r="45252" hidden="1" x14ac:dyDescent="0.25"/>
    <row r="45253" hidden="1" x14ac:dyDescent="0.25"/>
    <row r="45254" hidden="1" x14ac:dyDescent="0.25"/>
    <row r="45255" hidden="1" x14ac:dyDescent="0.25"/>
    <row r="45256" hidden="1" x14ac:dyDescent="0.25"/>
    <row r="45257" hidden="1" x14ac:dyDescent="0.25"/>
    <row r="45258" hidden="1" x14ac:dyDescent="0.25"/>
    <row r="45259" hidden="1" x14ac:dyDescent="0.25"/>
    <row r="45260" hidden="1" x14ac:dyDescent="0.25"/>
    <row r="45261" hidden="1" x14ac:dyDescent="0.25"/>
    <row r="45262" hidden="1" x14ac:dyDescent="0.25"/>
    <row r="45263" hidden="1" x14ac:dyDescent="0.25"/>
    <row r="45264" hidden="1" x14ac:dyDescent="0.25"/>
    <row r="45265" hidden="1" x14ac:dyDescent="0.25"/>
    <row r="45266" hidden="1" x14ac:dyDescent="0.25"/>
    <row r="45267" hidden="1" x14ac:dyDescent="0.25"/>
    <row r="45268" hidden="1" x14ac:dyDescent="0.25"/>
    <row r="45269" hidden="1" x14ac:dyDescent="0.25"/>
    <row r="45270" hidden="1" x14ac:dyDescent="0.25"/>
    <row r="45271" hidden="1" x14ac:dyDescent="0.25"/>
    <row r="45272" hidden="1" x14ac:dyDescent="0.25"/>
    <row r="45273" hidden="1" x14ac:dyDescent="0.25"/>
    <row r="45274" hidden="1" x14ac:dyDescent="0.25"/>
    <row r="45275" hidden="1" x14ac:dyDescent="0.25"/>
    <row r="45276" hidden="1" x14ac:dyDescent="0.25"/>
    <row r="45277" hidden="1" x14ac:dyDescent="0.25"/>
    <row r="45278" hidden="1" x14ac:dyDescent="0.25"/>
    <row r="45279" hidden="1" x14ac:dyDescent="0.25"/>
    <row r="45280" hidden="1" x14ac:dyDescent="0.25"/>
    <row r="45281" hidden="1" x14ac:dyDescent="0.25"/>
    <row r="45282" hidden="1" x14ac:dyDescent="0.25"/>
    <row r="45283" hidden="1" x14ac:dyDescent="0.25"/>
    <row r="45284" hidden="1" x14ac:dyDescent="0.25"/>
    <row r="45285" hidden="1" x14ac:dyDescent="0.25"/>
    <row r="45286" hidden="1" x14ac:dyDescent="0.25"/>
    <row r="45287" hidden="1" x14ac:dyDescent="0.25"/>
    <row r="45288" hidden="1" x14ac:dyDescent="0.25"/>
    <row r="45289" hidden="1" x14ac:dyDescent="0.25"/>
    <row r="45290" hidden="1" x14ac:dyDescent="0.25"/>
    <row r="45291" hidden="1" x14ac:dyDescent="0.25"/>
    <row r="45292" hidden="1" x14ac:dyDescent="0.25"/>
    <row r="45293" hidden="1" x14ac:dyDescent="0.25"/>
    <row r="45294" hidden="1" x14ac:dyDescent="0.25"/>
    <row r="45295" hidden="1" x14ac:dyDescent="0.25"/>
    <row r="45296" hidden="1" x14ac:dyDescent="0.25"/>
    <row r="45297" hidden="1" x14ac:dyDescent="0.25"/>
    <row r="45298" hidden="1" x14ac:dyDescent="0.25"/>
    <row r="45299" hidden="1" x14ac:dyDescent="0.25"/>
    <row r="45300" hidden="1" x14ac:dyDescent="0.25"/>
    <row r="45301" hidden="1" x14ac:dyDescent="0.25"/>
    <row r="45302" hidden="1" x14ac:dyDescent="0.25"/>
    <row r="45303" hidden="1" x14ac:dyDescent="0.25"/>
    <row r="45304" hidden="1" x14ac:dyDescent="0.25"/>
    <row r="45305" hidden="1" x14ac:dyDescent="0.25"/>
    <row r="45306" hidden="1" x14ac:dyDescent="0.25"/>
    <row r="45307" hidden="1" x14ac:dyDescent="0.25"/>
    <row r="45308" hidden="1" x14ac:dyDescent="0.25"/>
    <row r="45309" hidden="1" x14ac:dyDescent="0.25"/>
    <row r="45310" hidden="1" x14ac:dyDescent="0.25"/>
    <row r="45311" hidden="1" x14ac:dyDescent="0.25"/>
    <row r="45312" hidden="1" x14ac:dyDescent="0.25"/>
    <row r="45313" hidden="1" x14ac:dyDescent="0.25"/>
    <row r="45314" hidden="1" x14ac:dyDescent="0.25"/>
    <row r="45315" hidden="1" x14ac:dyDescent="0.25"/>
    <row r="45316" hidden="1" x14ac:dyDescent="0.25"/>
    <row r="45317" hidden="1" x14ac:dyDescent="0.25"/>
    <row r="45318" hidden="1" x14ac:dyDescent="0.25"/>
    <row r="45319" hidden="1" x14ac:dyDescent="0.25"/>
    <row r="45320" hidden="1" x14ac:dyDescent="0.25"/>
    <row r="45321" hidden="1" x14ac:dyDescent="0.25"/>
    <row r="45322" hidden="1" x14ac:dyDescent="0.25"/>
    <row r="45323" hidden="1" x14ac:dyDescent="0.25"/>
    <row r="45324" hidden="1" x14ac:dyDescent="0.25"/>
    <row r="45325" hidden="1" x14ac:dyDescent="0.25"/>
    <row r="45326" hidden="1" x14ac:dyDescent="0.25"/>
    <row r="45327" hidden="1" x14ac:dyDescent="0.25"/>
    <row r="45328" hidden="1" x14ac:dyDescent="0.25"/>
    <row r="45329" hidden="1" x14ac:dyDescent="0.25"/>
    <row r="45330" hidden="1" x14ac:dyDescent="0.25"/>
    <row r="45331" hidden="1" x14ac:dyDescent="0.25"/>
    <row r="45332" hidden="1" x14ac:dyDescent="0.25"/>
    <row r="45333" hidden="1" x14ac:dyDescent="0.25"/>
    <row r="45334" hidden="1" x14ac:dyDescent="0.25"/>
    <row r="45335" hidden="1" x14ac:dyDescent="0.25"/>
    <row r="45336" hidden="1" x14ac:dyDescent="0.25"/>
    <row r="45337" hidden="1" x14ac:dyDescent="0.25"/>
    <row r="45338" hidden="1" x14ac:dyDescent="0.25"/>
    <row r="45339" hidden="1" x14ac:dyDescent="0.25"/>
    <row r="45340" hidden="1" x14ac:dyDescent="0.25"/>
    <row r="45341" hidden="1" x14ac:dyDescent="0.25"/>
    <row r="45342" hidden="1" x14ac:dyDescent="0.25"/>
    <row r="45343" hidden="1" x14ac:dyDescent="0.25"/>
    <row r="45344" hidden="1" x14ac:dyDescent="0.25"/>
    <row r="45345" hidden="1" x14ac:dyDescent="0.25"/>
    <row r="45346" hidden="1" x14ac:dyDescent="0.25"/>
    <row r="45347" hidden="1" x14ac:dyDescent="0.25"/>
    <row r="45348" hidden="1" x14ac:dyDescent="0.25"/>
    <row r="45349" hidden="1" x14ac:dyDescent="0.25"/>
    <row r="45350" hidden="1" x14ac:dyDescent="0.25"/>
    <row r="45351" hidden="1" x14ac:dyDescent="0.25"/>
    <row r="45352" hidden="1" x14ac:dyDescent="0.25"/>
    <row r="45353" hidden="1" x14ac:dyDescent="0.25"/>
    <row r="45354" hidden="1" x14ac:dyDescent="0.25"/>
    <row r="45355" hidden="1" x14ac:dyDescent="0.25"/>
    <row r="45356" hidden="1" x14ac:dyDescent="0.25"/>
    <row r="45357" hidden="1" x14ac:dyDescent="0.25"/>
    <row r="45358" hidden="1" x14ac:dyDescent="0.25"/>
    <row r="45359" hidden="1" x14ac:dyDescent="0.25"/>
    <row r="45360" hidden="1" x14ac:dyDescent="0.25"/>
    <row r="45361" hidden="1" x14ac:dyDescent="0.25"/>
    <row r="45362" hidden="1" x14ac:dyDescent="0.25"/>
    <row r="45363" hidden="1" x14ac:dyDescent="0.25"/>
    <row r="45364" hidden="1" x14ac:dyDescent="0.25"/>
    <row r="45365" hidden="1" x14ac:dyDescent="0.25"/>
    <row r="45366" hidden="1" x14ac:dyDescent="0.25"/>
    <row r="45367" hidden="1" x14ac:dyDescent="0.25"/>
    <row r="45368" hidden="1" x14ac:dyDescent="0.25"/>
    <row r="45369" hidden="1" x14ac:dyDescent="0.25"/>
    <row r="45370" hidden="1" x14ac:dyDescent="0.25"/>
    <row r="45371" hidden="1" x14ac:dyDescent="0.25"/>
    <row r="45372" hidden="1" x14ac:dyDescent="0.25"/>
    <row r="45373" hidden="1" x14ac:dyDescent="0.25"/>
    <row r="45374" hidden="1" x14ac:dyDescent="0.25"/>
    <row r="45375" hidden="1" x14ac:dyDescent="0.25"/>
    <row r="45376" hidden="1" x14ac:dyDescent="0.25"/>
    <row r="45377" hidden="1" x14ac:dyDescent="0.25"/>
    <row r="45378" hidden="1" x14ac:dyDescent="0.25"/>
    <row r="45379" hidden="1" x14ac:dyDescent="0.25"/>
    <row r="45380" hidden="1" x14ac:dyDescent="0.25"/>
    <row r="45381" hidden="1" x14ac:dyDescent="0.25"/>
    <row r="45382" hidden="1" x14ac:dyDescent="0.25"/>
    <row r="45383" hidden="1" x14ac:dyDescent="0.25"/>
    <row r="45384" hidden="1" x14ac:dyDescent="0.25"/>
    <row r="45385" hidden="1" x14ac:dyDescent="0.25"/>
    <row r="45386" hidden="1" x14ac:dyDescent="0.25"/>
    <row r="45387" hidden="1" x14ac:dyDescent="0.25"/>
    <row r="45388" hidden="1" x14ac:dyDescent="0.25"/>
    <row r="45389" hidden="1" x14ac:dyDescent="0.25"/>
    <row r="45390" hidden="1" x14ac:dyDescent="0.25"/>
    <row r="45391" hidden="1" x14ac:dyDescent="0.25"/>
    <row r="45392" hidden="1" x14ac:dyDescent="0.25"/>
    <row r="45393" hidden="1" x14ac:dyDescent="0.25"/>
    <row r="45394" hidden="1" x14ac:dyDescent="0.25"/>
    <row r="45395" hidden="1" x14ac:dyDescent="0.25"/>
    <row r="45396" hidden="1" x14ac:dyDescent="0.25"/>
    <row r="45397" hidden="1" x14ac:dyDescent="0.25"/>
    <row r="45398" hidden="1" x14ac:dyDescent="0.25"/>
    <row r="45399" hidden="1" x14ac:dyDescent="0.25"/>
    <row r="45400" hidden="1" x14ac:dyDescent="0.25"/>
    <row r="45401" hidden="1" x14ac:dyDescent="0.25"/>
    <row r="45402" hidden="1" x14ac:dyDescent="0.25"/>
    <row r="45403" hidden="1" x14ac:dyDescent="0.25"/>
    <row r="45404" hidden="1" x14ac:dyDescent="0.25"/>
    <row r="45405" hidden="1" x14ac:dyDescent="0.25"/>
    <row r="45406" hidden="1" x14ac:dyDescent="0.25"/>
    <row r="45407" hidden="1" x14ac:dyDescent="0.25"/>
    <row r="45408" hidden="1" x14ac:dyDescent="0.25"/>
    <row r="45409" hidden="1" x14ac:dyDescent="0.25"/>
    <row r="45410" hidden="1" x14ac:dyDescent="0.25"/>
    <row r="45411" hidden="1" x14ac:dyDescent="0.25"/>
    <row r="45412" hidden="1" x14ac:dyDescent="0.25"/>
    <row r="45413" hidden="1" x14ac:dyDescent="0.25"/>
    <row r="45414" hidden="1" x14ac:dyDescent="0.25"/>
    <row r="45415" hidden="1" x14ac:dyDescent="0.25"/>
    <row r="45416" hidden="1" x14ac:dyDescent="0.25"/>
    <row r="45417" hidden="1" x14ac:dyDescent="0.25"/>
    <row r="45418" hidden="1" x14ac:dyDescent="0.25"/>
    <row r="45419" hidden="1" x14ac:dyDescent="0.25"/>
    <row r="45420" hidden="1" x14ac:dyDescent="0.25"/>
    <row r="45421" hidden="1" x14ac:dyDescent="0.25"/>
    <row r="45422" hidden="1" x14ac:dyDescent="0.25"/>
    <row r="45423" hidden="1" x14ac:dyDescent="0.25"/>
    <row r="45424" hidden="1" x14ac:dyDescent="0.25"/>
    <row r="45425" hidden="1" x14ac:dyDescent="0.25"/>
    <row r="45426" hidden="1" x14ac:dyDescent="0.25"/>
    <row r="45427" hidden="1" x14ac:dyDescent="0.25"/>
    <row r="45428" hidden="1" x14ac:dyDescent="0.25"/>
    <row r="45429" hidden="1" x14ac:dyDescent="0.25"/>
    <row r="45430" hidden="1" x14ac:dyDescent="0.25"/>
    <row r="45431" hidden="1" x14ac:dyDescent="0.25"/>
    <row r="45432" hidden="1" x14ac:dyDescent="0.25"/>
    <row r="45433" hidden="1" x14ac:dyDescent="0.25"/>
    <row r="45434" hidden="1" x14ac:dyDescent="0.25"/>
    <row r="45435" hidden="1" x14ac:dyDescent="0.25"/>
    <row r="45436" hidden="1" x14ac:dyDescent="0.25"/>
    <row r="45437" hidden="1" x14ac:dyDescent="0.25"/>
    <row r="45438" hidden="1" x14ac:dyDescent="0.25"/>
    <row r="45439" hidden="1" x14ac:dyDescent="0.25"/>
    <row r="45440" hidden="1" x14ac:dyDescent="0.25"/>
    <row r="45441" hidden="1" x14ac:dyDescent="0.25"/>
    <row r="45442" hidden="1" x14ac:dyDescent="0.25"/>
    <row r="45443" hidden="1" x14ac:dyDescent="0.25"/>
    <row r="45444" hidden="1" x14ac:dyDescent="0.25"/>
    <row r="45445" hidden="1" x14ac:dyDescent="0.25"/>
    <row r="45446" hidden="1" x14ac:dyDescent="0.25"/>
    <row r="45447" hidden="1" x14ac:dyDescent="0.25"/>
    <row r="45448" hidden="1" x14ac:dyDescent="0.25"/>
    <row r="45449" hidden="1" x14ac:dyDescent="0.25"/>
    <row r="45450" hidden="1" x14ac:dyDescent="0.25"/>
    <row r="45451" hidden="1" x14ac:dyDescent="0.25"/>
    <row r="45452" hidden="1" x14ac:dyDescent="0.25"/>
    <row r="45453" hidden="1" x14ac:dyDescent="0.25"/>
    <row r="45454" hidden="1" x14ac:dyDescent="0.25"/>
    <row r="45455" hidden="1" x14ac:dyDescent="0.25"/>
    <row r="45456" hidden="1" x14ac:dyDescent="0.25"/>
    <row r="45457" hidden="1" x14ac:dyDescent="0.25"/>
    <row r="45458" hidden="1" x14ac:dyDescent="0.25"/>
    <row r="45459" hidden="1" x14ac:dyDescent="0.25"/>
    <row r="45460" hidden="1" x14ac:dyDescent="0.25"/>
    <row r="45461" hidden="1" x14ac:dyDescent="0.25"/>
    <row r="45462" hidden="1" x14ac:dyDescent="0.25"/>
    <row r="45463" hidden="1" x14ac:dyDescent="0.25"/>
    <row r="45464" hidden="1" x14ac:dyDescent="0.25"/>
    <row r="45465" hidden="1" x14ac:dyDescent="0.25"/>
    <row r="45466" hidden="1" x14ac:dyDescent="0.25"/>
    <row r="45467" hidden="1" x14ac:dyDescent="0.25"/>
    <row r="45468" hidden="1" x14ac:dyDescent="0.25"/>
    <row r="45469" hidden="1" x14ac:dyDescent="0.25"/>
    <row r="45470" hidden="1" x14ac:dyDescent="0.25"/>
    <row r="45471" hidden="1" x14ac:dyDescent="0.25"/>
    <row r="45472" hidden="1" x14ac:dyDescent="0.25"/>
    <row r="45473" hidden="1" x14ac:dyDescent="0.25"/>
    <row r="45474" hidden="1" x14ac:dyDescent="0.25"/>
    <row r="45475" hidden="1" x14ac:dyDescent="0.25"/>
    <row r="45476" hidden="1" x14ac:dyDescent="0.25"/>
    <row r="45477" hidden="1" x14ac:dyDescent="0.25"/>
    <row r="45478" hidden="1" x14ac:dyDescent="0.25"/>
    <row r="45479" hidden="1" x14ac:dyDescent="0.25"/>
    <row r="45480" hidden="1" x14ac:dyDescent="0.25"/>
    <row r="45481" hidden="1" x14ac:dyDescent="0.25"/>
    <row r="45482" hidden="1" x14ac:dyDescent="0.25"/>
    <row r="45483" hidden="1" x14ac:dyDescent="0.25"/>
    <row r="45484" hidden="1" x14ac:dyDescent="0.25"/>
    <row r="45485" hidden="1" x14ac:dyDescent="0.25"/>
    <row r="45486" hidden="1" x14ac:dyDescent="0.25"/>
    <row r="45487" hidden="1" x14ac:dyDescent="0.25"/>
    <row r="45488" hidden="1" x14ac:dyDescent="0.25"/>
    <row r="45489" hidden="1" x14ac:dyDescent="0.25"/>
    <row r="45490" hidden="1" x14ac:dyDescent="0.25"/>
    <row r="45491" hidden="1" x14ac:dyDescent="0.25"/>
    <row r="45492" hidden="1" x14ac:dyDescent="0.25"/>
    <row r="45493" hidden="1" x14ac:dyDescent="0.25"/>
    <row r="45494" hidden="1" x14ac:dyDescent="0.25"/>
    <row r="45495" hidden="1" x14ac:dyDescent="0.25"/>
    <row r="45496" hidden="1" x14ac:dyDescent="0.25"/>
    <row r="45497" hidden="1" x14ac:dyDescent="0.25"/>
    <row r="45498" hidden="1" x14ac:dyDescent="0.25"/>
    <row r="45499" hidden="1" x14ac:dyDescent="0.25"/>
    <row r="45500" hidden="1" x14ac:dyDescent="0.25"/>
    <row r="45501" hidden="1" x14ac:dyDescent="0.25"/>
    <row r="45502" hidden="1" x14ac:dyDescent="0.25"/>
    <row r="45503" hidden="1" x14ac:dyDescent="0.25"/>
    <row r="45504" hidden="1" x14ac:dyDescent="0.25"/>
    <row r="45505" hidden="1" x14ac:dyDescent="0.25"/>
    <row r="45506" hidden="1" x14ac:dyDescent="0.25"/>
    <row r="45507" hidden="1" x14ac:dyDescent="0.25"/>
    <row r="45508" hidden="1" x14ac:dyDescent="0.25"/>
    <row r="45509" hidden="1" x14ac:dyDescent="0.25"/>
    <row r="45510" hidden="1" x14ac:dyDescent="0.25"/>
    <row r="45511" hidden="1" x14ac:dyDescent="0.25"/>
    <row r="45512" hidden="1" x14ac:dyDescent="0.25"/>
    <row r="45513" hidden="1" x14ac:dyDescent="0.25"/>
    <row r="45514" hidden="1" x14ac:dyDescent="0.25"/>
    <row r="45515" hidden="1" x14ac:dyDescent="0.25"/>
    <row r="45516" hidden="1" x14ac:dyDescent="0.25"/>
    <row r="45517" hidden="1" x14ac:dyDescent="0.25"/>
    <row r="45518" hidden="1" x14ac:dyDescent="0.25"/>
    <row r="45519" hidden="1" x14ac:dyDescent="0.25"/>
    <row r="45520" hidden="1" x14ac:dyDescent="0.25"/>
    <row r="45521" hidden="1" x14ac:dyDescent="0.25"/>
    <row r="45522" hidden="1" x14ac:dyDescent="0.25"/>
    <row r="45523" hidden="1" x14ac:dyDescent="0.25"/>
    <row r="45524" hidden="1" x14ac:dyDescent="0.25"/>
    <row r="45525" hidden="1" x14ac:dyDescent="0.25"/>
    <row r="45526" hidden="1" x14ac:dyDescent="0.25"/>
    <row r="45527" hidden="1" x14ac:dyDescent="0.25"/>
    <row r="45528" hidden="1" x14ac:dyDescent="0.25"/>
    <row r="45529" hidden="1" x14ac:dyDescent="0.25"/>
    <row r="45530" hidden="1" x14ac:dyDescent="0.25"/>
    <row r="45531" hidden="1" x14ac:dyDescent="0.25"/>
    <row r="45532" hidden="1" x14ac:dyDescent="0.25"/>
    <row r="45533" hidden="1" x14ac:dyDescent="0.25"/>
    <row r="45534" hidden="1" x14ac:dyDescent="0.25"/>
    <row r="45535" hidden="1" x14ac:dyDescent="0.25"/>
    <row r="45536" hidden="1" x14ac:dyDescent="0.25"/>
    <row r="45537" hidden="1" x14ac:dyDescent="0.25"/>
    <row r="45538" hidden="1" x14ac:dyDescent="0.25"/>
    <row r="45539" hidden="1" x14ac:dyDescent="0.25"/>
    <row r="45540" hidden="1" x14ac:dyDescent="0.25"/>
    <row r="45541" hidden="1" x14ac:dyDescent="0.25"/>
    <row r="45542" hidden="1" x14ac:dyDescent="0.25"/>
    <row r="45543" hidden="1" x14ac:dyDescent="0.25"/>
    <row r="45544" hidden="1" x14ac:dyDescent="0.25"/>
    <row r="45545" hidden="1" x14ac:dyDescent="0.25"/>
    <row r="45546" hidden="1" x14ac:dyDescent="0.25"/>
    <row r="45547" hidden="1" x14ac:dyDescent="0.25"/>
    <row r="45548" hidden="1" x14ac:dyDescent="0.25"/>
    <row r="45549" hidden="1" x14ac:dyDescent="0.25"/>
    <row r="45550" hidden="1" x14ac:dyDescent="0.25"/>
    <row r="45551" hidden="1" x14ac:dyDescent="0.25"/>
    <row r="45552" hidden="1" x14ac:dyDescent="0.25"/>
    <row r="45553" hidden="1" x14ac:dyDescent="0.25"/>
    <row r="45554" hidden="1" x14ac:dyDescent="0.25"/>
    <row r="45555" hidden="1" x14ac:dyDescent="0.25"/>
    <row r="45556" hidden="1" x14ac:dyDescent="0.25"/>
    <row r="45557" hidden="1" x14ac:dyDescent="0.25"/>
    <row r="45558" hidden="1" x14ac:dyDescent="0.25"/>
    <row r="45559" hidden="1" x14ac:dyDescent="0.25"/>
    <row r="45560" hidden="1" x14ac:dyDescent="0.25"/>
    <row r="45561" hidden="1" x14ac:dyDescent="0.25"/>
    <row r="45562" hidden="1" x14ac:dyDescent="0.25"/>
    <row r="45563" hidden="1" x14ac:dyDescent="0.25"/>
    <row r="45564" hidden="1" x14ac:dyDescent="0.25"/>
    <row r="45565" hidden="1" x14ac:dyDescent="0.25"/>
    <row r="45566" hidden="1" x14ac:dyDescent="0.25"/>
    <row r="45567" hidden="1" x14ac:dyDescent="0.25"/>
    <row r="45568" hidden="1" x14ac:dyDescent="0.25"/>
    <row r="45569" hidden="1" x14ac:dyDescent="0.25"/>
    <row r="45570" hidden="1" x14ac:dyDescent="0.25"/>
    <row r="45571" hidden="1" x14ac:dyDescent="0.25"/>
    <row r="45572" hidden="1" x14ac:dyDescent="0.25"/>
    <row r="45573" hidden="1" x14ac:dyDescent="0.25"/>
    <row r="45574" hidden="1" x14ac:dyDescent="0.25"/>
    <row r="45575" hidden="1" x14ac:dyDescent="0.25"/>
    <row r="45576" hidden="1" x14ac:dyDescent="0.25"/>
    <row r="45577" hidden="1" x14ac:dyDescent="0.25"/>
    <row r="45578" hidden="1" x14ac:dyDescent="0.25"/>
    <row r="45579" hidden="1" x14ac:dyDescent="0.25"/>
    <row r="45580" hidden="1" x14ac:dyDescent="0.25"/>
    <row r="45581" hidden="1" x14ac:dyDescent="0.25"/>
    <row r="45582" hidden="1" x14ac:dyDescent="0.25"/>
    <row r="45583" hidden="1" x14ac:dyDescent="0.25"/>
    <row r="45584" hidden="1" x14ac:dyDescent="0.25"/>
    <row r="45585" hidden="1" x14ac:dyDescent="0.25"/>
    <row r="45586" hidden="1" x14ac:dyDescent="0.25"/>
    <row r="45587" hidden="1" x14ac:dyDescent="0.25"/>
    <row r="45588" hidden="1" x14ac:dyDescent="0.25"/>
    <row r="45589" hidden="1" x14ac:dyDescent="0.25"/>
    <row r="45590" hidden="1" x14ac:dyDescent="0.25"/>
    <row r="45591" hidden="1" x14ac:dyDescent="0.25"/>
    <row r="45592" hidden="1" x14ac:dyDescent="0.25"/>
    <row r="45593" hidden="1" x14ac:dyDescent="0.25"/>
    <row r="45594" hidden="1" x14ac:dyDescent="0.25"/>
    <row r="45595" hidden="1" x14ac:dyDescent="0.25"/>
    <row r="45596" hidden="1" x14ac:dyDescent="0.25"/>
    <row r="45597" hidden="1" x14ac:dyDescent="0.25"/>
    <row r="45598" hidden="1" x14ac:dyDescent="0.25"/>
    <row r="45599" hidden="1" x14ac:dyDescent="0.25"/>
    <row r="45600" hidden="1" x14ac:dyDescent="0.25"/>
    <row r="45601" hidden="1" x14ac:dyDescent="0.25"/>
    <row r="45602" hidden="1" x14ac:dyDescent="0.25"/>
    <row r="45603" hidden="1" x14ac:dyDescent="0.25"/>
    <row r="45604" hidden="1" x14ac:dyDescent="0.25"/>
    <row r="45605" hidden="1" x14ac:dyDescent="0.25"/>
    <row r="45606" hidden="1" x14ac:dyDescent="0.25"/>
    <row r="45607" hidden="1" x14ac:dyDescent="0.25"/>
    <row r="45608" hidden="1" x14ac:dyDescent="0.25"/>
    <row r="45609" hidden="1" x14ac:dyDescent="0.25"/>
    <row r="45610" hidden="1" x14ac:dyDescent="0.25"/>
    <row r="45611" hidden="1" x14ac:dyDescent="0.25"/>
    <row r="45612" hidden="1" x14ac:dyDescent="0.25"/>
    <row r="45613" hidden="1" x14ac:dyDescent="0.25"/>
    <row r="45614" hidden="1" x14ac:dyDescent="0.25"/>
    <row r="45615" hidden="1" x14ac:dyDescent="0.25"/>
    <row r="45616" hidden="1" x14ac:dyDescent="0.25"/>
    <row r="45617" hidden="1" x14ac:dyDescent="0.25"/>
    <row r="45618" hidden="1" x14ac:dyDescent="0.25"/>
    <row r="45619" hidden="1" x14ac:dyDescent="0.25"/>
    <row r="45620" hidden="1" x14ac:dyDescent="0.25"/>
    <row r="45621" hidden="1" x14ac:dyDescent="0.25"/>
    <row r="45622" hidden="1" x14ac:dyDescent="0.25"/>
    <row r="45623" hidden="1" x14ac:dyDescent="0.25"/>
    <row r="45624" hidden="1" x14ac:dyDescent="0.25"/>
    <row r="45625" hidden="1" x14ac:dyDescent="0.25"/>
    <row r="45626" hidden="1" x14ac:dyDescent="0.25"/>
    <row r="45627" hidden="1" x14ac:dyDescent="0.25"/>
    <row r="45628" hidden="1" x14ac:dyDescent="0.25"/>
    <row r="45629" hidden="1" x14ac:dyDescent="0.25"/>
    <row r="45630" hidden="1" x14ac:dyDescent="0.25"/>
    <row r="45631" hidden="1" x14ac:dyDescent="0.25"/>
    <row r="45632" hidden="1" x14ac:dyDescent="0.25"/>
    <row r="45633" hidden="1" x14ac:dyDescent="0.25"/>
    <row r="45634" hidden="1" x14ac:dyDescent="0.25"/>
    <row r="45635" hidden="1" x14ac:dyDescent="0.25"/>
    <row r="45636" hidden="1" x14ac:dyDescent="0.25"/>
    <row r="45637" hidden="1" x14ac:dyDescent="0.25"/>
    <row r="45638" hidden="1" x14ac:dyDescent="0.25"/>
    <row r="45639" hidden="1" x14ac:dyDescent="0.25"/>
    <row r="45640" hidden="1" x14ac:dyDescent="0.25"/>
    <row r="45641" hidden="1" x14ac:dyDescent="0.25"/>
    <row r="45642" hidden="1" x14ac:dyDescent="0.25"/>
    <row r="45643" hidden="1" x14ac:dyDescent="0.25"/>
    <row r="45644" hidden="1" x14ac:dyDescent="0.25"/>
    <row r="45645" hidden="1" x14ac:dyDescent="0.25"/>
    <row r="45646" hidden="1" x14ac:dyDescent="0.25"/>
    <row r="45647" hidden="1" x14ac:dyDescent="0.25"/>
    <row r="45648" hidden="1" x14ac:dyDescent="0.25"/>
    <row r="45649" hidden="1" x14ac:dyDescent="0.25"/>
    <row r="45650" hidden="1" x14ac:dyDescent="0.25"/>
    <row r="45651" hidden="1" x14ac:dyDescent="0.25"/>
    <row r="45652" hidden="1" x14ac:dyDescent="0.25"/>
    <row r="45653" hidden="1" x14ac:dyDescent="0.25"/>
    <row r="45654" hidden="1" x14ac:dyDescent="0.25"/>
    <row r="45655" hidden="1" x14ac:dyDescent="0.25"/>
    <row r="45656" hidden="1" x14ac:dyDescent="0.25"/>
    <row r="45657" hidden="1" x14ac:dyDescent="0.25"/>
    <row r="45658" hidden="1" x14ac:dyDescent="0.25"/>
    <row r="45659" hidden="1" x14ac:dyDescent="0.25"/>
    <row r="45660" hidden="1" x14ac:dyDescent="0.25"/>
    <row r="45661" hidden="1" x14ac:dyDescent="0.25"/>
    <row r="45662" hidden="1" x14ac:dyDescent="0.25"/>
    <row r="45663" hidden="1" x14ac:dyDescent="0.25"/>
    <row r="45664" hidden="1" x14ac:dyDescent="0.25"/>
    <row r="45665" hidden="1" x14ac:dyDescent="0.25"/>
    <row r="45666" hidden="1" x14ac:dyDescent="0.25"/>
    <row r="45667" hidden="1" x14ac:dyDescent="0.25"/>
    <row r="45668" hidden="1" x14ac:dyDescent="0.25"/>
    <row r="45669" hidden="1" x14ac:dyDescent="0.25"/>
    <row r="45670" hidden="1" x14ac:dyDescent="0.25"/>
    <row r="45671" hidden="1" x14ac:dyDescent="0.25"/>
    <row r="45672" hidden="1" x14ac:dyDescent="0.25"/>
    <row r="45673" hidden="1" x14ac:dyDescent="0.25"/>
    <row r="45674" hidden="1" x14ac:dyDescent="0.25"/>
    <row r="45675" hidden="1" x14ac:dyDescent="0.25"/>
    <row r="45676" hidden="1" x14ac:dyDescent="0.25"/>
    <row r="45677" hidden="1" x14ac:dyDescent="0.25"/>
    <row r="45678" hidden="1" x14ac:dyDescent="0.25"/>
    <row r="45679" hidden="1" x14ac:dyDescent="0.25"/>
    <row r="45680" hidden="1" x14ac:dyDescent="0.25"/>
    <row r="45681" hidden="1" x14ac:dyDescent="0.25"/>
    <row r="45682" hidden="1" x14ac:dyDescent="0.25"/>
    <row r="45683" hidden="1" x14ac:dyDescent="0.25"/>
    <row r="45684" hidden="1" x14ac:dyDescent="0.25"/>
    <row r="45685" hidden="1" x14ac:dyDescent="0.25"/>
    <row r="45686" hidden="1" x14ac:dyDescent="0.25"/>
    <row r="45687" hidden="1" x14ac:dyDescent="0.25"/>
    <row r="45688" hidden="1" x14ac:dyDescent="0.25"/>
    <row r="45689" hidden="1" x14ac:dyDescent="0.25"/>
    <row r="45690" hidden="1" x14ac:dyDescent="0.25"/>
    <row r="45691" hidden="1" x14ac:dyDescent="0.25"/>
    <row r="45692" hidden="1" x14ac:dyDescent="0.25"/>
    <row r="45693" hidden="1" x14ac:dyDescent="0.25"/>
    <row r="45694" hidden="1" x14ac:dyDescent="0.25"/>
    <row r="45695" hidden="1" x14ac:dyDescent="0.25"/>
    <row r="45696" hidden="1" x14ac:dyDescent="0.25"/>
    <row r="45697" hidden="1" x14ac:dyDescent="0.25"/>
    <row r="45698" hidden="1" x14ac:dyDescent="0.25"/>
    <row r="45699" hidden="1" x14ac:dyDescent="0.25"/>
    <row r="45700" hidden="1" x14ac:dyDescent="0.25"/>
    <row r="45701" hidden="1" x14ac:dyDescent="0.25"/>
    <row r="45702" hidden="1" x14ac:dyDescent="0.25"/>
    <row r="45703" hidden="1" x14ac:dyDescent="0.25"/>
    <row r="45704" hidden="1" x14ac:dyDescent="0.25"/>
    <row r="45705" hidden="1" x14ac:dyDescent="0.25"/>
    <row r="45706" hidden="1" x14ac:dyDescent="0.25"/>
    <row r="45707" hidden="1" x14ac:dyDescent="0.25"/>
    <row r="45708" hidden="1" x14ac:dyDescent="0.25"/>
    <row r="45709" hidden="1" x14ac:dyDescent="0.25"/>
    <row r="45710" hidden="1" x14ac:dyDescent="0.25"/>
    <row r="45711" hidden="1" x14ac:dyDescent="0.25"/>
    <row r="45712" hidden="1" x14ac:dyDescent="0.25"/>
    <row r="45713" hidden="1" x14ac:dyDescent="0.25"/>
    <row r="45714" hidden="1" x14ac:dyDescent="0.25"/>
    <row r="45715" hidden="1" x14ac:dyDescent="0.25"/>
    <row r="45716" hidden="1" x14ac:dyDescent="0.25"/>
    <row r="45717" hidden="1" x14ac:dyDescent="0.25"/>
    <row r="45718" hidden="1" x14ac:dyDescent="0.25"/>
    <row r="45719" hidden="1" x14ac:dyDescent="0.25"/>
    <row r="45720" hidden="1" x14ac:dyDescent="0.25"/>
    <row r="45721" hidden="1" x14ac:dyDescent="0.25"/>
    <row r="45722" hidden="1" x14ac:dyDescent="0.25"/>
    <row r="45723" hidden="1" x14ac:dyDescent="0.25"/>
    <row r="45724" hidden="1" x14ac:dyDescent="0.25"/>
    <row r="45725" hidden="1" x14ac:dyDescent="0.25"/>
    <row r="45726" hidden="1" x14ac:dyDescent="0.25"/>
    <row r="45727" hidden="1" x14ac:dyDescent="0.25"/>
    <row r="45728" hidden="1" x14ac:dyDescent="0.25"/>
    <row r="45729" hidden="1" x14ac:dyDescent="0.25"/>
    <row r="45730" hidden="1" x14ac:dyDescent="0.25"/>
    <row r="45731" hidden="1" x14ac:dyDescent="0.25"/>
    <row r="45732" hidden="1" x14ac:dyDescent="0.25"/>
    <row r="45733" hidden="1" x14ac:dyDescent="0.25"/>
    <row r="45734" hidden="1" x14ac:dyDescent="0.25"/>
    <row r="45735" hidden="1" x14ac:dyDescent="0.25"/>
    <row r="45736" hidden="1" x14ac:dyDescent="0.25"/>
    <row r="45737" hidden="1" x14ac:dyDescent="0.25"/>
    <row r="45738" hidden="1" x14ac:dyDescent="0.25"/>
    <row r="45739" hidden="1" x14ac:dyDescent="0.25"/>
    <row r="45740" hidden="1" x14ac:dyDescent="0.25"/>
    <row r="45741" hidden="1" x14ac:dyDescent="0.25"/>
    <row r="45742" hidden="1" x14ac:dyDescent="0.25"/>
    <row r="45743" hidden="1" x14ac:dyDescent="0.25"/>
    <row r="45744" hidden="1" x14ac:dyDescent="0.25"/>
    <row r="45745" hidden="1" x14ac:dyDescent="0.25"/>
    <row r="45746" hidden="1" x14ac:dyDescent="0.25"/>
    <row r="45747" hidden="1" x14ac:dyDescent="0.25"/>
    <row r="45748" hidden="1" x14ac:dyDescent="0.25"/>
    <row r="45749" hidden="1" x14ac:dyDescent="0.25"/>
    <row r="45750" hidden="1" x14ac:dyDescent="0.25"/>
    <row r="45751" hidden="1" x14ac:dyDescent="0.25"/>
    <row r="45752" hidden="1" x14ac:dyDescent="0.25"/>
    <row r="45753" hidden="1" x14ac:dyDescent="0.25"/>
    <row r="45754" hidden="1" x14ac:dyDescent="0.25"/>
    <row r="45755" hidden="1" x14ac:dyDescent="0.25"/>
    <row r="45756" hidden="1" x14ac:dyDescent="0.25"/>
    <row r="45757" hidden="1" x14ac:dyDescent="0.25"/>
    <row r="45758" hidden="1" x14ac:dyDescent="0.25"/>
    <row r="45759" hidden="1" x14ac:dyDescent="0.25"/>
    <row r="45760" hidden="1" x14ac:dyDescent="0.25"/>
    <row r="45761" hidden="1" x14ac:dyDescent="0.25"/>
    <row r="45762" hidden="1" x14ac:dyDescent="0.25"/>
    <row r="45763" hidden="1" x14ac:dyDescent="0.25"/>
    <row r="45764" hidden="1" x14ac:dyDescent="0.25"/>
    <row r="45765" hidden="1" x14ac:dyDescent="0.25"/>
    <row r="45766" hidden="1" x14ac:dyDescent="0.25"/>
    <row r="45767" hidden="1" x14ac:dyDescent="0.25"/>
    <row r="45768" hidden="1" x14ac:dyDescent="0.25"/>
    <row r="45769" hidden="1" x14ac:dyDescent="0.25"/>
    <row r="45770" hidden="1" x14ac:dyDescent="0.25"/>
    <row r="45771" hidden="1" x14ac:dyDescent="0.25"/>
    <row r="45772" hidden="1" x14ac:dyDescent="0.25"/>
    <row r="45773" hidden="1" x14ac:dyDescent="0.25"/>
    <row r="45774" hidden="1" x14ac:dyDescent="0.25"/>
    <row r="45775" hidden="1" x14ac:dyDescent="0.25"/>
    <row r="45776" hidden="1" x14ac:dyDescent="0.25"/>
    <row r="45777" hidden="1" x14ac:dyDescent="0.25"/>
    <row r="45778" hidden="1" x14ac:dyDescent="0.25"/>
    <row r="45779" hidden="1" x14ac:dyDescent="0.25"/>
    <row r="45780" hidden="1" x14ac:dyDescent="0.25"/>
    <row r="45781" hidden="1" x14ac:dyDescent="0.25"/>
    <row r="45782" hidden="1" x14ac:dyDescent="0.25"/>
    <row r="45783" hidden="1" x14ac:dyDescent="0.25"/>
    <row r="45784" hidden="1" x14ac:dyDescent="0.25"/>
    <row r="45785" hidden="1" x14ac:dyDescent="0.25"/>
    <row r="45786" hidden="1" x14ac:dyDescent="0.25"/>
    <row r="45787" hidden="1" x14ac:dyDescent="0.25"/>
    <row r="45788" hidden="1" x14ac:dyDescent="0.25"/>
    <row r="45789" hidden="1" x14ac:dyDescent="0.25"/>
    <row r="45790" hidden="1" x14ac:dyDescent="0.25"/>
    <row r="45791" hidden="1" x14ac:dyDescent="0.25"/>
    <row r="45792" hidden="1" x14ac:dyDescent="0.25"/>
    <row r="45793" hidden="1" x14ac:dyDescent="0.25"/>
    <row r="45794" hidden="1" x14ac:dyDescent="0.25"/>
    <row r="45795" hidden="1" x14ac:dyDescent="0.25"/>
    <row r="45796" hidden="1" x14ac:dyDescent="0.25"/>
    <row r="45797" hidden="1" x14ac:dyDescent="0.25"/>
    <row r="45798" hidden="1" x14ac:dyDescent="0.25"/>
    <row r="45799" hidden="1" x14ac:dyDescent="0.25"/>
    <row r="45800" hidden="1" x14ac:dyDescent="0.25"/>
    <row r="45801" hidden="1" x14ac:dyDescent="0.25"/>
    <row r="45802" hidden="1" x14ac:dyDescent="0.25"/>
    <row r="45803" hidden="1" x14ac:dyDescent="0.25"/>
    <row r="45804" hidden="1" x14ac:dyDescent="0.25"/>
    <row r="45805" hidden="1" x14ac:dyDescent="0.25"/>
    <row r="45806" hidden="1" x14ac:dyDescent="0.25"/>
    <row r="45807" hidden="1" x14ac:dyDescent="0.25"/>
    <row r="45808" hidden="1" x14ac:dyDescent="0.25"/>
    <row r="45809" hidden="1" x14ac:dyDescent="0.25"/>
    <row r="45810" hidden="1" x14ac:dyDescent="0.25"/>
    <row r="45811" hidden="1" x14ac:dyDescent="0.25"/>
    <row r="45812" hidden="1" x14ac:dyDescent="0.25"/>
    <row r="45813" hidden="1" x14ac:dyDescent="0.25"/>
    <row r="45814" hidden="1" x14ac:dyDescent="0.25"/>
    <row r="45815" hidden="1" x14ac:dyDescent="0.25"/>
    <row r="45816" hidden="1" x14ac:dyDescent="0.25"/>
    <row r="45817" hidden="1" x14ac:dyDescent="0.25"/>
    <row r="45818" hidden="1" x14ac:dyDescent="0.25"/>
    <row r="45819" hidden="1" x14ac:dyDescent="0.25"/>
    <row r="45820" hidden="1" x14ac:dyDescent="0.25"/>
    <row r="45821" hidden="1" x14ac:dyDescent="0.25"/>
    <row r="45822" hidden="1" x14ac:dyDescent="0.25"/>
    <row r="45823" hidden="1" x14ac:dyDescent="0.25"/>
    <row r="45824" hidden="1" x14ac:dyDescent="0.25"/>
    <row r="45825" hidden="1" x14ac:dyDescent="0.25"/>
    <row r="45826" hidden="1" x14ac:dyDescent="0.25"/>
    <row r="45827" hidden="1" x14ac:dyDescent="0.25"/>
    <row r="45828" hidden="1" x14ac:dyDescent="0.25"/>
    <row r="45829" hidden="1" x14ac:dyDescent="0.25"/>
    <row r="45830" hidden="1" x14ac:dyDescent="0.25"/>
    <row r="45831" hidden="1" x14ac:dyDescent="0.25"/>
    <row r="45832" hidden="1" x14ac:dyDescent="0.25"/>
    <row r="45833" hidden="1" x14ac:dyDescent="0.25"/>
    <row r="45834" hidden="1" x14ac:dyDescent="0.25"/>
    <row r="45835" hidden="1" x14ac:dyDescent="0.25"/>
    <row r="45836" hidden="1" x14ac:dyDescent="0.25"/>
    <row r="45837" hidden="1" x14ac:dyDescent="0.25"/>
    <row r="45838" hidden="1" x14ac:dyDescent="0.25"/>
    <row r="45839" hidden="1" x14ac:dyDescent="0.25"/>
    <row r="45840" hidden="1" x14ac:dyDescent="0.25"/>
    <row r="45841" hidden="1" x14ac:dyDescent="0.25"/>
    <row r="45842" hidden="1" x14ac:dyDescent="0.25"/>
    <row r="45843" hidden="1" x14ac:dyDescent="0.25"/>
    <row r="45844" hidden="1" x14ac:dyDescent="0.25"/>
    <row r="45845" hidden="1" x14ac:dyDescent="0.25"/>
    <row r="45846" hidden="1" x14ac:dyDescent="0.25"/>
    <row r="45847" hidden="1" x14ac:dyDescent="0.25"/>
    <row r="45848" hidden="1" x14ac:dyDescent="0.25"/>
    <row r="45849" hidden="1" x14ac:dyDescent="0.25"/>
    <row r="45850" hidden="1" x14ac:dyDescent="0.25"/>
    <row r="45851" hidden="1" x14ac:dyDescent="0.25"/>
    <row r="45852" hidden="1" x14ac:dyDescent="0.25"/>
    <row r="45853" hidden="1" x14ac:dyDescent="0.25"/>
    <row r="45854" hidden="1" x14ac:dyDescent="0.25"/>
    <row r="45855" hidden="1" x14ac:dyDescent="0.25"/>
    <row r="45856" hidden="1" x14ac:dyDescent="0.25"/>
    <row r="45857" hidden="1" x14ac:dyDescent="0.25"/>
    <row r="45858" hidden="1" x14ac:dyDescent="0.25"/>
    <row r="45859" hidden="1" x14ac:dyDescent="0.25"/>
    <row r="45860" hidden="1" x14ac:dyDescent="0.25"/>
    <row r="45861" hidden="1" x14ac:dyDescent="0.25"/>
    <row r="45862" hidden="1" x14ac:dyDescent="0.25"/>
    <row r="45863" hidden="1" x14ac:dyDescent="0.25"/>
    <row r="45864" hidden="1" x14ac:dyDescent="0.25"/>
    <row r="45865" hidden="1" x14ac:dyDescent="0.25"/>
    <row r="45866" hidden="1" x14ac:dyDescent="0.25"/>
    <row r="45867" hidden="1" x14ac:dyDescent="0.25"/>
    <row r="45868" hidden="1" x14ac:dyDescent="0.25"/>
    <row r="45869" hidden="1" x14ac:dyDescent="0.25"/>
    <row r="45870" hidden="1" x14ac:dyDescent="0.25"/>
    <row r="45871" hidden="1" x14ac:dyDescent="0.25"/>
    <row r="45872" hidden="1" x14ac:dyDescent="0.25"/>
    <row r="45873" hidden="1" x14ac:dyDescent="0.25"/>
    <row r="45874" hidden="1" x14ac:dyDescent="0.25"/>
    <row r="45875" hidden="1" x14ac:dyDescent="0.25"/>
    <row r="45876" hidden="1" x14ac:dyDescent="0.25"/>
    <row r="45877" hidden="1" x14ac:dyDescent="0.25"/>
    <row r="45878" hidden="1" x14ac:dyDescent="0.25"/>
    <row r="45879" hidden="1" x14ac:dyDescent="0.25"/>
    <row r="45880" hidden="1" x14ac:dyDescent="0.25"/>
    <row r="45881" hidden="1" x14ac:dyDescent="0.25"/>
    <row r="45882" hidden="1" x14ac:dyDescent="0.25"/>
    <row r="45883" hidden="1" x14ac:dyDescent="0.25"/>
    <row r="45884" hidden="1" x14ac:dyDescent="0.25"/>
    <row r="45885" hidden="1" x14ac:dyDescent="0.25"/>
    <row r="45886" hidden="1" x14ac:dyDescent="0.25"/>
    <row r="45887" hidden="1" x14ac:dyDescent="0.25"/>
    <row r="45888" hidden="1" x14ac:dyDescent="0.25"/>
    <row r="45889" hidden="1" x14ac:dyDescent="0.25"/>
    <row r="45890" hidden="1" x14ac:dyDescent="0.25"/>
    <row r="45891" hidden="1" x14ac:dyDescent="0.25"/>
    <row r="45892" hidden="1" x14ac:dyDescent="0.25"/>
    <row r="45893" hidden="1" x14ac:dyDescent="0.25"/>
    <row r="45894" hidden="1" x14ac:dyDescent="0.25"/>
    <row r="45895" hidden="1" x14ac:dyDescent="0.25"/>
    <row r="45896" hidden="1" x14ac:dyDescent="0.25"/>
    <row r="45897" hidden="1" x14ac:dyDescent="0.25"/>
    <row r="45898" hidden="1" x14ac:dyDescent="0.25"/>
    <row r="45899" hidden="1" x14ac:dyDescent="0.25"/>
    <row r="45900" hidden="1" x14ac:dyDescent="0.25"/>
    <row r="45901" hidden="1" x14ac:dyDescent="0.25"/>
    <row r="45902" hidden="1" x14ac:dyDescent="0.25"/>
    <row r="45903" hidden="1" x14ac:dyDescent="0.25"/>
    <row r="45904" hidden="1" x14ac:dyDescent="0.25"/>
    <row r="45905" hidden="1" x14ac:dyDescent="0.25"/>
    <row r="45906" hidden="1" x14ac:dyDescent="0.25"/>
    <row r="45907" hidden="1" x14ac:dyDescent="0.25"/>
    <row r="45908" hidden="1" x14ac:dyDescent="0.25"/>
    <row r="45909" hidden="1" x14ac:dyDescent="0.25"/>
    <row r="45910" hidden="1" x14ac:dyDescent="0.25"/>
    <row r="45911" hidden="1" x14ac:dyDescent="0.25"/>
    <row r="45912" hidden="1" x14ac:dyDescent="0.25"/>
    <row r="45913" hidden="1" x14ac:dyDescent="0.25"/>
    <row r="45914" hidden="1" x14ac:dyDescent="0.25"/>
    <row r="45915" hidden="1" x14ac:dyDescent="0.25"/>
    <row r="45916" hidden="1" x14ac:dyDescent="0.25"/>
    <row r="45917" hidden="1" x14ac:dyDescent="0.25"/>
    <row r="45918" hidden="1" x14ac:dyDescent="0.25"/>
    <row r="45919" hidden="1" x14ac:dyDescent="0.25"/>
    <row r="45920" hidden="1" x14ac:dyDescent="0.25"/>
    <row r="45921" hidden="1" x14ac:dyDescent="0.25"/>
    <row r="45922" hidden="1" x14ac:dyDescent="0.25"/>
    <row r="45923" hidden="1" x14ac:dyDescent="0.25"/>
    <row r="45924" hidden="1" x14ac:dyDescent="0.25"/>
    <row r="45925" hidden="1" x14ac:dyDescent="0.25"/>
    <row r="45926" hidden="1" x14ac:dyDescent="0.25"/>
    <row r="45927" hidden="1" x14ac:dyDescent="0.25"/>
    <row r="45928" hidden="1" x14ac:dyDescent="0.25"/>
    <row r="45929" hidden="1" x14ac:dyDescent="0.25"/>
    <row r="45930" hidden="1" x14ac:dyDescent="0.25"/>
    <row r="45931" hidden="1" x14ac:dyDescent="0.25"/>
    <row r="45932" hidden="1" x14ac:dyDescent="0.25"/>
    <row r="45933" hidden="1" x14ac:dyDescent="0.25"/>
    <row r="45934" hidden="1" x14ac:dyDescent="0.25"/>
    <row r="45935" hidden="1" x14ac:dyDescent="0.25"/>
    <row r="45936" hidden="1" x14ac:dyDescent="0.25"/>
    <row r="45937" hidden="1" x14ac:dyDescent="0.25"/>
    <row r="45938" hidden="1" x14ac:dyDescent="0.25"/>
    <row r="45939" hidden="1" x14ac:dyDescent="0.25"/>
    <row r="45940" hidden="1" x14ac:dyDescent="0.25"/>
    <row r="45941" hidden="1" x14ac:dyDescent="0.25"/>
    <row r="45942" hidden="1" x14ac:dyDescent="0.25"/>
    <row r="45943" hidden="1" x14ac:dyDescent="0.25"/>
    <row r="45944" hidden="1" x14ac:dyDescent="0.25"/>
    <row r="45945" hidden="1" x14ac:dyDescent="0.25"/>
    <row r="45946" hidden="1" x14ac:dyDescent="0.25"/>
    <row r="45947" hidden="1" x14ac:dyDescent="0.25"/>
    <row r="45948" hidden="1" x14ac:dyDescent="0.25"/>
    <row r="45949" hidden="1" x14ac:dyDescent="0.25"/>
    <row r="45950" hidden="1" x14ac:dyDescent="0.25"/>
    <row r="45951" hidden="1" x14ac:dyDescent="0.25"/>
    <row r="45952" hidden="1" x14ac:dyDescent="0.25"/>
    <row r="45953" hidden="1" x14ac:dyDescent="0.25"/>
    <row r="45954" hidden="1" x14ac:dyDescent="0.25"/>
    <row r="45955" hidden="1" x14ac:dyDescent="0.25"/>
    <row r="45956" hidden="1" x14ac:dyDescent="0.25"/>
    <row r="45957" hidden="1" x14ac:dyDescent="0.25"/>
    <row r="45958" hidden="1" x14ac:dyDescent="0.25"/>
    <row r="45959" hidden="1" x14ac:dyDescent="0.25"/>
    <row r="45960" hidden="1" x14ac:dyDescent="0.25"/>
    <row r="45961" hidden="1" x14ac:dyDescent="0.25"/>
    <row r="45962" hidden="1" x14ac:dyDescent="0.25"/>
    <row r="45963" hidden="1" x14ac:dyDescent="0.25"/>
    <row r="45964" hidden="1" x14ac:dyDescent="0.25"/>
    <row r="45965" hidden="1" x14ac:dyDescent="0.25"/>
    <row r="45966" hidden="1" x14ac:dyDescent="0.25"/>
    <row r="45967" hidden="1" x14ac:dyDescent="0.25"/>
    <row r="45968" hidden="1" x14ac:dyDescent="0.25"/>
    <row r="45969" hidden="1" x14ac:dyDescent="0.25"/>
    <row r="45970" hidden="1" x14ac:dyDescent="0.25"/>
    <row r="45971" hidden="1" x14ac:dyDescent="0.25"/>
    <row r="45972" hidden="1" x14ac:dyDescent="0.25"/>
    <row r="45973" hidden="1" x14ac:dyDescent="0.25"/>
    <row r="45974" hidden="1" x14ac:dyDescent="0.25"/>
    <row r="45975" hidden="1" x14ac:dyDescent="0.25"/>
    <row r="45976" hidden="1" x14ac:dyDescent="0.25"/>
    <row r="45977" hidden="1" x14ac:dyDescent="0.25"/>
    <row r="45978" hidden="1" x14ac:dyDescent="0.25"/>
    <row r="45979" hidden="1" x14ac:dyDescent="0.25"/>
    <row r="45980" hidden="1" x14ac:dyDescent="0.25"/>
    <row r="45981" hidden="1" x14ac:dyDescent="0.25"/>
    <row r="45982" hidden="1" x14ac:dyDescent="0.25"/>
    <row r="45983" hidden="1" x14ac:dyDescent="0.25"/>
    <row r="45984" hidden="1" x14ac:dyDescent="0.25"/>
    <row r="45985" hidden="1" x14ac:dyDescent="0.25"/>
    <row r="45986" hidden="1" x14ac:dyDescent="0.25"/>
    <row r="45987" hidden="1" x14ac:dyDescent="0.25"/>
    <row r="45988" hidden="1" x14ac:dyDescent="0.25"/>
    <row r="45989" hidden="1" x14ac:dyDescent="0.25"/>
    <row r="45990" hidden="1" x14ac:dyDescent="0.25"/>
    <row r="45991" hidden="1" x14ac:dyDescent="0.25"/>
    <row r="45992" hidden="1" x14ac:dyDescent="0.25"/>
    <row r="45993" hidden="1" x14ac:dyDescent="0.25"/>
    <row r="45994" hidden="1" x14ac:dyDescent="0.25"/>
    <row r="45995" hidden="1" x14ac:dyDescent="0.25"/>
    <row r="45996" hidden="1" x14ac:dyDescent="0.25"/>
    <row r="45997" hidden="1" x14ac:dyDescent="0.25"/>
    <row r="45998" hidden="1" x14ac:dyDescent="0.25"/>
    <row r="45999" hidden="1" x14ac:dyDescent="0.25"/>
    <row r="46000" hidden="1" x14ac:dyDescent="0.25"/>
    <row r="46001" hidden="1" x14ac:dyDescent="0.25"/>
    <row r="46002" hidden="1" x14ac:dyDescent="0.25"/>
    <row r="46003" hidden="1" x14ac:dyDescent="0.25"/>
    <row r="46004" hidden="1" x14ac:dyDescent="0.25"/>
    <row r="46005" hidden="1" x14ac:dyDescent="0.25"/>
    <row r="46006" hidden="1" x14ac:dyDescent="0.25"/>
    <row r="46007" hidden="1" x14ac:dyDescent="0.25"/>
    <row r="46008" hidden="1" x14ac:dyDescent="0.25"/>
    <row r="46009" hidden="1" x14ac:dyDescent="0.25"/>
    <row r="46010" hidden="1" x14ac:dyDescent="0.25"/>
    <row r="46011" hidden="1" x14ac:dyDescent="0.25"/>
    <row r="46012" hidden="1" x14ac:dyDescent="0.25"/>
    <row r="46013" hidden="1" x14ac:dyDescent="0.25"/>
    <row r="46014" hidden="1" x14ac:dyDescent="0.25"/>
    <row r="46015" hidden="1" x14ac:dyDescent="0.25"/>
    <row r="46016" hidden="1" x14ac:dyDescent="0.25"/>
    <row r="46017" hidden="1" x14ac:dyDescent="0.25"/>
    <row r="46018" hidden="1" x14ac:dyDescent="0.25"/>
    <row r="46019" hidden="1" x14ac:dyDescent="0.25"/>
    <row r="46020" hidden="1" x14ac:dyDescent="0.25"/>
    <row r="46021" hidden="1" x14ac:dyDescent="0.25"/>
    <row r="46022" hidden="1" x14ac:dyDescent="0.25"/>
    <row r="46023" hidden="1" x14ac:dyDescent="0.25"/>
    <row r="46024" hidden="1" x14ac:dyDescent="0.25"/>
    <row r="46025" hidden="1" x14ac:dyDescent="0.25"/>
    <row r="46026" hidden="1" x14ac:dyDescent="0.25"/>
    <row r="46027" hidden="1" x14ac:dyDescent="0.25"/>
    <row r="46028" hidden="1" x14ac:dyDescent="0.25"/>
    <row r="46029" hidden="1" x14ac:dyDescent="0.25"/>
    <row r="46030" hidden="1" x14ac:dyDescent="0.25"/>
    <row r="46031" hidden="1" x14ac:dyDescent="0.25"/>
    <row r="46032" hidden="1" x14ac:dyDescent="0.25"/>
    <row r="46033" hidden="1" x14ac:dyDescent="0.25"/>
    <row r="46034" hidden="1" x14ac:dyDescent="0.25"/>
    <row r="46035" hidden="1" x14ac:dyDescent="0.25"/>
    <row r="46036" hidden="1" x14ac:dyDescent="0.25"/>
    <row r="46037" hidden="1" x14ac:dyDescent="0.25"/>
    <row r="46038" hidden="1" x14ac:dyDescent="0.25"/>
    <row r="46039" hidden="1" x14ac:dyDescent="0.25"/>
    <row r="46040" hidden="1" x14ac:dyDescent="0.25"/>
    <row r="46041" hidden="1" x14ac:dyDescent="0.25"/>
    <row r="46042" hidden="1" x14ac:dyDescent="0.25"/>
    <row r="46043" hidden="1" x14ac:dyDescent="0.25"/>
    <row r="46044" hidden="1" x14ac:dyDescent="0.25"/>
    <row r="46045" hidden="1" x14ac:dyDescent="0.25"/>
    <row r="46046" hidden="1" x14ac:dyDescent="0.25"/>
    <row r="46047" hidden="1" x14ac:dyDescent="0.25"/>
    <row r="46048" hidden="1" x14ac:dyDescent="0.25"/>
    <row r="46049" hidden="1" x14ac:dyDescent="0.25"/>
    <row r="46050" hidden="1" x14ac:dyDescent="0.25"/>
    <row r="46051" hidden="1" x14ac:dyDescent="0.25"/>
    <row r="46052" hidden="1" x14ac:dyDescent="0.25"/>
    <row r="46053" hidden="1" x14ac:dyDescent="0.25"/>
    <row r="46054" hidden="1" x14ac:dyDescent="0.25"/>
    <row r="46055" hidden="1" x14ac:dyDescent="0.25"/>
    <row r="46056" hidden="1" x14ac:dyDescent="0.25"/>
    <row r="46057" hidden="1" x14ac:dyDescent="0.25"/>
    <row r="46058" hidden="1" x14ac:dyDescent="0.25"/>
    <row r="46059" hidden="1" x14ac:dyDescent="0.25"/>
    <row r="46060" hidden="1" x14ac:dyDescent="0.25"/>
    <row r="46061" hidden="1" x14ac:dyDescent="0.25"/>
    <row r="46062" hidden="1" x14ac:dyDescent="0.25"/>
    <row r="46063" hidden="1" x14ac:dyDescent="0.25"/>
    <row r="46064" hidden="1" x14ac:dyDescent="0.25"/>
    <row r="46065" hidden="1" x14ac:dyDescent="0.25"/>
    <row r="46066" hidden="1" x14ac:dyDescent="0.25"/>
    <row r="46067" hidden="1" x14ac:dyDescent="0.25"/>
    <row r="46068" hidden="1" x14ac:dyDescent="0.25"/>
    <row r="46069" hidden="1" x14ac:dyDescent="0.25"/>
    <row r="46070" hidden="1" x14ac:dyDescent="0.25"/>
    <row r="46071" hidden="1" x14ac:dyDescent="0.25"/>
    <row r="46072" hidden="1" x14ac:dyDescent="0.25"/>
    <row r="46073" hidden="1" x14ac:dyDescent="0.25"/>
    <row r="46074" hidden="1" x14ac:dyDescent="0.25"/>
    <row r="46075" hidden="1" x14ac:dyDescent="0.25"/>
    <row r="46076" hidden="1" x14ac:dyDescent="0.25"/>
    <row r="46077" hidden="1" x14ac:dyDescent="0.25"/>
    <row r="46078" hidden="1" x14ac:dyDescent="0.25"/>
    <row r="46079" hidden="1" x14ac:dyDescent="0.25"/>
    <row r="46080" hidden="1" x14ac:dyDescent="0.25"/>
    <row r="46081" hidden="1" x14ac:dyDescent="0.25"/>
    <row r="46082" hidden="1" x14ac:dyDescent="0.25"/>
    <row r="46083" hidden="1" x14ac:dyDescent="0.25"/>
    <row r="46084" hidden="1" x14ac:dyDescent="0.25"/>
    <row r="46085" hidden="1" x14ac:dyDescent="0.25"/>
    <row r="46086" hidden="1" x14ac:dyDescent="0.25"/>
    <row r="46087" hidden="1" x14ac:dyDescent="0.25"/>
    <row r="46088" hidden="1" x14ac:dyDescent="0.25"/>
    <row r="46089" hidden="1" x14ac:dyDescent="0.25"/>
    <row r="46090" hidden="1" x14ac:dyDescent="0.25"/>
    <row r="46091" hidden="1" x14ac:dyDescent="0.25"/>
    <row r="46092" hidden="1" x14ac:dyDescent="0.25"/>
    <row r="46093" hidden="1" x14ac:dyDescent="0.25"/>
    <row r="46094" hidden="1" x14ac:dyDescent="0.25"/>
    <row r="46095" hidden="1" x14ac:dyDescent="0.25"/>
    <row r="46096" hidden="1" x14ac:dyDescent="0.25"/>
    <row r="46097" hidden="1" x14ac:dyDescent="0.25"/>
    <row r="46098" hidden="1" x14ac:dyDescent="0.25"/>
    <row r="46099" hidden="1" x14ac:dyDescent="0.25"/>
    <row r="46100" hidden="1" x14ac:dyDescent="0.25"/>
    <row r="46101" hidden="1" x14ac:dyDescent="0.25"/>
    <row r="46102" hidden="1" x14ac:dyDescent="0.25"/>
    <row r="46103" hidden="1" x14ac:dyDescent="0.25"/>
    <row r="46104" hidden="1" x14ac:dyDescent="0.25"/>
    <row r="46105" hidden="1" x14ac:dyDescent="0.25"/>
    <row r="46106" hidden="1" x14ac:dyDescent="0.25"/>
    <row r="46107" hidden="1" x14ac:dyDescent="0.25"/>
    <row r="46108" hidden="1" x14ac:dyDescent="0.25"/>
    <row r="46109" hidden="1" x14ac:dyDescent="0.25"/>
    <row r="46110" hidden="1" x14ac:dyDescent="0.25"/>
    <row r="46111" hidden="1" x14ac:dyDescent="0.25"/>
    <row r="46112" hidden="1" x14ac:dyDescent="0.25"/>
    <row r="46113" hidden="1" x14ac:dyDescent="0.25"/>
    <row r="46114" hidden="1" x14ac:dyDescent="0.25"/>
    <row r="46115" hidden="1" x14ac:dyDescent="0.25"/>
    <row r="46116" hidden="1" x14ac:dyDescent="0.25"/>
    <row r="46117" hidden="1" x14ac:dyDescent="0.25"/>
    <row r="46118" hidden="1" x14ac:dyDescent="0.25"/>
    <row r="46119" hidden="1" x14ac:dyDescent="0.25"/>
    <row r="46120" hidden="1" x14ac:dyDescent="0.25"/>
    <row r="46121" hidden="1" x14ac:dyDescent="0.25"/>
    <row r="46122" hidden="1" x14ac:dyDescent="0.25"/>
    <row r="46123" hidden="1" x14ac:dyDescent="0.25"/>
    <row r="46124" hidden="1" x14ac:dyDescent="0.25"/>
    <row r="46125" hidden="1" x14ac:dyDescent="0.25"/>
    <row r="46126" hidden="1" x14ac:dyDescent="0.25"/>
    <row r="46127" hidden="1" x14ac:dyDescent="0.25"/>
    <row r="46128" hidden="1" x14ac:dyDescent="0.25"/>
    <row r="46129" hidden="1" x14ac:dyDescent="0.25"/>
    <row r="46130" hidden="1" x14ac:dyDescent="0.25"/>
    <row r="46131" hidden="1" x14ac:dyDescent="0.25"/>
    <row r="46132" hidden="1" x14ac:dyDescent="0.25"/>
    <row r="46133" hidden="1" x14ac:dyDescent="0.25"/>
    <row r="46134" hidden="1" x14ac:dyDescent="0.25"/>
    <row r="46135" hidden="1" x14ac:dyDescent="0.25"/>
    <row r="46136" hidden="1" x14ac:dyDescent="0.25"/>
    <row r="46137" hidden="1" x14ac:dyDescent="0.25"/>
    <row r="46138" hidden="1" x14ac:dyDescent="0.25"/>
    <row r="46139" hidden="1" x14ac:dyDescent="0.25"/>
    <row r="46140" hidden="1" x14ac:dyDescent="0.25"/>
    <row r="46141" hidden="1" x14ac:dyDescent="0.25"/>
    <row r="46142" hidden="1" x14ac:dyDescent="0.25"/>
    <row r="46143" hidden="1" x14ac:dyDescent="0.25"/>
    <row r="46144" hidden="1" x14ac:dyDescent="0.25"/>
    <row r="46145" hidden="1" x14ac:dyDescent="0.25"/>
    <row r="46146" hidden="1" x14ac:dyDescent="0.25"/>
    <row r="46147" hidden="1" x14ac:dyDescent="0.25"/>
    <row r="46148" hidden="1" x14ac:dyDescent="0.25"/>
    <row r="46149" hidden="1" x14ac:dyDescent="0.25"/>
    <row r="46150" hidden="1" x14ac:dyDescent="0.25"/>
    <row r="46151" hidden="1" x14ac:dyDescent="0.25"/>
    <row r="46152" hidden="1" x14ac:dyDescent="0.25"/>
    <row r="46153" hidden="1" x14ac:dyDescent="0.25"/>
    <row r="46154" hidden="1" x14ac:dyDescent="0.25"/>
    <row r="46155" hidden="1" x14ac:dyDescent="0.25"/>
    <row r="46156" hidden="1" x14ac:dyDescent="0.25"/>
    <row r="46157" hidden="1" x14ac:dyDescent="0.25"/>
    <row r="46158" hidden="1" x14ac:dyDescent="0.25"/>
    <row r="46159" hidden="1" x14ac:dyDescent="0.25"/>
    <row r="46160" hidden="1" x14ac:dyDescent="0.25"/>
    <row r="46161" hidden="1" x14ac:dyDescent="0.25"/>
    <row r="46162" hidden="1" x14ac:dyDescent="0.25"/>
    <row r="46163" hidden="1" x14ac:dyDescent="0.25"/>
    <row r="46164" hidden="1" x14ac:dyDescent="0.25"/>
    <row r="46165" hidden="1" x14ac:dyDescent="0.25"/>
    <row r="46166" hidden="1" x14ac:dyDescent="0.25"/>
    <row r="46167" hidden="1" x14ac:dyDescent="0.25"/>
    <row r="46168" hidden="1" x14ac:dyDescent="0.25"/>
    <row r="46169" hidden="1" x14ac:dyDescent="0.25"/>
    <row r="46170" hidden="1" x14ac:dyDescent="0.25"/>
    <row r="46171" hidden="1" x14ac:dyDescent="0.25"/>
    <row r="46172" hidden="1" x14ac:dyDescent="0.25"/>
    <row r="46173" hidden="1" x14ac:dyDescent="0.25"/>
    <row r="46174" hidden="1" x14ac:dyDescent="0.25"/>
    <row r="46175" hidden="1" x14ac:dyDescent="0.25"/>
    <row r="46176" hidden="1" x14ac:dyDescent="0.25"/>
    <row r="46177" hidden="1" x14ac:dyDescent="0.25"/>
    <row r="46178" hidden="1" x14ac:dyDescent="0.25"/>
    <row r="46179" hidden="1" x14ac:dyDescent="0.25"/>
    <row r="46180" hidden="1" x14ac:dyDescent="0.25"/>
    <row r="46181" hidden="1" x14ac:dyDescent="0.25"/>
    <row r="46182" hidden="1" x14ac:dyDescent="0.25"/>
    <row r="46183" hidden="1" x14ac:dyDescent="0.25"/>
    <row r="46184" hidden="1" x14ac:dyDescent="0.25"/>
    <row r="46185" hidden="1" x14ac:dyDescent="0.25"/>
    <row r="46186" hidden="1" x14ac:dyDescent="0.25"/>
    <row r="46187" hidden="1" x14ac:dyDescent="0.25"/>
    <row r="46188" hidden="1" x14ac:dyDescent="0.25"/>
    <row r="46189" hidden="1" x14ac:dyDescent="0.25"/>
    <row r="46190" hidden="1" x14ac:dyDescent="0.25"/>
    <row r="46191" hidden="1" x14ac:dyDescent="0.25"/>
    <row r="46192" hidden="1" x14ac:dyDescent="0.25"/>
    <row r="46193" hidden="1" x14ac:dyDescent="0.25"/>
    <row r="46194" hidden="1" x14ac:dyDescent="0.25"/>
    <row r="46195" hidden="1" x14ac:dyDescent="0.25"/>
    <row r="46196" hidden="1" x14ac:dyDescent="0.25"/>
    <row r="46197" hidden="1" x14ac:dyDescent="0.25"/>
    <row r="46198" hidden="1" x14ac:dyDescent="0.25"/>
    <row r="46199" hidden="1" x14ac:dyDescent="0.25"/>
    <row r="46200" hidden="1" x14ac:dyDescent="0.25"/>
    <row r="46201" hidden="1" x14ac:dyDescent="0.25"/>
    <row r="46202" hidden="1" x14ac:dyDescent="0.25"/>
    <row r="46203" hidden="1" x14ac:dyDescent="0.25"/>
    <row r="46204" hidden="1" x14ac:dyDescent="0.25"/>
    <row r="46205" hidden="1" x14ac:dyDescent="0.25"/>
    <row r="46206" hidden="1" x14ac:dyDescent="0.25"/>
    <row r="46207" hidden="1" x14ac:dyDescent="0.25"/>
    <row r="46208" hidden="1" x14ac:dyDescent="0.25"/>
    <row r="46209" hidden="1" x14ac:dyDescent="0.25"/>
    <row r="46210" hidden="1" x14ac:dyDescent="0.25"/>
    <row r="46211" hidden="1" x14ac:dyDescent="0.25"/>
    <row r="46212" hidden="1" x14ac:dyDescent="0.25"/>
    <row r="46213" hidden="1" x14ac:dyDescent="0.25"/>
    <row r="46214" hidden="1" x14ac:dyDescent="0.25"/>
    <row r="46215" hidden="1" x14ac:dyDescent="0.25"/>
    <row r="46216" hidden="1" x14ac:dyDescent="0.25"/>
    <row r="46217" hidden="1" x14ac:dyDescent="0.25"/>
    <row r="46218" hidden="1" x14ac:dyDescent="0.25"/>
    <row r="46219" hidden="1" x14ac:dyDescent="0.25"/>
    <row r="46220" hidden="1" x14ac:dyDescent="0.25"/>
    <row r="46221" hidden="1" x14ac:dyDescent="0.25"/>
    <row r="46222" hidden="1" x14ac:dyDescent="0.25"/>
    <row r="46223" hidden="1" x14ac:dyDescent="0.25"/>
    <row r="46224" hidden="1" x14ac:dyDescent="0.25"/>
    <row r="46225" hidden="1" x14ac:dyDescent="0.25"/>
    <row r="46226" hidden="1" x14ac:dyDescent="0.25"/>
    <row r="46227" hidden="1" x14ac:dyDescent="0.25"/>
    <row r="46228" hidden="1" x14ac:dyDescent="0.25"/>
    <row r="46229" hidden="1" x14ac:dyDescent="0.25"/>
    <row r="46230" hidden="1" x14ac:dyDescent="0.25"/>
    <row r="46231" hidden="1" x14ac:dyDescent="0.25"/>
    <row r="46232" hidden="1" x14ac:dyDescent="0.25"/>
    <row r="46233" hidden="1" x14ac:dyDescent="0.25"/>
    <row r="46234" hidden="1" x14ac:dyDescent="0.25"/>
    <row r="46235" hidden="1" x14ac:dyDescent="0.25"/>
    <row r="46236" hidden="1" x14ac:dyDescent="0.25"/>
    <row r="46237" hidden="1" x14ac:dyDescent="0.25"/>
    <row r="46238" hidden="1" x14ac:dyDescent="0.25"/>
    <row r="46239" hidden="1" x14ac:dyDescent="0.25"/>
    <row r="46240" hidden="1" x14ac:dyDescent="0.25"/>
    <row r="46241" hidden="1" x14ac:dyDescent="0.25"/>
    <row r="46242" hidden="1" x14ac:dyDescent="0.25"/>
    <row r="46243" hidden="1" x14ac:dyDescent="0.25"/>
    <row r="46244" hidden="1" x14ac:dyDescent="0.25"/>
    <row r="46245" hidden="1" x14ac:dyDescent="0.25"/>
    <row r="46246" hidden="1" x14ac:dyDescent="0.25"/>
    <row r="46247" hidden="1" x14ac:dyDescent="0.25"/>
    <row r="46248" hidden="1" x14ac:dyDescent="0.25"/>
    <row r="46249" hidden="1" x14ac:dyDescent="0.25"/>
    <row r="46250" hidden="1" x14ac:dyDescent="0.25"/>
    <row r="46251" hidden="1" x14ac:dyDescent="0.25"/>
    <row r="46252" hidden="1" x14ac:dyDescent="0.25"/>
    <row r="46253" hidden="1" x14ac:dyDescent="0.25"/>
    <row r="46254" hidden="1" x14ac:dyDescent="0.25"/>
    <row r="46255" hidden="1" x14ac:dyDescent="0.25"/>
    <row r="46256" hidden="1" x14ac:dyDescent="0.25"/>
    <row r="46257" hidden="1" x14ac:dyDescent="0.25"/>
    <row r="46258" hidden="1" x14ac:dyDescent="0.25"/>
    <row r="46259" hidden="1" x14ac:dyDescent="0.25"/>
    <row r="46260" hidden="1" x14ac:dyDescent="0.25"/>
    <row r="46261" hidden="1" x14ac:dyDescent="0.25"/>
    <row r="46262" hidden="1" x14ac:dyDescent="0.25"/>
    <row r="46263" hidden="1" x14ac:dyDescent="0.25"/>
    <row r="46264" hidden="1" x14ac:dyDescent="0.25"/>
    <row r="46265" hidden="1" x14ac:dyDescent="0.25"/>
    <row r="46266" hidden="1" x14ac:dyDescent="0.25"/>
    <row r="46267" hidden="1" x14ac:dyDescent="0.25"/>
    <row r="46268" hidden="1" x14ac:dyDescent="0.25"/>
    <row r="46269" hidden="1" x14ac:dyDescent="0.25"/>
    <row r="46270" hidden="1" x14ac:dyDescent="0.25"/>
    <row r="46271" hidden="1" x14ac:dyDescent="0.25"/>
    <row r="46272" hidden="1" x14ac:dyDescent="0.25"/>
    <row r="46273" hidden="1" x14ac:dyDescent="0.25"/>
    <row r="46274" hidden="1" x14ac:dyDescent="0.25"/>
    <row r="46275" hidden="1" x14ac:dyDescent="0.25"/>
    <row r="46276" hidden="1" x14ac:dyDescent="0.25"/>
    <row r="46277" hidden="1" x14ac:dyDescent="0.25"/>
    <row r="46278" hidden="1" x14ac:dyDescent="0.25"/>
    <row r="46279" hidden="1" x14ac:dyDescent="0.25"/>
    <row r="46280" hidden="1" x14ac:dyDescent="0.25"/>
    <row r="46281" hidden="1" x14ac:dyDescent="0.25"/>
    <row r="46282" hidden="1" x14ac:dyDescent="0.25"/>
    <row r="46283" hidden="1" x14ac:dyDescent="0.25"/>
    <row r="46284" hidden="1" x14ac:dyDescent="0.25"/>
    <row r="46285" hidden="1" x14ac:dyDescent="0.25"/>
    <row r="46286" hidden="1" x14ac:dyDescent="0.25"/>
    <row r="46287" hidden="1" x14ac:dyDescent="0.25"/>
    <row r="46288" hidden="1" x14ac:dyDescent="0.25"/>
    <row r="46289" hidden="1" x14ac:dyDescent="0.25"/>
    <row r="46290" hidden="1" x14ac:dyDescent="0.25"/>
    <row r="46291" hidden="1" x14ac:dyDescent="0.25"/>
    <row r="46292" hidden="1" x14ac:dyDescent="0.25"/>
    <row r="46293" hidden="1" x14ac:dyDescent="0.25"/>
    <row r="46294" hidden="1" x14ac:dyDescent="0.25"/>
    <row r="46295" hidden="1" x14ac:dyDescent="0.25"/>
    <row r="46296" hidden="1" x14ac:dyDescent="0.25"/>
    <row r="46297" hidden="1" x14ac:dyDescent="0.25"/>
    <row r="46298" hidden="1" x14ac:dyDescent="0.25"/>
    <row r="46299" hidden="1" x14ac:dyDescent="0.25"/>
    <row r="46300" hidden="1" x14ac:dyDescent="0.25"/>
    <row r="46301" hidden="1" x14ac:dyDescent="0.25"/>
    <row r="46302" hidden="1" x14ac:dyDescent="0.25"/>
    <row r="46303" hidden="1" x14ac:dyDescent="0.25"/>
    <row r="46304" hidden="1" x14ac:dyDescent="0.25"/>
    <row r="46305" hidden="1" x14ac:dyDescent="0.25"/>
    <row r="46306" hidden="1" x14ac:dyDescent="0.25"/>
    <row r="46307" hidden="1" x14ac:dyDescent="0.25"/>
    <row r="46308" hidden="1" x14ac:dyDescent="0.25"/>
    <row r="46309" hidden="1" x14ac:dyDescent="0.25"/>
    <row r="46310" hidden="1" x14ac:dyDescent="0.25"/>
    <row r="46311" hidden="1" x14ac:dyDescent="0.25"/>
    <row r="46312" hidden="1" x14ac:dyDescent="0.25"/>
    <row r="46313" hidden="1" x14ac:dyDescent="0.25"/>
    <row r="46314" hidden="1" x14ac:dyDescent="0.25"/>
    <row r="46315" hidden="1" x14ac:dyDescent="0.25"/>
    <row r="46316" hidden="1" x14ac:dyDescent="0.25"/>
    <row r="46317" hidden="1" x14ac:dyDescent="0.25"/>
    <row r="46318" hidden="1" x14ac:dyDescent="0.25"/>
    <row r="46319" hidden="1" x14ac:dyDescent="0.25"/>
    <row r="46320" hidden="1" x14ac:dyDescent="0.25"/>
    <row r="46321" hidden="1" x14ac:dyDescent="0.25"/>
    <row r="46322" hidden="1" x14ac:dyDescent="0.25"/>
    <row r="46323" hidden="1" x14ac:dyDescent="0.25"/>
    <row r="46324" hidden="1" x14ac:dyDescent="0.25"/>
    <row r="46325" hidden="1" x14ac:dyDescent="0.25"/>
    <row r="46326" hidden="1" x14ac:dyDescent="0.25"/>
    <row r="46327" hidden="1" x14ac:dyDescent="0.25"/>
    <row r="46328" hidden="1" x14ac:dyDescent="0.25"/>
    <row r="46329" hidden="1" x14ac:dyDescent="0.25"/>
    <row r="46330" hidden="1" x14ac:dyDescent="0.25"/>
    <row r="46331" hidden="1" x14ac:dyDescent="0.25"/>
    <row r="46332" hidden="1" x14ac:dyDescent="0.25"/>
    <row r="46333" hidden="1" x14ac:dyDescent="0.25"/>
    <row r="46334" hidden="1" x14ac:dyDescent="0.25"/>
    <row r="46335" hidden="1" x14ac:dyDescent="0.25"/>
    <row r="46336" hidden="1" x14ac:dyDescent="0.25"/>
    <row r="46337" hidden="1" x14ac:dyDescent="0.25"/>
    <row r="46338" hidden="1" x14ac:dyDescent="0.25"/>
    <row r="46339" hidden="1" x14ac:dyDescent="0.25"/>
    <row r="46340" hidden="1" x14ac:dyDescent="0.25"/>
    <row r="46341" hidden="1" x14ac:dyDescent="0.25"/>
    <row r="46342" hidden="1" x14ac:dyDescent="0.25"/>
    <row r="46343" hidden="1" x14ac:dyDescent="0.25"/>
    <row r="46344" hidden="1" x14ac:dyDescent="0.25"/>
    <row r="46345" hidden="1" x14ac:dyDescent="0.25"/>
    <row r="46346" hidden="1" x14ac:dyDescent="0.25"/>
    <row r="46347" hidden="1" x14ac:dyDescent="0.25"/>
    <row r="46348" hidden="1" x14ac:dyDescent="0.25"/>
    <row r="46349" hidden="1" x14ac:dyDescent="0.25"/>
    <row r="46350" hidden="1" x14ac:dyDescent="0.25"/>
    <row r="46351" hidden="1" x14ac:dyDescent="0.25"/>
    <row r="46352" hidden="1" x14ac:dyDescent="0.25"/>
    <row r="46353" hidden="1" x14ac:dyDescent="0.25"/>
    <row r="46354" hidden="1" x14ac:dyDescent="0.25"/>
    <row r="46355" hidden="1" x14ac:dyDescent="0.25"/>
    <row r="46356" hidden="1" x14ac:dyDescent="0.25"/>
    <row r="46357" hidden="1" x14ac:dyDescent="0.25"/>
    <row r="46358" hidden="1" x14ac:dyDescent="0.25"/>
    <row r="46359" hidden="1" x14ac:dyDescent="0.25"/>
    <row r="46360" hidden="1" x14ac:dyDescent="0.25"/>
    <row r="46361" hidden="1" x14ac:dyDescent="0.25"/>
    <row r="46362" hidden="1" x14ac:dyDescent="0.25"/>
    <row r="46363" hidden="1" x14ac:dyDescent="0.25"/>
    <row r="46364" hidden="1" x14ac:dyDescent="0.25"/>
    <row r="46365" hidden="1" x14ac:dyDescent="0.25"/>
    <row r="46366" hidden="1" x14ac:dyDescent="0.25"/>
    <row r="46367" hidden="1" x14ac:dyDescent="0.25"/>
    <row r="46368" hidden="1" x14ac:dyDescent="0.25"/>
    <row r="46369" hidden="1" x14ac:dyDescent="0.25"/>
    <row r="46370" hidden="1" x14ac:dyDescent="0.25"/>
    <row r="46371" hidden="1" x14ac:dyDescent="0.25"/>
    <row r="46372" hidden="1" x14ac:dyDescent="0.25"/>
    <row r="46373" hidden="1" x14ac:dyDescent="0.25"/>
    <row r="46374" hidden="1" x14ac:dyDescent="0.25"/>
    <row r="46375" hidden="1" x14ac:dyDescent="0.25"/>
    <row r="46376" hidden="1" x14ac:dyDescent="0.25"/>
    <row r="46377" hidden="1" x14ac:dyDescent="0.25"/>
    <row r="46378" hidden="1" x14ac:dyDescent="0.25"/>
    <row r="46379" hidden="1" x14ac:dyDescent="0.25"/>
    <row r="46380" hidden="1" x14ac:dyDescent="0.25"/>
    <row r="46381" hidden="1" x14ac:dyDescent="0.25"/>
    <row r="46382" hidden="1" x14ac:dyDescent="0.25"/>
    <row r="46383" hidden="1" x14ac:dyDescent="0.25"/>
    <row r="46384" hidden="1" x14ac:dyDescent="0.25"/>
    <row r="46385" hidden="1" x14ac:dyDescent="0.25"/>
    <row r="46386" hidden="1" x14ac:dyDescent="0.25"/>
    <row r="46387" hidden="1" x14ac:dyDescent="0.25"/>
    <row r="46388" hidden="1" x14ac:dyDescent="0.25"/>
    <row r="46389" hidden="1" x14ac:dyDescent="0.25"/>
    <row r="46390" hidden="1" x14ac:dyDescent="0.25"/>
    <row r="46391" hidden="1" x14ac:dyDescent="0.25"/>
    <row r="46392" hidden="1" x14ac:dyDescent="0.25"/>
    <row r="46393" hidden="1" x14ac:dyDescent="0.25"/>
    <row r="46394" hidden="1" x14ac:dyDescent="0.25"/>
    <row r="46395" hidden="1" x14ac:dyDescent="0.25"/>
    <row r="46396" hidden="1" x14ac:dyDescent="0.25"/>
    <row r="46397" hidden="1" x14ac:dyDescent="0.25"/>
    <row r="46398" hidden="1" x14ac:dyDescent="0.25"/>
    <row r="46399" hidden="1" x14ac:dyDescent="0.25"/>
    <row r="46400" hidden="1" x14ac:dyDescent="0.25"/>
    <row r="46401" hidden="1" x14ac:dyDescent="0.25"/>
    <row r="46402" hidden="1" x14ac:dyDescent="0.25"/>
    <row r="46403" hidden="1" x14ac:dyDescent="0.25"/>
    <row r="46404" hidden="1" x14ac:dyDescent="0.25"/>
    <row r="46405" hidden="1" x14ac:dyDescent="0.25"/>
    <row r="46406" hidden="1" x14ac:dyDescent="0.25"/>
    <row r="46407" hidden="1" x14ac:dyDescent="0.25"/>
    <row r="46408" hidden="1" x14ac:dyDescent="0.25"/>
    <row r="46409" hidden="1" x14ac:dyDescent="0.25"/>
    <row r="46410" hidden="1" x14ac:dyDescent="0.25"/>
    <row r="46411" hidden="1" x14ac:dyDescent="0.25"/>
    <row r="46412" hidden="1" x14ac:dyDescent="0.25"/>
    <row r="46413" hidden="1" x14ac:dyDescent="0.25"/>
    <row r="46414" hidden="1" x14ac:dyDescent="0.25"/>
    <row r="46415" hidden="1" x14ac:dyDescent="0.25"/>
    <row r="46416" hidden="1" x14ac:dyDescent="0.25"/>
    <row r="46417" hidden="1" x14ac:dyDescent="0.25"/>
    <row r="46418" hidden="1" x14ac:dyDescent="0.25"/>
    <row r="46419" hidden="1" x14ac:dyDescent="0.25"/>
    <row r="46420" hidden="1" x14ac:dyDescent="0.25"/>
    <row r="46421" hidden="1" x14ac:dyDescent="0.25"/>
    <row r="46422" hidden="1" x14ac:dyDescent="0.25"/>
    <row r="46423" hidden="1" x14ac:dyDescent="0.25"/>
    <row r="46424" hidden="1" x14ac:dyDescent="0.25"/>
    <row r="46425" hidden="1" x14ac:dyDescent="0.25"/>
    <row r="46426" hidden="1" x14ac:dyDescent="0.25"/>
    <row r="46427" hidden="1" x14ac:dyDescent="0.25"/>
    <row r="46428" hidden="1" x14ac:dyDescent="0.25"/>
    <row r="46429" hidden="1" x14ac:dyDescent="0.25"/>
    <row r="46430" hidden="1" x14ac:dyDescent="0.25"/>
    <row r="46431" hidden="1" x14ac:dyDescent="0.25"/>
    <row r="46432" hidden="1" x14ac:dyDescent="0.25"/>
    <row r="46433" hidden="1" x14ac:dyDescent="0.25"/>
    <row r="46434" hidden="1" x14ac:dyDescent="0.25"/>
    <row r="46435" hidden="1" x14ac:dyDescent="0.25"/>
    <row r="46436" hidden="1" x14ac:dyDescent="0.25"/>
    <row r="46437" hidden="1" x14ac:dyDescent="0.25"/>
    <row r="46438" hidden="1" x14ac:dyDescent="0.25"/>
    <row r="46439" hidden="1" x14ac:dyDescent="0.25"/>
    <row r="46440" hidden="1" x14ac:dyDescent="0.25"/>
    <row r="46441" hidden="1" x14ac:dyDescent="0.25"/>
    <row r="46442" hidden="1" x14ac:dyDescent="0.25"/>
    <row r="46443" hidden="1" x14ac:dyDescent="0.25"/>
    <row r="46444" hidden="1" x14ac:dyDescent="0.25"/>
    <row r="46445" hidden="1" x14ac:dyDescent="0.25"/>
    <row r="46446" hidden="1" x14ac:dyDescent="0.25"/>
    <row r="46447" hidden="1" x14ac:dyDescent="0.25"/>
    <row r="46448" hidden="1" x14ac:dyDescent="0.25"/>
    <row r="46449" hidden="1" x14ac:dyDescent="0.25"/>
    <row r="46450" hidden="1" x14ac:dyDescent="0.25"/>
    <row r="46451" hidden="1" x14ac:dyDescent="0.25"/>
    <row r="46452" hidden="1" x14ac:dyDescent="0.25"/>
    <row r="46453" hidden="1" x14ac:dyDescent="0.25"/>
    <row r="46454" hidden="1" x14ac:dyDescent="0.25"/>
    <row r="46455" hidden="1" x14ac:dyDescent="0.25"/>
    <row r="46456" hidden="1" x14ac:dyDescent="0.25"/>
    <row r="46457" hidden="1" x14ac:dyDescent="0.25"/>
    <row r="46458" hidden="1" x14ac:dyDescent="0.25"/>
    <row r="46459" hidden="1" x14ac:dyDescent="0.25"/>
    <row r="46460" hidden="1" x14ac:dyDescent="0.25"/>
    <row r="46461" hidden="1" x14ac:dyDescent="0.25"/>
    <row r="46462" hidden="1" x14ac:dyDescent="0.25"/>
    <row r="46463" hidden="1" x14ac:dyDescent="0.25"/>
    <row r="46464" hidden="1" x14ac:dyDescent="0.25"/>
    <row r="46465" hidden="1" x14ac:dyDescent="0.25"/>
    <row r="46466" hidden="1" x14ac:dyDescent="0.25"/>
    <row r="46467" hidden="1" x14ac:dyDescent="0.25"/>
    <row r="46468" hidden="1" x14ac:dyDescent="0.25"/>
    <row r="46469" hidden="1" x14ac:dyDescent="0.25"/>
    <row r="46470" hidden="1" x14ac:dyDescent="0.25"/>
    <row r="46471" hidden="1" x14ac:dyDescent="0.25"/>
    <row r="46472" hidden="1" x14ac:dyDescent="0.25"/>
    <row r="46473" hidden="1" x14ac:dyDescent="0.25"/>
    <row r="46474" hidden="1" x14ac:dyDescent="0.25"/>
    <row r="46475" hidden="1" x14ac:dyDescent="0.25"/>
    <row r="46476" hidden="1" x14ac:dyDescent="0.25"/>
    <row r="46477" hidden="1" x14ac:dyDescent="0.25"/>
    <row r="46478" hidden="1" x14ac:dyDescent="0.25"/>
    <row r="46479" hidden="1" x14ac:dyDescent="0.25"/>
    <row r="46480" hidden="1" x14ac:dyDescent="0.25"/>
    <row r="46481" hidden="1" x14ac:dyDescent="0.25"/>
    <row r="46482" hidden="1" x14ac:dyDescent="0.25"/>
    <row r="46483" hidden="1" x14ac:dyDescent="0.25"/>
    <row r="46484" hidden="1" x14ac:dyDescent="0.25"/>
    <row r="46485" hidden="1" x14ac:dyDescent="0.25"/>
    <row r="46486" hidden="1" x14ac:dyDescent="0.25"/>
    <row r="46487" hidden="1" x14ac:dyDescent="0.25"/>
    <row r="46488" hidden="1" x14ac:dyDescent="0.25"/>
    <row r="46489" hidden="1" x14ac:dyDescent="0.25"/>
    <row r="46490" hidden="1" x14ac:dyDescent="0.25"/>
    <row r="46491" hidden="1" x14ac:dyDescent="0.25"/>
    <row r="46492" hidden="1" x14ac:dyDescent="0.25"/>
    <row r="46493" hidden="1" x14ac:dyDescent="0.25"/>
    <row r="46494" hidden="1" x14ac:dyDescent="0.25"/>
    <row r="46495" hidden="1" x14ac:dyDescent="0.25"/>
    <row r="46496" hidden="1" x14ac:dyDescent="0.25"/>
    <row r="46497" hidden="1" x14ac:dyDescent="0.25"/>
    <row r="46498" hidden="1" x14ac:dyDescent="0.25"/>
    <row r="46499" hidden="1" x14ac:dyDescent="0.25"/>
    <row r="46500" hidden="1" x14ac:dyDescent="0.25"/>
    <row r="46501" hidden="1" x14ac:dyDescent="0.25"/>
    <row r="46502" hidden="1" x14ac:dyDescent="0.25"/>
    <row r="46503" hidden="1" x14ac:dyDescent="0.25"/>
    <row r="46504" hidden="1" x14ac:dyDescent="0.25"/>
    <row r="46505" hidden="1" x14ac:dyDescent="0.25"/>
    <row r="46506" hidden="1" x14ac:dyDescent="0.25"/>
    <row r="46507" hidden="1" x14ac:dyDescent="0.25"/>
    <row r="46508" hidden="1" x14ac:dyDescent="0.25"/>
    <row r="46509" hidden="1" x14ac:dyDescent="0.25"/>
    <row r="46510" hidden="1" x14ac:dyDescent="0.25"/>
    <row r="46511" hidden="1" x14ac:dyDescent="0.25"/>
    <row r="46512" hidden="1" x14ac:dyDescent="0.25"/>
    <row r="46513" hidden="1" x14ac:dyDescent="0.25"/>
    <row r="46514" hidden="1" x14ac:dyDescent="0.25"/>
    <row r="46515" hidden="1" x14ac:dyDescent="0.25"/>
    <row r="46516" hidden="1" x14ac:dyDescent="0.25"/>
    <row r="46517" hidden="1" x14ac:dyDescent="0.25"/>
    <row r="46518" hidden="1" x14ac:dyDescent="0.25"/>
    <row r="46519" hidden="1" x14ac:dyDescent="0.25"/>
    <row r="46520" hidden="1" x14ac:dyDescent="0.25"/>
    <row r="46521" hidden="1" x14ac:dyDescent="0.25"/>
    <row r="46522" hidden="1" x14ac:dyDescent="0.25"/>
    <row r="46523" hidden="1" x14ac:dyDescent="0.25"/>
    <row r="46524" hidden="1" x14ac:dyDescent="0.25"/>
    <row r="46525" hidden="1" x14ac:dyDescent="0.25"/>
    <row r="46526" hidden="1" x14ac:dyDescent="0.25"/>
    <row r="46527" hidden="1" x14ac:dyDescent="0.25"/>
    <row r="46528" hidden="1" x14ac:dyDescent="0.25"/>
    <row r="46529" hidden="1" x14ac:dyDescent="0.25"/>
    <row r="46530" hidden="1" x14ac:dyDescent="0.25"/>
    <row r="46531" hidden="1" x14ac:dyDescent="0.25"/>
    <row r="46532" hidden="1" x14ac:dyDescent="0.25"/>
    <row r="46533" hidden="1" x14ac:dyDescent="0.25"/>
    <row r="46534" hidden="1" x14ac:dyDescent="0.25"/>
    <row r="46535" hidden="1" x14ac:dyDescent="0.25"/>
    <row r="46536" hidden="1" x14ac:dyDescent="0.25"/>
    <row r="46537" hidden="1" x14ac:dyDescent="0.25"/>
    <row r="46538" hidden="1" x14ac:dyDescent="0.25"/>
    <row r="46539" hidden="1" x14ac:dyDescent="0.25"/>
    <row r="46540" hidden="1" x14ac:dyDescent="0.25"/>
    <row r="46541" hidden="1" x14ac:dyDescent="0.25"/>
    <row r="46542" hidden="1" x14ac:dyDescent="0.25"/>
    <row r="46543" hidden="1" x14ac:dyDescent="0.25"/>
    <row r="46544" hidden="1" x14ac:dyDescent="0.25"/>
    <row r="46545" hidden="1" x14ac:dyDescent="0.25"/>
    <row r="46546" hidden="1" x14ac:dyDescent="0.25"/>
    <row r="46547" hidden="1" x14ac:dyDescent="0.25"/>
    <row r="46548" hidden="1" x14ac:dyDescent="0.25"/>
    <row r="46549" hidden="1" x14ac:dyDescent="0.25"/>
    <row r="46550" hidden="1" x14ac:dyDescent="0.25"/>
    <row r="46551" hidden="1" x14ac:dyDescent="0.25"/>
    <row r="46552" hidden="1" x14ac:dyDescent="0.25"/>
    <row r="46553" hidden="1" x14ac:dyDescent="0.25"/>
    <row r="46554" hidden="1" x14ac:dyDescent="0.25"/>
    <row r="46555" hidden="1" x14ac:dyDescent="0.25"/>
    <row r="46556" hidden="1" x14ac:dyDescent="0.25"/>
    <row r="46557" hidden="1" x14ac:dyDescent="0.25"/>
    <row r="46558" hidden="1" x14ac:dyDescent="0.25"/>
    <row r="46559" hidden="1" x14ac:dyDescent="0.25"/>
    <row r="46560" hidden="1" x14ac:dyDescent="0.25"/>
    <row r="46561" hidden="1" x14ac:dyDescent="0.25"/>
    <row r="46562" hidden="1" x14ac:dyDescent="0.25"/>
    <row r="46563" hidden="1" x14ac:dyDescent="0.25"/>
    <row r="46564" hidden="1" x14ac:dyDescent="0.25"/>
    <row r="46565" hidden="1" x14ac:dyDescent="0.25"/>
    <row r="46566" hidden="1" x14ac:dyDescent="0.25"/>
    <row r="46567" hidden="1" x14ac:dyDescent="0.25"/>
    <row r="46568" hidden="1" x14ac:dyDescent="0.25"/>
    <row r="46569" hidden="1" x14ac:dyDescent="0.25"/>
    <row r="46570" hidden="1" x14ac:dyDescent="0.25"/>
    <row r="46571" hidden="1" x14ac:dyDescent="0.25"/>
    <row r="46572" hidden="1" x14ac:dyDescent="0.25"/>
    <row r="46573" hidden="1" x14ac:dyDescent="0.25"/>
    <row r="46574" hidden="1" x14ac:dyDescent="0.25"/>
    <row r="46575" hidden="1" x14ac:dyDescent="0.25"/>
    <row r="46576" hidden="1" x14ac:dyDescent="0.25"/>
    <row r="46577" hidden="1" x14ac:dyDescent="0.25"/>
    <row r="46578" hidden="1" x14ac:dyDescent="0.25"/>
    <row r="46579" hidden="1" x14ac:dyDescent="0.25"/>
    <row r="46580" hidden="1" x14ac:dyDescent="0.25"/>
    <row r="46581" hidden="1" x14ac:dyDescent="0.25"/>
    <row r="46582" hidden="1" x14ac:dyDescent="0.25"/>
    <row r="46583" hidden="1" x14ac:dyDescent="0.25"/>
    <row r="46584" hidden="1" x14ac:dyDescent="0.25"/>
    <row r="46585" hidden="1" x14ac:dyDescent="0.25"/>
    <row r="46586" hidden="1" x14ac:dyDescent="0.25"/>
    <row r="46587" hidden="1" x14ac:dyDescent="0.25"/>
    <row r="46588" hidden="1" x14ac:dyDescent="0.25"/>
    <row r="46589" hidden="1" x14ac:dyDescent="0.25"/>
    <row r="46590" hidden="1" x14ac:dyDescent="0.25"/>
    <row r="46591" hidden="1" x14ac:dyDescent="0.25"/>
    <row r="46592" hidden="1" x14ac:dyDescent="0.25"/>
    <row r="46593" hidden="1" x14ac:dyDescent="0.25"/>
    <row r="46594" hidden="1" x14ac:dyDescent="0.25"/>
    <row r="46595" hidden="1" x14ac:dyDescent="0.25"/>
    <row r="46596" hidden="1" x14ac:dyDescent="0.25"/>
    <row r="46597" hidden="1" x14ac:dyDescent="0.25"/>
    <row r="46598" hidden="1" x14ac:dyDescent="0.25"/>
    <row r="46599" hidden="1" x14ac:dyDescent="0.25"/>
    <row r="46600" hidden="1" x14ac:dyDescent="0.25"/>
    <row r="46601" hidden="1" x14ac:dyDescent="0.25"/>
    <row r="46602" hidden="1" x14ac:dyDescent="0.25"/>
    <row r="46603" hidden="1" x14ac:dyDescent="0.25"/>
    <row r="46604" hidden="1" x14ac:dyDescent="0.25"/>
    <row r="46605" hidden="1" x14ac:dyDescent="0.25"/>
    <row r="46606" hidden="1" x14ac:dyDescent="0.25"/>
    <row r="46607" hidden="1" x14ac:dyDescent="0.25"/>
    <row r="46608" hidden="1" x14ac:dyDescent="0.25"/>
    <row r="46609" hidden="1" x14ac:dyDescent="0.25"/>
    <row r="46610" hidden="1" x14ac:dyDescent="0.25"/>
    <row r="46611" hidden="1" x14ac:dyDescent="0.25"/>
    <row r="46612" hidden="1" x14ac:dyDescent="0.25"/>
    <row r="46613" hidden="1" x14ac:dyDescent="0.25"/>
    <row r="46614" hidden="1" x14ac:dyDescent="0.25"/>
    <row r="46615" hidden="1" x14ac:dyDescent="0.25"/>
    <row r="46616" hidden="1" x14ac:dyDescent="0.25"/>
    <row r="46617" hidden="1" x14ac:dyDescent="0.25"/>
    <row r="46618" hidden="1" x14ac:dyDescent="0.25"/>
    <row r="46619" hidden="1" x14ac:dyDescent="0.25"/>
    <row r="46620" hidden="1" x14ac:dyDescent="0.25"/>
    <row r="46621" hidden="1" x14ac:dyDescent="0.25"/>
    <row r="46622" hidden="1" x14ac:dyDescent="0.25"/>
    <row r="46623" hidden="1" x14ac:dyDescent="0.25"/>
    <row r="46624" hidden="1" x14ac:dyDescent="0.25"/>
    <row r="46625" hidden="1" x14ac:dyDescent="0.25"/>
    <row r="46626" hidden="1" x14ac:dyDescent="0.25"/>
    <row r="46627" hidden="1" x14ac:dyDescent="0.25"/>
    <row r="46628" hidden="1" x14ac:dyDescent="0.25"/>
    <row r="46629" hidden="1" x14ac:dyDescent="0.25"/>
    <row r="46630" hidden="1" x14ac:dyDescent="0.25"/>
    <row r="46631" hidden="1" x14ac:dyDescent="0.25"/>
    <row r="46632" hidden="1" x14ac:dyDescent="0.25"/>
    <row r="46633" hidden="1" x14ac:dyDescent="0.25"/>
    <row r="46634" hidden="1" x14ac:dyDescent="0.25"/>
    <row r="46635" hidden="1" x14ac:dyDescent="0.25"/>
    <row r="46636" hidden="1" x14ac:dyDescent="0.25"/>
    <row r="46637" hidden="1" x14ac:dyDescent="0.25"/>
    <row r="46638" hidden="1" x14ac:dyDescent="0.25"/>
    <row r="46639" hidden="1" x14ac:dyDescent="0.25"/>
    <row r="46640" hidden="1" x14ac:dyDescent="0.25"/>
    <row r="46641" hidden="1" x14ac:dyDescent="0.25"/>
    <row r="46642" hidden="1" x14ac:dyDescent="0.25"/>
    <row r="46643" hidden="1" x14ac:dyDescent="0.25"/>
    <row r="46644" hidden="1" x14ac:dyDescent="0.25"/>
    <row r="46645" hidden="1" x14ac:dyDescent="0.25"/>
    <row r="46646" hidden="1" x14ac:dyDescent="0.25"/>
    <row r="46647" hidden="1" x14ac:dyDescent="0.25"/>
    <row r="46648" hidden="1" x14ac:dyDescent="0.25"/>
    <row r="46649" hidden="1" x14ac:dyDescent="0.25"/>
    <row r="46650" hidden="1" x14ac:dyDescent="0.25"/>
    <row r="46651" hidden="1" x14ac:dyDescent="0.25"/>
    <row r="46652" hidden="1" x14ac:dyDescent="0.25"/>
    <row r="46653" hidden="1" x14ac:dyDescent="0.25"/>
    <row r="46654" hidden="1" x14ac:dyDescent="0.25"/>
    <row r="46655" hidden="1" x14ac:dyDescent="0.25"/>
    <row r="46656" hidden="1" x14ac:dyDescent="0.25"/>
    <row r="46657" hidden="1" x14ac:dyDescent="0.25"/>
    <row r="46658" hidden="1" x14ac:dyDescent="0.25"/>
    <row r="46659" hidden="1" x14ac:dyDescent="0.25"/>
    <row r="46660" hidden="1" x14ac:dyDescent="0.25"/>
    <row r="46661" hidden="1" x14ac:dyDescent="0.25"/>
    <row r="46662" hidden="1" x14ac:dyDescent="0.25"/>
    <row r="46663" hidden="1" x14ac:dyDescent="0.25"/>
    <row r="46664" hidden="1" x14ac:dyDescent="0.25"/>
    <row r="46665" hidden="1" x14ac:dyDescent="0.25"/>
    <row r="46666" hidden="1" x14ac:dyDescent="0.25"/>
    <row r="46667" hidden="1" x14ac:dyDescent="0.25"/>
    <row r="46668" hidden="1" x14ac:dyDescent="0.25"/>
    <row r="46669" hidden="1" x14ac:dyDescent="0.25"/>
    <row r="46670" hidden="1" x14ac:dyDescent="0.25"/>
    <row r="46671" hidden="1" x14ac:dyDescent="0.25"/>
    <row r="46672" hidden="1" x14ac:dyDescent="0.25"/>
    <row r="46673" hidden="1" x14ac:dyDescent="0.25"/>
    <row r="46674" hidden="1" x14ac:dyDescent="0.25"/>
    <row r="46675" hidden="1" x14ac:dyDescent="0.25"/>
    <row r="46676" hidden="1" x14ac:dyDescent="0.25"/>
    <row r="46677" hidden="1" x14ac:dyDescent="0.25"/>
    <row r="46678" hidden="1" x14ac:dyDescent="0.25"/>
    <row r="46679" hidden="1" x14ac:dyDescent="0.25"/>
    <row r="46680" hidden="1" x14ac:dyDescent="0.25"/>
    <row r="46681" hidden="1" x14ac:dyDescent="0.25"/>
    <row r="46682" hidden="1" x14ac:dyDescent="0.25"/>
    <row r="46683" hidden="1" x14ac:dyDescent="0.25"/>
    <row r="46684" hidden="1" x14ac:dyDescent="0.25"/>
    <row r="46685" hidden="1" x14ac:dyDescent="0.25"/>
    <row r="46686" hidden="1" x14ac:dyDescent="0.25"/>
    <row r="46687" hidden="1" x14ac:dyDescent="0.25"/>
    <row r="46688" hidden="1" x14ac:dyDescent="0.25"/>
    <row r="46689" hidden="1" x14ac:dyDescent="0.25"/>
    <row r="46690" hidden="1" x14ac:dyDescent="0.25"/>
    <row r="46691" hidden="1" x14ac:dyDescent="0.25"/>
    <row r="46692" hidden="1" x14ac:dyDescent="0.25"/>
    <row r="46693" hidden="1" x14ac:dyDescent="0.25"/>
    <row r="46694" hidden="1" x14ac:dyDescent="0.25"/>
    <row r="46695" hidden="1" x14ac:dyDescent="0.25"/>
    <row r="46696" hidden="1" x14ac:dyDescent="0.25"/>
    <row r="46697" hidden="1" x14ac:dyDescent="0.25"/>
    <row r="46698" hidden="1" x14ac:dyDescent="0.25"/>
    <row r="46699" hidden="1" x14ac:dyDescent="0.25"/>
    <row r="46700" hidden="1" x14ac:dyDescent="0.25"/>
    <row r="46701" hidden="1" x14ac:dyDescent="0.25"/>
    <row r="46702" hidden="1" x14ac:dyDescent="0.25"/>
    <row r="46703" hidden="1" x14ac:dyDescent="0.25"/>
    <row r="46704" hidden="1" x14ac:dyDescent="0.25"/>
    <row r="46705" hidden="1" x14ac:dyDescent="0.25"/>
    <row r="46706" hidden="1" x14ac:dyDescent="0.25"/>
    <row r="46707" hidden="1" x14ac:dyDescent="0.25"/>
    <row r="46708" hidden="1" x14ac:dyDescent="0.25"/>
    <row r="46709" hidden="1" x14ac:dyDescent="0.25"/>
    <row r="46710" hidden="1" x14ac:dyDescent="0.25"/>
    <row r="46711" hidden="1" x14ac:dyDescent="0.25"/>
    <row r="46712" hidden="1" x14ac:dyDescent="0.25"/>
    <row r="46713" hidden="1" x14ac:dyDescent="0.25"/>
    <row r="46714" hidden="1" x14ac:dyDescent="0.25"/>
    <row r="46715" hidden="1" x14ac:dyDescent="0.25"/>
    <row r="46716" hidden="1" x14ac:dyDescent="0.25"/>
    <row r="46717" hidden="1" x14ac:dyDescent="0.25"/>
    <row r="46718" hidden="1" x14ac:dyDescent="0.25"/>
    <row r="46719" hidden="1" x14ac:dyDescent="0.25"/>
    <row r="46720" hidden="1" x14ac:dyDescent="0.25"/>
    <row r="46721" hidden="1" x14ac:dyDescent="0.25"/>
    <row r="46722" hidden="1" x14ac:dyDescent="0.25"/>
    <row r="46723" hidden="1" x14ac:dyDescent="0.25"/>
    <row r="46724" hidden="1" x14ac:dyDescent="0.25"/>
    <row r="46725" hidden="1" x14ac:dyDescent="0.25"/>
    <row r="46726" hidden="1" x14ac:dyDescent="0.25"/>
    <row r="46727" hidden="1" x14ac:dyDescent="0.25"/>
    <row r="46728" hidden="1" x14ac:dyDescent="0.25"/>
    <row r="46729" hidden="1" x14ac:dyDescent="0.25"/>
    <row r="46730" hidden="1" x14ac:dyDescent="0.25"/>
    <row r="46731" hidden="1" x14ac:dyDescent="0.25"/>
    <row r="46732" hidden="1" x14ac:dyDescent="0.25"/>
    <row r="46733" hidden="1" x14ac:dyDescent="0.25"/>
    <row r="46734" hidden="1" x14ac:dyDescent="0.25"/>
    <row r="46735" hidden="1" x14ac:dyDescent="0.25"/>
    <row r="46736" hidden="1" x14ac:dyDescent="0.25"/>
    <row r="46737" hidden="1" x14ac:dyDescent="0.25"/>
    <row r="46738" hidden="1" x14ac:dyDescent="0.25"/>
    <row r="46739" hidden="1" x14ac:dyDescent="0.25"/>
    <row r="46740" hidden="1" x14ac:dyDescent="0.25"/>
    <row r="46741" hidden="1" x14ac:dyDescent="0.25"/>
    <row r="46742" hidden="1" x14ac:dyDescent="0.25"/>
    <row r="46743" hidden="1" x14ac:dyDescent="0.25"/>
    <row r="46744" hidden="1" x14ac:dyDescent="0.25"/>
    <row r="46745" hidden="1" x14ac:dyDescent="0.25"/>
    <row r="46746" hidden="1" x14ac:dyDescent="0.25"/>
    <row r="46747" hidden="1" x14ac:dyDescent="0.25"/>
    <row r="46748" hidden="1" x14ac:dyDescent="0.25"/>
    <row r="46749" hidden="1" x14ac:dyDescent="0.25"/>
    <row r="46750" hidden="1" x14ac:dyDescent="0.25"/>
    <row r="46751" hidden="1" x14ac:dyDescent="0.25"/>
    <row r="46752" hidden="1" x14ac:dyDescent="0.25"/>
    <row r="46753" hidden="1" x14ac:dyDescent="0.25"/>
    <row r="46754" hidden="1" x14ac:dyDescent="0.25"/>
    <row r="46755" hidden="1" x14ac:dyDescent="0.25"/>
    <row r="46756" hidden="1" x14ac:dyDescent="0.25"/>
    <row r="46757" hidden="1" x14ac:dyDescent="0.25"/>
    <row r="46758" hidden="1" x14ac:dyDescent="0.25"/>
    <row r="46759" hidden="1" x14ac:dyDescent="0.25"/>
    <row r="46760" hidden="1" x14ac:dyDescent="0.25"/>
    <row r="46761" hidden="1" x14ac:dyDescent="0.25"/>
    <row r="46762" hidden="1" x14ac:dyDescent="0.25"/>
    <row r="46763" hidden="1" x14ac:dyDescent="0.25"/>
    <row r="46764" hidden="1" x14ac:dyDescent="0.25"/>
    <row r="46765" hidden="1" x14ac:dyDescent="0.25"/>
    <row r="46766" hidden="1" x14ac:dyDescent="0.25"/>
    <row r="46767" hidden="1" x14ac:dyDescent="0.25"/>
    <row r="46768" hidden="1" x14ac:dyDescent="0.25"/>
    <row r="46769" hidden="1" x14ac:dyDescent="0.25"/>
    <row r="46770" hidden="1" x14ac:dyDescent="0.25"/>
    <row r="46771" hidden="1" x14ac:dyDescent="0.25"/>
    <row r="46772" hidden="1" x14ac:dyDescent="0.25"/>
    <row r="46773" hidden="1" x14ac:dyDescent="0.25"/>
    <row r="46774" hidden="1" x14ac:dyDescent="0.25"/>
    <row r="46775" hidden="1" x14ac:dyDescent="0.25"/>
    <row r="46776" hidden="1" x14ac:dyDescent="0.25"/>
    <row r="46777" hidden="1" x14ac:dyDescent="0.25"/>
    <row r="46778" hidden="1" x14ac:dyDescent="0.25"/>
    <row r="46779" hidden="1" x14ac:dyDescent="0.25"/>
    <row r="46780" hidden="1" x14ac:dyDescent="0.25"/>
    <row r="46781" hidden="1" x14ac:dyDescent="0.25"/>
    <row r="46782" hidden="1" x14ac:dyDescent="0.25"/>
    <row r="46783" hidden="1" x14ac:dyDescent="0.25"/>
    <row r="46784" hidden="1" x14ac:dyDescent="0.25"/>
    <row r="46785" hidden="1" x14ac:dyDescent="0.25"/>
    <row r="46786" hidden="1" x14ac:dyDescent="0.25"/>
    <row r="46787" hidden="1" x14ac:dyDescent="0.25"/>
    <row r="46788" hidden="1" x14ac:dyDescent="0.25"/>
    <row r="46789" hidden="1" x14ac:dyDescent="0.25"/>
    <row r="46790" hidden="1" x14ac:dyDescent="0.25"/>
    <row r="46791" hidden="1" x14ac:dyDescent="0.25"/>
    <row r="46792" hidden="1" x14ac:dyDescent="0.25"/>
    <row r="46793" hidden="1" x14ac:dyDescent="0.25"/>
    <row r="46794" hidden="1" x14ac:dyDescent="0.25"/>
    <row r="46795" hidden="1" x14ac:dyDescent="0.25"/>
    <row r="46796" hidden="1" x14ac:dyDescent="0.25"/>
    <row r="46797" hidden="1" x14ac:dyDescent="0.25"/>
    <row r="46798" hidden="1" x14ac:dyDescent="0.25"/>
    <row r="46799" hidden="1" x14ac:dyDescent="0.25"/>
    <row r="46800" hidden="1" x14ac:dyDescent="0.25"/>
    <row r="46801" hidden="1" x14ac:dyDescent="0.25"/>
    <row r="46802" hidden="1" x14ac:dyDescent="0.25"/>
    <row r="46803" hidden="1" x14ac:dyDescent="0.25"/>
    <row r="46804" hidden="1" x14ac:dyDescent="0.25"/>
    <row r="46805" hidden="1" x14ac:dyDescent="0.25"/>
    <row r="46806" hidden="1" x14ac:dyDescent="0.25"/>
    <row r="46807" hidden="1" x14ac:dyDescent="0.25"/>
    <row r="46808" hidden="1" x14ac:dyDescent="0.25"/>
    <row r="46809" hidden="1" x14ac:dyDescent="0.25"/>
    <row r="46810" hidden="1" x14ac:dyDescent="0.25"/>
    <row r="46811" hidden="1" x14ac:dyDescent="0.25"/>
    <row r="46812" hidden="1" x14ac:dyDescent="0.25"/>
    <row r="46813" hidden="1" x14ac:dyDescent="0.25"/>
    <row r="46814" hidden="1" x14ac:dyDescent="0.25"/>
    <row r="46815" hidden="1" x14ac:dyDescent="0.25"/>
    <row r="46816" hidden="1" x14ac:dyDescent="0.25"/>
    <row r="46817" hidden="1" x14ac:dyDescent="0.25"/>
    <row r="46818" hidden="1" x14ac:dyDescent="0.25"/>
    <row r="46819" hidden="1" x14ac:dyDescent="0.25"/>
    <row r="46820" hidden="1" x14ac:dyDescent="0.25"/>
    <row r="46821" hidden="1" x14ac:dyDescent="0.25"/>
    <row r="46822" hidden="1" x14ac:dyDescent="0.25"/>
    <row r="46823" hidden="1" x14ac:dyDescent="0.25"/>
    <row r="46824" hidden="1" x14ac:dyDescent="0.25"/>
    <row r="46825" hidden="1" x14ac:dyDescent="0.25"/>
    <row r="46826" hidden="1" x14ac:dyDescent="0.25"/>
    <row r="46827" hidden="1" x14ac:dyDescent="0.25"/>
    <row r="46828" hidden="1" x14ac:dyDescent="0.25"/>
    <row r="46829" hidden="1" x14ac:dyDescent="0.25"/>
    <row r="46830" hidden="1" x14ac:dyDescent="0.25"/>
    <row r="46831" hidden="1" x14ac:dyDescent="0.25"/>
    <row r="46832" hidden="1" x14ac:dyDescent="0.25"/>
    <row r="46833" hidden="1" x14ac:dyDescent="0.25"/>
    <row r="46834" hidden="1" x14ac:dyDescent="0.25"/>
    <row r="46835" hidden="1" x14ac:dyDescent="0.25"/>
    <row r="46836" hidden="1" x14ac:dyDescent="0.25"/>
    <row r="46837" hidden="1" x14ac:dyDescent="0.25"/>
    <row r="46838" hidden="1" x14ac:dyDescent="0.25"/>
    <row r="46839" hidden="1" x14ac:dyDescent="0.25"/>
    <row r="46840" hidden="1" x14ac:dyDescent="0.25"/>
    <row r="46841" hidden="1" x14ac:dyDescent="0.25"/>
    <row r="46842" hidden="1" x14ac:dyDescent="0.25"/>
    <row r="46843" hidden="1" x14ac:dyDescent="0.25"/>
    <row r="46844" hidden="1" x14ac:dyDescent="0.25"/>
    <row r="46845" hidden="1" x14ac:dyDescent="0.25"/>
    <row r="46846" hidden="1" x14ac:dyDescent="0.25"/>
    <row r="46847" hidden="1" x14ac:dyDescent="0.25"/>
    <row r="46848" hidden="1" x14ac:dyDescent="0.25"/>
    <row r="46849" hidden="1" x14ac:dyDescent="0.25"/>
    <row r="46850" hidden="1" x14ac:dyDescent="0.25"/>
    <row r="46851" hidden="1" x14ac:dyDescent="0.25"/>
    <row r="46852" hidden="1" x14ac:dyDescent="0.25"/>
    <row r="46853" hidden="1" x14ac:dyDescent="0.25"/>
    <row r="46854" hidden="1" x14ac:dyDescent="0.25"/>
    <row r="46855" hidden="1" x14ac:dyDescent="0.25"/>
    <row r="46856" hidden="1" x14ac:dyDescent="0.25"/>
    <row r="46857" hidden="1" x14ac:dyDescent="0.25"/>
    <row r="46858" hidden="1" x14ac:dyDescent="0.25"/>
    <row r="46859" hidden="1" x14ac:dyDescent="0.25"/>
    <row r="46860" hidden="1" x14ac:dyDescent="0.25"/>
    <row r="46861" hidden="1" x14ac:dyDescent="0.25"/>
    <row r="46862" hidden="1" x14ac:dyDescent="0.25"/>
    <row r="46863" hidden="1" x14ac:dyDescent="0.25"/>
    <row r="46864" hidden="1" x14ac:dyDescent="0.25"/>
    <row r="46865" hidden="1" x14ac:dyDescent="0.25"/>
    <row r="46866" hidden="1" x14ac:dyDescent="0.25"/>
    <row r="46867" hidden="1" x14ac:dyDescent="0.25"/>
    <row r="46868" hidden="1" x14ac:dyDescent="0.25"/>
    <row r="46869" hidden="1" x14ac:dyDescent="0.25"/>
    <row r="46870" hidden="1" x14ac:dyDescent="0.25"/>
    <row r="46871" hidden="1" x14ac:dyDescent="0.25"/>
    <row r="46872" hidden="1" x14ac:dyDescent="0.25"/>
    <row r="46873" hidden="1" x14ac:dyDescent="0.25"/>
    <row r="46874" hidden="1" x14ac:dyDescent="0.25"/>
    <row r="46875" hidden="1" x14ac:dyDescent="0.25"/>
    <row r="46876" hidden="1" x14ac:dyDescent="0.25"/>
    <row r="46877" hidden="1" x14ac:dyDescent="0.25"/>
    <row r="46878" hidden="1" x14ac:dyDescent="0.25"/>
    <row r="46879" hidden="1" x14ac:dyDescent="0.25"/>
    <row r="46880" hidden="1" x14ac:dyDescent="0.25"/>
    <row r="46881" hidden="1" x14ac:dyDescent="0.25"/>
    <row r="46882" hidden="1" x14ac:dyDescent="0.25"/>
    <row r="46883" hidden="1" x14ac:dyDescent="0.25"/>
    <row r="46884" hidden="1" x14ac:dyDescent="0.25"/>
    <row r="46885" hidden="1" x14ac:dyDescent="0.25"/>
    <row r="46886" hidden="1" x14ac:dyDescent="0.25"/>
    <row r="46887" hidden="1" x14ac:dyDescent="0.25"/>
    <row r="46888" hidden="1" x14ac:dyDescent="0.25"/>
    <row r="46889" hidden="1" x14ac:dyDescent="0.25"/>
    <row r="46890" hidden="1" x14ac:dyDescent="0.25"/>
    <row r="46891" hidden="1" x14ac:dyDescent="0.25"/>
    <row r="46892" hidden="1" x14ac:dyDescent="0.25"/>
    <row r="46893" hidden="1" x14ac:dyDescent="0.25"/>
    <row r="46894" hidden="1" x14ac:dyDescent="0.25"/>
    <row r="46895" hidden="1" x14ac:dyDescent="0.25"/>
    <row r="46896" hidden="1" x14ac:dyDescent="0.25"/>
    <row r="46897" hidden="1" x14ac:dyDescent="0.25"/>
    <row r="46898" hidden="1" x14ac:dyDescent="0.25"/>
    <row r="46899" hidden="1" x14ac:dyDescent="0.25"/>
    <row r="46900" hidden="1" x14ac:dyDescent="0.25"/>
    <row r="46901" hidden="1" x14ac:dyDescent="0.25"/>
    <row r="46902" hidden="1" x14ac:dyDescent="0.25"/>
    <row r="46903" hidden="1" x14ac:dyDescent="0.25"/>
    <row r="46904" hidden="1" x14ac:dyDescent="0.25"/>
    <row r="46905" hidden="1" x14ac:dyDescent="0.25"/>
    <row r="46906" hidden="1" x14ac:dyDescent="0.25"/>
    <row r="46907" hidden="1" x14ac:dyDescent="0.25"/>
    <row r="46908" hidden="1" x14ac:dyDescent="0.25"/>
    <row r="46909" hidden="1" x14ac:dyDescent="0.25"/>
    <row r="46910" hidden="1" x14ac:dyDescent="0.25"/>
    <row r="46911" hidden="1" x14ac:dyDescent="0.25"/>
    <row r="46912" hidden="1" x14ac:dyDescent="0.25"/>
    <row r="46913" hidden="1" x14ac:dyDescent="0.25"/>
    <row r="46914" hidden="1" x14ac:dyDescent="0.25"/>
    <row r="46915" hidden="1" x14ac:dyDescent="0.25"/>
    <row r="46916" hidden="1" x14ac:dyDescent="0.25"/>
    <row r="46917" hidden="1" x14ac:dyDescent="0.25"/>
    <row r="46918" hidden="1" x14ac:dyDescent="0.25"/>
    <row r="46919" hidden="1" x14ac:dyDescent="0.25"/>
    <row r="46920" hidden="1" x14ac:dyDescent="0.25"/>
    <row r="46921" hidden="1" x14ac:dyDescent="0.25"/>
    <row r="46922" hidden="1" x14ac:dyDescent="0.25"/>
    <row r="46923" hidden="1" x14ac:dyDescent="0.25"/>
    <row r="46924" hidden="1" x14ac:dyDescent="0.25"/>
    <row r="46925" hidden="1" x14ac:dyDescent="0.25"/>
    <row r="46926" hidden="1" x14ac:dyDescent="0.25"/>
    <row r="46927" hidden="1" x14ac:dyDescent="0.25"/>
    <row r="46928" hidden="1" x14ac:dyDescent="0.25"/>
    <row r="46929" hidden="1" x14ac:dyDescent="0.25"/>
    <row r="46930" hidden="1" x14ac:dyDescent="0.25"/>
    <row r="46931" hidden="1" x14ac:dyDescent="0.25"/>
    <row r="46932" hidden="1" x14ac:dyDescent="0.25"/>
    <row r="46933" hidden="1" x14ac:dyDescent="0.25"/>
    <row r="46934" hidden="1" x14ac:dyDescent="0.25"/>
    <row r="46935" hidden="1" x14ac:dyDescent="0.25"/>
    <row r="46936" hidden="1" x14ac:dyDescent="0.25"/>
    <row r="46937" hidden="1" x14ac:dyDescent="0.25"/>
    <row r="46938" hidden="1" x14ac:dyDescent="0.25"/>
    <row r="46939" hidden="1" x14ac:dyDescent="0.25"/>
    <row r="46940" hidden="1" x14ac:dyDescent="0.25"/>
    <row r="46941" hidden="1" x14ac:dyDescent="0.25"/>
    <row r="46942" hidden="1" x14ac:dyDescent="0.25"/>
    <row r="46943" hidden="1" x14ac:dyDescent="0.25"/>
    <row r="46944" hidden="1" x14ac:dyDescent="0.25"/>
    <row r="46945" hidden="1" x14ac:dyDescent="0.25"/>
    <row r="46946" hidden="1" x14ac:dyDescent="0.25"/>
    <row r="46947" hidden="1" x14ac:dyDescent="0.25"/>
    <row r="46948" hidden="1" x14ac:dyDescent="0.25"/>
    <row r="46949" hidden="1" x14ac:dyDescent="0.25"/>
    <row r="46950" hidden="1" x14ac:dyDescent="0.25"/>
    <row r="46951" hidden="1" x14ac:dyDescent="0.25"/>
    <row r="46952" hidden="1" x14ac:dyDescent="0.25"/>
    <row r="46953" hidden="1" x14ac:dyDescent="0.25"/>
    <row r="46954" hidden="1" x14ac:dyDescent="0.25"/>
    <row r="46955" hidden="1" x14ac:dyDescent="0.25"/>
    <row r="46956" hidden="1" x14ac:dyDescent="0.25"/>
    <row r="46957" hidden="1" x14ac:dyDescent="0.25"/>
    <row r="46958" hidden="1" x14ac:dyDescent="0.25"/>
    <row r="46959" hidden="1" x14ac:dyDescent="0.25"/>
    <row r="46960" hidden="1" x14ac:dyDescent="0.25"/>
    <row r="46961" hidden="1" x14ac:dyDescent="0.25"/>
    <row r="46962" hidden="1" x14ac:dyDescent="0.25"/>
    <row r="46963" hidden="1" x14ac:dyDescent="0.25"/>
    <row r="46964" hidden="1" x14ac:dyDescent="0.25"/>
    <row r="46965" hidden="1" x14ac:dyDescent="0.25"/>
    <row r="46966" hidden="1" x14ac:dyDescent="0.25"/>
    <row r="46967" hidden="1" x14ac:dyDescent="0.25"/>
    <row r="46968" hidden="1" x14ac:dyDescent="0.25"/>
    <row r="46969" hidden="1" x14ac:dyDescent="0.25"/>
    <row r="46970" hidden="1" x14ac:dyDescent="0.25"/>
    <row r="46971" hidden="1" x14ac:dyDescent="0.25"/>
    <row r="46972" hidden="1" x14ac:dyDescent="0.25"/>
    <row r="46973" hidden="1" x14ac:dyDescent="0.25"/>
    <row r="46974" hidden="1" x14ac:dyDescent="0.25"/>
    <row r="46975" hidden="1" x14ac:dyDescent="0.25"/>
    <row r="46976" hidden="1" x14ac:dyDescent="0.25"/>
    <row r="46977" hidden="1" x14ac:dyDescent="0.25"/>
    <row r="46978" hidden="1" x14ac:dyDescent="0.25"/>
    <row r="46979" hidden="1" x14ac:dyDescent="0.25"/>
    <row r="46980" hidden="1" x14ac:dyDescent="0.25"/>
    <row r="46981" hidden="1" x14ac:dyDescent="0.25"/>
    <row r="46982" hidden="1" x14ac:dyDescent="0.25"/>
    <row r="46983" hidden="1" x14ac:dyDescent="0.25"/>
    <row r="46984" hidden="1" x14ac:dyDescent="0.25"/>
    <row r="46985" hidden="1" x14ac:dyDescent="0.25"/>
    <row r="46986" hidden="1" x14ac:dyDescent="0.25"/>
    <row r="46987" hidden="1" x14ac:dyDescent="0.25"/>
    <row r="46988" hidden="1" x14ac:dyDescent="0.25"/>
    <row r="46989" hidden="1" x14ac:dyDescent="0.25"/>
    <row r="46990" hidden="1" x14ac:dyDescent="0.25"/>
    <row r="46991" hidden="1" x14ac:dyDescent="0.25"/>
    <row r="46992" hidden="1" x14ac:dyDescent="0.25"/>
    <row r="46993" hidden="1" x14ac:dyDescent="0.25"/>
    <row r="46994" hidden="1" x14ac:dyDescent="0.25"/>
    <row r="46995" hidden="1" x14ac:dyDescent="0.25"/>
    <row r="46996" hidden="1" x14ac:dyDescent="0.25"/>
    <row r="46997" hidden="1" x14ac:dyDescent="0.25"/>
    <row r="46998" hidden="1" x14ac:dyDescent="0.25"/>
    <row r="46999" hidden="1" x14ac:dyDescent="0.25"/>
    <row r="47000" hidden="1" x14ac:dyDescent="0.25"/>
    <row r="47001" hidden="1" x14ac:dyDescent="0.25"/>
    <row r="47002" hidden="1" x14ac:dyDescent="0.25"/>
    <row r="47003" hidden="1" x14ac:dyDescent="0.25"/>
    <row r="47004" hidden="1" x14ac:dyDescent="0.25"/>
    <row r="47005" hidden="1" x14ac:dyDescent="0.25"/>
    <row r="47006" hidden="1" x14ac:dyDescent="0.25"/>
    <row r="47007" hidden="1" x14ac:dyDescent="0.25"/>
    <row r="47008" hidden="1" x14ac:dyDescent="0.25"/>
    <row r="47009" hidden="1" x14ac:dyDescent="0.25"/>
    <row r="47010" hidden="1" x14ac:dyDescent="0.25"/>
    <row r="47011" hidden="1" x14ac:dyDescent="0.25"/>
    <row r="47012" hidden="1" x14ac:dyDescent="0.25"/>
    <row r="47013" hidden="1" x14ac:dyDescent="0.25"/>
    <row r="47014" hidden="1" x14ac:dyDescent="0.25"/>
    <row r="47015" hidden="1" x14ac:dyDescent="0.25"/>
    <row r="47016" hidden="1" x14ac:dyDescent="0.25"/>
    <row r="47017" hidden="1" x14ac:dyDescent="0.25"/>
    <row r="47018" hidden="1" x14ac:dyDescent="0.25"/>
    <row r="47019" hidden="1" x14ac:dyDescent="0.25"/>
    <row r="47020" hidden="1" x14ac:dyDescent="0.25"/>
    <row r="47021" hidden="1" x14ac:dyDescent="0.25"/>
    <row r="47022" hidden="1" x14ac:dyDescent="0.25"/>
    <row r="47023" hidden="1" x14ac:dyDescent="0.25"/>
    <row r="47024" hidden="1" x14ac:dyDescent="0.25"/>
    <row r="47025" hidden="1" x14ac:dyDescent="0.25"/>
    <row r="47026" hidden="1" x14ac:dyDescent="0.25"/>
    <row r="47027" hidden="1" x14ac:dyDescent="0.25"/>
    <row r="47028" hidden="1" x14ac:dyDescent="0.25"/>
    <row r="47029" hidden="1" x14ac:dyDescent="0.25"/>
    <row r="47030" hidden="1" x14ac:dyDescent="0.25"/>
    <row r="47031" hidden="1" x14ac:dyDescent="0.25"/>
    <row r="47032" hidden="1" x14ac:dyDescent="0.25"/>
    <row r="47033" hidden="1" x14ac:dyDescent="0.25"/>
    <row r="47034" hidden="1" x14ac:dyDescent="0.25"/>
    <row r="47035" hidden="1" x14ac:dyDescent="0.25"/>
    <row r="47036" hidden="1" x14ac:dyDescent="0.25"/>
    <row r="47037" hidden="1" x14ac:dyDescent="0.25"/>
    <row r="47038" hidden="1" x14ac:dyDescent="0.25"/>
    <row r="47039" hidden="1" x14ac:dyDescent="0.25"/>
    <row r="47040" hidden="1" x14ac:dyDescent="0.25"/>
    <row r="47041" hidden="1" x14ac:dyDescent="0.25"/>
    <row r="47042" hidden="1" x14ac:dyDescent="0.25"/>
    <row r="47043" hidden="1" x14ac:dyDescent="0.25"/>
    <row r="47044" hidden="1" x14ac:dyDescent="0.25"/>
    <row r="47045" hidden="1" x14ac:dyDescent="0.25"/>
    <row r="47046" hidden="1" x14ac:dyDescent="0.25"/>
    <row r="47047" hidden="1" x14ac:dyDescent="0.25"/>
    <row r="47048" hidden="1" x14ac:dyDescent="0.25"/>
    <row r="47049" hidden="1" x14ac:dyDescent="0.25"/>
    <row r="47050" hidden="1" x14ac:dyDescent="0.25"/>
    <row r="47051" hidden="1" x14ac:dyDescent="0.25"/>
    <row r="47052" hidden="1" x14ac:dyDescent="0.25"/>
    <row r="47053" hidden="1" x14ac:dyDescent="0.25"/>
    <row r="47054" hidden="1" x14ac:dyDescent="0.25"/>
    <row r="47055" hidden="1" x14ac:dyDescent="0.25"/>
    <row r="47056" hidden="1" x14ac:dyDescent="0.25"/>
    <row r="47057" hidden="1" x14ac:dyDescent="0.25"/>
    <row r="47058" hidden="1" x14ac:dyDescent="0.25"/>
    <row r="47059" hidden="1" x14ac:dyDescent="0.25"/>
    <row r="47060" hidden="1" x14ac:dyDescent="0.25"/>
    <row r="47061" hidden="1" x14ac:dyDescent="0.25"/>
    <row r="47062" hidden="1" x14ac:dyDescent="0.25"/>
    <row r="47063" hidden="1" x14ac:dyDescent="0.25"/>
    <row r="47064" hidden="1" x14ac:dyDescent="0.25"/>
    <row r="47065" hidden="1" x14ac:dyDescent="0.25"/>
    <row r="47066" hidden="1" x14ac:dyDescent="0.25"/>
    <row r="47067" hidden="1" x14ac:dyDescent="0.25"/>
    <row r="47068" hidden="1" x14ac:dyDescent="0.25"/>
    <row r="47069" hidden="1" x14ac:dyDescent="0.25"/>
    <row r="47070" hidden="1" x14ac:dyDescent="0.25"/>
    <row r="47071" hidden="1" x14ac:dyDescent="0.25"/>
    <row r="47072" hidden="1" x14ac:dyDescent="0.25"/>
    <row r="47073" hidden="1" x14ac:dyDescent="0.25"/>
    <row r="47074" hidden="1" x14ac:dyDescent="0.25"/>
    <row r="47075" hidden="1" x14ac:dyDescent="0.25"/>
    <row r="47076" hidden="1" x14ac:dyDescent="0.25"/>
    <row r="47077" hidden="1" x14ac:dyDescent="0.25"/>
    <row r="47078" hidden="1" x14ac:dyDescent="0.25"/>
    <row r="47079" hidden="1" x14ac:dyDescent="0.25"/>
    <row r="47080" hidden="1" x14ac:dyDescent="0.25"/>
    <row r="47081" hidden="1" x14ac:dyDescent="0.25"/>
    <row r="47082" hidden="1" x14ac:dyDescent="0.25"/>
    <row r="47083" hidden="1" x14ac:dyDescent="0.25"/>
    <row r="47084" hidden="1" x14ac:dyDescent="0.25"/>
    <row r="47085" hidden="1" x14ac:dyDescent="0.25"/>
    <row r="47086" hidden="1" x14ac:dyDescent="0.25"/>
    <row r="47087" hidden="1" x14ac:dyDescent="0.25"/>
    <row r="47088" hidden="1" x14ac:dyDescent="0.25"/>
    <row r="47089" hidden="1" x14ac:dyDescent="0.25"/>
    <row r="47090" hidden="1" x14ac:dyDescent="0.25"/>
    <row r="47091" hidden="1" x14ac:dyDescent="0.25"/>
    <row r="47092" hidden="1" x14ac:dyDescent="0.25"/>
    <row r="47093" hidden="1" x14ac:dyDescent="0.25"/>
    <row r="47094" hidden="1" x14ac:dyDescent="0.25"/>
    <row r="47095" hidden="1" x14ac:dyDescent="0.25"/>
    <row r="47096" hidden="1" x14ac:dyDescent="0.25"/>
    <row r="47097" hidden="1" x14ac:dyDescent="0.25"/>
    <row r="47098" hidden="1" x14ac:dyDescent="0.25"/>
    <row r="47099" hidden="1" x14ac:dyDescent="0.25"/>
    <row r="47100" hidden="1" x14ac:dyDescent="0.25"/>
    <row r="47101" hidden="1" x14ac:dyDescent="0.25"/>
    <row r="47102" hidden="1" x14ac:dyDescent="0.25"/>
    <row r="47103" hidden="1" x14ac:dyDescent="0.25"/>
    <row r="47104" hidden="1" x14ac:dyDescent="0.25"/>
    <row r="47105" hidden="1" x14ac:dyDescent="0.25"/>
    <row r="47106" hidden="1" x14ac:dyDescent="0.25"/>
    <row r="47107" hidden="1" x14ac:dyDescent="0.25"/>
    <row r="47108" hidden="1" x14ac:dyDescent="0.25"/>
    <row r="47109" hidden="1" x14ac:dyDescent="0.25"/>
    <row r="47110" hidden="1" x14ac:dyDescent="0.25"/>
    <row r="47111" hidden="1" x14ac:dyDescent="0.25"/>
    <row r="47112" hidden="1" x14ac:dyDescent="0.25"/>
    <row r="47113" hidden="1" x14ac:dyDescent="0.25"/>
    <row r="47114" hidden="1" x14ac:dyDescent="0.25"/>
    <row r="47115" hidden="1" x14ac:dyDescent="0.25"/>
    <row r="47116" hidden="1" x14ac:dyDescent="0.25"/>
    <row r="47117" hidden="1" x14ac:dyDescent="0.25"/>
    <row r="47118" hidden="1" x14ac:dyDescent="0.25"/>
    <row r="47119" hidden="1" x14ac:dyDescent="0.25"/>
    <row r="47120" hidden="1" x14ac:dyDescent="0.25"/>
    <row r="47121" hidden="1" x14ac:dyDescent="0.25"/>
    <row r="47122" hidden="1" x14ac:dyDescent="0.25"/>
    <row r="47123" hidden="1" x14ac:dyDescent="0.25"/>
    <row r="47124" hidden="1" x14ac:dyDescent="0.25"/>
    <row r="47125" hidden="1" x14ac:dyDescent="0.25"/>
    <row r="47126" hidden="1" x14ac:dyDescent="0.25"/>
    <row r="47127" hidden="1" x14ac:dyDescent="0.25"/>
    <row r="47128" hidden="1" x14ac:dyDescent="0.25"/>
    <row r="47129" hidden="1" x14ac:dyDescent="0.25"/>
    <row r="47130" hidden="1" x14ac:dyDescent="0.25"/>
    <row r="47131" hidden="1" x14ac:dyDescent="0.25"/>
    <row r="47132" hidden="1" x14ac:dyDescent="0.25"/>
    <row r="47133" hidden="1" x14ac:dyDescent="0.25"/>
    <row r="47134" hidden="1" x14ac:dyDescent="0.25"/>
    <row r="47135" hidden="1" x14ac:dyDescent="0.25"/>
    <row r="47136" hidden="1" x14ac:dyDescent="0.25"/>
    <row r="47137" hidden="1" x14ac:dyDescent="0.25"/>
    <row r="47138" hidden="1" x14ac:dyDescent="0.25"/>
    <row r="47139" hidden="1" x14ac:dyDescent="0.25"/>
    <row r="47140" hidden="1" x14ac:dyDescent="0.25"/>
    <row r="47141" hidden="1" x14ac:dyDescent="0.25"/>
    <row r="47142" hidden="1" x14ac:dyDescent="0.25"/>
    <row r="47143" hidden="1" x14ac:dyDescent="0.25"/>
    <row r="47144" hidden="1" x14ac:dyDescent="0.25"/>
    <row r="47145" hidden="1" x14ac:dyDescent="0.25"/>
    <row r="47146" hidden="1" x14ac:dyDescent="0.25"/>
    <row r="47147" hidden="1" x14ac:dyDescent="0.25"/>
    <row r="47148" hidden="1" x14ac:dyDescent="0.25"/>
    <row r="47149" hidden="1" x14ac:dyDescent="0.25"/>
    <row r="47150" hidden="1" x14ac:dyDescent="0.25"/>
    <row r="47151" hidden="1" x14ac:dyDescent="0.25"/>
    <row r="47152" hidden="1" x14ac:dyDescent="0.25"/>
    <row r="47153" hidden="1" x14ac:dyDescent="0.25"/>
    <row r="47154" hidden="1" x14ac:dyDescent="0.25"/>
    <row r="47155" hidden="1" x14ac:dyDescent="0.25"/>
    <row r="47156" hidden="1" x14ac:dyDescent="0.25"/>
    <row r="47157" hidden="1" x14ac:dyDescent="0.25"/>
    <row r="47158" hidden="1" x14ac:dyDescent="0.25"/>
    <row r="47159" hidden="1" x14ac:dyDescent="0.25"/>
    <row r="47160" hidden="1" x14ac:dyDescent="0.25"/>
    <row r="47161" hidden="1" x14ac:dyDescent="0.25"/>
    <row r="47162" hidden="1" x14ac:dyDescent="0.25"/>
    <row r="47163" hidden="1" x14ac:dyDescent="0.25"/>
    <row r="47164" hidden="1" x14ac:dyDescent="0.25"/>
    <row r="47165" hidden="1" x14ac:dyDescent="0.25"/>
    <row r="47166" hidden="1" x14ac:dyDescent="0.25"/>
    <row r="47167" hidden="1" x14ac:dyDescent="0.25"/>
    <row r="47168" hidden="1" x14ac:dyDescent="0.25"/>
    <row r="47169" hidden="1" x14ac:dyDescent="0.25"/>
    <row r="47170" hidden="1" x14ac:dyDescent="0.25"/>
    <row r="47171" hidden="1" x14ac:dyDescent="0.25"/>
    <row r="47172" hidden="1" x14ac:dyDescent="0.25"/>
    <row r="47173" hidden="1" x14ac:dyDescent="0.25"/>
    <row r="47174" hidden="1" x14ac:dyDescent="0.25"/>
    <row r="47175" hidden="1" x14ac:dyDescent="0.25"/>
    <row r="47176" hidden="1" x14ac:dyDescent="0.25"/>
    <row r="47177" hidden="1" x14ac:dyDescent="0.25"/>
    <row r="47178" hidden="1" x14ac:dyDescent="0.25"/>
    <row r="47179" hidden="1" x14ac:dyDescent="0.25"/>
    <row r="47180" hidden="1" x14ac:dyDescent="0.25"/>
    <row r="47181" hidden="1" x14ac:dyDescent="0.25"/>
    <row r="47182" hidden="1" x14ac:dyDescent="0.25"/>
    <row r="47183" hidden="1" x14ac:dyDescent="0.25"/>
    <row r="47184" hidden="1" x14ac:dyDescent="0.25"/>
    <row r="47185" hidden="1" x14ac:dyDescent="0.25"/>
    <row r="47186" hidden="1" x14ac:dyDescent="0.25"/>
    <row r="47187" hidden="1" x14ac:dyDescent="0.25"/>
    <row r="47188" hidden="1" x14ac:dyDescent="0.25"/>
    <row r="47189" hidden="1" x14ac:dyDescent="0.25"/>
    <row r="47190" hidden="1" x14ac:dyDescent="0.25"/>
    <row r="47191" hidden="1" x14ac:dyDescent="0.25"/>
    <row r="47192" hidden="1" x14ac:dyDescent="0.25"/>
    <row r="47193" hidden="1" x14ac:dyDescent="0.25"/>
    <row r="47194" hidden="1" x14ac:dyDescent="0.25"/>
    <row r="47195" hidden="1" x14ac:dyDescent="0.25"/>
    <row r="47196" hidden="1" x14ac:dyDescent="0.25"/>
    <row r="47197" hidden="1" x14ac:dyDescent="0.25"/>
    <row r="47198" hidden="1" x14ac:dyDescent="0.25"/>
    <row r="47199" hidden="1" x14ac:dyDescent="0.25"/>
    <row r="47200" hidden="1" x14ac:dyDescent="0.25"/>
    <row r="47201" hidden="1" x14ac:dyDescent="0.25"/>
    <row r="47202" hidden="1" x14ac:dyDescent="0.25"/>
    <row r="47203" hidden="1" x14ac:dyDescent="0.25"/>
    <row r="47204" hidden="1" x14ac:dyDescent="0.25"/>
    <row r="47205" hidden="1" x14ac:dyDescent="0.25"/>
    <row r="47206" hidden="1" x14ac:dyDescent="0.25"/>
    <row r="47207" hidden="1" x14ac:dyDescent="0.25"/>
    <row r="47208" hidden="1" x14ac:dyDescent="0.25"/>
    <row r="47209" hidden="1" x14ac:dyDescent="0.25"/>
    <row r="47210" hidden="1" x14ac:dyDescent="0.25"/>
    <row r="47211" hidden="1" x14ac:dyDescent="0.25"/>
    <row r="47212" hidden="1" x14ac:dyDescent="0.25"/>
    <row r="47213" hidden="1" x14ac:dyDescent="0.25"/>
    <row r="47214" hidden="1" x14ac:dyDescent="0.25"/>
    <row r="47215" hidden="1" x14ac:dyDescent="0.25"/>
    <row r="47216" hidden="1" x14ac:dyDescent="0.25"/>
    <row r="47217" hidden="1" x14ac:dyDescent="0.25"/>
    <row r="47218" hidden="1" x14ac:dyDescent="0.25"/>
    <row r="47219" hidden="1" x14ac:dyDescent="0.25"/>
    <row r="47220" hidden="1" x14ac:dyDescent="0.25"/>
    <row r="47221" hidden="1" x14ac:dyDescent="0.25"/>
    <row r="47222" hidden="1" x14ac:dyDescent="0.25"/>
    <row r="47223" hidden="1" x14ac:dyDescent="0.25"/>
    <row r="47224" hidden="1" x14ac:dyDescent="0.25"/>
    <row r="47225" hidden="1" x14ac:dyDescent="0.25"/>
    <row r="47226" hidden="1" x14ac:dyDescent="0.25"/>
    <row r="47227" hidden="1" x14ac:dyDescent="0.25"/>
    <row r="47228" hidden="1" x14ac:dyDescent="0.25"/>
    <row r="47229" hidden="1" x14ac:dyDescent="0.25"/>
    <row r="47230" hidden="1" x14ac:dyDescent="0.25"/>
    <row r="47231" hidden="1" x14ac:dyDescent="0.25"/>
    <row r="47232" hidden="1" x14ac:dyDescent="0.25"/>
    <row r="47233" hidden="1" x14ac:dyDescent="0.25"/>
    <row r="47234" hidden="1" x14ac:dyDescent="0.25"/>
    <row r="47235" hidden="1" x14ac:dyDescent="0.25"/>
    <row r="47236" hidden="1" x14ac:dyDescent="0.25"/>
    <row r="47237" hidden="1" x14ac:dyDescent="0.25"/>
    <row r="47238" hidden="1" x14ac:dyDescent="0.25"/>
    <row r="47239" hidden="1" x14ac:dyDescent="0.25"/>
    <row r="47240" hidden="1" x14ac:dyDescent="0.25"/>
    <row r="47241" hidden="1" x14ac:dyDescent="0.25"/>
    <row r="47242" hidden="1" x14ac:dyDescent="0.25"/>
    <row r="47243" hidden="1" x14ac:dyDescent="0.25"/>
    <row r="47244" hidden="1" x14ac:dyDescent="0.25"/>
    <row r="47245" hidden="1" x14ac:dyDescent="0.25"/>
    <row r="47246" hidden="1" x14ac:dyDescent="0.25"/>
    <row r="47247" hidden="1" x14ac:dyDescent="0.25"/>
    <row r="47248" hidden="1" x14ac:dyDescent="0.25"/>
    <row r="47249" hidden="1" x14ac:dyDescent="0.25"/>
    <row r="47250" hidden="1" x14ac:dyDescent="0.25"/>
    <row r="47251" hidden="1" x14ac:dyDescent="0.25"/>
    <row r="47252" hidden="1" x14ac:dyDescent="0.25"/>
    <row r="47253" hidden="1" x14ac:dyDescent="0.25"/>
    <row r="47254" hidden="1" x14ac:dyDescent="0.25"/>
    <row r="47255" hidden="1" x14ac:dyDescent="0.25"/>
    <row r="47256" hidden="1" x14ac:dyDescent="0.25"/>
    <row r="47257" hidden="1" x14ac:dyDescent="0.25"/>
    <row r="47258" hidden="1" x14ac:dyDescent="0.25"/>
    <row r="47259" hidden="1" x14ac:dyDescent="0.25"/>
    <row r="47260" hidden="1" x14ac:dyDescent="0.25"/>
    <row r="47261" hidden="1" x14ac:dyDescent="0.25"/>
    <row r="47262" hidden="1" x14ac:dyDescent="0.25"/>
    <row r="47263" hidden="1" x14ac:dyDescent="0.25"/>
    <row r="47264" hidden="1" x14ac:dyDescent="0.25"/>
    <row r="47265" hidden="1" x14ac:dyDescent="0.25"/>
    <row r="47266" hidden="1" x14ac:dyDescent="0.25"/>
    <row r="47267" hidden="1" x14ac:dyDescent="0.25"/>
    <row r="47268" hidden="1" x14ac:dyDescent="0.25"/>
    <row r="47269" hidden="1" x14ac:dyDescent="0.25"/>
    <row r="47270" hidden="1" x14ac:dyDescent="0.25"/>
    <row r="47271" hidden="1" x14ac:dyDescent="0.25"/>
    <row r="47272" hidden="1" x14ac:dyDescent="0.25"/>
    <row r="47273" hidden="1" x14ac:dyDescent="0.25"/>
    <row r="47274" hidden="1" x14ac:dyDescent="0.25"/>
    <row r="47275" hidden="1" x14ac:dyDescent="0.25"/>
    <row r="47276" hidden="1" x14ac:dyDescent="0.25"/>
    <row r="47277" hidden="1" x14ac:dyDescent="0.25"/>
    <row r="47278" hidden="1" x14ac:dyDescent="0.25"/>
    <row r="47279" hidden="1" x14ac:dyDescent="0.25"/>
    <row r="47280" hidden="1" x14ac:dyDescent="0.25"/>
    <row r="47281" hidden="1" x14ac:dyDescent="0.25"/>
    <row r="47282" hidden="1" x14ac:dyDescent="0.25"/>
    <row r="47283" hidden="1" x14ac:dyDescent="0.25"/>
    <row r="47284" hidden="1" x14ac:dyDescent="0.25"/>
    <row r="47285" hidden="1" x14ac:dyDescent="0.25"/>
    <row r="47286" hidden="1" x14ac:dyDescent="0.25"/>
    <row r="47287" hidden="1" x14ac:dyDescent="0.25"/>
    <row r="47288" hidden="1" x14ac:dyDescent="0.25"/>
    <row r="47289" hidden="1" x14ac:dyDescent="0.25"/>
    <row r="47290" hidden="1" x14ac:dyDescent="0.25"/>
    <row r="47291" hidden="1" x14ac:dyDescent="0.25"/>
    <row r="47292" hidden="1" x14ac:dyDescent="0.25"/>
    <row r="47293" hidden="1" x14ac:dyDescent="0.25"/>
    <row r="47294" hidden="1" x14ac:dyDescent="0.25"/>
    <row r="47295" hidden="1" x14ac:dyDescent="0.25"/>
    <row r="47296" hidden="1" x14ac:dyDescent="0.25"/>
    <row r="47297" hidden="1" x14ac:dyDescent="0.25"/>
    <row r="47298" hidden="1" x14ac:dyDescent="0.25"/>
    <row r="47299" hidden="1" x14ac:dyDescent="0.25"/>
    <row r="47300" hidden="1" x14ac:dyDescent="0.25"/>
    <row r="47301" hidden="1" x14ac:dyDescent="0.25"/>
    <row r="47302" hidden="1" x14ac:dyDescent="0.25"/>
    <row r="47303" hidden="1" x14ac:dyDescent="0.25"/>
    <row r="47304" hidden="1" x14ac:dyDescent="0.25"/>
    <row r="47305" hidden="1" x14ac:dyDescent="0.25"/>
    <row r="47306" hidden="1" x14ac:dyDescent="0.25"/>
    <row r="47307" hidden="1" x14ac:dyDescent="0.25"/>
    <row r="47308" hidden="1" x14ac:dyDescent="0.25"/>
    <row r="47309" hidden="1" x14ac:dyDescent="0.25"/>
    <row r="47310" hidden="1" x14ac:dyDescent="0.25"/>
    <row r="47311" hidden="1" x14ac:dyDescent="0.25"/>
    <row r="47312" hidden="1" x14ac:dyDescent="0.25"/>
    <row r="47313" hidden="1" x14ac:dyDescent="0.25"/>
    <row r="47314" hidden="1" x14ac:dyDescent="0.25"/>
    <row r="47315" hidden="1" x14ac:dyDescent="0.25"/>
    <row r="47316" hidden="1" x14ac:dyDescent="0.25"/>
    <row r="47317" hidden="1" x14ac:dyDescent="0.25"/>
    <row r="47318" hidden="1" x14ac:dyDescent="0.25"/>
    <row r="47319" hidden="1" x14ac:dyDescent="0.25"/>
    <row r="47320" hidden="1" x14ac:dyDescent="0.25"/>
    <row r="47321" hidden="1" x14ac:dyDescent="0.25"/>
    <row r="47322" hidden="1" x14ac:dyDescent="0.25"/>
    <row r="47323" hidden="1" x14ac:dyDescent="0.25"/>
    <row r="47324" hidden="1" x14ac:dyDescent="0.25"/>
    <row r="47325" hidden="1" x14ac:dyDescent="0.25"/>
    <row r="47326" hidden="1" x14ac:dyDescent="0.25"/>
    <row r="47327" hidden="1" x14ac:dyDescent="0.25"/>
    <row r="47328" hidden="1" x14ac:dyDescent="0.25"/>
    <row r="47329" hidden="1" x14ac:dyDescent="0.25"/>
    <row r="47330" hidden="1" x14ac:dyDescent="0.25"/>
    <row r="47331" hidden="1" x14ac:dyDescent="0.25"/>
    <row r="47332" hidden="1" x14ac:dyDescent="0.25"/>
    <row r="47333" hidden="1" x14ac:dyDescent="0.25"/>
    <row r="47334" hidden="1" x14ac:dyDescent="0.25"/>
    <row r="47335" hidden="1" x14ac:dyDescent="0.25"/>
    <row r="47336" hidden="1" x14ac:dyDescent="0.25"/>
    <row r="47337" hidden="1" x14ac:dyDescent="0.25"/>
    <row r="47338" hidden="1" x14ac:dyDescent="0.25"/>
    <row r="47339" hidden="1" x14ac:dyDescent="0.25"/>
    <row r="47340" hidden="1" x14ac:dyDescent="0.25"/>
    <row r="47341" hidden="1" x14ac:dyDescent="0.25"/>
    <row r="47342" hidden="1" x14ac:dyDescent="0.25"/>
    <row r="47343" hidden="1" x14ac:dyDescent="0.25"/>
    <row r="47344" hidden="1" x14ac:dyDescent="0.25"/>
    <row r="47345" hidden="1" x14ac:dyDescent="0.25"/>
    <row r="47346" hidden="1" x14ac:dyDescent="0.25"/>
    <row r="47347" hidden="1" x14ac:dyDescent="0.25"/>
    <row r="47348" hidden="1" x14ac:dyDescent="0.25"/>
    <row r="47349" hidden="1" x14ac:dyDescent="0.25"/>
    <row r="47350" hidden="1" x14ac:dyDescent="0.25"/>
    <row r="47351" hidden="1" x14ac:dyDescent="0.25"/>
    <row r="47352" hidden="1" x14ac:dyDescent="0.25"/>
    <row r="47353" hidden="1" x14ac:dyDescent="0.25"/>
    <row r="47354" hidden="1" x14ac:dyDescent="0.25"/>
    <row r="47355" hidden="1" x14ac:dyDescent="0.25"/>
    <row r="47356" hidden="1" x14ac:dyDescent="0.25"/>
    <row r="47357" hidden="1" x14ac:dyDescent="0.25"/>
    <row r="47358" hidden="1" x14ac:dyDescent="0.25"/>
    <row r="47359" hidden="1" x14ac:dyDescent="0.25"/>
    <row r="47360" hidden="1" x14ac:dyDescent="0.25"/>
    <row r="47361" hidden="1" x14ac:dyDescent="0.25"/>
    <row r="47362" hidden="1" x14ac:dyDescent="0.25"/>
    <row r="47363" hidden="1" x14ac:dyDescent="0.25"/>
    <row r="47364" hidden="1" x14ac:dyDescent="0.25"/>
    <row r="47365" hidden="1" x14ac:dyDescent="0.25"/>
    <row r="47366" hidden="1" x14ac:dyDescent="0.25"/>
    <row r="47367" hidden="1" x14ac:dyDescent="0.25"/>
    <row r="47368" hidden="1" x14ac:dyDescent="0.25"/>
    <row r="47369" hidden="1" x14ac:dyDescent="0.25"/>
    <row r="47370" hidden="1" x14ac:dyDescent="0.25"/>
    <row r="47371" hidden="1" x14ac:dyDescent="0.25"/>
    <row r="47372" hidden="1" x14ac:dyDescent="0.25"/>
    <row r="47373" hidden="1" x14ac:dyDescent="0.25"/>
    <row r="47374" hidden="1" x14ac:dyDescent="0.25"/>
    <row r="47375" hidden="1" x14ac:dyDescent="0.25"/>
    <row r="47376" hidden="1" x14ac:dyDescent="0.25"/>
    <row r="47377" hidden="1" x14ac:dyDescent="0.25"/>
    <row r="47378" hidden="1" x14ac:dyDescent="0.25"/>
    <row r="47379" hidden="1" x14ac:dyDescent="0.25"/>
    <row r="47380" hidden="1" x14ac:dyDescent="0.25"/>
    <row r="47381" hidden="1" x14ac:dyDescent="0.25"/>
    <row r="47382" hidden="1" x14ac:dyDescent="0.25"/>
    <row r="47383" hidden="1" x14ac:dyDescent="0.25"/>
    <row r="47384" hidden="1" x14ac:dyDescent="0.25"/>
    <row r="47385" hidden="1" x14ac:dyDescent="0.25"/>
    <row r="47386" hidden="1" x14ac:dyDescent="0.25"/>
    <row r="47387" hidden="1" x14ac:dyDescent="0.25"/>
    <row r="47388" hidden="1" x14ac:dyDescent="0.25"/>
    <row r="47389" hidden="1" x14ac:dyDescent="0.25"/>
    <row r="47390" hidden="1" x14ac:dyDescent="0.25"/>
    <row r="47391" hidden="1" x14ac:dyDescent="0.25"/>
    <row r="47392" hidden="1" x14ac:dyDescent="0.25"/>
    <row r="47393" hidden="1" x14ac:dyDescent="0.25"/>
    <row r="47394" hidden="1" x14ac:dyDescent="0.25"/>
    <row r="47395" hidden="1" x14ac:dyDescent="0.25"/>
    <row r="47396" hidden="1" x14ac:dyDescent="0.25"/>
    <row r="47397" hidden="1" x14ac:dyDescent="0.25"/>
    <row r="47398" hidden="1" x14ac:dyDescent="0.25"/>
    <row r="47399" hidden="1" x14ac:dyDescent="0.25"/>
    <row r="47400" hidden="1" x14ac:dyDescent="0.25"/>
    <row r="47401" hidden="1" x14ac:dyDescent="0.25"/>
    <row r="47402" hidden="1" x14ac:dyDescent="0.25"/>
    <row r="47403" hidden="1" x14ac:dyDescent="0.25"/>
    <row r="47404" hidden="1" x14ac:dyDescent="0.25"/>
    <row r="47405" hidden="1" x14ac:dyDescent="0.25"/>
    <row r="47406" hidden="1" x14ac:dyDescent="0.25"/>
    <row r="47407" hidden="1" x14ac:dyDescent="0.25"/>
    <row r="47408" hidden="1" x14ac:dyDescent="0.25"/>
    <row r="47409" hidden="1" x14ac:dyDescent="0.25"/>
    <row r="47410" hidden="1" x14ac:dyDescent="0.25"/>
    <row r="47411" hidden="1" x14ac:dyDescent="0.25"/>
    <row r="47412" hidden="1" x14ac:dyDescent="0.25"/>
    <row r="47413" hidden="1" x14ac:dyDescent="0.25"/>
    <row r="47414" hidden="1" x14ac:dyDescent="0.25"/>
    <row r="47415" hidden="1" x14ac:dyDescent="0.25"/>
    <row r="47416" hidden="1" x14ac:dyDescent="0.25"/>
    <row r="47417" hidden="1" x14ac:dyDescent="0.25"/>
    <row r="47418" hidden="1" x14ac:dyDescent="0.25"/>
    <row r="47419" hidden="1" x14ac:dyDescent="0.25"/>
    <row r="47420" hidden="1" x14ac:dyDescent="0.25"/>
    <row r="47421" hidden="1" x14ac:dyDescent="0.25"/>
    <row r="47422" hidden="1" x14ac:dyDescent="0.25"/>
    <row r="47423" hidden="1" x14ac:dyDescent="0.25"/>
    <row r="47424" hidden="1" x14ac:dyDescent="0.25"/>
    <row r="47425" hidden="1" x14ac:dyDescent="0.25"/>
    <row r="47426" hidden="1" x14ac:dyDescent="0.25"/>
    <row r="47427" hidden="1" x14ac:dyDescent="0.25"/>
    <row r="47428" hidden="1" x14ac:dyDescent="0.25"/>
    <row r="47429" hidden="1" x14ac:dyDescent="0.25"/>
    <row r="47430" hidden="1" x14ac:dyDescent="0.25"/>
    <row r="47431" hidden="1" x14ac:dyDescent="0.25"/>
    <row r="47432" hidden="1" x14ac:dyDescent="0.25"/>
    <row r="47433" hidden="1" x14ac:dyDescent="0.25"/>
    <row r="47434" hidden="1" x14ac:dyDescent="0.25"/>
    <row r="47435" hidden="1" x14ac:dyDescent="0.25"/>
    <row r="47436" hidden="1" x14ac:dyDescent="0.25"/>
    <row r="47437" hidden="1" x14ac:dyDescent="0.25"/>
    <row r="47438" hidden="1" x14ac:dyDescent="0.25"/>
    <row r="47439" hidden="1" x14ac:dyDescent="0.25"/>
    <row r="47440" hidden="1" x14ac:dyDescent="0.25"/>
    <row r="47441" hidden="1" x14ac:dyDescent="0.25"/>
    <row r="47442" hidden="1" x14ac:dyDescent="0.25"/>
    <row r="47443" hidden="1" x14ac:dyDescent="0.25"/>
    <row r="47444" hidden="1" x14ac:dyDescent="0.25"/>
    <row r="47445" hidden="1" x14ac:dyDescent="0.25"/>
    <row r="47446" hidden="1" x14ac:dyDescent="0.25"/>
    <row r="47447" hidden="1" x14ac:dyDescent="0.25"/>
    <row r="47448" hidden="1" x14ac:dyDescent="0.25"/>
    <row r="47449" hidden="1" x14ac:dyDescent="0.25"/>
    <row r="47450" hidden="1" x14ac:dyDescent="0.25"/>
    <row r="47451" hidden="1" x14ac:dyDescent="0.25"/>
    <row r="47452" hidden="1" x14ac:dyDescent="0.25"/>
    <row r="47453" hidden="1" x14ac:dyDescent="0.25"/>
    <row r="47454" hidden="1" x14ac:dyDescent="0.25"/>
    <row r="47455" hidden="1" x14ac:dyDescent="0.25"/>
    <row r="47456" hidden="1" x14ac:dyDescent="0.25"/>
    <row r="47457" hidden="1" x14ac:dyDescent="0.25"/>
    <row r="47458" hidden="1" x14ac:dyDescent="0.25"/>
    <row r="47459" hidden="1" x14ac:dyDescent="0.25"/>
    <row r="47460" hidden="1" x14ac:dyDescent="0.25"/>
    <row r="47461" hidden="1" x14ac:dyDescent="0.25"/>
    <row r="47462" hidden="1" x14ac:dyDescent="0.25"/>
    <row r="47463" hidden="1" x14ac:dyDescent="0.25"/>
    <row r="47464" hidden="1" x14ac:dyDescent="0.25"/>
    <row r="47465" hidden="1" x14ac:dyDescent="0.25"/>
    <row r="47466" hidden="1" x14ac:dyDescent="0.25"/>
    <row r="47467" hidden="1" x14ac:dyDescent="0.25"/>
    <row r="47468" hidden="1" x14ac:dyDescent="0.25"/>
    <row r="47469" hidden="1" x14ac:dyDescent="0.25"/>
    <row r="47470" hidden="1" x14ac:dyDescent="0.25"/>
    <row r="47471" hidden="1" x14ac:dyDescent="0.25"/>
    <row r="47472" hidden="1" x14ac:dyDescent="0.25"/>
    <row r="47473" hidden="1" x14ac:dyDescent="0.25"/>
    <row r="47474" hidden="1" x14ac:dyDescent="0.25"/>
    <row r="47475" hidden="1" x14ac:dyDescent="0.25"/>
    <row r="47476" hidden="1" x14ac:dyDescent="0.25"/>
    <row r="47477" hidden="1" x14ac:dyDescent="0.25"/>
    <row r="47478" hidden="1" x14ac:dyDescent="0.25"/>
    <row r="47479" hidden="1" x14ac:dyDescent="0.25"/>
    <row r="47480" hidden="1" x14ac:dyDescent="0.25"/>
    <row r="47481" hidden="1" x14ac:dyDescent="0.25"/>
    <row r="47482" hidden="1" x14ac:dyDescent="0.25"/>
    <row r="47483" hidden="1" x14ac:dyDescent="0.25"/>
    <row r="47484" hidden="1" x14ac:dyDescent="0.25"/>
    <row r="47485" hidden="1" x14ac:dyDescent="0.25"/>
    <row r="47486" hidden="1" x14ac:dyDescent="0.25"/>
    <row r="47487" hidden="1" x14ac:dyDescent="0.25"/>
    <row r="47488" hidden="1" x14ac:dyDescent="0.25"/>
    <row r="47489" hidden="1" x14ac:dyDescent="0.25"/>
    <row r="47490" hidden="1" x14ac:dyDescent="0.25"/>
    <row r="47491" hidden="1" x14ac:dyDescent="0.25"/>
    <row r="47492" hidden="1" x14ac:dyDescent="0.25"/>
    <row r="47493" hidden="1" x14ac:dyDescent="0.25"/>
    <row r="47494" hidden="1" x14ac:dyDescent="0.25"/>
    <row r="47495" hidden="1" x14ac:dyDescent="0.25"/>
    <row r="47496" hidden="1" x14ac:dyDescent="0.25"/>
    <row r="47497" hidden="1" x14ac:dyDescent="0.25"/>
    <row r="47498" hidden="1" x14ac:dyDescent="0.25"/>
    <row r="47499" hidden="1" x14ac:dyDescent="0.25"/>
    <row r="47500" hidden="1" x14ac:dyDescent="0.25"/>
    <row r="47501" hidden="1" x14ac:dyDescent="0.25"/>
    <row r="47502" hidden="1" x14ac:dyDescent="0.25"/>
    <row r="47503" hidden="1" x14ac:dyDescent="0.25"/>
    <row r="47504" hidden="1" x14ac:dyDescent="0.25"/>
    <row r="47505" hidden="1" x14ac:dyDescent="0.25"/>
    <row r="47506" hidden="1" x14ac:dyDescent="0.25"/>
    <row r="47507" hidden="1" x14ac:dyDescent="0.25"/>
    <row r="47508" hidden="1" x14ac:dyDescent="0.25"/>
    <row r="47509" hidden="1" x14ac:dyDescent="0.25"/>
    <row r="47510" hidden="1" x14ac:dyDescent="0.25"/>
    <row r="47511" hidden="1" x14ac:dyDescent="0.25"/>
    <row r="47512" hidden="1" x14ac:dyDescent="0.25"/>
    <row r="47513" hidden="1" x14ac:dyDescent="0.25"/>
    <row r="47514" hidden="1" x14ac:dyDescent="0.25"/>
    <row r="47515" hidden="1" x14ac:dyDescent="0.25"/>
    <row r="47516" hidden="1" x14ac:dyDescent="0.25"/>
    <row r="47517" hidden="1" x14ac:dyDescent="0.25"/>
    <row r="47518" hidden="1" x14ac:dyDescent="0.25"/>
    <row r="47519" hidden="1" x14ac:dyDescent="0.25"/>
    <row r="47520" hidden="1" x14ac:dyDescent="0.25"/>
    <row r="47521" hidden="1" x14ac:dyDescent="0.25"/>
    <row r="47522" hidden="1" x14ac:dyDescent="0.25"/>
    <row r="47523" hidden="1" x14ac:dyDescent="0.25"/>
    <row r="47524" hidden="1" x14ac:dyDescent="0.25"/>
    <row r="47525" hidden="1" x14ac:dyDescent="0.25"/>
    <row r="47526" hidden="1" x14ac:dyDescent="0.25"/>
    <row r="47527" hidden="1" x14ac:dyDescent="0.25"/>
    <row r="47528" hidden="1" x14ac:dyDescent="0.25"/>
    <row r="47529" hidden="1" x14ac:dyDescent="0.25"/>
    <row r="47530" hidden="1" x14ac:dyDescent="0.25"/>
    <row r="47531" hidden="1" x14ac:dyDescent="0.25"/>
    <row r="47532" hidden="1" x14ac:dyDescent="0.25"/>
    <row r="47533" hidden="1" x14ac:dyDescent="0.25"/>
    <row r="47534" hidden="1" x14ac:dyDescent="0.25"/>
    <row r="47535" hidden="1" x14ac:dyDescent="0.25"/>
    <row r="47536" hidden="1" x14ac:dyDescent="0.25"/>
    <row r="47537" hidden="1" x14ac:dyDescent="0.25"/>
    <row r="47538" hidden="1" x14ac:dyDescent="0.25"/>
    <row r="47539" hidden="1" x14ac:dyDescent="0.25"/>
    <row r="47540" hidden="1" x14ac:dyDescent="0.25"/>
    <row r="47541" hidden="1" x14ac:dyDescent="0.25"/>
    <row r="47542" hidden="1" x14ac:dyDescent="0.25"/>
    <row r="47543" hidden="1" x14ac:dyDescent="0.25"/>
    <row r="47544" hidden="1" x14ac:dyDescent="0.25"/>
    <row r="47545" hidden="1" x14ac:dyDescent="0.25"/>
    <row r="47546" hidden="1" x14ac:dyDescent="0.25"/>
    <row r="47547" hidden="1" x14ac:dyDescent="0.25"/>
    <row r="47548" hidden="1" x14ac:dyDescent="0.25"/>
    <row r="47549" hidden="1" x14ac:dyDescent="0.25"/>
    <row r="47550" hidden="1" x14ac:dyDescent="0.25"/>
    <row r="47551" hidden="1" x14ac:dyDescent="0.25"/>
    <row r="47552" hidden="1" x14ac:dyDescent="0.25"/>
    <row r="47553" hidden="1" x14ac:dyDescent="0.25"/>
    <row r="47554" hidden="1" x14ac:dyDescent="0.25"/>
    <row r="47555" hidden="1" x14ac:dyDescent="0.25"/>
    <row r="47556" hidden="1" x14ac:dyDescent="0.25"/>
    <row r="47557" hidden="1" x14ac:dyDescent="0.25"/>
    <row r="47558" hidden="1" x14ac:dyDescent="0.25"/>
    <row r="47559" hidden="1" x14ac:dyDescent="0.25"/>
    <row r="47560" hidden="1" x14ac:dyDescent="0.25"/>
    <row r="47561" hidden="1" x14ac:dyDescent="0.25"/>
    <row r="47562" hidden="1" x14ac:dyDescent="0.25"/>
    <row r="47563" hidden="1" x14ac:dyDescent="0.25"/>
    <row r="47564" hidden="1" x14ac:dyDescent="0.25"/>
    <row r="47565" hidden="1" x14ac:dyDescent="0.25"/>
    <row r="47566" hidden="1" x14ac:dyDescent="0.25"/>
    <row r="47567" hidden="1" x14ac:dyDescent="0.25"/>
    <row r="47568" hidden="1" x14ac:dyDescent="0.25"/>
    <row r="47569" hidden="1" x14ac:dyDescent="0.25"/>
    <row r="47570" hidden="1" x14ac:dyDescent="0.25"/>
    <row r="47571" hidden="1" x14ac:dyDescent="0.25"/>
    <row r="47572" hidden="1" x14ac:dyDescent="0.25"/>
    <row r="47573" hidden="1" x14ac:dyDescent="0.25"/>
    <row r="47574" hidden="1" x14ac:dyDescent="0.25"/>
    <row r="47575" hidden="1" x14ac:dyDescent="0.25"/>
    <row r="47576" hidden="1" x14ac:dyDescent="0.25"/>
    <row r="47577" hidden="1" x14ac:dyDescent="0.25"/>
    <row r="47578" hidden="1" x14ac:dyDescent="0.25"/>
    <row r="47579" hidden="1" x14ac:dyDescent="0.25"/>
    <row r="47580" hidden="1" x14ac:dyDescent="0.25"/>
    <row r="47581" hidden="1" x14ac:dyDescent="0.25"/>
    <row r="47582" hidden="1" x14ac:dyDescent="0.25"/>
    <row r="47583" hidden="1" x14ac:dyDescent="0.25"/>
    <row r="47584" hidden="1" x14ac:dyDescent="0.25"/>
    <row r="47585" hidden="1" x14ac:dyDescent="0.25"/>
    <row r="47586" hidden="1" x14ac:dyDescent="0.25"/>
    <row r="47587" hidden="1" x14ac:dyDescent="0.25"/>
    <row r="47588" hidden="1" x14ac:dyDescent="0.25"/>
    <row r="47589" hidden="1" x14ac:dyDescent="0.25"/>
    <row r="47590" hidden="1" x14ac:dyDescent="0.25"/>
    <row r="47591" hidden="1" x14ac:dyDescent="0.25"/>
    <row r="47592" hidden="1" x14ac:dyDescent="0.25"/>
    <row r="47593" hidden="1" x14ac:dyDescent="0.25"/>
    <row r="47594" hidden="1" x14ac:dyDescent="0.25"/>
    <row r="47595" hidden="1" x14ac:dyDescent="0.25"/>
    <row r="47596" hidden="1" x14ac:dyDescent="0.25"/>
    <row r="47597" hidden="1" x14ac:dyDescent="0.25"/>
    <row r="47598" hidden="1" x14ac:dyDescent="0.25"/>
    <row r="47599" hidden="1" x14ac:dyDescent="0.25"/>
    <row r="47600" hidden="1" x14ac:dyDescent="0.25"/>
    <row r="47601" hidden="1" x14ac:dyDescent="0.25"/>
    <row r="47602" hidden="1" x14ac:dyDescent="0.25"/>
    <row r="47603" hidden="1" x14ac:dyDescent="0.25"/>
    <row r="47604" hidden="1" x14ac:dyDescent="0.25"/>
    <row r="47605" hidden="1" x14ac:dyDescent="0.25"/>
    <row r="47606" hidden="1" x14ac:dyDescent="0.25"/>
    <row r="47607" hidden="1" x14ac:dyDescent="0.25"/>
    <row r="47608" hidden="1" x14ac:dyDescent="0.25"/>
    <row r="47609" hidden="1" x14ac:dyDescent="0.25"/>
    <row r="47610" hidden="1" x14ac:dyDescent="0.25"/>
    <row r="47611" hidden="1" x14ac:dyDescent="0.25"/>
    <row r="47612" hidden="1" x14ac:dyDescent="0.25"/>
    <row r="47613" hidden="1" x14ac:dyDescent="0.25"/>
    <row r="47614" hidden="1" x14ac:dyDescent="0.25"/>
    <row r="47615" hidden="1" x14ac:dyDescent="0.25"/>
    <row r="47616" hidden="1" x14ac:dyDescent="0.25"/>
    <row r="47617" hidden="1" x14ac:dyDescent="0.25"/>
    <row r="47618" hidden="1" x14ac:dyDescent="0.25"/>
    <row r="47619" hidden="1" x14ac:dyDescent="0.25"/>
    <row r="47620" hidden="1" x14ac:dyDescent="0.25"/>
    <row r="47621" hidden="1" x14ac:dyDescent="0.25"/>
    <row r="47622" hidden="1" x14ac:dyDescent="0.25"/>
    <row r="47623" hidden="1" x14ac:dyDescent="0.25"/>
    <row r="47624" hidden="1" x14ac:dyDescent="0.25"/>
    <row r="47625" hidden="1" x14ac:dyDescent="0.25"/>
    <row r="47626" hidden="1" x14ac:dyDescent="0.25"/>
    <row r="47627" hidden="1" x14ac:dyDescent="0.25"/>
    <row r="47628" hidden="1" x14ac:dyDescent="0.25"/>
    <row r="47629" hidden="1" x14ac:dyDescent="0.25"/>
    <row r="47630" hidden="1" x14ac:dyDescent="0.25"/>
    <row r="47631" hidden="1" x14ac:dyDescent="0.25"/>
    <row r="47632" hidden="1" x14ac:dyDescent="0.25"/>
    <row r="47633" hidden="1" x14ac:dyDescent="0.25"/>
    <row r="47634" hidden="1" x14ac:dyDescent="0.25"/>
    <row r="47635" hidden="1" x14ac:dyDescent="0.25"/>
    <row r="47636" hidden="1" x14ac:dyDescent="0.25"/>
    <row r="47637" hidden="1" x14ac:dyDescent="0.25"/>
    <row r="47638" hidden="1" x14ac:dyDescent="0.25"/>
    <row r="47639" hidden="1" x14ac:dyDescent="0.25"/>
    <row r="47640" hidden="1" x14ac:dyDescent="0.25"/>
    <row r="47641" hidden="1" x14ac:dyDescent="0.25"/>
    <row r="47642" hidden="1" x14ac:dyDescent="0.25"/>
    <row r="47643" hidden="1" x14ac:dyDescent="0.25"/>
    <row r="47644" hidden="1" x14ac:dyDescent="0.25"/>
    <row r="47645" hidden="1" x14ac:dyDescent="0.25"/>
    <row r="47646" hidden="1" x14ac:dyDescent="0.25"/>
    <row r="47647" hidden="1" x14ac:dyDescent="0.25"/>
    <row r="47648" hidden="1" x14ac:dyDescent="0.25"/>
    <row r="47649" hidden="1" x14ac:dyDescent="0.25"/>
    <row r="47650" hidden="1" x14ac:dyDescent="0.25"/>
    <row r="47651" hidden="1" x14ac:dyDescent="0.25"/>
    <row r="47652" hidden="1" x14ac:dyDescent="0.25"/>
    <row r="47653" hidden="1" x14ac:dyDescent="0.25"/>
    <row r="47654" hidden="1" x14ac:dyDescent="0.25"/>
    <row r="47655" hidden="1" x14ac:dyDescent="0.25"/>
    <row r="47656" hidden="1" x14ac:dyDescent="0.25"/>
    <row r="47657" hidden="1" x14ac:dyDescent="0.25"/>
    <row r="47658" hidden="1" x14ac:dyDescent="0.25"/>
    <row r="47659" hidden="1" x14ac:dyDescent="0.25"/>
    <row r="47660" hidden="1" x14ac:dyDescent="0.25"/>
    <row r="47661" hidden="1" x14ac:dyDescent="0.25"/>
    <row r="47662" hidden="1" x14ac:dyDescent="0.25"/>
    <row r="47663" hidden="1" x14ac:dyDescent="0.25"/>
    <row r="47664" hidden="1" x14ac:dyDescent="0.25"/>
    <row r="47665" hidden="1" x14ac:dyDescent="0.25"/>
    <row r="47666" hidden="1" x14ac:dyDescent="0.25"/>
    <row r="47667" hidden="1" x14ac:dyDescent="0.25"/>
    <row r="47668" hidden="1" x14ac:dyDescent="0.25"/>
    <row r="47669" hidden="1" x14ac:dyDescent="0.25"/>
    <row r="47670" hidden="1" x14ac:dyDescent="0.25"/>
    <row r="47671" hidden="1" x14ac:dyDescent="0.25"/>
    <row r="47672" hidden="1" x14ac:dyDescent="0.25"/>
    <row r="47673" hidden="1" x14ac:dyDescent="0.25"/>
    <row r="47674" hidden="1" x14ac:dyDescent="0.25"/>
    <row r="47675" hidden="1" x14ac:dyDescent="0.25"/>
    <row r="47676" hidden="1" x14ac:dyDescent="0.25"/>
    <row r="47677" hidden="1" x14ac:dyDescent="0.25"/>
    <row r="47678" hidden="1" x14ac:dyDescent="0.25"/>
    <row r="47679" hidden="1" x14ac:dyDescent="0.25"/>
    <row r="47680" hidden="1" x14ac:dyDescent="0.25"/>
    <row r="47681" hidden="1" x14ac:dyDescent="0.25"/>
    <row r="47682" hidden="1" x14ac:dyDescent="0.25"/>
    <row r="47683" hidden="1" x14ac:dyDescent="0.25"/>
    <row r="47684" hidden="1" x14ac:dyDescent="0.25"/>
    <row r="47685" hidden="1" x14ac:dyDescent="0.25"/>
    <row r="47686" hidden="1" x14ac:dyDescent="0.25"/>
    <row r="47687" hidden="1" x14ac:dyDescent="0.25"/>
    <row r="47688" hidden="1" x14ac:dyDescent="0.25"/>
    <row r="47689" hidden="1" x14ac:dyDescent="0.25"/>
    <row r="47690" hidden="1" x14ac:dyDescent="0.25"/>
    <row r="47691" hidden="1" x14ac:dyDescent="0.25"/>
    <row r="47692" hidden="1" x14ac:dyDescent="0.25"/>
    <row r="47693" hidden="1" x14ac:dyDescent="0.25"/>
    <row r="47694" hidden="1" x14ac:dyDescent="0.25"/>
    <row r="47695" hidden="1" x14ac:dyDescent="0.25"/>
    <row r="47696" hidden="1" x14ac:dyDescent="0.25"/>
    <row r="47697" hidden="1" x14ac:dyDescent="0.25"/>
    <row r="47698" hidden="1" x14ac:dyDescent="0.25"/>
    <row r="47699" hidden="1" x14ac:dyDescent="0.25"/>
    <row r="47700" hidden="1" x14ac:dyDescent="0.25"/>
    <row r="47701" hidden="1" x14ac:dyDescent="0.25"/>
    <row r="47702" hidden="1" x14ac:dyDescent="0.25"/>
    <row r="47703" hidden="1" x14ac:dyDescent="0.25"/>
    <row r="47704" hidden="1" x14ac:dyDescent="0.25"/>
    <row r="47705" hidden="1" x14ac:dyDescent="0.25"/>
    <row r="47706" hidden="1" x14ac:dyDescent="0.25"/>
    <row r="47707" hidden="1" x14ac:dyDescent="0.25"/>
    <row r="47708" hidden="1" x14ac:dyDescent="0.25"/>
    <row r="47709" hidden="1" x14ac:dyDescent="0.25"/>
    <row r="47710" hidden="1" x14ac:dyDescent="0.25"/>
    <row r="47711" hidden="1" x14ac:dyDescent="0.25"/>
    <row r="47712" hidden="1" x14ac:dyDescent="0.25"/>
    <row r="47713" hidden="1" x14ac:dyDescent="0.25"/>
    <row r="47714" hidden="1" x14ac:dyDescent="0.25"/>
    <row r="47715" hidden="1" x14ac:dyDescent="0.25"/>
    <row r="47716" hidden="1" x14ac:dyDescent="0.25"/>
    <row r="47717" hidden="1" x14ac:dyDescent="0.25"/>
    <row r="47718" hidden="1" x14ac:dyDescent="0.25"/>
    <row r="47719" hidden="1" x14ac:dyDescent="0.25"/>
    <row r="47720" hidden="1" x14ac:dyDescent="0.25"/>
    <row r="47721" hidden="1" x14ac:dyDescent="0.25"/>
    <row r="47722" hidden="1" x14ac:dyDescent="0.25"/>
    <row r="47723" hidden="1" x14ac:dyDescent="0.25"/>
    <row r="47724" hidden="1" x14ac:dyDescent="0.25"/>
    <row r="47725" hidden="1" x14ac:dyDescent="0.25"/>
    <row r="47726" hidden="1" x14ac:dyDescent="0.25"/>
    <row r="47727" hidden="1" x14ac:dyDescent="0.25"/>
    <row r="47728" hidden="1" x14ac:dyDescent="0.25"/>
    <row r="47729" hidden="1" x14ac:dyDescent="0.25"/>
    <row r="47730" hidden="1" x14ac:dyDescent="0.25"/>
    <row r="47731" hidden="1" x14ac:dyDescent="0.25"/>
    <row r="47732" hidden="1" x14ac:dyDescent="0.25"/>
    <row r="47733" hidden="1" x14ac:dyDescent="0.25"/>
    <row r="47734" hidden="1" x14ac:dyDescent="0.25"/>
    <row r="47735" hidden="1" x14ac:dyDescent="0.25"/>
    <row r="47736" hidden="1" x14ac:dyDescent="0.25"/>
    <row r="47737" hidden="1" x14ac:dyDescent="0.25"/>
    <row r="47738" hidden="1" x14ac:dyDescent="0.25"/>
    <row r="47739" hidden="1" x14ac:dyDescent="0.25"/>
    <row r="47740" hidden="1" x14ac:dyDescent="0.25"/>
    <row r="47741" hidden="1" x14ac:dyDescent="0.25"/>
    <row r="47742" hidden="1" x14ac:dyDescent="0.25"/>
    <row r="47743" hidden="1" x14ac:dyDescent="0.25"/>
    <row r="47744" hidden="1" x14ac:dyDescent="0.25"/>
    <row r="47745" hidden="1" x14ac:dyDescent="0.25"/>
    <row r="47746" hidden="1" x14ac:dyDescent="0.25"/>
    <row r="47747" hidden="1" x14ac:dyDescent="0.25"/>
    <row r="47748" hidden="1" x14ac:dyDescent="0.25"/>
    <row r="47749" hidden="1" x14ac:dyDescent="0.25"/>
    <row r="47750" hidden="1" x14ac:dyDescent="0.25"/>
    <row r="47751" hidden="1" x14ac:dyDescent="0.25"/>
    <row r="47752" hidden="1" x14ac:dyDescent="0.25"/>
    <row r="47753" hidden="1" x14ac:dyDescent="0.25"/>
    <row r="47754" hidden="1" x14ac:dyDescent="0.25"/>
    <row r="47755" hidden="1" x14ac:dyDescent="0.25"/>
    <row r="47756" hidden="1" x14ac:dyDescent="0.25"/>
    <row r="47757" hidden="1" x14ac:dyDescent="0.25"/>
    <row r="47758" hidden="1" x14ac:dyDescent="0.25"/>
    <row r="47759" hidden="1" x14ac:dyDescent="0.25"/>
    <row r="47760" hidden="1" x14ac:dyDescent="0.25"/>
    <row r="47761" hidden="1" x14ac:dyDescent="0.25"/>
    <row r="47762" hidden="1" x14ac:dyDescent="0.25"/>
    <row r="47763" hidden="1" x14ac:dyDescent="0.25"/>
    <row r="47764" hidden="1" x14ac:dyDescent="0.25"/>
    <row r="47765" hidden="1" x14ac:dyDescent="0.25"/>
    <row r="47766" hidden="1" x14ac:dyDescent="0.25"/>
    <row r="47767" hidden="1" x14ac:dyDescent="0.25"/>
    <row r="47768" hidden="1" x14ac:dyDescent="0.25"/>
    <row r="47769" hidden="1" x14ac:dyDescent="0.25"/>
    <row r="47770" hidden="1" x14ac:dyDescent="0.25"/>
    <row r="47771" hidden="1" x14ac:dyDescent="0.25"/>
    <row r="47772" hidden="1" x14ac:dyDescent="0.25"/>
    <row r="47773" hidden="1" x14ac:dyDescent="0.25"/>
    <row r="47774" hidden="1" x14ac:dyDescent="0.25"/>
    <row r="47775" hidden="1" x14ac:dyDescent="0.25"/>
    <row r="47776" hidden="1" x14ac:dyDescent="0.25"/>
    <row r="47777" hidden="1" x14ac:dyDescent="0.25"/>
    <row r="47778" hidden="1" x14ac:dyDescent="0.25"/>
    <row r="47779" hidden="1" x14ac:dyDescent="0.25"/>
    <row r="47780" hidden="1" x14ac:dyDescent="0.25"/>
    <row r="47781" hidden="1" x14ac:dyDescent="0.25"/>
    <row r="47782" hidden="1" x14ac:dyDescent="0.25"/>
    <row r="47783" hidden="1" x14ac:dyDescent="0.25"/>
    <row r="47784" hidden="1" x14ac:dyDescent="0.25"/>
    <row r="47785" hidden="1" x14ac:dyDescent="0.25"/>
    <row r="47786" hidden="1" x14ac:dyDescent="0.25"/>
    <row r="47787" hidden="1" x14ac:dyDescent="0.25"/>
    <row r="47788" hidden="1" x14ac:dyDescent="0.25"/>
    <row r="47789" hidden="1" x14ac:dyDescent="0.25"/>
    <row r="47790" hidden="1" x14ac:dyDescent="0.25"/>
    <row r="47791" hidden="1" x14ac:dyDescent="0.25"/>
    <row r="47792" hidden="1" x14ac:dyDescent="0.25"/>
    <row r="47793" hidden="1" x14ac:dyDescent="0.25"/>
    <row r="47794" hidden="1" x14ac:dyDescent="0.25"/>
    <row r="47795" hidden="1" x14ac:dyDescent="0.25"/>
    <row r="47796" hidden="1" x14ac:dyDescent="0.25"/>
    <row r="47797" hidden="1" x14ac:dyDescent="0.25"/>
    <row r="47798" hidden="1" x14ac:dyDescent="0.25"/>
    <row r="47799" hidden="1" x14ac:dyDescent="0.25"/>
    <row r="47800" hidden="1" x14ac:dyDescent="0.25"/>
    <row r="47801" hidden="1" x14ac:dyDescent="0.25"/>
    <row r="47802" hidden="1" x14ac:dyDescent="0.25"/>
    <row r="47803" hidden="1" x14ac:dyDescent="0.25"/>
    <row r="47804" hidden="1" x14ac:dyDescent="0.25"/>
    <row r="47805" hidden="1" x14ac:dyDescent="0.25"/>
    <row r="47806" hidden="1" x14ac:dyDescent="0.25"/>
    <row r="47807" hidden="1" x14ac:dyDescent="0.25"/>
    <row r="47808" hidden="1" x14ac:dyDescent="0.25"/>
    <row r="47809" hidden="1" x14ac:dyDescent="0.25"/>
    <row r="47810" hidden="1" x14ac:dyDescent="0.25"/>
    <row r="47811" hidden="1" x14ac:dyDescent="0.25"/>
    <row r="47812" hidden="1" x14ac:dyDescent="0.25"/>
    <row r="47813" hidden="1" x14ac:dyDescent="0.25"/>
    <row r="47814" hidden="1" x14ac:dyDescent="0.25"/>
    <row r="47815" hidden="1" x14ac:dyDescent="0.25"/>
    <row r="47816" hidden="1" x14ac:dyDescent="0.25"/>
    <row r="47817" hidden="1" x14ac:dyDescent="0.25"/>
    <row r="47818" hidden="1" x14ac:dyDescent="0.25"/>
    <row r="47819" hidden="1" x14ac:dyDescent="0.25"/>
    <row r="47820" hidden="1" x14ac:dyDescent="0.25"/>
    <row r="47821" hidden="1" x14ac:dyDescent="0.25"/>
    <row r="47822" hidden="1" x14ac:dyDescent="0.25"/>
    <row r="47823" hidden="1" x14ac:dyDescent="0.25"/>
    <row r="47824" hidden="1" x14ac:dyDescent="0.25"/>
    <row r="47825" hidden="1" x14ac:dyDescent="0.25"/>
    <row r="47826" hidden="1" x14ac:dyDescent="0.25"/>
    <row r="47827" hidden="1" x14ac:dyDescent="0.25"/>
    <row r="47828" hidden="1" x14ac:dyDescent="0.25"/>
    <row r="47829" hidden="1" x14ac:dyDescent="0.25"/>
    <row r="47830" hidden="1" x14ac:dyDescent="0.25"/>
    <row r="47831" hidden="1" x14ac:dyDescent="0.25"/>
    <row r="47832" hidden="1" x14ac:dyDescent="0.25"/>
    <row r="47833" hidden="1" x14ac:dyDescent="0.25"/>
    <row r="47834" hidden="1" x14ac:dyDescent="0.25"/>
    <row r="47835" hidden="1" x14ac:dyDescent="0.25"/>
    <row r="47836" hidden="1" x14ac:dyDescent="0.25"/>
    <row r="47837" hidden="1" x14ac:dyDescent="0.25"/>
    <row r="47838" hidden="1" x14ac:dyDescent="0.25"/>
    <row r="47839" hidden="1" x14ac:dyDescent="0.25"/>
    <row r="47840" hidden="1" x14ac:dyDescent="0.25"/>
    <row r="47841" hidden="1" x14ac:dyDescent="0.25"/>
    <row r="47842" hidden="1" x14ac:dyDescent="0.25"/>
    <row r="47843" hidden="1" x14ac:dyDescent="0.25"/>
    <row r="47844" hidden="1" x14ac:dyDescent="0.25"/>
    <row r="47845" hidden="1" x14ac:dyDescent="0.25"/>
    <row r="47846" hidden="1" x14ac:dyDescent="0.25"/>
    <row r="47847" hidden="1" x14ac:dyDescent="0.25"/>
    <row r="47848" hidden="1" x14ac:dyDescent="0.25"/>
    <row r="47849" hidden="1" x14ac:dyDescent="0.25"/>
    <row r="47850" hidden="1" x14ac:dyDescent="0.25"/>
    <row r="47851" hidden="1" x14ac:dyDescent="0.25"/>
    <row r="47852" hidden="1" x14ac:dyDescent="0.25"/>
    <row r="47853" hidden="1" x14ac:dyDescent="0.25"/>
    <row r="47854" hidden="1" x14ac:dyDescent="0.25"/>
    <row r="47855" hidden="1" x14ac:dyDescent="0.25"/>
    <row r="47856" hidden="1" x14ac:dyDescent="0.25"/>
    <row r="47857" hidden="1" x14ac:dyDescent="0.25"/>
    <row r="47858" hidden="1" x14ac:dyDescent="0.25"/>
    <row r="47859" hidden="1" x14ac:dyDescent="0.25"/>
    <row r="47860" hidden="1" x14ac:dyDescent="0.25"/>
    <row r="47861" hidden="1" x14ac:dyDescent="0.25"/>
    <row r="47862" hidden="1" x14ac:dyDescent="0.25"/>
    <row r="47863" hidden="1" x14ac:dyDescent="0.25"/>
    <row r="47864" hidden="1" x14ac:dyDescent="0.25"/>
    <row r="47865" hidden="1" x14ac:dyDescent="0.25"/>
    <row r="47866" hidden="1" x14ac:dyDescent="0.25"/>
    <row r="47867" hidden="1" x14ac:dyDescent="0.25"/>
    <row r="47868" hidden="1" x14ac:dyDescent="0.25"/>
    <row r="47869" hidden="1" x14ac:dyDescent="0.25"/>
    <row r="47870" hidden="1" x14ac:dyDescent="0.25"/>
    <row r="47871" hidden="1" x14ac:dyDescent="0.25"/>
    <row r="47872" hidden="1" x14ac:dyDescent="0.25"/>
    <row r="47873" hidden="1" x14ac:dyDescent="0.25"/>
    <row r="47874" hidden="1" x14ac:dyDescent="0.25"/>
    <row r="47875" hidden="1" x14ac:dyDescent="0.25"/>
    <row r="47876" hidden="1" x14ac:dyDescent="0.25"/>
    <row r="47877" hidden="1" x14ac:dyDescent="0.25"/>
    <row r="47878" hidden="1" x14ac:dyDescent="0.25"/>
    <row r="47879" hidden="1" x14ac:dyDescent="0.25"/>
    <row r="47880" hidden="1" x14ac:dyDescent="0.25"/>
    <row r="47881" hidden="1" x14ac:dyDescent="0.25"/>
    <row r="47882" hidden="1" x14ac:dyDescent="0.25"/>
    <row r="47883" hidden="1" x14ac:dyDescent="0.25"/>
    <row r="47884" hidden="1" x14ac:dyDescent="0.25"/>
    <row r="47885" hidden="1" x14ac:dyDescent="0.25"/>
    <row r="47886" hidden="1" x14ac:dyDescent="0.25"/>
    <row r="47887" hidden="1" x14ac:dyDescent="0.25"/>
    <row r="47888" hidden="1" x14ac:dyDescent="0.25"/>
    <row r="47889" hidden="1" x14ac:dyDescent="0.25"/>
    <row r="47890" hidden="1" x14ac:dyDescent="0.25"/>
    <row r="47891" hidden="1" x14ac:dyDescent="0.25"/>
    <row r="47892" hidden="1" x14ac:dyDescent="0.25"/>
    <row r="47893" hidden="1" x14ac:dyDescent="0.25"/>
    <row r="47894" hidden="1" x14ac:dyDescent="0.25"/>
    <row r="47895" hidden="1" x14ac:dyDescent="0.25"/>
    <row r="47896" hidden="1" x14ac:dyDescent="0.25"/>
    <row r="47897" hidden="1" x14ac:dyDescent="0.25"/>
    <row r="47898" hidden="1" x14ac:dyDescent="0.25"/>
    <row r="47899" hidden="1" x14ac:dyDescent="0.25"/>
    <row r="47900" hidden="1" x14ac:dyDescent="0.25"/>
    <row r="47901" hidden="1" x14ac:dyDescent="0.25"/>
    <row r="47902" hidden="1" x14ac:dyDescent="0.25"/>
    <row r="47903" hidden="1" x14ac:dyDescent="0.25"/>
    <row r="47904" hidden="1" x14ac:dyDescent="0.25"/>
    <row r="47905" hidden="1" x14ac:dyDescent="0.25"/>
    <row r="47906" hidden="1" x14ac:dyDescent="0.25"/>
    <row r="47907" hidden="1" x14ac:dyDescent="0.25"/>
    <row r="47908" hidden="1" x14ac:dyDescent="0.25"/>
    <row r="47909" hidden="1" x14ac:dyDescent="0.25"/>
    <row r="47910" hidden="1" x14ac:dyDescent="0.25"/>
    <row r="47911" hidden="1" x14ac:dyDescent="0.25"/>
    <row r="47912" hidden="1" x14ac:dyDescent="0.25"/>
    <row r="47913" hidden="1" x14ac:dyDescent="0.25"/>
    <row r="47914" hidden="1" x14ac:dyDescent="0.25"/>
    <row r="47915" hidden="1" x14ac:dyDescent="0.25"/>
    <row r="47916" hidden="1" x14ac:dyDescent="0.25"/>
    <row r="47917" hidden="1" x14ac:dyDescent="0.25"/>
    <row r="47918" hidden="1" x14ac:dyDescent="0.25"/>
    <row r="47919" hidden="1" x14ac:dyDescent="0.25"/>
    <row r="47920" hidden="1" x14ac:dyDescent="0.25"/>
    <row r="47921" hidden="1" x14ac:dyDescent="0.25"/>
    <row r="47922" hidden="1" x14ac:dyDescent="0.25"/>
    <row r="47923" hidden="1" x14ac:dyDescent="0.25"/>
    <row r="47924" hidden="1" x14ac:dyDescent="0.25"/>
    <row r="47925" hidden="1" x14ac:dyDescent="0.25"/>
    <row r="47926" hidden="1" x14ac:dyDescent="0.25"/>
    <row r="47927" hidden="1" x14ac:dyDescent="0.25"/>
    <row r="47928" hidden="1" x14ac:dyDescent="0.25"/>
    <row r="47929" hidden="1" x14ac:dyDescent="0.25"/>
    <row r="47930" hidden="1" x14ac:dyDescent="0.25"/>
    <row r="47931" hidden="1" x14ac:dyDescent="0.25"/>
    <row r="47932" hidden="1" x14ac:dyDescent="0.25"/>
    <row r="47933" hidden="1" x14ac:dyDescent="0.25"/>
    <row r="47934" hidden="1" x14ac:dyDescent="0.25"/>
    <row r="47935" hidden="1" x14ac:dyDescent="0.25"/>
    <row r="47936" hidden="1" x14ac:dyDescent="0.25"/>
    <row r="47937" hidden="1" x14ac:dyDescent="0.25"/>
    <row r="47938" hidden="1" x14ac:dyDescent="0.25"/>
    <row r="47939" hidden="1" x14ac:dyDescent="0.25"/>
    <row r="47940" hidden="1" x14ac:dyDescent="0.25"/>
    <row r="47941" hidden="1" x14ac:dyDescent="0.25"/>
    <row r="47942" hidden="1" x14ac:dyDescent="0.25"/>
    <row r="47943" hidden="1" x14ac:dyDescent="0.25"/>
    <row r="47944" hidden="1" x14ac:dyDescent="0.25"/>
    <row r="47945" hidden="1" x14ac:dyDescent="0.25"/>
    <row r="47946" hidden="1" x14ac:dyDescent="0.25"/>
    <row r="47947" hidden="1" x14ac:dyDescent="0.25"/>
    <row r="47948" hidden="1" x14ac:dyDescent="0.25"/>
    <row r="47949" hidden="1" x14ac:dyDescent="0.25"/>
    <row r="47950" hidden="1" x14ac:dyDescent="0.25"/>
    <row r="47951" hidden="1" x14ac:dyDescent="0.25"/>
    <row r="47952" hidden="1" x14ac:dyDescent="0.25"/>
    <row r="47953" hidden="1" x14ac:dyDescent="0.25"/>
    <row r="47954" hidden="1" x14ac:dyDescent="0.25"/>
    <row r="47955" hidden="1" x14ac:dyDescent="0.25"/>
    <row r="47956" hidden="1" x14ac:dyDescent="0.25"/>
    <row r="47957" hidden="1" x14ac:dyDescent="0.25"/>
    <row r="47958" hidden="1" x14ac:dyDescent="0.25"/>
    <row r="47959" hidden="1" x14ac:dyDescent="0.25"/>
    <row r="47960" hidden="1" x14ac:dyDescent="0.25"/>
    <row r="47961" hidden="1" x14ac:dyDescent="0.25"/>
    <row r="47962" hidden="1" x14ac:dyDescent="0.25"/>
    <row r="47963" hidden="1" x14ac:dyDescent="0.25"/>
    <row r="47964" hidden="1" x14ac:dyDescent="0.25"/>
    <row r="47965" hidden="1" x14ac:dyDescent="0.25"/>
    <row r="47966" hidden="1" x14ac:dyDescent="0.25"/>
    <row r="47967" hidden="1" x14ac:dyDescent="0.25"/>
    <row r="47968" hidden="1" x14ac:dyDescent="0.25"/>
    <row r="47969" hidden="1" x14ac:dyDescent="0.25"/>
    <row r="47970" hidden="1" x14ac:dyDescent="0.25"/>
    <row r="47971" hidden="1" x14ac:dyDescent="0.25"/>
    <row r="47972" hidden="1" x14ac:dyDescent="0.25"/>
    <row r="47973" hidden="1" x14ac:dyDescent="0.25"/>
    <row r="47974" hidden="1" x14ac:dyDescent="0.25"/>
    <row r="47975" hidden="1" x14ac:dyDescent="0.25"/>
    <row r="47976" hidden="1" x14ac:dyDescent="0.25"/>
    <row r="47977" hidden="1" x14ac:dyDescent="0.25"/>
    <row r="47978" hidden="1" x14ac:dyDescent="0.25"/>
    <row r="47979" hidden="1" x14ac:dyDescent="0.25"/>
    <row r="47980" hidden="1" x14ac:dyDescent="0.25"/>
    <row r="47981" hidden="1" x14ac:dyDescent="0.25"/>
    <row r="47982" hidden="1" x14ac:dyDescent="0.25"/>
    <row r="47983" hidden="1" x14ac:dyDescent="0.25"/>
    <row r="47984" hidden="1" x14ac:dyDescent="0.25"/>
    <row r="47985" hidden="1" x14ac:dyDescent="0.25"/>
    <row r="47986" hidden="1" x14ac:dyDescent="0.25"/>
    <row r="47987" hidden="1" x14ac:dyDescent="0.25"/>
    <row r="47988" hidden="1" x14ac:dyDescent="0.25"/>
    <row r="47989" hidden="1" x14ac:dyDescent="0.25"/>
    <row r="47990" hidden="1" x14ac:dyDescent="0.25"/>
    <row r="47991" hidden="1" x14ac:dyDescent="0.25"/>
    <row r="47992" hidden="1" x14ac:dyDescent="0.25"/>
    <row r="47993" hidden="1" x14ac:dyDescent="0.25"/>
    <row r="47994" hidden="1" x14ac:dyDescent="0.25"/>
    <row r="47995" hidden="1" x14ac:dyDescent="0.25"/>
    <row r="47996" hidden="1" x14ac:dyDescent="0.25"/>
    <row r="47997" hidden="1" x14ac:dyDescent="0.25"/>
    <row r="47998" hidden="1" x14ac:dyDescent="0.25"/>
    <row r="47999" hidden="1" x14ac:dyDescent="0.25"/>
    <row r="48000" hidden="1" x14ac:dyDescent="0.25"/>
    <row r="48001" hidden="1" x14ac:dyDescent="0.25"/>
    <row r="48002" hidden="1" x14ac:dyDescent="0.25"/>
    <row r="48003" hidden="1" x14ac:dyDescent="0.25"/>
    <row r="48004" hidden="1" x14ac:dyDescent="0.25"/>
    <row r="48005" hidden="1" x14ac:dyDescent="0.25"/>
    <row r="48006" hidden="1" x14ac:dyDescent="0.25"/>
    <row r="48007" hidden="1" x14ac:dyDescent="0.25"/>
    <row r="48008" hidden="1" x14ac:dyDescent="0.25"/>
    <row r="48009" hidden="1" x14ac:dyDescent="0.25"/>
    <row r="48010" hidden="1" x14ac:dyDescent="0.25"/>
    <row r="48011" hidden="1" x14ac:dyDescent="0.25"/>
    <row r="48012" hidden="1" x14ac:dyDescent="0.25"/>
    <row r="48013" hidden="1" x14ac:dyDescent="0.25"/>
    <row r="48014" hidden="1" x14ac:dyDescent="0.25"/>
    <row r="48015" hidden="1" x14ac:dyDescent="0.25"/>
    <row r="48016" hidden="1" x14ac:dyDescent="0.25"/>
    <row r="48017" hidden="1" x14ac:dyDescent="0.25"/>
    <row r="48018" hidden="1" x14ac:dyDescent="0.25"/>
    <row r="48019" hidden="1" x14ac:dyDescent="0.25"/>
    <row r="48020" hidden="1" x14ac:dyDescent="0.25"/>
    <row r="48021" hidden="1" x14ac:dyDescent="0.25"/>
    <row r="48022" hidden="1" x14ac:dyDescent="0.25"/>
    <row r="48023" hidden="1" x14ac:dyDescent="0.25"/>
    <row r="48024" hidden="1" x14ac:dyDescent="0.25"/>
    <row r="48025" hidden="1" x14ac:dyDescent="0.25"/>
    <row r="48026" hidden="1" x14ac:dyDescent="0.25"/>
    <row r="48027" hidden="1" x14ac:dyDescent="0.25"/>
    <row r="48028" hidden="1" x14ac:dyDescent="0.25"/>
    <row r="48029" hidden="1" x14ac:dyDescent="0.25"/>
    <row r="48030" hidden="1" x14ac:dyDescent="0.25"/>
    <row r="48031" hidden="1" x14ac:dyDescent="0.25"/>
    <row r="48032" hidden="1" x14ac:dyDescent="0.25"/>
    <row r="48033" hidden="1" x14ac:dyDescent="0.25"/>
    <row r="48034" hidden="1" x14ac:dyDescent="0.25"/>
    <row r="48035" hidden="1" x14ac:dyDescent="0.25"/>
    <row r="48036" hidden="1" x14ac:dyDescent="0.25"/>
    <row r="48037" hidden="1" x14ac:dyDescent="0.25"/>
    <row r="48038" hidden="1" x14ac:dyDescent="0.25"/>
    <row r="48039" hidden="1" x14ac:dyDescent="0.25"/>
    <row r="48040" hidden="1" x14ac:dyDescent="0.25"/>
    <row r="48041" hidden="1" x14ac:dyDescent="0.25"/>
    <row r="48042" hidden="1" x14ac:dyDescent="0.25"/>
    <row r="48043" hidden="1" x14ac:dyDescent="0.25"/>
    <row r="48044" hidden="1" x14ac:dyDescent="0.25"/>
    <row r="48045" hidden="1" x14ac:dyDescent="0.25"/>
    <row r="48046" hidden="1" x14ac:dyDescent="0.25"/>
    <row r="48047" hidden="1" x14ac:dyDescent="0.25"/>
    <row r="48048" hidden="1" x14ac:dyDescent="0.25"/>
    <row r="48049" hidden="1" x14ac:dyDescent="0.25"/>
    <row r="48050" hidden="1" x14ac:dyDescent="0.25"/>
    <row r="48051" hidden="1" x14ac:dyDescent="0.25"/>
    <row r="48052" hidden="1" x14ac:dyDescent="0.25"/>
    <row r="48053" hidden="1" x14ac:dyDescent="0.25"/>
    <row r="48054" hidden="1" x14ac:dyDescent="0.25"/>
    <row r="48055" hidden="1" x14ac:dyDescent="0.25"/>
    <row r="48056" hidden="1" x14ac:dyDescent="0.25"/>
    <row r="48057" hidden="1" x14ac:dyDescent="0.25"/>
    <row r="48058" hidden="1" x14ac:dyDescent="0.25"/>
    <row r="48059" hidden="1" x14ac:dyDescent="0.25"/>
    <row r="48060" hidden="1" x14ac:dyDescent="0.25"/>
    <row r="48061" hidden="1" x14ac:dyDescent="0.25"/>
    <row r="48062" hidden="1" x14ac:dyDescent="0.25"/>
    <row r="48063" hidden="1" x14ac:dyDescent="0.25"/>
    <row r="48064" hidden="1" x14ac:dyDescent="0.25"/>
    <row r="48065" hidden="1" x14ac:dyDescent="0.25"/>
    <row r="48066" hidden="1" x14ac:dyDescent="0.25"/>
    <row r="48067" hidden="1" x14ac:dyDescent="0.25"/>
    <row r="48068" hidden="1" x14ac:dyDescent="0.25"/>
    <row r="48069" hidden="1" x14ac:dyDescent="0.25"/>
    <row r="48070" hidden="1" x14ac:dyDescent="0.25"/>
    <row r="48071" hidden="1" x14ac:dyDescent="0.25"/>
    <row r="48072" hidden="1" x14ac:dyDescent="0.25"/>
    <row r="48073" hidden="1" x14ac:dyDescent="0.25"/>
    <row r="48074" hidden="1" x14ac:dyDescent="0.25"/>
    <row r="48075" hidden="1" x14ac:dyDescent="0.25"/>
    <row r="48076" hidden="1" x14ac:dyDescent="0.25"/>
    <row r="48077" hidden="1" x14ac:dyDescent="0.25"/>
    <row r="48078" hidden="1" x14ac:dyDescent="0.25"/>
    <row r="48079" hidden="1" x14ac:dyDescent="0.25"/>
    <row r="48080" hidden="1" x14ac:dyDescent="0.25"/>
    <row r="48081" hidden="1" x14ac:dyDescent="0.25"/>
    <row r="48082" hidden="1" x14ac:dyDescent="0.25"/>
    <row r="48083" hidden="1" x14ac:dyDescent="0.25"/>
    <row r="48084" hidden="1" x14ac:dyDescent="0.25"/>
    <row r="48085" hidden="1" x14ac:dyDescent="0.25"/>
    <row r="48086" hidden="1" x14ac:dyDescent="0.25"/>
    <row r="48087" hidden="1" x14ac:dyDescent="0.25"/>
    <row r="48088" hidden="1" x14ac:dyDescent="0.25"/>
    <row r="48089" hidden="1" x14ac:dyDescent="0.25"/>
    <row r="48090" hidden="1" x14ac:dyDescent="0.25"/>
    <row r="48091" hidden="1" x14ac:dyDescent="0.25"/>
    <row r="48092" hidden="1" x14ac:dyDescent="0.25"/>
    <row r="48093" hidden="1" x14ac:dyDescent="0.25"/>
    <row r="48094" hidden="1" x14ac:dyDescent="0.25"/>
    <row r="48095" hidden="1" x14ac:dyDescent="0.25"/>
    <row r="48096" hidden="1" x14ac:dyDescent="0.25"/>
    <row r="48097" hidden="1" x14ac:dyDescent="0.25"/>
    <row r="48098" hidden="1" x14ac:dyDescent="0.25"/>
    <row r="48099" hidden="1" x14ac:dyDescent="0.25"/>
    <row r="48100" hidden="1" x14ac:dyDescent="0.25"/>
    <row r="48101" hidden="1" x14ac:dyDescent="0.25"/>
    <row r="48102" hidden="1" x14ac:dyDescent="0.25"/>
    <row r="48103" hidden="1" x14ac:dyDescent="0.25"/>
    <row r="48104" hidden="1" x14ac:dyDescent="0.25"/>
    <row r="48105" hidden="1" x14ac:dyDescent="0.25"/>
    <row r="48106" hidden="1" x14ac:dyDescent="0.25"/>
    <row r="48107" hidden="1" x14ac:dyDescent="0.25"/>
    <row r="48108" hidden="1" x14ac:dyDescent="0.25"/>
    <row r="48109" hidden="1" x14ac:dyDescent="0.25"/>
    <row r="48110" hidden="1" x14ac:dyDescent="0.25"/>
    <row r="48111" hidden="1" x14ac:dyDescent="0.25"/>
    <row r="48112" hidden="1" x14ac:dyDescent="0.25"/>
    <row r="48113" hidden="1" x14ac:dyDescent="0.25"/>
    <row r="48114" hidden="1" x14ac:dyDescent="0.25"/>
    <row r="48115" hidden="1" x14ac:dyDescent="0.25"/>
    <row r="48116" hidden="1" x14ac:dyDescent="0.25"/>
    <row r="48117" hidden="1" x14ac:dyDescent="0.25"/>
    <row r="48118" hidden="1" x14ac:dyDescent="0.25"/>
    <row r="48119" hidden="1" x14ac:dyDescent="0.25"/>
    <row r="48120" hidden="1" x14ac:dyDescent="0.25"/>
    <row r="48121" hidden="1" x14ac:dyDescent="0.25"/>
    <row r="48122" hidden="1" x14ac:dyDescent="0.25"/>
    <row r="48123" hidden="1" x14ac:dyDescent="0.25"/>
    <row r="48124" hidden="1" x14ac:dyDescent="0.25"/>
    <row r="48125" hidden="1" x14ac:dyDescent="0.25"/>
    <row r="48126" hidden="1" x14ac:dyDescent="0.25"/>
    <row r="48127" hidden="1" x14ac:dyDescent="0.25"/>
    <row r="48128" hidden="1" x14ac:dyDescent="0.25"/>
    <row r="48129" hidden="1" x14ac:dyDescent="0.25"/>
    <row r="48130" hidden="1" x14ac:dyDescent="0.25"/>
    <row r="48131" hidden="1" x14ac:dyDescent="0.25"/>
    <row r="48132" hidden="1" x14ac:dyDescent="0.25"/>
    <row r="48133" hidden="1" x14ac:dyDescent="0.25"/>
    <row r="48134" hidden="1" x14ac:dyDescent="0.25"/>
    <row r="48135" hidden="1" x14ac:dyDescent="0.25"/>
    <row r="48136" hidden="1" x14ac:dyDescent="0.25"/>
    <row r="48137" hidden="1" x14ac:dyDescent="0.25"/>
    <row r="48138" hidden="1" x14ac:dyDescent="0.25"/>
    <row r="48139" hidden="1" x14ac:dyDescent="0.25"/>
    <row r="48140" hidden="1" x14ac:dyDescent="0.25"/>
    <row r="48141" hidden="1" x14ac:dyDescent="0.25"/>
    <row r="48142" hidden="1" x14ac:dyDescent="0.25"/>
    <row r="48143" hidden="1" x14ac:dyDescent="0.25"/>
    <row r="48144" hidden="1" x14ac:dyDescent="0.25"/>
    <row r="48145" hidden="1" x14ac:dyDescent="0.25"/>
    <row r="48146" hidden="1" x14ac:dyDescent="0.25"/>
    <row r="48147" hidden="1" x14ac:dyDescent="0.25"/>
    <row r="48148" hidden="1" x14ac:dyDescent="0.25"/>
    <row r="48149" hidden="1" x14ac:dyDescent="0.25"/>
    <row r="48150" hidden="1" x14ac:dyDescent="0.25"/>
    <row r="48151" hidden="1" x14ac:dyDescent="0.25"/>
    <row r="48152" hidden="1" x14ac:dyDescent="0.25"/>
    <row r="48153" hidden="1" x14ac:dyDescent="0.25"/>
    <row r="48154" hidden="1" x14ac:dyDescent="0.25"/>
    <row r="48155" hidden="1" x14ac:dyDescent="0.25"/>
    <row r="48156" hidden="1" x14ac:dyDescent="0.25"/>
    <row r="48157" hidden="1" x14ac:dyDescent="0.25"/>
    <row r="48158" hidden="1" x14ac:dyDescent="0.25"/>
    <row r="48159" hidden="1" x14ac:dyDescent="0.25"/>
    <row r="48160" hidden="1" x14ac:dyDescent="0.25"/>
    <row r="48161" hidden="1" x14ac:dyDescent="0.25"/>
    <row r="48162" hidden="1" x14ac:dyDescent="0.25"/>
    <row r="48163" hidden="1" x14ac:dyDescent="0.25"/>
    <row r="48164" hidden="1" x14ac:dyDescent="0.25"/>
    <row r="48165" hidden="1" x14ac:dyDescent="0.25"/>
    <row r="48166" hidden="1" x14ac:dyDescent="0.25"/>
    <row r="48167" hidden="1" x14ac:dyDescent="0.25"/>
    <row r="48168" hidden="1" x14ac:dyDescent="0.25"/>
    <row r="48169" hidden="1" x14ac:dyDescent="0.25"/>
    <row r="48170" hidden="1" x14ac:dyDescent="0.25"/>
    <row r="48171" hidden="1" x14ac:dyDescent="0.25"/>
    <row r="48172" hidden="1" x14ac:dyDescent="0.25"/>
    <row r="48173" hidden="1" x14ac:dyDescent="0.25"/>
    <row r="48174" hidden="1" x14ac:dyDescent="0.25"/>
    <row r="48175" hidden="1" x14ac:dyDescent="0.25"/>
    <row r="48176" hidden="1" x14ac:dyDescent="0.25"/>
    <row r="48177" hidden="1" x14ac:dyDescent="0.25"/>
    <row r="48178" hidden="1" x14ac:dyDescent="0.25"/>
    <row r="48179" hidden="1" x14ac:dyDescent="0.25"/>
    <row r="48180" hidden="1" x14ac:dyDescent="0.25"/>
    <row r="48181" hidden="1" x14ac:dyDescent="0.25"/>
    <row r="48182" hidden="1" x14ac:dyDescent="0.25"/>
    <row r="48183" hidden="1" x14ac:dyDescent="0.25"/>
    <row r="48184" hidden="1" x14ac:dyDescent="0.25"/>
    <row r="48185" hidden="1" x14ac:dyDescent="0.25"/>
    <row r="48186" hidden="1" x14ac:dyDescent="0.25"/>
    <row r="48187" hidden="1" x14ac:dyDescent="0.25"/>
    <row r="48188" hidden="1" x14ac:dyDescent="0.25"/>
    <row r="48189" hidden="1" x14ac:dyDescent="0.25"/>
    <row r="48190" hidden="1" x14ac:dyDescent="0.25"/>
    <row r="48191" hidden="1" x14ac:dyDescent="0.25"/>
    <row r="48192" hidden="1" x14ac:dyDescent="0.25"/>
    <row r="48193" hidden="1" x14ac:dyDescent="0.25"/>
    <row r="48194" hidden="1" x14ac:dyDescent="0.25"/>
    <row r="48195" hidden="1" x14ac:dyDescent="0.25"/>
    <row r="48196" hidden="1" x14ac:dyDescent="0.25"/>
    <row r="48197" hidden="1" x14ac:dyDescent="0.25"/>
    <row r="48198" hidden="1" x14ac:dyDescent="0.25"/>
    <row r="48199" hidden="1" x14ac:dyDescent="0.25"/>
    <row r="48200" hidden="1" x14ac:dyDescent="0.25"/>
    <row r="48201" hidden="1" x14ac:dyDescent="0.25"/>
    <row r="48202" hidden="1" x14ac:dyDescent="0.25"/>
    <row r="48203" hidden="1" x14ac:dyDescent="0.25"/>
    <row r="48204" hidden="1" x14ac:dyDescent="0.25"/>
    <row r="48205" hidden="1" x14ac:dyDescent="0.25"/>
    <row r="48206" hidden="1" x14ac:dyDescent="0.25"/>
    <row r="48207" hidden="1" x14ac:dyDescent="0.25"/>
    <row r="48208" hidden="1" x14ac:dyDescent="0.25"/>
    <row r="48209" hidden="1" x14ac:dyDescent="0.25"/>
    <row r="48210" hidden="1" x14ac:dyDescent="0.25"/>
    <row r="48211" hidden="1" x14ac:dyDescent="0.25"/>
    <row r="48212" hidden="1" x14ac:dyDescent="0.25"/>
    <row r="48213" hidden="1" x14ac:dyDescent="0.25"/>
    <row r="48214" hidden="1" x14ac:dyDescent="0.25"/>
    <row r="48215" hidden="1" x14ac:dyDescent="0.25"/>
    <row r="48216" hidden="1" x14ac:dyDescent="0.25"/>
    <row r="48217" hidden="1" x14ac:dyDescent="0.25"/>
    <row r="48218" hidden="1" x14ac:dyDescent="0.25"/>
    <row r="48219" hidden="1" x14ac:dyDescent="0.25"/>
    <row r="48220" hidden="1" x14ac:dyDescent="0.25"/>
    <row r="48221" hidden="1" x14ac:dyDescent="0.25"/>
    <row r="48222" hidden="1" x14ac:dyDescent="0.25"/>
    <row r="48223" hidden="1" x14ac:dyDescent="0.25"/>
    <row r="48224" hidden="1" x14ac:dyDescent="0.25"/>
    <row r="48225" hidden="1" x14ac:dyDescent="0.25"/>
    <row r="48226" hidden="1" x14ac:dyDescent="0.25"/>
    <row r="48227" hidden="1" x14ac:dyDescent="0.25"/>
    <row r="48228" hidden="1" x14ac:dyDescent="0.25"/>
    <row r="48229" hidden="1" x14ac:dyDescent="0.25"/>
    <row r="48230" hidden="1" x14ac:dyDescent="0.25"/>
    <row r="48231" hidden="1" x14ac:dyDescent="0.25"/>
    <row r="48232" hidden="1" x14ac:dyDescent="0.25"/>
    <row r="48233" hidden="1" x14ac:dyDescent="0.25"/>
    <row r="48234" hidden="1" x14ac:dyDescent="0.25"/>
    <row r="48235" hidden="1" x14ac:dyDescent="0.25"/>
    <row r="48236" hidden="1" x14ac:dyDescent="0.25"/>
    <row r="48237" hidden="1" x14ac:dyDescent="0.25"/>
    <row r="48238" hidden="1" x14ac:dyDescent="0.25"/>
    <row r="48239" hidden="1" x14ac:dyDescent="0.25"/>
    <row r="48240" hidden="1" x14ac:dyDescent="0.25"/>
    <row r="48241" hidden="1" x14ac:dyDescent="0.25"/>
    <row r="48242" hidden="1" x14ac:dyDescent="0.25"/>
    <row r="48243" hidden="1" x14ac:dyDescent="0.25"/>
    <row r="48244" hidden="1" x14ac:dyDescent="0.25"/>
    <row r="48245" hidden="1" x14ac:dyDescent="0.25"/>
    <row r="48246" hidden="1" x14ac:dyDescent="0.25"/>
    <row r="48247" hidden="1" x14ac:dyDescent="0.25"/>
    <row r="48248" hidden="1" x14ac:dyDescent="0.25"/>
    <row r="48249" hidden="1" x14ac:dyDescent="0.25"/>
    <row r="48250" hidden="1" x14ac:dyDescent="0.25"/>
    <row r="48251" hidden="1" x14ac:dyDescent="0.25"/>
    <row r="48252" hidden="1" x14ac:dyDescent="0.25"/>
    <row r="48253" hidden="1" x14ac:dyDescent="0.25"/>
    <row r="48254" hidden="1" x14ac:dyDescent="0.25"/>
    <row r="48255" hidden="1" x14ac:dyDescent="0.25"/>
    <row r="48256" hidden="1" x14ac:dyDescent="0.25"/>
    <row r="48257" hidden="1" x14ac:dyDescent="0.25"/>
    <row r="48258" hidden="1" x14ac:dyDescent="0.25"/>
    <row r="48259" hidden="1" x14ac:dyDescent="0.25"/>
    <row r="48260" hidden="1" x14ac:dyDescent="0.25"/>
    <row r="48261" hidden="1" x14ac:dyDescent="0.25"/>
    <row r="48262" hidden="1" x14ac:dyDescent="0.25"/>
    <row r="48263" hidden="1" x14ac:dyDescent="0.25"/>
    <row r="48264" hidden="1" x14ac:dyDescent="0.25"/>
    <row r="48265" hidden="1" x14ac:dyDescent="0.25"/>
    <row r="48266" hidden="1" x14ac:dyDescent="0.25"/>
    <row r="48267" hidden="1" x14ac:dyDescent="0.25"/>
    <row r="48268" hidden="1" x14ac:dyDescent="0.25"/>
    <row r="48269" hidden="1" x14ac:dyDescent="0.25"/>
    <row r="48270" hidden="1" x14ac:dyDescent="0.25"/>
    <row r="48271" hidden="1" x14ac:dyDescent="0.25"/>
    <row r="48272" hidden="1" x14ac:dyDescent="0.25"/>
    <row r="48273" hidden="1" x14ac:dyDescent="0.25"/>
    <row r="48274" hidden="1" x14ac:dyDescent="0.25"/>
    <row r="48275" hidden="1" x14ac:dyDescent="0.25"/>
    <row r="48276" hidden="1" x14ac:dyDescent="0.25"/>
    <row r="48277" hidden="1" x14ac:dyDescent="0.25"/>
    <row r="48278" hidden="1" x14ac:dyDescent="0.25"/>
    <row r="48279" hidden="1" x14ac:dyDescent="0.25"/>
    <row r="48280" hidden="1" x14ac:dyDescent="0.25"/>
    <row r="48281" hidden="1" x14ac:dyDescent="0.25"/>
    <row r="48282" hidden="1" x14ac:dyDescent="0.25"/>
    <row r="48283" hidden="1" x14ac:dyDescent="0.25"/>
    <row r="48284" hidden="1" x14ac:dyDescent="0.25"/>
    <row r="48285" hidden="1" x14ac:dyDescent="0.25"/>
    <row r="48286" hidden="1" x14ac:dyDescent="0.25"/>
    <row r="48287" hidden="1" x14ac:dyDescent="0.25"/>
    <row r="48288" hidden="1" x14ac:dyDescent="0.25"/>
    <row r="48289" hidden="1" x14ac:dyDescent="0.25"/>
    <row r="48290" hidden="1" x14ac:dyDescent="0.25"/>
    <row r="48291" hidden="1" x14ac:dyDescent="0.25"/>
    <row r="48292" hidden="1" x14ac:dyDescent="0.25"/>
    <row r="48293" hidden="1" x14ac:dyDescent="0.25"/>
    <row r="48294" hidden="1" x14ac:dyDescent="0.25"/>
    <row r="48295" hidden="1" x14ac:dyDescent="0.25"/>
    <row r="48296" hidden="1" x14ac:dyDescent="0.25"/>
    <row r="48297" hidden="1" x14ac:dyDescent="0.25"/>
    <row r="48298" hidden="1" x14ac:dyDescent="0.25"/>
    <row r="48299" hidden="1" x14ac:dyDescent="0.25"/>
    <row r="48300" hidden="1" x14ac:dyDescent="0.25"/>
    <row r="48301" hidden="1" x14ac:dyDescent="0.25"/>
    <row r="48302" hidden="1" x14ac:dyDescent="0.25"/>
    <row r="48303" hidden="1" x14ac:dyDescent="0.25"/>
    <row r="48304" hidden="1" x14ac:dyDescent="0.25"/>
    <row r="48305" hidden="1" x14ac:dyDescent="0.25"/>
    <row r="48306" hidden="1" x14ac:dyDescent="0.25"/>
    <row r="48307" hidden="1" x14ac:dyDescent="0.25"/>
    <row r="48308" hidden="1" x14ac:dyDescent="0.25"/>
    <row r="48309" hidden="1" x14ac:dyDescent="0.25"/>
    <row r="48310" hidden="1" x14ac:dyDescent="0.25"/>
    <row r="48311" hidden="1" x14ac:dyDescent="0.25"/>
    <row r="48312" hidden="1" x14ac:dyDescent="0.25"/>
    <row r="48313" hidden="1" x14ac:dyDescent="0.25"/>
    <row r="48314" hidden="1" x14ac:dyDescent="0.25"/>
    <row r="48315" hidden="1" x14ac:dyDescent="0.25"/>
    <row r="48316" hidden="1" x14ac:dyDescent="0.25"/>
    <row r="48317" hidden="1" x14ac:dyDescent="0.25"/>
    <row r="48318" hidden="1" x14ac:dyDescent="0.25"/>
    <row r="48319" hidden="1" x14ac:dyDescent="0.25"/>
    <row r="48320" hidden="1" x14ac:dyDescent="0.25"/>
    <row r="48321" hidden="1" x14ac:dyDescent="0.25"/>
    <row r="48322" hidden="1" x14ac:dyDescent="0.25"/>
    <row r="48323" hidden="1" x14ac:dyDescent="0.25"/>
    <row r="48324" hidden="1" x14ac:dyDescent="0.25"/>
    <row r="48325" hidden="1" x14ac:dyDescent="0.25"/>
    <row r="48326" hidden="1" x14ac:dyDescent="0.25"/>
    <row r="48327" hidden="1" x14ac:dyDescent="0.25"/>
    <row r="48328" hidden="1" x14ac:dyDescent="0.25"/>
    <row r="48329" hidden="1" x14ac:dyDescent="0.25"/>
    <row r="48330" hidden="1" x14ac:dyDescent="0.25"/>
    <row r="48331" hidden="1" x14ac:dyDescent="0.25"/>
    <row r="48332" hidden="1" x14ac:dyDescent="0.25"/>
    <row r="48333" hidden="1" x14ac:dyDescent="0.25"/>
    <row r="48334" hidden="1" x14ac:dyDescent="0.25"/>
    <row r="48335" hidden="1" x14ac:dyDescent="0.25"/>
    <row r="48336" hidden="1" x14ac:dyDescent="0.25"/>
    <row r="48337" hidden="1" x14ac:dyDescent="0.25"/>
    <row r="48338" hidden="1" x14ac:dyDescent="0.25"/>
    <row r="48339" hidden="1" x14ac:dyDescent="0.25"/>
    <row r="48340" hidden="1" x14ac:dyDescent="0.25"/>
    <row r="48341" hidden="1" x14ac:dyDescent="0.25"/>
    <row r="48342" hidden="1" x14ac:dyDescent="0.25"/>
    <row r="48343" hidden="1" x14ac:dyDescent="0.25"/>
    <row r="48344" hidden="1" x14ac:dyDescent="0.25"/>
    <row r="48345" hidden="1" x14ac:dyDescent="0.25"/>
    <row r="48346" hidden="1" x14ac:dyDescent="0.25"/>
    <row r="48347" hidden="1" x14ac:dyDescent="0.25"/>
    <row r="48348" hidden="1" x14ac:dyDescent="0.25"/>
    <row r="48349" hidden="1" x14ac:dyDescent="0.25"/>
    <row r="48350" hidden="1" x14ac:dyDescent="0.25"/>
    <row r="48351" hidden="1" x14ac:dyDescent="0.25"/>
    <row r="48352" hidden="1" x14ac:dyDescent="0.25"/>
    <row r="48353" hidden="1" x14ac:dyDescent="0.25"/>
    <row r="48354" hidden="1" x14ac:dyDescent="0.25"/>
    <row r="48355" hidden="1" x14ac:dyDescent="0.25"/>
    <row r="48356" hidden="1" x14ac:dyDescent="0.25"/>
    <row r="48357" hidden="1" x14ac:dyDescent="0.25"/>
    <row r="48358" hidden="1" x14ac:dyDescent="0.25"/>
    <row r="48359" hidden="1" x14ac:dyDescent="0.25"/>
    <row r="48360" hidden="1" x14ac:dyDescent="0.25"/>
    <row r="48361" hidden="1" x14ac:dyDescent="0.25"/>
    <row r="48362" hidden="1" x14ac:dyDescent="0.25"/>
    <row r="48363" hidden="1" x14ac:dyDescent="0.25"/>
    <row r="48364" hidden="1" x14ac:dyDescent="0.25"/>
    <row r="48365" hidden="1" x14ac:dyDescent="0.25"/>
    <row r="48366" hidden="1" x14ac:dyDescent="0.25"/>
    <row r="48367" hidden="1" x14ac:dyDescent="0.25"/>
    <row r="48368" hidden="1" x14ac:dyDescent="0.25"/>
    <row r="48369" hidden="1" x14ac:dyDescent="0.25"/>
    <row r="48370" hidden="1" x14ac:dyDescent="0.25"/>
    <row r="48371" hidden="1" x14ac:dyDescent="0.25"/>
    <row r="48372" hidden="1" x14ac:dyDescent="0.25"/>
    <row r="48373" hidden="1" x14ac:dyDescent="0.25"/>
    <row r="48374" hidden="1" x14ac:dyDescent="0.25"/>
    <row r="48375" hidden="1" x14ac:dyDescent="0.25"/>
    <row r="48376" hidden="1" x14ac:dyDescent="0.25"/>
    <row r="48377" hidden="1" x14ac:dyDescent="0.25"/>
    <row r="48378" hidden="1" x14ac:dyDescent="0.25"/>
    <row r="48379" hidden="1" x14ac:dyDescent="0.25"/>
    <row r="48380" hidden="1" x14ac:dyDescent="0.25"/>
    <row r="48381" hidden="1" x14ac:dyDescent="0.25"/>
    <row r="48382" hidden="1" x14ac:dyDescent="0.25"/>
    <row r="48383" hidden="1" x14ac:dyDescent="0.25"/>
    <row r="48384" hidden="1" x14ac:dyDescent="0.25"/>
    <row r="48385" hidden="1" x14ac:dyDescent="0.25"/>
    <row r="48386" hidden="1" x14ac:dyDescent="0.25"/>
    <row r="48387" hidden="1" x14ac:dyDescent="0.25"/>
    <row r="48388" hidden="1" x14ac:dyDescent="0.25"/>
    <row r="48389" hidden="1" x14ac:dyDescent="0.25"/>
    <row r="48390" hidden="1" x14ac:dyDescent="0.25"/>
    <row r="48391" hidden="1" x14ac:dyDescent="0.25"/>
    <row r="48392" hidden="1" x14ac:dyDescent="0.25"/>
    <row r="48393" hidden="1" x14ac:dyDescent="0.25"/>
    <row r="48394" hidden="1" x14ac:dyDescent="0.25"/>
    <row r="48395" hidden="1" x14ac:dyDescent="0.25"/>
    <row r="48396" hidden="1" x14ac:dyDescent="0.25"/>
    <row r="48397" hidden="1" x14ac:dyDescent="0.25"/>
    <row r="48398" hidden="1" x14ac:dyDescent="0.25"/>
    <row r="48399" hidden="1" x14ac:dyDescent="0.25"/>
    <row r="48400" hidden="1" x14ac:dyDescent="0.25"/>
    <row r="48401" hidden="1" x14ac:dyDescent="0.25"/>
    <row r="48402" hidden="1" x14ac:dyDescent="0.25"/>
    <row r="48403" hidden="1" x14ac:dyDescent="0.25"/>
    <row r="48404" hidden="1" x14ac:dyDescent="0.25"/>
    <row r="48405" hidden="1" x14ac:dyDescent="0.25"/>
    <row r="48406" hidden="1" x14ac:dyDescent="0.25"/>
    <row r="48407" hidden="1" x14ac:dyDescent="0.25"/>
    <row r="48408" hidden="1" x14ac:dyDescent="0.25"/>
    <row r="48409" hidden="1" x14ac:dyDescent="0.25"/>
    <row r="48410" hidden="1" x14ac:dyDescent="0.25"/>
    <row r="48411" hidden="1" x14ac:dyDescent="0.25"/>
    <row r="48412" hidden="1" x14ac:dyDescent="0.25"/>
    <row r="48413" hidden="1" x14ac:dyDescent="0.25"/>
    <row r="48414" hidden="1" x14ac:dyDescent="0.25"/>
    <row r="48415" hidden="1" x14ac:dyDescent="0.25"/>
    <row r="48416" hidden="1" x14ac:dyDescent="0.25"/>
    <row r="48417" hidden="1" x14ac:dyDescent="0.25"/>
    <row r="48418" hidden="1" x14ac:dyDescent="0.25"/>
    <row r="48419" hidden="1" x14ac:dyDescent="0.25"/>
    <row r="48420" hidden="1" x14ac:dyDescent="0.25"/>
    <row r="48421" hidden="1" x14ac:dyDescent="0.25"/>
    <row r="48422" hidden="1" x14ac:dyDescent="0.25"/>
    <row r="48423" hidden="1" x14ac:dyDescent="0.25"/>
    <row r="48424" hidden="1" x14ac:dyDescent="0.25"/>
    <row r="48425" hidden="1" x14ac:dyDescent="0.25"/>
    <row r="48426" hidden="1" x14ac:dyDescent="0.25"/>
    <row r="48427" hidden="1" x14ac:dyDescent="0.25"/>
    <row r="48428" hidden="1" x14ac:dyDescent="0.25"/>
    <row r="48429" hidden="1" x14ac:dyDescent="0.25"/>
    <row r="48430" hidden="1" x14ac:dyDescent="0.25"/>
    <row r="48431" hidden="1" x14ac:dyDescent="0.25"/>
    <row r="48432" hidden="1" x14ac:dyDescent="0.25"/>
    <row r="48433" hidden="1" x14ac:dyDescent="0.25"/>
    <row r="48434" hidden="1" x14ac:dyDescent="0.25"/>
    <row r="48435" hidden="1" x14ac:dyDescent="0.25"/>
    <row r="48436" hidden="1" x14ac:dyDescent="0.25"/>
    <row r="48437" hidden="1" x14ac:dyDescent="0.25"/>
    <row r="48438" hidden="1" x14ac:dyDescent="0.25"/>
    <row r="48439" hidden="1" x14ac:dyDescent="0.25"/>
    <row r="48440" hidden="1" x14ac:dyDescent="0.25"/>
    <row r="48441" hidden="1" x14ac:dyDescent="0.25"/>
    <row r="48442" hidden="1" x14ac:dyDescent="0.25"/>
    <row r="48443" hidden="1" x14ac:dyDescent="0.25"/>
    <row r="48444" hidden="1" x14ac:dyDescent="0.25"/>
    <row r="48445" hidden="1" x14ac:dyDescent="0.25"/>
    <row r="48446" hidden="1" x14ac:dyDescent="0.25"/>
    <row r="48447" hidden="1" x14ac:dyDescent="0.25"/>
    <row r="48448" hidden="1" x14ac:dyDescent="0.25"/>
    <row r="48449" hidden="1" x14ac:dyDescent="0.25"/>
    <row r="48450" hidden="1" x14ac:dyDescent="0.25"/>
    <row r="48451" hidden="1" x14ac:dyDescent="0.25"/>
    <row r="48452" hidden="1" x14ac:dyDescent="0.25"/>
    <row r="48453" hidden="1" x14ac:dyDescent="0.25"/>
    <row r="48454" hidden="1" x14ac:dyDescent="0.25"/>
    <row r="48455" hidden="1" x14ac:dyDescent="0.25"/>
    <row r="48456" hidden="1" x14ac:dyDescent="0.25"/>
    <row r="48457" hidden="1" x14ac:dyDescent="0.25"/>
    <row r="48458" hidden="1" x14ac:dyDescent="0.25"/>
    <row r="48459" hidden="1" x14ac:dyDescent="0.25"/>
    <row r="48460" hidden="1" x14ac:dyDescent="0.25"/>
    <row r="48461" hidden="1" x14ac:dyDescent="0.25"/>
    <row r="48462" hidden="1" x14ac:dyDescent="0.25"/>
    <row r="48463" hidden="1" x14ac:dyDescent="0.25"/>
    <row r="48464" hidden="1" x14ac:dyDescent="0.25"/>
    <row r="48465" hidden="1" x14ac:dyDescent="0.25"/>
    <row r="48466" hidden="1" x14ac:dyDescent="0.25"/>
    <row r="48467" hidden="1" x14ac:dyDescent="0.25"/>
    <row r="48468" hidden="1" x14ac:dyDescent="0.25"/>
    <row r="48469" hidden="1" x14ac:dyDescent="0.25"/>
    <row r="48470" hidden="1" x14ac:dyDescent="0.25"/>
    <row r="48471" hidden="1" x14ac:dyDescent="0.25"/>
    <row r="48472" hidden="1" x14ac:dyDescent="0.25"/>
    <row r="48473" hidden="1" x14ac:dyDescent="0.25"/>
    <row r="48474" hidden="1" x14ac:dyDescent="0.25"/>
    <row r="48475" hidden="1" x14ac:dyDescent="0.25"/>
    <row r="48476" hidden="1" x14ac:dyDescent="0.25"/>
    <row r="48477" hidden="1" x14ac:dyDescent="0.25"/>
    <row r="48478" hidden="1" x14ac:dyDescent="0.25"/>
    <row r="48479" hidden="1" x14ac:dyDescent="0.25"/>
    <row r="48480" hidden="1" x14ac:dyDescent="0.25"/>
    <row r="48481" hidden="1" x14ac:dyDescent="0.25"/>
    <row r="48482" hidden="1" x14ac:dyDescent="0.25"/>
    <row r="48483" hidden="1" x14ac:dyDescent="0.25"/>
    <row r="48484" hidden="1" x14ac:dyDescent="0.25"/>
    <row r="48485" hidden="1" x14ac:dyDescent="0.25"/>
    <row r="48486" hidden="1" x14ac:dyDescent="0.25"/>
    <row r="48487" hidden="1" x14ac:dyDescent="0.25"/>
    <row r="48488" hidden="1" x14ac:dyDescent="0.25"/>
    <row r="48489" hidden="1" x14ac:dyDescent="0.25"/>
    <row r="48490" hidden="1" x14ac:dyDescent="0.25"/>
    <row r="48491" hidden="1" x14ac:dyDescent="0.25"/>
    <row r="48492" hidden="1" x14ac:dyDescent="0.25"/>
    <row r="48493" hidden="1" x14ac:dyDescent="0.25"/>
    <row r="48494" hidden="1" x14ac:dyDescent="0.25"/>
    <row r="48495" hidden="1" x14ac:dyDescent="0.25"/>
    <row r="48496" hidden="1" x14ac:dyDescent="0.25"/>
    <row r="48497" hidden="1" x14ac:dyDescent="0.25"/>
    <row r="48498" hidden="1" x14ac:dyDescent="0.25"/>
    <row r="48499" hidden="1" x14ac:dyDescent="0.25"/>
    <row r="48500" hidden="1" x14ac:dyDescent="0.25"/>
    <row r="48501" hidden="1" x14ac:dyDescent="0.25"/>
    <row r="48502" hidden="1" x14ac:dyDescent="0.25"/>
    <row r="48503" hidden="1" x14ac:dyDescent="0.25"/>
    <row r="48504" hidden="1" x14ac:dyDescent="0.25"/>
    <row r="48505" hidden="1" x14ac:dyDescent="0.25"/>
    <row r="48506" hidden="1" x14ac:dyDescent="0.25"/>
    <row r="48507" hidden="1" x14ac:dyDescent="0.25"/>
    <row r="48508" hidden="1" x14ac:dyDescent="0.25"/>
    <row r="48509" hidden="1" x14ac:dyDescent="0.25"/>
    <row r="48510" hidden="1" x14ac:dyDescent="0.25"/>
    <row r="48511" hidden="1" x14ac:dyDescent="0.25"/>
    <row r="48512" hidden="1" x14ac:dyDescent="0.25"/>
    <row r="48513" hidden="1" x14ac:dyDescent="0.25"/>
    <row r="48514" hidden="1" x14ac:dyDescent="0.25"/>
    <row r="48515" hidden="1" x14ac:dyDescent="0.25"/>
    <row r="48516" hidden="1" x14ac:dyDescent="0.25"/>
    <row r="48517" hidden="1" x14ac:dyDescent="0.25"/>
    <row r="48518" hidden="1" x14ac:dyDescent="0.25"/>
    <row r="48519" hidden="1" x14ac:dyDescent="0.25"/>
    <row r="48520" hidden="1" x14ac:dyDescent="0.25"/>
    <row r="48521" hidden="1" x14ac:dyDescent="0.25"/>
    <row r="48522" hidden="1" x14ac:dyDescent="0.25"/>
    <row r="48523" hidden="1" x14ac:dyDescent="0.25"/>
    <row r="48524" hidden="1" x14ac:dyDescent="0.25"/>
    <row r="48525" hidden="1" x14ac:dyDescent="0.25"/>
    <row r="48526" hidden="1" x14ac:dyDescent="0.25"/>
    <row r="48527" hidden="1" x14ac:dyDescent="0.25"/>
    <row r="48528" hidden="1" x14ac:dyDescent="0.25"/>
    <row r="48529" hidden="1" x14ac:dyDescent="0.25"/>
    <row r="48530" hidden="1" x14ac:dyDescent="0.25"/>
    <row r="48531" hidden="1" x14ac:dyDescent="0.25"/>
    <row r="48532" hidden="1" x14ac:dyDescent="0.25"/>
    <row r="48533" hidden="1" x14ac:dyDescent="0.25"/>
    <row r="48534" hidden="1" x14ac:dyDescent="0.25"/>
    <row r="48535" hidden="1" x14ac:dyDescent="0.25"/>
    <row r="48536" hidden="1" x14ac:dyDescent="0.25"/>
    <row r="48537" hidden="1" x14ac:dyDescent="0.25"/>
    <row r="48538" hidden="1" x14ac:dyDescent="0.25"/>
    <row r="48539" hidden="1" x14ac:dyDescent="0.25"/>
    <row r="48540" hidden="1" x14ac:dyDescent="0.25"/>
    <row r="48541" hidden="1" x14ac:dyDescent="0.25"/>
    <row r="48542" hidden="1" x14ac:dyDescent="0.25"/>
    <row r="48543" hidden="1" x14ac:dyDescent="0.25"/>
    <row r="48544" hidden="1" x14ac:dyDescent="0.25"/>
    <row r="48545" hidden="1" x14ac:dyDescent="0.25"/>
    <row r="48546" hidden="1" x14ac:dyDescent="0.25"/>
    <row r="48547" hidden="1" x14ac:dyDescent="0.25"/>
    <row r="48548" hidden="1" x14ac:dyDescent="0.25"/>
    <row r="48549" hidden="1" x14ac:dyDescent="0.25"/>
    <row r="48550" hidden="1" x14ac:dyDescent="0.25"/>
    <row r="48551" hidden="1" x14ac:dyDescent="0.25"/>
    <row r="48552" hidden="1" x14ac:dyDescent="0.25"/>
    <row r="48553" hidden="1" x14ac:dyDescent="0.25"/>
    <row r="48554" hidden="1" x14ac:dyDescent="0.25"/>
    <row r="48555" hidden="1" x14ac:dyDescent="0.25"/>
    <row r="48556" hidden="1" x14ac:dyDescent="0.25"/>
    <row r="48557" hidden="1" x14ac:dyDescent="0.25"/>
    <row r="48558" hidden="1" x14ac:dyDescent="0.25"/>
    <row r="48559" hidden="1" x14ac:dyDescent="0.25"/>
    <row r="48560" hidden="1" x14ac:dyDescent="0.25"/>
    <row r="48561" hidden="1" x14ac:dyDescent="0.25"/>
    <row r="48562" hidden="1" x14ac:dyDescent="0.25"/>
    <row r="48563" hidden="1" x14ac:dyDescent="0.25"/>
    <row r="48564" hidden="1" x14ac:dyDescent="0.25"/>
    <row r="48565" hidden="1" x14ac:dyDescent="0.25"/>
    <row r="48566" hidden="1" x14ac:dyDescent="0.25"/>
    <row r="48567" hidden="1" x14ac:dyDescent="0.25"/>
    <row r="48568" hidden="1" x14ac:dyDescent="0.25"/>
    <row r="48569" hidden="1" x14ac:dyDescent="0.25"/>
    <row r="48570" hidden="1" x14ac:dyDescent="0.25"/>
    <row r="48571" hidden="1" x14ac:dyDescent="0.25"/>
    <row r="48572" hidden="1" x14ac:dyDescent="0.25"/>
    <row r="48573" hidden="1" x14ac:dyDescent="0.25"/>
    <row r="48574" hidden="1" x14ac:dyDescent="0.25"/>
    <row r="48575" hidden="1" x14ac:dyDescent="0.25"/>
    <row r="48576" hidden="1" x14ac:dyDescent="0.25"/>
    <row r="48577" hidden="1" x14ac:dyDescent="0.25"/>
    <row r="48578" hidden="1" x14ac:dyDescent="0.25"/>
    <row r="48579" hidden="1" x14ac:dyDescent="0.25"/>
    <row r="48580" hidden="1" x14ac:dyDescent="0.25"/>
    <row r="48581" hidden="1" x14ac:dyDescent="0.25"/>
    <row r="48582" hidden="1" x14ac:dyDescent="0.25"/>
    <row r="48583" hidden="1" x14ac:dyDescent="0.25"/>
    <row r="48584" hidden="1" x14ac:dyDescent="0.25"/>
    <row r="48585" hidden="1" x14ac:dyDescent="0.25"/>
    <row r="48586" hidden="1" x14ac:dyDescent="0.25"/>
    <row r="48587" hidden="1" x14ac:dyDescent="0.25"/>
    <row r="48588" hidden="1" x14ac:dyDescent="0.25"/>
    <row r="48589" hidden="1" x14ac:dyDescent="0.25"/>
    <row r="48590" hidden="1" x14ac:dyDescent="0.25"/>
    <row r="48591" hidden="1" x14ac:dyDescent="0.25"/>
    <row r="48592" hidden="1" x14ac:dyDescent="0.25"/>
    <row r="48593" hidden="1" x14ac:dyDescent="0.25"/>
    <row r="48594" hidden="1" x14ac:dyDescent="0.25"/>
    <row r="48595" hidden="1" x14ac:dyDescent="0.25"/>
    <row r="48596" hidden="1" x14ac:dyDescent="0.25"/>
    <row r="48597" hidden="1" x14ac:dyDescent="0.25"/>
    <row r="48598" hidden="1" x14ac:dyDescent="0.25"/>
    <row r="48599" hidden="1" x14ac:dyDescent="0.25"/>
    <row r="48600" hidden="1" x14ac:dyDescent="0.25"/>
    <row r="48601" hidden="1" x14ac:dyDescent="0.25"/>
    <row r="48602" hidden="1" x14ac:dyDescent="0.25"/>
    <row r="48603" hidden="1" x14ac:dyDescent="0.25"/>
    <row r="48604" hidden="1" x14ac:dyDescent="0.25"/>
    <row r="48605" hidden="1" x14ac:dyDescent="0.25"/>
    <row r="48606" hidden="1" x14ac:dyDescent="0.25"/>
    <row r="48607" hidden="1" x14ac:dyDescent="0.25"/>
    <row r="48608" hidden="1" x14ac:dyDescent="0.25"/>
    <row r="48609" hidden="1" x14ac:dyDescent="0.25"/>
    <row r="48610" hidden="1" x14ac:dyDescent="0.25"/>
    <row r="48611" hidden="1" x14ac:dyDescent="0.25"/>
    <row r="48612" hidden="1" x14ac:dyDescent="0.25"/>
    <row r="48613" hidden="1" x14ac:dyDescent="0.25"/>
    <row r="48614" hidden="1" x14ac:dyDescent="0.25"/>
    <row r="48615" hidden="1" x14ac:dyDescent="0.25"/>
    <row r="48616" hidden="1" x14ac:dyDescent="0.25"/>
    <row r="48617" hidden="1" x14ac:dyDescent="0.25"/>
    <row r="48618" hidden="1" x14ac:dyDescent="0.25"/>
    <row r="48619" hidden="1" x14ac:dyDescent="0.25"/>
    <row r="48620" hidden="1" x14ac:dyDescent="0.25"/>
    <row r="48621" hidden="1" x14ac:dyDescent="0.25"/>
    <row r="48622" hidden="1" x14ac:dyDescent="0.25"/>
    <row r="48623" hidden="1" x14ac:dyDescent="0.25"/>
    <row r="48624" hidden="1" x14ac:dyDescent="0.25"/>
    <row r="48625" hidden="1" x14ac:dyDescent="0.25"/>
    <row r="48626" hidden="1" x14ac:dyDescent="0.25"/>
    <row r="48627" hidden="1" x14ac:dyDescent="0.25"/>
    <row r="48628" hidden="1" x14ac:dyDescent="0.25"/>
    <row r="48629" hidden="1" x14ac:dyDescent="0.25"/>
    <row r="48630" hidden="1" x14ac:dyDescent="0.25"/>
    <row r="48631" hidden="1" x14ac:dyDescent="0.25"/>
    <row r="48632" hidden="1" x14ac:dyDescent="0.25"/>
    <row r="48633" hidden="1" x14ac:dyDescent="0.25"/>
    <row r="48634" hidden="1" x14ac:dyDescent="0.25"/>
    <row r="48635" hidden="1" x14ac:dyDescent="0.25"/>
    <row r="48636" hidden="1" x14ac:dyDescent="0.25"/>
    <row r="48637" hidden="1" x14ac:dyDescent="0.25"/>
    <row r="48638" hidden="1" x14ac:dyDescent="0.25"/>
    <row r="48639" hidden="1" x14ac:dyDescent="0.25"/>
    <row r="48640" hidden="1" x14ac:dyDescent="0.25"/>
    <row r="48641" hidden="1" x14ac:dyDescent="0.25"/>
    <row r="48642" hidden="1" x14ac:dyDescent="0.25"/>
    <row r="48643" hidden="1" x14ac:dyDescent="0.25"/>
    <row r="48644" hidden="1" x14ac:dyDescent="0.25"/>
    <row r="48645" hidden="1" x14ac:dyDescent="0.25"/>
    <row r="48646" hidden="1" x14ac:dyDescent="0.25"/>
    <row r="48647" hidden="1" x14ac:dyDescent="0.25"/>
    <row r="48648" hidden="1" x14ac:dyDescent="0.25"/>
    <row r="48649" hidden="1" x14ac:dyDescent="0.25"/>
    <row r="48650" hidden="1" x14ac:dyDescent="0.25"/>
    <row r="48651" hidden="1" x14ac:dyDescent="0.25"/>
    <row r="48652" hidden="1" x14ac:dyDescent="0.25"/>
    <row r="48653" hidden="1" x14ac:dyDescent="0.25"/>
    <row r="48654" hidden="1" x14ac:dyDescent="0.25"/>
    <row r="48655" hidden="1" x14ac:dyDescent="0.25"/>
    <row r="48656" hidden="1" x14ac:dyDescent="0.25"/>
    <row r="48657" hidden="1" x14ac:dyDescent="0.25"/>
    <row r="48658" hidden="1" x14ac:dyDescent="0.25"/>
    <row r="48659" hidden="1" x14ac:dyDescent="0.25"/>
    <row r="48660" hidden="1" x14ac:dyDescent="0.25"/>
    <row r="48661" hidden="1" x14ac:dyDescent="0.25"/>
    <row r="48662" hidden="1" x14ac:dyDescent="0.25"/>
    <row r="48663" hidden="1" x14ac:dyDescent="0.25"/>
    <row r="48664" hidden="1" x14ac:dyDescent="0.25"/>
    <row r="48665" hidden="1" x14ac:dyDescent="0.25"/>
    <row r="48666" hidden="1" x14ac:dyDescent="0.25"/>
    <row r="48667" hidden="1" x14ac:dyDescent="0.25"/>
    <row r="48668" hidden="1" x14ac:dyDescent="0.25"/>
    <row r="48669" hidden="1" x14ac:dyDescent="0.25"/>
    <row r="48670" hidden="1" x14ac:dyDescent="0.25"/>
    <row r="48671" hidden="1" x14ac:dyDescent="0.25"/>
    <row r="48672" hidden="1" x14ac:dyDescent="0.25"/>
    <row r="48673" hidden="1" x14ac:dyDescent="0.25"/>
    <row r="48674" hidden="1" x14ac:dyDescent="0.25"/>
    <row r="48675" hidden="1" x14ac:dyDescent="0.25"/>
    <row r="48676" hidden="1" x14ac:dyDescent="0.25"/>
    <row r="48677" hidden="1" x14ac:dyDescent="0.25"/>
    <row r="48678" hidden="1" x14ac:dyDescent="0.25"/>
    <row r="48679" hidden="1" x14ac:dyDescent="0.25"/>
    <row r="48680" hidden="1" x14ac:dyDescent="0.25"/>
    <row r="48681" hidden="1" x14ac:dyDescent="0.25"/>
    <row r="48682" hidden="1" x14ac:dyDescent="0.25"/>
    <row r="48683" hidden="1" x14ac:dyDescent="0.25"/>
    <row r="48684" hidden="1" x14ac:dyDescent="0.25"/>
    <row r="48685" hidden="1" x14ac:dyDescent="0.25"/>
    <row r="48686" hidden="1" x14ac:dyDescent="0.25"/>
    <row r="48687" hidden="1" x14ac:dyDescent="0.25"/>
    <row r="48688" hidden="1" x14ac:dyDescent="0.25"/>
    <row r="48689" hidden="1" x14ac:dyDescent="0.25"/>
    <row r="48690" hidden="1" x14ac:dyDescent="0.25"/>
    <row r="48691" hidden="1" x14ac:dyDescent="0.25"/>
    <row r="48692" hidden="1" x14ac:dyDescent="0.25"/>
    <row r="48693" hidden="1" x14ac:dyDescent="0.25"/>
    <row r="48694" hidden="1" x14ac:dyDescent="0.25"/>
    <row r="48695" hidden="1" x14ac:dyDescent="0.25"/>
    <row r="48696" hidden="1" x14ac:dyDescent="0.25"/>
    <row r="48697" hidden="1" x14ac:dyDescent="0.25"/>
    <row r="48698" hidden="1" x14ac:dyDescent="0.25"/>
    <row r="48699" hidden="1" x14ac:dyDescent="0.25"/>
    <row r="48700" hidden="1" x14ac:dyDescent="0.25"/>
    <row r="48701" hidden="1" x14ac:dyDescent="0.25"/>
    <row r="48702" hidden="1" x14ac:dyDescent="0.25"/>
    <row r="48703" hidden="1" x14ac:dyDescent="0.25"/>
    <row r="48704" hidden="1" x14ac:dyDescent="0.25"/>
    <row r="48705" hidden="1" x14ac:dyDescent="0.25"/>
    <row r="48706" hidden="1" x14ac:dyDescent="0.25"/>
    <row r="48707" hidden="1" x14ac:dyDescent="0.25"/>
    <row r="48708" hidden="1" x14ac:dyDescent="0.25"/>
    <row r="48709" hidden="1" x14ac:dyDescent="0.25"/>
    <row r="48710" hidden="1" x14ac:dyDescent="0.25"/>
    <row r="48711" hidden="1" x14ac:dyDescent="0.25"/>
    <row r="48712" hidden="1" x14ac:dyDescent="0.25"/>
    <row r="48713" hidden="1" x14ac:dyDescent="0.25"/>
    <row r="48714" hidden="1" x14ac:dyDescent="0.25"/>
    <row r="48715" hidden="1" x14ac:dyDescent="0.25"/>
    <row r="48716" hidden="1" x14ac:dyDescent="0.25"/>
    <row r="48717" hidden="1" x14ac:dyDescent="0.25"/>
    <row r="48718" hidden="1" x14ac:dyDescent="0.25"/>
    <row r="48719" hidden="1" x14ac:dyDescent="0.25"/>
    <row r="48720" hidden="1" x14ac:dyDescent="0.25"/>
    <row r="48721" hidden="1" x14ac:dyDescent="0.25"/>
    <row r="48722" hidden="1" x14ac:dyDescent="0.25"/>
    <row r="48723" hidden="1" x14ac:dyDescent="0.25"/>
    <row r="48724" hidden="1" x14ac:dyDescent="0.25"/>
    <row r="48725" hidden="1" x14ac:dyDescent="0.25"/>
    <row r="48726" hidden="1" x14ac:dyDescent="0.25"/>
    <row r="48727" hidden="1" x14ac:dyDescent="0.25"/>
    <row r="48728" hidden="1" x14ac:dyDescent="0.25"/>
    <row r="48729" hidden="1" x14ac:dyDescent="0.25"/>
    <row r="48730" hidden="1" x14ac:dyDescent="0.25"/>
    <row r="48731" hidden="1" x14ac:dyDescent="0.25"/>
    <row r="48732" hidden="1" x14ac:dyDescent="0.25"/>
    <row r="48733" hidden="1" x14ac:dyDescent="0.25"/>
    <row r="48734" hidden="1" x14ac:dyDescent="0.25"/>
    <row r="48735" hidden="1" x14ac:dyDescent="0.25"/>
    <row r="48736" hidden="1" x14ac:dyDescent="0.25"/>
    <row r="48737" hidden="1" x14ac:dyDescent="0.25"/>
    <row r="48738" hidden="1" x14ac:dyDescent="0.25"/>
    <row r="48739" hidden="1" x14ac:dyDescent="0.25"/>
    <row r="48740" hidden="1" x14ac:dyDescent="0.25"/>
    <row r="48741" hidden="1" x14ac:dyDescent="0.25"/>
    <row r="48742" hidden="1" x14ac:dyDescent="0.25"/>
    <row r="48743" hidden="1" x14ac:dyDescent="0.25"/>
    <row r="48744" hidden="1" x14ac:dyDescent="0.25"/>
    <row r="48745" hidden="1" x14ac:dyDescent="0.25"/>
    <row r="48746" hidden="1" x14ac:dyDescent="0.25"/>
    <row r="48747" hidden="1" x14ac:dyDescent="0.25"/>
    <row r="48748" hidden="1" x14ac:dyDescent="0.25"/>
    <row r="48749" hidden="1" x14ac:dyDescent="0.25"/>
    <row r="48750" hidden="1" x14ac:dyDescent="0.25"/>
    <row r="48751" hidden="1" x14ac:dyDescent="0.25"/>
    <row r="48752" hidden="1" x14ac:dyDescent="0.25"/>
    <row r="48753" hidden="1" x14ac:dyDescent="0.25"/>
    <row r="48754" hidden="1" x14ac:dyDescent="0.25"/>
    <row r="48755" hidden="1" x14ac:dyDescent="0.25"/>
    <row r="48756" hidden="1" x14ac:dyDescent="0.25"/>
    <row r="48757" hidden="1" x14ac:dyDescent="0.25"/>
    <row r="48758" hidden="1" x14ac:dyDescent="0.25"/>
    <row r="48759" hidden="1" x14ac:dyDescent="0.25"/>
    <row r="48760" hidden="1" x14ac:dyDescent="0.25"/>
    <row r="48761" hidden="1" x14ac:dyDescent="0.25"/>
    <row r="48762" hidden="1" x14ac:dyDescent="0.25"/>
    <row r="48763" hidden="1" x14ac:dyDescent="0.25"/>
    <row r="48764" hidden="1" x14ac:dyDescent="0.25"/>
    <row r="48765" hidden="1" x14ac:dyDescent="0.25"/>
    <row r="48766" hidden="1" x14ac:dyDescent="0.25"/>
    <row r="48767" hidden="1" x14ac:dyDescent="0.25"/>
    <row r="48768" hidden="1" x14ac:dyDescent="0.25"/>
    <row r="48769" hidden="1" x14ac:dyDescent="0.25"/>
    <row r="48770" hidden="1" x14ac:dyDescent="0.25"/>
    <row r="48771" hidden="1" x14ac:dyDescent="0.25"/>
    <row r="48772" hidden="1" x14ac:dyDescent="0.25"/>
    <row r="48773" hidden="1" x14ac:dyDescent="0.25"/>
    <row r="48774" hidden="1" x14ac:dyDescent="0.25"/>
    <row r="48775" hidden="1" x14ac:dyDescent="0.25"/>
    <row r="48776" hidden="1" x14ac:dyDescent="0.25"/>
    <row r="48777" hidden="1" x14ac:dyDescent="0.25"/>
    <row r="48778" hidden="1" x14ac:dyDescent="0.25"/>
    <row r="48779" hidden="1" x14ac:dyDescent="0.25"/>
    <row r="48780" hidden="1" x14ac:dyDescent="0.25"/>
    <row r="48781" hidden="1" x14ac:dyDescent="0.25"/>
    <row r="48782" hidden="1" x14ac:dyDescent="0.25"/>
    <row r="48783" hidden="1" x14ac:dyDescent="0.25"/>
    <row r="48784" hidden="1" x14ac:dyDescent="0.25"/>
    <row r="48785" hidden="1" x14ac:dyDescent="0.25"/>
    <row r="48786" hidden="1" x14ac:dyDescent="0.25"/>
    <row r="48787" hidden="1" x14ac:dyDescent="0.25"/>
    <row r="48788" hidden="1" x14ac:dyDescent="0.25"/>
    <row r="48789" hidden="1" x14ac:dyDescent="0.25"/>
    <row r="48790" hidden="1" x14ac:dyDescent="0.25"/>
    <row r="48791" hidden="1" x14ac:dyDescent="0.25"/>
    <row r="48792" hidden="1" x14ac:dyDescent="0.25"/>
    <row r="48793" hidden="1" x14ac:dyDescent="0.25"/>
    <row r="48794" hidden="1" x14ac:dyDescent="0.25"/>
    <row r="48795" hidden="1" x14ac:dyDescent="0.25"/>
    <row r="48796" hidden="1" x14ac:dyDescent="0.25"/>
    <row r="48797" hidden="1" x14ac:dyDescent="0.25"/>
    <row r="48798" hidden="1" x14ac:dyDescent="0.25"/>
    <row r="48799" hidden="1" x14ac:dyDescent="0.25"/>
    <row r="48800" hidden="1" x14ac:dyDescent="0.25"/>
    <row r="48801" hidden="1" x14ac:dyDescent="0.25"/>
    <row r="48802" hidden="1" x14ac:dyDescent="0.25"/>
    <row r="48803" hidden="1" x14ac:dyDescent="0.25"/>
    <row r="48804" hidden="1" x14ac:dyDescent="0.25"/>
    <row r="48805" hidden="1" x14ac:dyDescent="0.25"/>
    <row r="48806" hidden="1" x14ac:dyDescent="0.25"/>
    <row r="48807" hidden="1" x14ac:dyDescent="0.25"/>
    <row r="48808" hidden="1" x14ac:dyDescent="0.25"/>
    <row r="48809" hidden="1" x14ac:dyDescent="0.25"/>
    <row r="48810" hidden="1" x14ac:dyDescent="0.25"/>
    <row r="48811" hidden="1" x14ac:dyDescent="0.25"/>
    <row r="48812" hidden="1" x14ac:dyDescent="0.25"/>
    <row r="48813" hidden="1" x14ac:dyDescent="0.25"/>
    <row r="48814" hidden="1" x14ac:dyDescent="0.25"/>
    <row r="48815" hidden="1" x14ac:dyDescent="0.25"/>
    <row r="48816" hidden="1" x14ac:dyDescent="0.25"/>
    <row r="48817" hidden="1" x14ac:dyDescent="0.25"/>
    <row r="48818" hidden="1" x14ac:dyDescent="0.25"/>
    <row r="48819" hidden="1" x14ac:dyDescent="0.25"/>
    <row r="48820" hidden="1" x14ac:dyDescent="0.25"/>
    <row r="48821" hidden="1" x14ac:dyDescent="0.25"/>
    <row r="48822" hidden="1" x14ac:dyDescent="0.25"/>
    <row r="48823" hidden="1" x14ac:dyDescent="0.25"/>
    <row r="48824" hidden="1" x14ac:dyDescent="0.25"/>
    <row r="48825" hidden="1" x14ac:dyDescent="0.25"/>
    <row r="48826" hidden="1" x14ac:dyDescent="0.25"/>
    <row r="48827" hidden="1" x14ac:dyDescent="0.25"/>
    <row r="48828" hidden="1" x14ac:dyDescent="0.25"/>
    <row r="48829" hidden="1" x14ac:dyDescent="0.25"/>
    <row r="48830" hidden="1" x14ac:dyDescent="0.25"/>
    <row r="48831" hidden="1" x14ac:dyDescent="0.25"/>
    <row r="48832" hidden="1" x14ac:dyDescent="0.25"/>
    <row r="48833" hidden="1" x14ac:dyDescent="0.25"/>
    <row r="48834" hidden="1" x14ac:dyDescent="0.25"/>
    <row r="48835" hidden="1" x14ac:dyDescent="0.25"/>
    <row r="48836" hidden="1" x14ac:dyDescent="0.25"/>
    <row r="48837" hidden="1" x14ac:dyDescent="0.25"/>
    <row r="48838" hidden="1" x14ac:dyDescent="0.25"/>
    <row r="48839" hidden="1" x14ac:dyDescent="0.25"/>
    <row r="48840" hidden="1" x14ac:dyDescent="0.25"/>
    <row r="48841" hidden="1" x14ac:dyDescent="0.25"/>
    <row r="48842" hidden="1" x14ac:dyDescent="0.25"/>
    <row r="48843" hidden="1" x14ac:dyDescent="0.25"/>
    <row r="48844" hidden="1" x14ac:dyDescent="0.25"/>
    <row r="48845" hidden="1" x14ac:dyDescent="0.25"/>
    <row r="48846" hidden="1" x14ac:dyDescent="0.25"/>
    <row r="48847" hidden="1" x14ac:dyDescent="0.25"/>
    <row r="48848" hidden="1" x14ac:dyDescent="0.25"/>
    <row r="48849" hidden="1" x14ac:dyDescent="0.25"/>
    <row r="48850" hidden="1" x14ac:dyDescent="0.25"/>
    <row r="48851" hidden="1" x14ac:dyDescent="0.25"/>
    <row r="48852" hidden="1" x14ac:dyDescent="0.25"/>
    <row r="48853" hidden="1" x14ac:dyDescent="0.25"/>
    <row r="48854" hidden="1" x14ac:dyDescent="0.25"/>
    <row r="48855" hidden="1" x14ac:dyDescent="0.25"/>
    <row r="48856" hidden="1" x14ac:dyDescent="0.25"/>
    <row r="48857" hidden="1" x14ac:dyDescent="0.25"/>
    <row r="48858" hidden="1" x14ac:dyDescent="0.25"/>
    <row r="48859" hidden="1" x14ac:dyDescent="0.25"/>
    <row r="48860" hidden="1" x14ac:dyDescent="0.25"/>
    <row r="48861" hidden="1" x14ac:dyDescent="0.25"/>
    <row r="48862" hidden="1" x14ac:dyDescent="0.25"/>
    <row r="48863" hidden="1" x14ac:dyDescent="0.25"/>
    <row r="48864" hidden="1" x14ac:dyDescent="0.25"/>
    <row r="48865" hidden="1" x14ac:dyDescent="0.25"/>
    <row r="48866" hidden="1" x14ac:dyDescent="0.25"/>
    <row r="48867" hidden="1" x14ac:dyDescent="0.25"/>
    <row r="48868" hidden="1" x14ac:dyDescent="0.25"/>
    <row r="48869" hidden="1" x14ac:dyDescent="0.25"/>
    <row r="48870" hidden="1" x14ac:dyDescent="0.25"/>
    <row r="48871" hidden="1" x14ac:dyDescent="0.25"/>
    <row r="48872" hidden="1" x14ac:dyDescent="0.25"/>
    <row r="48873" hidden="1" x14ac:dyDescent="0.25"/>
    <row r="48874" hidden="1" x14ac:dyDescent="0.25"/>
    <row r="48875" hidden="1" x14ac:dyDescent="0.25"/>
    <row r="48876" hidden="1" x14ac:dyDescent="0.25"/>
    <row r="48877" hidden="1" x14ac:dyDescent="0.25"/>
    <row r="48878" hidden="1" x14ac:dyDescent="0.25"/>
    <row r="48879" hidden="1" x14ac:dyDescent="0.25"/>
    <row r="48880" hidden="1" x14ac:dyDescent="0.25"/>
    <row r="48881" hidden="1" x14ac:dyDescent="0.25"/>
    <row r="48882" hidden="1" x14ac:dyDescent="0.25"/>
    <row r="48883" hidden="1" x14ac:dyDescent="0.25"/>
    <row r="48884" hidden="1" x14ac:dyDescent="0.25"/>
    <row r="48885" hidden="1" x14ac:dyDescent="0.25"/>
    <row r="48886" hidden="1" x14ac:dyDescent="0.25"/>
    <row r="48887" hidden="1" x14ac:dyDescent="0.25"/>
    <row r="48888" hidden="1" x14ac:dyDescent="0.25"/>
    <row r="48889" hidden="1" x14ac:dyDescent="0.25"/>
    <row r="48890" hidden="1" x14ac:dyDescent="0.25"/>
    <row r="48891" hidden="1" x14ac:dyDescent="0.25"/>
    <row r="48892" hidden="1" x14ac:dyDescent="0.25"/>
    <row r="48893" hidden="1" x14ac:dyDescent="0.25"/>
    <row r="48894" hidden="1" x14ac:dyDescent="0.25"/>
    <row r="48895" hidden="1" x14ac:dyDescent="0.25"/>
    <row r="48896" hidden="1" x14ac:dyDescent="0.25"/>
    <row r="48897" hidden="1" x14ac:dyDescent="0.25"/>
    <row r="48898" hidden="1" x14ac:dyDescent="0.25"/>
    <row r="48899" hidden="1" x14ac:dyDescent="0.25"/>
    <row r="48900" hidden="1" x14ac:dyDescent="0.25"/>
    <row r="48901" hidden="1" x14ac:dyDescent="0.25"/>
    <row r="48902" hidden="1" x14ac:dyDescent="0.25"/>
    <row r="48903" hidden="1" x14ac:dyDescent="0.25"/>
    <row r="48904" hidden="1" x14ac:dyDescent="0.25"/>
    <row r="48905" hidden="1" x14ac:dyDescent="0.25"/>
    <row r="48906" hidden="1" x14ac:dyDescent="0.25"/>
    <row r="48907" hidden="1" x14ac:dyDescent="0.25"/>
    <row r="48908" hidden="1" x14ac:dyDescent="0.25"/>
    <row r="48909" hidden="1" x14ac:dyDescent="0.25"/>
    <row r="48910" hidden="1" x14ac:dyDescent="0.25"/>
    <row r="48911" hidden="1" x14ac:dyDescent="0.25"/>
    <row r="48912" hidden="1" x14ac:dyDescent="0.25"/>
    <row r="48913" hidden="1" x14ac:dyDescent="0.25"/>
    <row r="48914" hidden="1" x14ac:dyDescent="0.25"/>
    <row r="48915" hidden="1" x14ac:dyDescent="0.25"/>
    <row r="48916" hidden="1" x14ac:dyDescent="0.25"/>
    <row r="48917" hidden="1" x14ac:dyDescent="0.25"/>
    <row r="48918" hidden="1" x14ac:dyDescent="0.25"/>
    <row r="48919" hidden="1" x14ac:dyDescent="0.25"/>
    <row r="48920" hidden="1" x14ac:dyDescent="0.25"/>
    <row r="48921" hidden="1" x14ac:dyDescent="0.25"/>
    <row r="48922" hidden="1" x14ac:dyDescent="0.25"/>
    <row r="48923" hidden="1" x14ac:dyDescent="0.25"/>
    <row r="48924" hidden="1" x14ac:dyDescent="0.25"/>
    <row r="48925" hidden="1" x14ac:dyDescent="0.25"/>
    <row r="48926" hidden="1" x14ac:dyDescent="0.25"/>
    <row r="48927" hidden="1" x14ac:dyDescent="0.25"/>
    <row r="48928" hidden="1" x14ac:dyDescent="0.25"/>
    <row r="48929" hidden="1" x14ac:dyDescent="0.25"/>
    <row r="48930" hidden="1" x14ac:dyDescent="0.25"/>
    <row r="48931" hidden="1" x14ac:dyDescent="0.25"/>
    <row r="48932" hidden="1" x14ac:dyDescent="0.25"/>
    <row r="48933" hidden="1" x14ac:dyDescent="0.25"/>
    <row r="48934" hidden="1" x14ac:dyDescent="0.25"/>
    <row r="48935" hidden="1" x14ac:dyDescent="0.25"/>
    <row r="48936" hidden="1" x14ac:dyDescent="0.25"/>
    <row r="48937" hidden="1" x14ac:dyDescent="0.25"/>
    <row r="48938" hidden="1" x14ac:dyDescent="0.25"/>
    <row r="48939" hidden="1" x14ac:dyDescent="0.25"/>
    <row r="48940" hidden="1" x14ac:dyDescent="0.25"/>
    <row r="48941" hidden="1" x14ac:dyDescent="0.25"/>
    <row r="48942" hidden="1" x14ac:dyDescent="0.25"/>
    <row r="48943" hidden="1" x14ac:dyDescent="0.25"/>
    <row r="48944" hidden="1" x14ac:dyDescent="0.25"/>
    <row r="48945" hidden="1" x14ac:dyDescent="0.25"/>
    <row r="48946" hidden="1" x14ac:dyDescent="0.25"/>
    <row r="48947" hidden="1" x14ac:dyDescent="0.25"/>
    <row r="48948" hidden="1" x14ac:dyDescent="0.25"/>
    <row r="48949" hidden="1" x14ac:dyDescent="0.25"/>
    <row r="48950" hidden="1" x14ac:dyDescent="0.25"/>
    <row r="48951" hidden="1" x14ac:dyDescent="0.25"/>
    <row r="48952" hidden="1" x14ac:dyDescent="0.25"/>
    <row r="48953" hidden="1" x14ac:dyDescent="0.25"/>
    <row r="48954" hidden="1" x14ac:dyDescent="0.25"/>
    <row r="48955" hidden="1" x14ac:dyDescent="0.25"/>
    <row r="48956" hidden="1" x14ac:dyDescent="0.25"/>
    <row r="48957" hidden="1" x14ac:dyDescent="0.25"/>
    <row r="48958" hidden="1" x14ac:dyDescent="0.25"/>
    <row r="48959" hidden="1" x14ac:dyDescent="0.25"/>
    <row r="48960" hidden="1" x14ac:dyDescent="0.25"/>
    <row r="48961" hidden="1" x14ac:dyDescent="0.25"/>
    <row r="48962" hidden="1" x14ac:dyDescent="0.25"/>
    <row r="48963" hidden="1" x14ac:dyDescent="0.25"/>
    <row r="48964" hidden="1" x14ac:dyDescent="0.25"/>
    <row r="48965" hidden="1" x14ac:dyDescent="0.25"/>
    <row r="48966" hidden="1" x14ac:dyDescent="0.25"/>
    <row r="48967" hidden="1" x14ac:dyDescent="0.25"/>
    <row r="48968" hidden="1" x14ac:dyDescent="0.25"/>
    <row r="48969" hidden="1" x14ac:dyDescent="0.25"/>
    <row r="48970" hidden="1" x14ac:dyDescent="0.25"/>
    <row r="48971" hidden="1" x14ac:dyDescent="0.25"/>
    <row r="48972" hidden="1" x14ac:dyDescent="0.25"/>
    <row r="48973" hidden="1" x14ac:dyDescent="0.25"/>
    <row r="48974" hidden="1" x14ac:dyDescent="0.25"/>
    <row r="48975" hidden="1" x14ac:dyDescent="0.25"/>
    <row r="48976" hidden="1" x14ac:dyDescent="0.25"/>
    <row r="48977" hidden="1" x14ac:dyDescent="0.25"/>
    <row r="48978" hidden="1" x14ac:dyDescent="0.25"/>
    <row r="48979" hidden="1" x14ac:dyDescent="0.25"/>
    <row r="48980" hidden="1" x14ac:dyDescent="0.25"/>
    <row r="48981" hidden="1" x14ac:dyDescent="0.25"/>
    <row r="48982" hidden="1" x14ac:dyDescent="0.25"/>
    <row r="48983" hidden="1" x14ac:dyDescent="0.25"/>
    <row r="48984" hidden="1" x14ac:dyDescent="0.25"/>
    <row r="48985" hidden="1" x14ac:dyDescent="0.25"/>
    <row r="48986" hidden="1" x14ac:dyDescent="0.25"/>
    <row r="48987" hidden="1" x14ac:dyDescent="0.25"/>
    <row r="48988" hidden="1" x14ac:dyDescent="0.25"/>
    <row r="48989" hidden="1" x14ac:dyDescent="0.25"/>
    <row r="48990" hidden="1" x14ac:dyDescent="0.25"/>
    <row r="48991" hidden="1" x14ac:dyDescent="0.25"/>
    <row r="48992" hidden="1" x14ac:dyDescent="0.25"/>
    <row r="48993" hidden="1" x14ac:dyDescent="0.25"/>
    <row r="48994" hidden="1" x14ac:dyDescent="0.25"/>
    <row r="48995" hidden="1" x14ac:dyDescent="0.25"/>
    <row r="48996" hidden="1" x14ac:dyDescent="0.25"/>
    <row r="48997" hidden="1" x14ac:dyDescent="0.25"/>
    <row r="48998" hidden="1" x14ac:dyDescent="0.25"/>
    <row r="48999" hidden="1" x14ac:dyDescent="0.25"/>
    <row r="49000" hidden="1" x14ac:dyDescent="0.25"/>
    <row r="49001" hidden="1" x14ac:dyDescent="0.25"/>
    <row r="49002" hidden="1" x14ac:dyDescent="0.25"/>
    <row r="49003" hidden="1" x14ac:dyDescent="0.25"/>
    <row r="49004" hidden="1" x14ac:dyDescent="0.25"/>
    <row r="49005" hidden="1" x14ac:dyDescent="0.25"/>
    <row r="49006" hidden="1" x14ac:dyDescent="0.25"/>
    <row r="49007" hidden="1" x14ac:dyDescent="0.25"/>
    <row r="49008" hidden="1" x14ac:dyDescent="0.25"/>
    <row r="49009" hidden="1" x14ac:dyDescent="0.25"/>
    <row r="49010" hidden="1" x14ac:dyDescent="0.25"/>
    <row r="49011" hidden="1" x14ac:dyDescent="0.25"/>
    <row r="49012" hidden="1" x14ac:dyDescent="0.25"/>
    <row r="49013" hidden="1" x14ac:dyDescent="0.25"/>
    <row r="49014" hidden="1" x14ac:dyDescent="0.25"/>
    <row r="49015" hidden="1" x14ac:dyDescent="0.25"/>
    <row r="49016" hidden="1" x14ac:dyDescent="0.25"/>
    <row r="49017" hidden="1" x14ac:dyDescent="0.25"/>
    <row r="49018" hidden="1" x14ac:dyDescent="0.25"/>
    <row r="49019" hidden="1" x14ac:dyDescent="0.25"/>
    <row r="49020" hidden="1" x14ac:dyDescent="0.25"/>
    <row r="49021" hidden="1" x14ac:dyDescent="0.25"/>
    <row r="49022" hidden="1" x14ac:dyDescent="0.25"/>
    <row r="49023" hidden="1" x14ac:dyDescent="0.25"/>
    <row r="49024" hidden="1" x14ac:dyDescent="0.25"/>
    <row r="49025" hidden="1" x14ac:dyDescent="0.25"/>
    <row r="49026" hidden="1" x14ac:dyDescent="0.25"/>
    <row r="49027" hidden="1" x14ac:dyDescent="0.25"/>
    <row r="49028" hidden="1" x14ac:dyDescent="0.25"/>
    <row r="49029" hidden="1" x14ac:dyDescent="0.25"/>
    <row r="49030" hidden="1" x14ac:dyDescent="0.25"/>
    <row r="49031" hidden="1" x14ac:dyDescent="0.25"/>
    <row r="49032" hidden="1" x14ac:dyDescent="0.25"/>
    <row r="49033" hidden="1" x14ac:dyDescent="0.25"/>
    <row r="49034" hidden="1" x14ac:dyDescent="0.25"/>
    <row r="49035" hidden="1" x14ac:dyDescent="0.25"/>
    <row r="49036" hidden="1" x14ac:dyDescent="0.25"/>
    <row r="49037" hidden="1" x14ac:dyDescent="0.25"/>
    <row r="49038" hidden="1" x14ac:dyDescent="0.25"/>
    <row r="49039" hidden="1" x14ac:dyDescent="0.25"/>
    <row r="49040" hidden="1" x14ac:dyDescent="0.25"/>
    <row r="49041" hidden="1" x14ac:dyDescent="0.25"/>
    <row r="49042" hidden="1" x14ac:dyDescent="0.25"/>
    <row r="49043" hidden="1" x14ac:dyDescent="0.25"/>
    <row r="49044" hidden="1" x14ac:dyDescent="0.25"/>
    <row r="49045" hidden="1" x14ac:dyDescent="0.25"/>
    <row r="49046" hidden="1" x14ac:dyDescent="0.25"/>
    <row r="49047" hidden="1" x14ac:dyDescent="0.25"/>
    <row r="49048" hidden="1" x14ac:dyDescent="0.25"/>
    <row r="49049" hidden="1" x14ac:dyDescent="0.25"/>
    <row r="49050" hidden="1" x14ac:dyDescent="0.25"/>
    <row r="49051" hidden="1" x14ac:dyDescent="0.25"/>
    <row r="49052" hidden="1" x14ac:dyDescent="0.25"/>
    <row r="49053" hidden="1" x14ac:dyDescent="0.25"/>
    <row r="49054" hidden="1" x14ac:dyDescent="0.25"/>
    <row r="49055" hidden="1" x14ac:dyDescent="0.25"/>
    <row r="49056" hidden="1" x14ac:dyDescent="0.25"/>
    <row r="49057" hidden="1" x14ac:dyDescent="0.25"/>
    <row r="49058" hidden="1" x14ac:dyDescent="0.25"/>
    <row r="49059" hidden="1" x14ac:dyDescent="0.25"/>
    <row r="49060" hidden="1" x14ac:dyDescent="0.25"/>
    <row r="49061" hidden="1" x14ac:dyDescent="0.25"/>
    <row r="49062" hidden="1" x14ac:dyDescent="0.25"/>
    <row r="49063" hidden="1" x14ac:dyDescent="0.25"/>
    <row r="49064" hidden="1" x14ac:dyDescent="0.25"/>
    <row r="49065" hidden="1" x14ac:dyDescent="0.25"/>
    <row r="49066" hidden="1" x14ac:dyDescent="0.25"/>
    <row r="49067" hidden="1" x14ac:dyDescent="0.25"/>
    <row r="49068" hidden="1" x14ac:dyDescent="0.25"/>
    <row r="49069" hidden="1" x14ac:dyDescent="0.25"/>
    <row r="49070" hidden="1" x14ac:dyDescent="0.25"/>
    <row r="49071" hidden="1" x14ac:dyDescent="0.25"/>
    <row r="49072" hidden="1" x14ac:dyDescent="0.25"/>
    <row r="49073" hidden="1" x14ac:dyDescent="0.25"/>
    <row r="49074" hidden="1" x14ac:dyDescent="0.25"/>
    <row r="49075" hidden="1" x14ac:dyDescent="0.25"/>
    <row r="49076" hidden="1" x14ac:dyDescent="0.25"/>
    <row r="49077" hidden="1" x14ac:dyDescent="0.25"/>
    <row r="49078" hidden="1" x14ac:dyDescent="0.25"/>
    <row r="49079" hidden="1" x14ac:dyDescent="0.25"/>
    <row r="49080" hidden="1" x14ac:dyDescent="0.25"/>
    <row r="49081" hidden="1" x14ac:dyDescent="0.25"/>
    <row r="49082" hidden="1" x14ac:dyDescent="0.25"/>
    <row r="49083" hidden="1" x14ac:dyDescent="0.25"/>
    <row r="49084" hidden="1" x14ac:dyDescent="0.25"/>
    <row r="49085" hidden="1" x14ac:dyDescent="0.25"/>
    <row r="49086" hidden="1" x14ac:dyDescent="0.25"/>
    <row r="49087" hidden="1" x14ac:dyDescent="0.25"/>
    <row r="49088" hidden="1" x14ac:dyDescent="0.25"/>
    <row r="49089" hidden="1" x14ac:dyDescent="0.25"/>
    <row r="49090" hidden="1" x14ac:dyDescent="0.25"/>
    <row r="49091" hidden="1" x14ac:dyDescent="0.25"/>
    <row r="49092" hidden="1" x14ac:dyDescent="0.25"/>
    <row r="49093" hidden="1" x14ac:dyDescent="0.25"/>
    <row r="49094" hidden="1" x14ac:dyDescent="0.25"/>
    <row r="49095" hidden="1" x14ac:dyDescent="0.25"/>
    <row r="49096" hidden="1" x14ac:dyDescent="0.25"/>
    <row r="49097" hidden="1" x14ac:dyDescent="0.25"/>
    <row r="49098" hidden="1" x14ac:dyDescent="0.25"/>
    <row r="49099" hidden="1" x14ac:dyDescent="0.25"/>
    <row r="49100" hidden="1" x14ac:dyDescent="0.25"/>
    <row r="49101" hidden="1" x14ac:dyDescent="0.25"/>
    <row r="49102" hidden="1" x14ac:dyDescent="0.25"/>
    <row r="49103" hidden="1" x14ac:dyDescent="0.25"/>
    <row r="49104" hidden="1" x14ac:dyDescent="0.25"/>
    <row r="49105" hidden="1" x14ac:dyDescent="0.25"/>
    <row r="49106" hidden="1" x14ac:dyDescent="0.25"/>
    <row r="49107" hidden="1" x14ac:dyDescent="0.25"/>
    <row r="49108" hidden="1" x14ac:dyDescent="0.25"/>
    <row r="49109" hidden="1" x14ac:dyDescent="0.25"/>
    <row r="49110" hidden="1" x14ac:dyDescent="0.25"/>
    <row r="49111" hidden="1" x14ac:dyDescent="0.25"/>
    <row r="49112" hidden="1" x14ac:dyDescent="0.25"/>
    <row r="49113" hidden="1" x14ac:dyDescent="0.25"/>
    <row r="49114" hidden="1" x14ac:dyDescent="0.25"/>
    <row r="49115" hidden="1" x14ac:dyDescent="0.25"/>
    <row r="49116" hidden="1" x14ac:dyDescent="0.25"/>
    <row r="49117" hidden="1" x14ac:dyDescent="0.25"/>
    <row r="49118" hidden="1" x14ac:dyDescent="0.25"/>
    <row r="49119" hidden="1" x14ac:dyDescent="0.25"/>
    <row r="49120" hidden="1" x14ac:dyDescent="0.25"/>
    <row r="49121" hidden="1" x14ac:dyDescent="0.25"/>
    <row r="49122" hidden="1" x14ac:dyDescent="0.25"/>
    <row r="49123" hidden="1" x14ac:dyDescent="0.25"/>
    <row r="49124" hidden="1" x14ac:dyDescent="0.25"/>
    <row r="49125" hidden="1" x14ac:dyDescent="0.25"/>
    <row r="49126" hidden="1" x14ac:dyDescent="0.25"/>
    <row r="49127" hidden="1" x14ac:dyDescent="0.25"/>
    <row r="49128" hidden="1" x14ac:dyDescent="0.25"/>
    <row r="49129" hidden="1" x14ac:dyDescent="0.25"/>
    <row r="49130" hidden="1" x14ac:dyDescent="0.25"/>
    <row r="49131" hidden="1" x14ac:dyDescent="0.25"/>
    <row r="49132" hidden="1" x14ac:dyDescent="0.25"/>
    <row r="49133" hidden="1" x14ac:dyDescent="0.25"/>
    <row r="49134" hidden="1" x14ac:dyDescent="0.25"/>
    <row r="49135" hidden="1" x14ac:dyDescent="0.25"/>
    <row r="49136" hidden="1" x14ac:dyDescent="0.25"/>
    <row r="49137" hidden="1" x14ac:dyDescent="0.25"/>
    <row r="49138" hidden="1" x14ac:dyDescent="0.25"/>
    <row r="49139" hidden="1" x14ac:dyDescent="0.25"/>
    <row r="49140" hidden="1" x14ac:dyDescent="0.25"/>
    <row r="49141" hidden="1" x14ac:dyDescent="0.25"/>
    <row r="49142" hidden="1" x14ac:dyDescent="0.25"/>
    <row r="49143" hidden="1" x14ac:dyDescent="0.25"/>
    <row r="49144" hidden="1" x14ac:dyDescent="0.25"/>
    <row r="49145" hidden="1" x14ac:dyDescent="0.25"/>
    <row r="49146" hidden="1" x14ac:dyDescent="0.25"/>
    <row r="49147" hidden="1" x14ac:dyDescent="0.25"/>
    <row r="49148" hidden="1" x14ac:dyDescent="0.25"/>
    <row r="49149" hidden="1" x14ac:dyDescent="0.25"/>
    <row r="49150" hidden="1" x14ac:dyDescent="0.25"/>
    <row r="49151" hidden="1" x14ac:dyDescent="0.25"/>
    <row r="49152" hidden="1" x14ac:dyDescent="0.25"/>
    <row r="49153" hidden="1" x14ac:dyDescent="0.25"/>
    <row r="49154" hidden="1" x14ac:dyDescent="0.25"/>
    <row r="49155" hidden="1" x14ac:dyDescent="0.25"/>
    <row r="49156" hidden="1" x14ac:dyDescent="0.25"/>
    <row r="49157" hidden="1" x14ac:dyDescent="0.25"/>
    <row r="49158" hidden="1" x14ac:dyDescent="0.25"/>
    <row r="49159" hidden="1" x14ac:dyDescent="0.25"/>
    <row r="49160" hidden="1" x14ac:dyDescent="0.25"/>
    <row r="49161" hidden="1" x14ac:dyDescent="0.25"/>
    <row r="49162" hidden="1" x14ac:dyDescent="0.25"/>
    <row r="49163" hidden="1" x14ac:dyDescent="0.25"/>
    <row r="49164" hidden="1" x14ac:dyDescent="0.25"/>
    <row r="49165" hidden="1" x14ac:dyDescent="0.25"/>
    <row r="49166" hidden="1" x14ac:dyDescent="0.25"/>
    <row r="49167" hidden="1" x14ac:dyDescent="0.25"/>
    <row r="49168" hidden="1" x14ac:dyDescent="0.25"/>
    <row r="49169" hidden="1" x14ac:dyDescent="0.25"/>
    <row r="49170" hidden="1" x14ac:dyDescent="0.25"/>
    <row r="49171" hidden="1" x14ac:dyDescent="0.25"/>
    <row r="49172" hidden="1" x14ac:dyDescent="0.25"/>
    <row r="49173" hidden="1" x14ac:dyDescent="0.25"/>
    <row r="49174" hidden="1" x14ac:dyDescent="0.25"/>
    <row r="49175" hidden="1" x14ac:dyDescent="0.25"/>
    <row r="49176" hidden="1" x14ac:dyDescent="0.25"/>
    <row r="49177" hidden="1" x14ac:dyDescent="0.25"/>
    <row r="49178" hidden="1" x14ac:dyDescent="0.25"/>
    <row r="49179" hidden="1" x14ac:dyDescent="0.25"/>
    <row r="49180" hidden="1" x14ac:dyDescent="0.25"/>
    <row r="49181" hidden="1" x14ac:dyDescent="0.25"/>
    <row r="49182" hidden="1" x14ac:dyDescent="0.25"/>
    <row r="49183" hidden="1" x14ac:dyDescent="0.25"/>
    <row r="49184" hidden="1" x14ac:dyDescent="0.25"/>
    <row r="49185" hidden="1" x14ac:dyDescent="0.25"/>
    <row r="49186" hidden="1" x14ac:dyDescent="0.25"/>
    <row r="49187" hidden="1" x14ac:dyDescent="0.25"/>
    <row r="49188" hidden="1" x14ac:dyDescent="0.25"/>
    <row r="49189" hidden="1" x14ac:dyDescent="0.25"/>
    <row r="49190" hidden="1" x14ac:dyDescent="0.25"/>
    <row r="49191" hidden="1" x14ac:dyDescent="0.25"/>
    <row r="49192" hidden="1" x14ac:dyDescent="0.25"/>
    <row r="49193" hidden="1" x14ac:dyDescent="0.25"/>
    <row r="49194" hidden="1" x14ac:dyDescent="0.25"/>
    <row r="49195" hidden="1" x14ac:dyDescent="0.25"/>
    <row r="49196" hidden="1" x14ac:dyDescent="0.25"/>
    <row r="49197" hidden="1" x14ac:dyDescent="0.25"/>
    <row r="49198" hidden="1" x14ac:dyDescent="0.25"/>
    <row r="49199" hidden="1" x14ac:dyDescent="0.25"/>
    <row r="49200" hidden="1" x14ac:dyDescent="0.25"/>
    <row r="49201" hidden="1" x14ac:dyDescent="0.25"/>
    <row r="49202" hidden="1" x14ac:dyDescent="0.25"/>
    <row r="49203" hidden="1" x14ac:dyDescent="0.25"/>
    <row r="49204" hidden="1" x14ac:dyDescent="0.25"/>
    <row r="49205" hidden="1" x14ac:dyDescent="0.25"/>
    <row r="49206" hidden="1" x14ac:dyDescent="0.25"/>
    <row r="49207" hidden="1" x14ac:dyDescent="0.25"/>
    <row r="49208" hidden="1" x14ac:dyDescent="0.25"/>
    <row r="49209" hidden="1" x14ac:dyDescent="0.25"/>
    <row r="49210" hidden="1" x14ac:dyDescent="0.25"/>
    <row r="49211" hidden="1" x14ac:dyDescent="0.25"/>
    <row r="49212" hidden="1" x14ac:dyDescent="0.25"/>
    <row r="49213" hidden="1" x14ac:dyDescent="0.25"/>
    <row r="49214" hidden="1" x14ac:dyDescent="0.25"/>
    <row r="49215" hidden="1" x14ac:dyDescent="0.25"/>
    <row r="49216" hidden="1" x14ac:dyDescent="0.25"/>
    <row r="49217" hidden="1" x14ac:dyDescent="0.25"/>
    <row r="49218" hidden="1" x14ac:dyDescent="0.25"/>
    <row r="49219" hidden="1" x14ac:dyDescent="0.25"/>
    <row r="49220" hidden="1" x14ac:dyDescent="0.25"/>
    <row r="49221" hidden="1" x14ac:dyDescent="0.25"/>
    <row r="49222" hidden="1" x14ac:dyDescent="0.25"/>
    <row r="49223" hidden="1" x14ac:dyDescent="0.25"/>
    <row r="49224" hidden="1" x14ac:dyDescent="0.25"/>
    <row r="49225" hidden="1" x14ac:dyDescent="0.25"/>
    <row r="49226" hidden="1" x14ac:dyDescent="0.25"/>
    <row r="49227" hidden="1" x14ac:dyDescent="0.25"/>
    <row r="49228" hidden="1" x14ac:dyDescent="0.25"/>
    <row r="49229" hidden="1" x14ac:dyDescent="0.25"/>
    <row r="49230" hidden="1" x14ac:dyDescent="0.25"/>
    <row r="49231" hidden="1" x14ac:dyDescent="0.25"/>
    <row r="49232" hidden="1" x14ac:dyDescent="0.25"/>
    <row r="49233" hidden="1" x14ac:dyDescent="0.25"/>
    <row r="49234" hidden="1" x14ac:dyDescent="0.25"/>
    <row r="49235" hidden="1" x14ac:dyDescent="0.25"/>
    <row r="49236" hidden="1" x14ac:dyDescent="0.25"/>
    <row r="49237" hidden="1" x14ac:dyDescent="0.25"/>
    <row r="49238" hidden="1" x14ac:dyDescent="0.25"/>
    <row r="49239" hidden="1" x14ac:dyDescent="0.25"/>
    <row r="49240" hidden="1" x14ac:dyDescent="0.25"/>
    <row r="49241" hidden="1" x14ac:dyDescent="0.25"/>
    <row r="49242" hidden="1" x14ac:dyDescent="0.25"/>
    <row r="49243" hidden="1" x14ac:dyDescent="0.25"/>
    <row r="49244" hidden="1" x14ac:dyDescent="0.25"/>
    <row r="49245" hidden="1" x14ac:dyDescent="0.25"/>
    <row r="49246" hidden="1" x14ac:dyDescent="0.25"/>
    <row r="49247" hidden="1" x14ac:dyDescent="0.25"/>
    <row r="49248" hidden="1" x14ac:dyDescent="0.25"/>
    <row r="49249" hidden="1" x14ac:dyDescent="0.25"/>
    <row r="49250" hidden="1" x14ac:dyDescent="0.25"/>
    <row r="49251" hidden="1" x14ac:dyDescent="0.25"/>
    <row r="49252" hidden="1" x14ac:dyDescent="0.25"/>
    <row r="49253" hidden="1" x14ac:dyDescent="0.25"/>
    <row r="49254" hidden="1" x14ac:dyDescent="0.25"/>
    <row r="49255" hidden="1" x14ac:dyDescent="0.25"/>
    <row r="49256" hidden="1" x14ac:dyDescent="0.25"/>
    <row r="49257" hidden="1" x14ac:dyDescent="0.25"/>
    <row r="49258" hidden="1" x14ac:dyDescent="0.25"/>
    <row r="49259" hidden="1" x14ac:dyDescent="0.25"/>
    <row r="49260" hidden="1" x14ac:dyDescent="0.25"/>
    <row r="49261" hidden="1" x14ac:dyDescent="0.25"/>
    <row r="49262" hidden="1" x14ac:dyDescent="0.25"/>
    <row r="49263" hidden="1" x14ac:dyDescent="0.25"/>
    <row r="49264" hidden="1" x14ac:dyDescent="0.25"/>
    <row r="49265" hidden="1" x14ac:dyDescent="0.25"/>
    <row r="49266" hidden="1" x14ac:dyDescent="0.25"/>
    <row r="49267" hidden="1" x14ac:dyDescent="0.25"/>
    <row r="49268" hidden="1" x14ac:dyDescent="0.25"/>
    <row r="49269" hidden="1" x14ac:dyDescent="0.25"/>
    <row r="49270" hidden="1" x14ac:dyDescent="0.25"/>
    <row r="49271" hidden="1" x14ac:dyDescent="0.25"/>
    <row r="49272" hidden="1" x14ac:dyDescent="0.25"/>
    <row r="49273" hidden="1" x14ac:dyDescent="0.25"/>
    <row r="49274" hidden="1" x14ac:dyDescent="0.25"/>
    <row r="49275" hidden="1" x14ac:dyDescent="0.25"/>
    <row r="49276" hidden="1" x14ac:dyDescent="0.25"/>
    <row r="49277" hidden="1" x14ac:dyDescent="0.25"/>
    <row r="49278" hidden="1" x14ac:dyDescent="0.25"/>
    <row r="49279" hidden="1" x14ac:dyDescent="0.25"/>
    <row r="49280" hidden="1" x14ac:dyDescent="0.25"/>
    <row r="49281" hidden="1" x14ac:dyDescent="0.25"/>
    <row r="49282" hidden="1" x14ac:dyDescent="0.25"/>
    <row r="49283" hidden="1" x14ac:dyDescent="0.25"/>
    <row r="49284" hidden="1" x14ac:dyDescent="0.25"/>
    <row r="49285" hidden="1" x14ac:dyDescent="0.25"/>
    <row r="49286" hidden="1" x14ac:dyDescent="0.25"/>
    <row r="49287" hidden="1" x14ac:dyDescent="0.25"/>
    <row r="49288" hidden="1" x14ac:dyDescent="0.25"/>
    <row r="49289" hidden="1" x14ac:dyDescent="0.25"/>
    <row r="49290" hidden="1" x14ac:dyDescent="0.25"/>
    <row r="49291" hidden="1" x14ac:dyDescent="0.25"/>
    <row r="49292" hidden="1" x14ac:dyDescent="0.25"/>
    <row r="49293" hidden="1" x14ac:dyDescent="0.25"/>
    <row r="49294" hidden="1" x14ac:dyDescent="0.25"/>
    <row r="49295" hidden="1" x14ac:dyDescent="0.25"/>
    <row r="49296" hidden="1" x14ac:dyDescent="0.25"/>
    <row r="49297" hidden="1" x14ac:dyDescent="0.25"/>
    <row r="49298" hidden="1" x14ac:dyDescent="0.25"/>
    <row r="49299" hidden="1" x14ac:dyDescent="0.25"/>
    <row r="49300" hidden="1" x14ac:dyDescent="0.25"/>
    <row r="49301" hidden="1" x14ac:dyDescent="0.25"/>
    <row r="49302" hidden="1" x14ac:dyDescent="0.25"/>
    <row r="49303" hidden="1" x14ac:dyDescent="0.25"/>
    <row r="49304" hidden="1" x14ac:dyDescent="0.25"/>
    <row r="49305" hidden="1" x14ac:dyDescent="0.25"/>
    <row r="49306" hidden="1" x14ac:dyDescent="0.25"/>
    <row r="49307" hidden="1" x14ac:dyDescent="0.25"/>
    <row r="49308" hidden="1" x14ac:dyDescent="0.25"/>
    <row r="49309" hidden="1" x14ac:dyDescent="0.25"/>
    <row r="49310" hidden="1" x14ac:dyDescent="0.25"/>
    <row r="49311" hidden="1" x14ac:dyDescent="0.25"/>
    <row r="49312" hidden="1" x14ac:dyDescent="0.25"/>
    <row r="49313" hidden="1" x14ac:dyDescent="0.25"/>
    <row r="49314" hidden="1" x14ac:dyDescent="0.25"/>
    <row r="49315" hidden="1" x14ac:dyDescent="0.25"/>
    <row r="49316" hidden="1" x14ac:dyDescent="0.25"/>
    <row r="49317" hidden="1" x14ac:dyDescent="0.25"/>
    <row r="49318" hidden="1" x14ac:dyDescent="0.25"/>
    <row r="49319" hidden="1" x14ac:dyDescent="0.25"/>
    <row r="49320" hidden="1" x14ac:dyDescent="0.25"/>
    <row r="49321" hidden="1" x14ac:dyDescent="0.25"/>
    <row r="49322" hidden="1" x14ac:dyDescent="0.25"/>
    <row r="49323" hidden="1" x14ac:dyDescent="0.25"/>
    <row r="49324" hidden="1" x14ac:dyDescent="0.25"/>
    <row r="49325" hidden="1" x14ac:dyDescent="0.25"/>
    <row r="49326" hidden="1" x14ac:dyDescent="0.25"/>
    <row r="49327" hidden="1" x14ac:dyDescent="0.25"/>
    <row r="49328" hidden="1" x14ac:dyDescent="0.25"/>
    <row r="49329" hidden="1" x14ac:dyDescent="0.25"/>
    <row r="49330" hidden="1" x14ac:dyDescent="0.25"/>
    <row r="49331" hidden="1" x14ac:dyDescent="0.25"/>
    <row r="49332" hidden="1" x14ac:dyDescent="0.25"/>
    <row r="49333" hidden="1" x14ac:dyDescent="0.25"/>
    <row r="49334" hidden="1" x14ac:dyDescent="0.25"/>
    <row r="49335" hidden="1" x14ac:dyDescent="0.25"/>
    <row r="49336" hidden="1" x14ac:dyDescent="0.25"/>
    <row r="49337" hidden="1" x14ac:dyDescent="0.25"/>
    <row r="49338" hidden="1" x14ac:dyDescent="0.25"/>
    <row r="49339" hidden="1" x14ac:dyDescent="0.25"/>
    <row r="49340" hidden="1" x14ac:dyDescent="0.25"/>
    <row r="49341" hidden="1" x14ac:dyDescent="0.25"/>
    <row r="49342" hidden="1" x14ac:dyDescent="0.25"/>
    <row r="49343" hidden="1" x14ac:dyDescent="0.25"/>
    <row r="49344" hidden="1" x14ac:dyDescent="0.25"/>
    <row r="49345" hidden="1" x14ac:dyDescent="0.25"/>
    <row r="49346" hidden="1" x14ac:dyDescent="0.25"/>
    <row r="49347" hidden="1" x14ac:dyDescent="0.25"/>
    <row r="49348" hidden="1" x14ac:dyDescent="0.25"/>
    <row r="49349" hidden="1" x14ac:dyDescent="0.25"/>
    <row r="49350" hidden="1" x14ac:dyDescent="0.25"/>
    <row r="49351" hidden="1" x14ac:dyDescent="0.25"/>
    <row r="49352" hidden="1" x14ac:dyDescent="0.25"/>
    <row r="49353" hidden="1" x14ac:dyDescent="0.25"/>
    <row r="49354" hidden="1" x14ac:dyDescent="0.25"/>
    <row r="49355" hidden="1" x14ac:dyDescent="0.25"/>
    <row r="49356" hidden="1" x14ac:dyDescent="0.25"/>
    <row r="49357" hidden="1" x14ac:dyDescent="0.25"/>
    <row r="49358" hidden="1" x14ac:dyDescent="0.25"/>
    <row r="49359" hidden="1" x14ac:dyDescent="0.25"/>
    <row r="49360" hidden="1" x14ac:dyDescent="0.25"/>
    <row r="49361" hidden="1" x14ac:dyDescent="0.25"/>
    <row r="49362" hidden="1" x14ac:dyDescent="0.25"/>
    <row r="49363" hidden="1" x14ac:dyDescent="0.25"/>
    <row r="49364" hidden="1" x14ac:dyDescent="0.25"/>
    <row r="49365" hidden="1" x14ac:dyDescent="0.25"/>
    <row r="49366" hidden="1" x14ac:dyDescent="0.25"/>
    <row r="49367" hidden="1" x14ac:dyDescent="0.25"/>
    <row r="49368" hidden="1" x14ac:dyDescent="0.25"/>
    <row r="49369" hidden="1" x14ac:dyDescent="0.25"/>
    <row r="49370" hidden="1" x14ac:dyDescent="0.25"/>
    <row r="49371" hidden="1" x14ac:dyDescent="0.25"/>
    <row r="49372" hidden="1" x14ac:dyDescent="0.25"/>
    <row r="49373" hidden="1" x14ac:dyDescent="0.25"/>
    <row r="49374" hidden="1" x14ac:dyDescent="0.25"/>
    <row r="49375" hidden="1" x14ac:dyDescent="0.25"/>
    <row r="49376" hidden="1" x14ac:dyDescent="0.25"/>
    <row r="49377" hidden="1" x14ac:dyDescent="0.25"/>
    <row r="49378" hidden="1" x14ac:dyDescent="0.25"/>
    <row r="49379" hidden="1" x14ac:dyDescent="0.25"/>
    <row r="49380" hidden="1" x14ac:dyDescent="0.25"/>
    <row r="49381" hidden="1" x14ac:dyDescent="0.25"/>
    <row r="49382" hidden="1" x14ac:dyDescent="0.25"/>
    <row r="49383" hidden="1" x14ac:dyDescent="0.25"/>
    <row r="49384" hidden="1" x14ac:dyDescent="0.25"/>
    <row r="49385" hidden="1" x14ac:dyDescent="0.25"/>
    <row r="49386" hidden="1" x14ac:dyDescent="0.25"/>
    <row r="49387" hidden="1" x14ac:dyDescent="0.25"/>
    <row r="49388" hidden="1" x14ac:dyDescent="0.25"/>
    <row r="49389" hidden="1" x14ac:dyDescent="0.25"/>
    <row r="49390" hidden="1" x14ac:dyDescent="0.25"/>
    <row r="49391" hidden="1" x14ac:dyDescent="0.25"/>
    <row r="49392" hidden="1" x14ac:dyDescent="0.25"/>
    <row r="49393" hidden="1" x14ac:dyDescent="0.25"/>
    <row r="49394" hidden="1" x14ac:dyDescent="0.25"/>
    <row r="49395" hidden="1" x14ac:dyDescent="0.25"/>
    <row r="49396" hidden="1" x14ac:dyDescent="0.25"/>
    <row r="49397" hidden="1" x14ac:dyDescent="0.25"/>
    <row r="49398" hidden="1" x14ac:dyDescent="0.25"/>
    <row r="49399" hidden="1" x14ac:dyDescent="0.25"/>
    <row r="49400" hidden="1" x14ac:dyDescent="0.25"/>
    <row r="49401" hidden="1" x14ac:dyDescent="0.25"/>
    <row r="49402" hidden="1" x14ac:dyDescent="0.25"/>
    <row r="49403" hidden="1" x14ac:dyDescent="0.25"/>
    <row r="49404" hidden="1" x14ac:dyDescent="0.25"/>
    <row r="49405" hidden="1" x14ac:dyDescent="0.25"/>
    <row r="49406" hidden="1" x14ac:dyDescent="0.25"/>
    <row r="49407" hidden="1" x14ac:dyDescent="0.25"/>
    <row r="49408" hidden="1" x14ac:dyDescent="0.25"/>
    <row r="49409" hidden="1" x14ac:dyDescent="0.25"/>
    <row r="49410" hidden="1" x14ac:dyDescent="0.25"/>
    <row r="49411" hidden="1" x14ac:dyDescent="0.25"/>
    <row r="49412" hidden="1" x14ac:dyDescent="0.25"/>
    <row r="49413" hidden="1" x14ac:dyDescent="0.25"/>
    <row r="49414" hidden="1" x14ac:dyDescent="0.25"/>
    <row r="49415" hidden="1" x14ac:dyDescent="0.25"/>
    <row r="49416" hidden="1" x14ac:dyDescent="0.25"/>
    <row r="49417" hidden="1" x14ac:dyDescent="0.25"/>
    <row r="49418" hidden="1" x14ac:dyDescent="0.25"/>
    <row r="49419" hidden="1" x14ac:dyDescent="0.25"/>
    <row r="49420" hidden="1" x14ac:dyDescent="0.25"/>
    <row r="49421" hidden="1" x14ac:dyDescent="0.25"/>
    <row r="49422" hidden="1" x14ac:dyDescent="0.25"/>
    <row r="49423" hidden="1" x14ac:dyDescent="0.25"/>
    <row r="49424" hidden="1" x14ac:dyDescent="0.25"/>
    <row r="49425" hidden="1" x14ac:dyDescent="0.25"/>
    <row r="49426" hidden="1" x14ac:dyDescent="0.25"/>
    <row r="49427" hidden="1" x14ac:dyDescent="0.25"/>
    <row r="49428" hidden="1" x14ac:dyDescent="0.25"/>
    <row r="49429" hidden="1" x14ac:dyDescent="0.25"/>
    <row r="49430" hidden="1" x14ac:dyDescent="0.25"/>
    <row r="49431" hidden="1" x14ac:dyDescent="0.25"/>
    <row r="49432" hidden="1" x14ac:dyDescent="0.25"/>
    <row r="49433" hidden="1" x14ac:dyDescent="0.25"/>
    <row r="49434" hidden="1" x14ac:dyDescent="0.25"/>
    <row r="49435" hidden="1" x14ac:dyDescent="0.25"/>
    <row r="49436" hidden="1" x14ac:dyDescent="0.25"/>
    <row r="49437" hidden="1" x14ac:dyDescent="0.25"/>
    <row r="49438" hidden="1" x14ac:dyDescent="0.25"/>
    <row r="49439" hidden="1" x14ac:dyDescent="0.25"/>
    <row r="49440" hidden="1" x14ac:dyDescent="0.25"/>
    <row r="49441" hidden="1" x14ac:dyDescent="0.25"/>
    <row r="49442" hidden="1" x14ac:dyDescent="0.25"/>
    <row r="49443" hidden="1" x14ac:dyDescent="0.25"/>
    <row r="49444" hidden="1" x14ac:dyDescent="0.25"/>
    <row r="49445" hidden="1" x14ac:dyDescent="0.25"/>
    <row r="49446" hidden="1" x14ac:dyDescent="0.25"/>
    <row r="49447" hidden="1" x14ac:dyDescent="0.25"/>
    <row r="49448" hidden="1" x14ac:dyDescent="0.25"/>
    <row r="49449" hidden="1" x14ac:dyDescent="0.25"/>
    <row r="49450" hidden="1" x14ac:dyDescent="0.25"/>
    <row r="49451" hidden="1" x14ac:dyDescent="0.25"/>
    <row r="49452" hidden="1" x14ac:dyDescent="0.25"/>
    <row r="49453" hidden="1" x14ac:dyDescent="0.25"/>
    <row r="49454" hidden="1" x14ac:dyDescent="0.25"/>
    <row r="49455" hidden="1" x14ac:dyDescent="0.25"/>
    <row r="49456" hidden="1" x14ac:dyDescent="0.25"/>
    <row r="49457" hidden="1" x14ac:dyDescent="0.25"/>
    <row r="49458" hidden="1" x14ac:dyDescent="0.25"/>
    <row r="49459" hidden="1" x14ac:dyDescent="0.25"/>
    <row r="49460" hidden="1" x14ac:dyDescent="0.25"/>
    <row r="49461" hidden="1" x14ac:dyDescent="0.25"/>
    <row r="49462" hidden="1" x14ac:dyDescent="0.25"/>
    <row r="49463" hidden="1" x14ac:dyDescent="0.25"/>
    <row r="49464" hidden="1" x14ac:dyDescent="0.25"/>
    <row r="49465" hidden="1" x14ac:dyDescent="0.25"/>
    <row r="49466" hidden="1" x14ac:dyDescent="0.25"/>
    <row r="49467" hidden="1" x14ac:dyDescent="0.25"/>
    <row r="49468" hidden="1" x14ac:dyDescent="0.25"/>
    <row r="49469" hidden="1" x14ac:dyDescent="0.25"/>
    <row r="49470" hidden="1" x14ac:dyDescent="0.25"/>
    <row r="49471" hidden="1" x14ac:dyDescent="0.25"/>
    <row r="49472" hidden="1" x14ac:dyDescent="0.25"/>
    <row r="49473" hidden="1" x14ac:dyDescent="0.25"/>
    <row r="49474" hidden="1" x14ac:dyDescent="0.25"/>
    <row r="49475" hidden="1" x14ac:dyDescent="0.25"/>
    <row r="49476" hidden="1" x14ac:dyDescent="0.25"/>
    <row r="49477" hidden="1" x14ac:dyDescent="0.25"/>
    <row r="49478" hidden="1" x14ac:dyDescent="0.25"/>
    <row r="49479" hidden="1" x14ac:dyDescent="0.25"/>
    <row r="49480" hidden="1" x14ac:dyDescent="0.25"/>
    <row r="49481" hidden="1" x14ac:dyDescent="0.25"/>
    <row r="49482" hidden="1" x14ac:dyDescent="0.25"/>
    <row r="49483" hidden="1" x14ac:dyDescent="0.25"/>
    <row r="49484" hidden="1" x14ac:dyDescent="0.25"/>
    <row r="49485" hidden="1" x14ac:dyDescent="0.25"/>
    <row r="49486" hidden="1" x14ac:dyDescent="0.25"/>
    <row r="49487" hidden="1" x14ac:dyDescent="0.25"/>
    <row r="49488" hidden="1" x14ac:dyDescent="0.25"/>
    <row r="49489" hidden="1" x14ac:dyDescent="0.25"/>
    <row r="49490" hidden="1" x14ac:dyDescent="0.25"/>
    <row r="49491" hidden="1" x14ac:dyDescent="0.25"/>
    <row r="49492" hidden="1" x14ac:dyDescent="0.25"/>
    <row r="49493" hidden="1" x14ac:dyDescent="0.25"/>
    <row r="49494" hidden="1" x14ac:dyDescent="0.25"/>
    <row r="49495" hidden="1" x14ac:dyDescent="0.25"/>
    <row r="49496" hidden="1" x14ac:dyDescent="0.25"/>
    <row r="49497" hidden="1" x14ac:dyDescent="0.25"/>
    <row r="49498" hidden="1" x14ac:dyDescent="0.25"/>
    <row r="49499" hidden="1" x14ac:dyDescent="0.25"/>
    <row r="49500" hidden="1" x14ac:dyDescent="0.25"/>
    <row r="49501" hidden="1" x14ac:dyDescent="0.25"/>
    <row r="49502" hidden="1" x14ac:dyDescent="0.25"/>
    <row r="49503" hidden="1" x14ac:dyDescent="0.25"/>
    <row r="49504" hidden="1" x14ac:dyDescent="0.25"/>
    <row r="49505" hidden="1" x14ac:dyDescent="0.25"/>
    <row r="49506" hidden="1" x14ac:dyDescent="0.25"/>
    <row r="49507" hidden="1" x14ac:dyDescent="0.25"/>
    <row r="49508" hidden="1" x14ac:dyDescent="0.25"/>
    <row r="49509" hidden="1" x14ac:dyDescent="0.25"/>
    <row r="49510" hidden="1" x14ac:dyDescent="0.25"/>
    <row r="49511" hidden="1" x14ac:dyDescent="0.25"/>
    <row r="49512" hidden="1" x14ac:dyDescent="0.25"/>
    <row r="49513" hidden="1" x14ac:dyDescent="0.25"/>
    <row r="49514" hidden="1" x14ac:dyDescent="0.25"/>
    <row r="49515" hidden="1" x14ac:dyDescent="0.25"/>
    <row r="49516" hidden="1" x14ac:dyDescent="0.25"/>
    <row r="49517" hidden="1" x14ac:dyDescent="0.25"/>
    <row r="49518" hidden="1" x14ac:dyDescent="0.25"/>
    <row r="49519" hidden="1" x14ac:dyDescent="0.25"/>
    <row r="49520" hidden="1" x14ac:dyDescent="0.25"/>
    <row r="49521" hidden="1" x14ac:dyDescent="0.25"/>
    <row r="49522" hidden="1" x14ac:dyDescent="0.25"/>
    <row r="49523" hidden="1" x14ac:dyDescent="0.25"/>
    <row r="49524" hidden="1" x14ac:dyDescent="0.25"/>
    <row r="49525" hidden="1" x14ac:dyDescent="0.25"/>
    <row r="49526" hidden="1" x14ac:dyDescent="0.25"/>
    <row r="49527" hidden="1" x14ac:dyDescent="0.25"/>
    <row r="49528" hidden="1" x14ac:dyDescent="0.25"/>
    <row r="49529" hidden="1" x14ac:dyDescent="0.25"/>
    <row r="49530" hidden="1" x14ac:dyDescent="0.25"/>
    <row r="49531" hidden="1" x14ac:dyDescent="0.25"/>
    <row r="49532" hidden="1" x14ac:dyDescent="0.25"/>
    <row r="49533" hidden="1" x14ac:dyDescent="0.25"/>
    <row r="49534" hidden="1" x14ac:dyDescent="0.25"/>
    <row r="49535" hidden="1" x14ac:dyDescent="0.25"/>
    <row r="49536" hidden="1" x14ac:dyDescent="0.25"/>
    <row r="49537" hidden="1" x14ac:dyDescent="0.25"/>
    <row r="49538" hidden="1" x14ac:dyDescent="0.25"/>
    <row r="49539" hidden="1" x14ac:dyDescent="0.25"/>
    <row r="49540" hidden="1" x14ac:dyDescent="0.25"/>
    <row r="49541" hidden="1" x14ac:dyDescent="0.25"/>
    <row r="49542" hidden="1" x14ac:dyDescent="0.25"/>
    <row r="49543" hidden="1" x14ac:dyDescent="0.25"/>
    <row r="49544" hidden="1" x14ac:dyDescent="0.25"/>
    <row r="49545" hidden="1" x14ac:dyDescent="0.25"/>
    <row r="49546" hidden="1" x14ac:dyDescent="0.25"/>
    <row r="49547" hidden="1" x14ac:dyDescent="0.25"/>
    <row r="49548" hidden="1" x14ac:dyDescent="0.25"/>
    <row r="49549" hidden="1" x14ac:dyDescent="0.25"/>
    <row r="49550" hidden="1" x14ac:dyDescent="0.25"/>
    <row r="49551" hidden="1" x14ac:dyDescent="0.25"/>
    <row r="49552" hidden="1" x14ac:dyDescent="0.25"/>
    <row r="49553" hidden="1" x14ac:dyDescent="0.25"/>
    <row r="49554" hidden="1" x14ac:dyDescent="0.25"/>
    <row r="49555" hidden="1" x14ac:dyDescent="0.25"/>
    <row r="49556" hidden="1" x14ac:dyDescent="0.25"/>
    <row r="49557" hidden="1" x14ac:dyDescent="0.25"/>
    <row r="49558" hidden="1" x14ac:dyDescent="0.25"/>
    <row r="49559" hidden="1" x14ac:dyDescent="0.25"/>
    <row r="49560" hidden="1" x14ac:dyDescent="0.25"/>
    <row r="49561" hidden="1" x14ac:dyDescent="0.25"/>
    <row r="49562" hidden="1" x14ac:dyDescent="0.25"/>
    <row r="49563" hidden="1" x14ac:dyDescent="0.25"/>
    <row r="49564" hidden="1" x14ac:dyDescent="0.25"/>
    <row r="49565" hidden="1" x14ac:dyDescent="0.25"/>
    <row r="49566" hidden="1" x14ac:dyDescent="0.25"/>
    <row r="49567" hidden="1" x14ac:dyDescent="0.25"/>
    <row r="49568" hidden="1" x14ac:dyDescent="0.25"/>
    <row r="49569" hidden="1" x14ac:dyDescent="0.25"/>
    <row r="49570" hidden="1" x14ac:dyDescent="0.25"/>
    <row r="49571" hidden="1" x14ac:dyDescent="0.25"/>
    <row r="49572" hidden="1" x14ac:dyDescent="0.25"/>
    <row r="49573" hidden="1" x14ac:dyDescent="0.25"/>
    <row r="49574" hidden="1" x14ac:dyDescent="0.25"/>
    <row r="49575" hidden="1" x14ac:dyDescent="0.25"/>
    <row r="49576" hidden="1" x14ac:dyDescent="0.25"/>
    <row r="49577" hidden="1" x14ac:dyDescent="0.25"/>
    <row r="49578" hidden="1" x14ac:dyDescent="0.25"/>
    <row r="49579" hidden="1" x14ac:dyDescent="0.25"/>
    <row r="49580" hidden="1" x14ac:dyDescent="0.25"/>
    <row r="49581" hidden="1" x14ac:dyDescent="0.25"/>
    <row r="49582" hidden="1" x14ac:dyDescent="0.25"/>
    <row r="49583" hidden="1" x14ac:dyDescent="0.25"/>
    <row r="49584" hidden="1" x14ac:dyDescent="0.25"/>
    <row r="49585" hidden="1" x14ac:dyDescent="0.25"/>
    <row r="49586" hidden="1" x14ac:dyDescent="0.25"/>
    <row r="49587" hidden="1" x14ac:dyDescent="0.25"/>
    <row r="49588" hidden="1" x14ac:dyDescent="0.25"/>
    <row r="49589" hidden="1" x14ac:dyDescent="0.25"/>
    <row r="49590" hidden="1" x14ac:dyDescent="0.25"/>
    <row r="49591" hidden="1" x14ac:dyDescent="0.25"/>
    <row r="49592" hidden="1" x14ac:dyDescent="0.25"/>
    <row r="49593" hidden="1" x14ac:dyDescent="0.25"/>
    <row r="49594" hidden="1" x14ac:dyDescent="0.25"/>
    <row r="49595" hidden="1" x14ac:dyDescent="0.25"/>
    <row r="49596" hidden="1" x14ac:dyDescent="0.25"/>
    <row r="49597" hidden="1" x14ac:dyDescent="0.25"/>
    <row r="49598" hidden="1" x14ac:dyDescent="0.25"/>
    <row r="49599" hidden="1" x14ac:dyDescent="0.25"/>
    <row r="49600" hidden="1" x14ac:dyDescent="0.25"/>
    <row r="49601" hidden="1" x14ac:dyDescent="0.25"/>
    <row r="49602" hidden="1" x14ac:dyDescent="0.25"/>
    <row r="49603" hidden="1" x14ac:dyDescent="0.25"/>
    <row r="49604" hidden="1" x14ac:dyDescent="0.25"/>
    <row r="49605" hidden="1" x14ac:dyDescent="0.25"/>
    <row r="49606" hidden="1" x14ac:dyDescent="0.25"/>
    <row r="49607" hidden="1" x14ac:dyDescent="0.25"/>
    <row r="49608" hidden="1" x14ac:dyDescent="0.25"/>
    <row r="49609" hidden="1" x14ac:dyDescent="0.25"/>
    <row r="49610" hidden="1" x14ac:dyDescent="0.25"/>
    <row r="49611" hidden="1" x14ac:dyDescent="0.25"/>
    <row r="49612" hidden="1" x14ac:dyDescent="0.25"/>
    <row r="49613" hidden="1" x14ac:dyDescent="0.25"/>
    <row r="49614" hidden="1" x14ac:dyDescent="0.25"/>
    <row r="49615" hidden="1" x14ac:dyDescent="0.25"/>
    <row r="49616" hidden="1" x14ac:dyDescent="0.25"/>
    <row r="49617" hidden="1" x14ac:dyDescent="0.25"/>
    <row r="49618" hidden="1" x14ac:dyDescent="0.25"/>
    <row r="49619" hidden="1" x14ac:dyDescent="0.25"/>
    <row r="49620" hidden="1" x14ac:dyDescent="0.25"/>
    <row r="49621" hidden="1" x14ac:dyDescent="0.25"/>
    <row r="49622" hidden="1" x14ac:dyDescent="0.25"/>
    <row r="49623" hidden="1" x14ac:dyDescent="0.25"/>
    <row r="49624" hidden="1" x14ac:dyDescent="0.25"/>
    <row r="49625" hidden="1" x14ac:dyDescent="0.25"/>
    <row r="49626" hidden="1" x14ac:dyDescent="0.25"/>
    <row r="49627" hidden="1" x14ac:dyDescent="0.25"/>
    <row r="49628" hidden="1" x14ac:dyDescent="0.25"/>
    <row r="49629" hidden="1" x14ac:dyDescent="0.25"/>
    <row r="49630" hidden="1" x14ac:dyDescent="0.25"/>
    <row r="49631" hidden="1" x14ac:dyDescent="0.25"/>
    <row r="49632" hidden="1" x14ac:dyDescent="0.25"/>
    <row r="49633" hidden="1" x14ac:dyDescent="0.25"/>
    <row r="49634" hidden="1" x14ac:dyDescent="0.25"/>
    <row r="49635" hidden="1" x14ac:dyDescent="0.25"/>
    <row r="49636" hidden="1" x14ac:dyDescent="0.25"/>
    <row r="49637" hidden="1" x14ac:dyDescent="0.25"/>
    <row r="49638" hidden="1" x14ac:dyDescent="0.25"/>
    <row r="49639" hidden="1" x14ac:dyDescent="0.25"/>
    <row r="49640" hidden="1" x14ac:dyDescent="0.25"/>
    <row r="49641" hidden="1" x14ac:dyDescent="0.25"/>
    <row r="49642" hidden="1" x14ac:dyDescent="0.25"/>
    <row r="49643" hidden="1" x14ac:dyDescent="0.25"/>
    <row r="49644" hidden="1" x14ac:dyDescent="0.25"/>
    <row r="49645" hidden="1" x14ac:dyDescent="0.25"/>
    <row r="49646" hidden="1" x14ac:dyDescent="0.25"/>
    <row r="49647" hidden="1" x14ac:dyDescent="0.25"/>
    <row r="49648" hidden="1" x14ac:dyDescent="0.25"/>
    <row r="49649" hidden="1" x14ac:dyDescent="0.25"/>
    <row r="49650" hidden="1" x14ac:dyDescent="0.25"/>
    <row r="49651" hidden="1" x14ac:dyDescent="0.25"/>
    <row r="49652" hidden="1" x14ac:dyDescent="0.25"/>
    <row r="49653" hidden="1" x14ac:dyDescent="0.25"/>
    <row r="49654" hidden="1" x14ac:dyDescent="0.25"/>
    <row r="49655" hidden="1" x14ac:dyDescent="0.25"/>
    <row r="49656" hidden="1" x14ac:dyDescent="0.25"/>
    <row r="49657" hidden="1" x14ac:dyDescent="0.25"/>
    <row r="49658" hidden="1" x14ac:dyDescent="0.25"/>
    <row r="49659" hidden="1" x14ac:dyDescent="0.25"/>
    <row r="49660" hidden="1" x14ac:dyDescent="0.25"/>
    <row r="49661" hidden="1" x14ac:dyDescent="0.25"/>
    <row r="49662" hidden="1" x14ac:dyDescent="0.25"/>
    <row r="49663" hidden="1" x14ac:dyDescent="0.25"/>
    <row r="49664" hidden="1" x14ac:dyDescent="0.25"/>
    <row r="49665" hidden="1" x14ac:dyDescent="0.25"/>
    <row r="49666" hidden="1" x14ac:dyDescent="0.25"/>
    <row r="49667" hidden="1" x14ac:dyDescent="0.25"/>
    <row r="49668" hidden="1" x14ac:dyDescent="0.25"/>
    <row r="49669" hidden="1" x14ac:dyDescent="0.25"/>
    <row r="49670" hidden="1" x14ac:dyDescent="0.25"/>
    <row r="49671" hidden="1" x14ac:dyDescent="0.25"/>
    <row r="49672" hidden="1" x14ac:dyDescent="0.25"/>
    <row r="49673" hidden="1" x14ac:dyDescent="0.25"/>
    <row r="49674" hidden="1" x14ac:dyDescent="0.25"/>
    <row r="49675" hidden="1" x14ac:dyDescent="0.25"/>
    <row r="49676" hidden="1" x14ac:dyDescent="0.25"/>
    <row r="49677" hidden="1" x14ac:dyDescent="0.25"/>
    <row r="49678" hidden="1" x14ac:dyDescent="0.25"/>
    <row r="49679" hidden="1" x14ac:dyDescent="0.25"/>
    <row r="49680" hidden="1" x14ac:dyDescent="0.25"/>
    <row r="49681" hidden="1" x14ac:dyDescent="0.25"/>
    <row r="49682" hidden="1" x14ac:dyDescent="0.25"/>
    <row r="49683" hidden="1" x14ac:dyDescent="0.25"/>
    <row r="49684" hidden="1" x14ac:dyDescent="0.25"/>
    <row r="49685" hidden="1" x14ac:dyDescent="0.25"/>
    <row r="49686" hidden="1" x14ac:dyDescent="0.25"/>
    <row r="49687" hidden="1" x14ac:dyDescent="0.25"/>
    <row r="49688" hidden="1" x14ac:dyDescent="0.25"/>
    <row r="49689" hidden="1" x14ac:dyDescent="0.25"/>
    <row r="49690" hidden="1" x14ac:dyDescent="0.25"/>
    <row r="49691" hidden="1" x14ac:dyDescent="0.25"/>
    <row r="49692" hidden="1" x14ac:dyDescent="0.25"/>
    <row r="49693" hidden="1" x14ac:dyDescent="0.25"/>
    <row r="49694" hidden="1" x14ac:dyDescent="0.25"/>
    <row r="49695" hidden="1" x14ac:dyDescent="0.25"/>
    <row r="49696" hidden="1" x14ac:dyDescent="0.25"/>
    <row r="49697" hidden="1" x14ac:dyDescent="0.25"/>
    <row r="49698" hidden="1" x14ac:dyDescent="0.25"/>
    <row r="49699" hidden="1" x14ac:dyDescent="0.25"/>
    <row r="49700" hidden="1" x14ac:dyDescent="0.25"/>
    <row r="49701" hidden="1" x14ac:dyDescent="0.25"/>
    <row r="49702" hidden="1" x14ac:dyDescent="0.25"/>
    <row r="49703" hidden="1" x14ac:dyDescent="0.25"/>
    <row r="49704" hidden="1" x14ac:dyDescent="0.25"/>
    <row r="49705" hidden="1" x14ac:dyDescent="0.25"/>
    <row r="49706" hidden="1" x14ac:dyDescent="0.25"/>
    <row r="49707" hidden="1" x14ac:dyDescent="0.25"/>
    <row r="49708" hidden="1" x14ac:dyDescent="0.25"/>
    <row r="49709" hidden="1" x14ac:dyDescent="0.25"/>
    <row r="49710" hidden="1" x14ac:dyDescent="0.25"/>
    <row r="49711" hidden="1" x14ac:dyDescent="0.25"/>
    <row r="49712" hidden="1" x14ac:dyDescent="0.25"/>
    <row r="49713" hidden="1" x14ac:dyDescent="0.25"/>
    <row r="49714" hidden="1" x14ac:dyDescent="0.25"/>
    <row r="49715" hidden="1" x14ac:dyDescent="0.25"/>
    <row r="49716" hidden="1" x14ac:dyDescent="0.25"/>
    <row r="49717" hidden="1" x14ac:dyDescent="0.25"/>
    <row r="49718" hidden="1" x14ac:dyDescent="0.25"/>
    <row r="49719" hidden="1" x14ac:dyDescent="0.25"/>
    <row r="49720" hidden="1" x14ac:dyDescent="0.25"/>
    <row r="49721" hidden="1" x14ac:dyDescent="0.25"/>
    <row r="49722" hidden="1" x14ac:dyDescent="0.25"/>
    <row r="49723" hidden="1" x14ac:dyDescent="0.25"/>
    <row r="49724" hidden="1" x14ac:dyDescent="0.25"/>
    <row r="49725" hidden="1" x14ac:dyDescent="0.25"/>
    <row r="49726" hidden="1" x14ac:dyDescent="0.25"/>
    <row r="49727" hidden="1" x14ac:dyDescent="0.25"/>
    <row r="49728" hidden="1" x14ac:dyDescent="0.25"/>
    <row r="49729" hidden="1" x14ac:dyDescent="0.25"/>
    <row r="49730" hidden="1" x14ac:dyDescent="0.25"/>
    <row r="49731" hidden="1" x14ac:dyDescent="0.25"/>
    <row r="49732" hidden="1" x14ac:dyDescent="0.25"/>
    <row r="49733" hidden="1" x14ac:dyDescent="0.25"/>
    <row r="49734" hidden="1" x14ac:dyDescent="0.25"/>
    <row r="49735" hidden="1" x14ac:dyDescent="0.25"/>
    <row r="49736" hidden="1" x14ac:dyDescent="0.25"/>
    <row r="49737" hidden="1" x14ac:dyDescent="0.25"/>
    <row r="49738" hidden="1" x14ac:dyDescent="0.25"/>
    <row r="49739" hidden="1" x14ac:dyDescent="0.25"/>
    <row r="49740" hidden="1" x14ac:dyDescent="0.25"/>
    <row r="49741" hidden="1" x14ac:dyDescent="0.25"/>
    <row r="49742" hidden="1" x14ac:dyDescent="0.25"/>
    <row r="49743" hidden="1" x14ac:dyDescent="0.25"/>
    <row r="49744" hidden="1" x14ac:dyDescent="0.25"/>
    <row r="49745" hidden="1" x14ac:dyDescent="0.25"/>
    <row r="49746" hidden="1" x14ac:dyDescent="0.25"/>
    <row r="49747" hidden="1" x14ac:dyDescent="0.25"/>
    <row r="49748" hidden="1" x14ac:dyDescent="0.25"/>
    <row r="49749" hidden="1" x14ac:dyDescent="0.25"/>
    <row r="49750" hidden="1" x14ac:dyDescent="0.25"/>
    <row r="49751" hidden="1" x14ac:dyDescent="0.25"/>
    <row r="49752" hidden="1" x14ac:dyDescent="0.25"/>
    <row r="49753" hidden="1" x14ac:dyDescent="0.25"/>
    <row r="49754" hidden="1" x14ac:dyDescent="0.25"/>
    <row r="49755" hidden="1" x14ac:dyDescent="0.25"/>
    <row r="49756" hidden="1" x14ac:dyDescent="0.25"/>
    <row r="49757" hidden="1" x14ac:dyDescent="0.25"/>
    <row r="49758" hidden="1" x14ac:dyDescent="0.25"/>
    <row r="49759" hidden="1" x14ac:dyDescent="0.25"/>
    <row r="49760" hidden="1" x14ac:dyDescent="0.25"/>
    <row r="49761" hidden="1" x14ac:dyDescent="0.25"/>
    <row r="49762" hidden="1" x14ac:dyDescent="0.25"/>
    <row r="49763" hidden="1" x14ac:dyDescent="0.25"/>
    <row r="49764" hidden="1" x14ac:dyDescent="0.25"/>
    <row r="49765" hidden="1" x14ac:dyDescent="0.25"/>
    <row r="49766" hidden="1" x14ac:dyDescent="0.25"/>
    <row r="49767" hidden="1" x14ac:dyDescent="0.25"/>
    <row r="49768" hidden="1" x14ac:dyDescent="0.25"/>
    <row r="49769" hidden="1" x14ac:dyDescent="0.25"/>
    <row r="49770" hidden="1" x14ac:dyDescent="0.25"/>
    <row r="49771" hidden="1" x14ac:dyDescent="0.25"/>
    <row r="49772" hidden="1" x14ac:dyDescent="0.25"/>
    <row r="49773" hidden="1" x14ac:dyDescent="0.25"/>
    <row r="49774" hidden="1" x14ac:dyDescent="0.25"/>
    <row r="49775" hidden="1" x14ac:dyDescent="0.25"/>
    <row r="49776" hidden="1" x14ac:dyDescent="0.25"/>
    <row r="49777" hidden="1" x14ac:dyDescent="0.25"/>
    <row r="49778" hidden="1" x14ac:dyDescent="0.25"/>
    <row r="49779" hidden="1" x14ac:dyDescent="0.25"/>
    <row r="49780" hidden="1" x14ac:dyDescent="0.25"/>
    <row r="49781" hidden="1" x14ac:dyDescent="0.25"/>
    <row r="49782" hidden="1" x14ac:dyDescent="0.25"/>
    <row r="49783" hidden="1" x14ac:dyDescent="0.25"/>
    <row r="49784" hidden="1" x14ac:dyDescent="0.25"/>
    <row r="49785" hidden="1" x14ac:dyDescent="0.25"/>
    <row r="49786" hidden="1" x14ac:dyDescent="0.25"/>
    <row r="49787" hidden="1" x14ac:dyDescent="0.25"/>
    <row r="49788" hidden="1" x14ac:dyDescent="0.25"/>
    <row r="49789" hidden="1" x14ac:dyDescent="0.25"/>
    <row r="49790" hidden="1" x14ac:dyDescent="0.25"/>
    <row r="49791" hidden="1" x14ac:dyDescent="0.25"/>
    <row r="49792" hidden="1" x14ac:dyDescent="0.25"/>
    <row r="49793" hidden="1" x14ac:dyDescent="0.25"/>
    <row r="49794" hidden="1" x14ac:dyDescent="0.25"/>
    <row r="49795" hidden="1" x14ac:dyDescent="0.25"/>
    <row r="49796" hidden="1" x14ac:dyDescent="0.25"/>
    <row r="49797" hidden="1" x14ac:dyDescent="0.25"/>
    <row r="49798" hidden="1" x14ac:dyDescent="0.25"/>
    <row r="49799" hidden="1" x14ac:dyDescent="0.25"/>
    <row r="49800" hidden="1" x14ac:dyDescent="0.25"/>
    <row r="49801" hidden="1" x14ac:dyDescent="0.25"/>
    <row r="49802" hidden="1" x14ac:dyDescent="0.25"/>
    <row r="49803" hidden="1" x14ac:dyDescent="0.25"/>
    <row r="49804" hidden="1" x14ac:dyDescent="0.25"/>
    <row r="49805" hidden="1" x14ac:dyDescent="0.25"/>
    <row r="49806" hidden="1" x14ac:dyDescent="0.25"/>
    <row r="49807" hidden="1" x14ac:dyDescent="0.25"/>
    <row r="49808" hidden="1" x14ac:dyDescent="0.25"/>
    <row r="49809" hidden="1" x14ac:dyDescent="0.25"/>
    <row r="49810" hidden="1" x14ac:dyDescent="0.25"/>
    <row r="49811" hidden="1" x14ac:dyDescent="0.25"/>
    <row r="49812" hidden="1" x14ac:dyDescent="0.25"/>
    <row r="49813" hidden="1" x14ac:dyDescent="0.25"/>
    <row r="49814" hidden="1" x14ac:dyDescent="0.25"/>
    <row r="49815" hidden="1" x14ac:dyDescent="0.25"/>
    <row r="49816" hidden="1" x14ac:dyDescent="0.25"/>
    <row r="49817" hidden="1" x14ac:dyDescent="0.25"/>
    <row r="49818" hidden="1" x14ac:dyDescent="0.25"/>
    <row r="49819" hidden="1" x14ac:dyDescent="0.25"/>
    <row r="49820" hidden="1" x14ac:dyDescent="0.25"/>
    <row r="49821" hidden="1" x14ac:dyDescent="0.25"/>
    <row r="49822" hidden="1" x14ac:dyDescent="0.25"/>
    <row r="49823" hidden="1" x14ac:dyDescent="0.25"/>
    <row r="49824" hidden="1" x14ac:dyDescent="0.25"/>
    <row r="49825" hidden="1" x14ac:dyDescent="0.25"/>
    <row r="49826" hidden="1" x14ac:dyDescent="0.25"/>
    <row r="49827" hidden="1" x14ac:dyDescent="0.25"/>
    <row r="49828" hidden="1" x14ac:dyDescent="0.25"/>
    <row r="49829" hidden="1" x14ac:dyDescent="0.25"/>
    <row r="49830" hidden="1" x14ac:dyDescent="0.25"/>
    <row r="49831" hidden="1" x14ac:dyDescent="0.25"/>
    <row r="49832" hidden="1" x14ac:dyDescent="0.25"/>
    <row r="49833" hidden="1" x14ac:dyDescent="0.25"/>
    <row r="49834" hidden="1" x14ac:dyDescent="0.25"/>
    <row r="49835" hidden="1" x14ac:dyDescent="0.25"/>
    <row r="49836" hidden="1" x14ac:dyDescent="0.25"/>
    <row r="49837" hidden="1" x14ac:dyDescent="0.25"/>
    <row r="49838" hidden="1" x14ac:dyDescent="0.25"/>
    <row r="49839" hidden="1" x14ac:dyDescent="0.25"/>
    <row r="49840" hidden="1" x14ac:dyDescent="0.25"/>
    <row r="49841" hidden="1" x14ac:dyDescent="0.25"/>
    <row r="49842" hidden="1" x14ac:dyDescent="0.25"/>
    <row r="49843" hidden="1" x14ac:dyDescent="0.25"/>
    <row r="49844" hidden="1" x14ac:dyDescent="0.25"/>
    <row r="49845" hidden="1" x14ac:dyDescent="0.25"/>
    <row r="49846" hidden="1" x14ac:dyDescent="0.25"/>
    <row r="49847" hidden="1" x14ac:dyDescent="0.25"/>
    <row r="49848" hidden="1" x14ac:dyDescent="0.25"/>
    <row r="49849" hidden="1" x14ac:dyDescent="0.25"/>
    <row r="49850" hidden="1" x14ac:dyDescent="0.25"/>
    <row r="49851" hidden="1" x14ac:dyDescent="0.25"/>
    <row r="49852" hidden="1" x14ac:dyDescent="0.25"/>
    <row r="49853" hidden="1" x14ac:dyDescent="0.25"/>
    <row r="49854" hidden="1" x14ac:dyDescent="0.25"/>
    <row r="49855" hidden="1" x14ac:dyDescent="0.25"/>
    <row r="49856" hidden="1" x14ac:dyDescent="0.25"/>
    <row r="49857" hidden="1" x14ac:dyDescent="0.25"/>
    <row r="49858" hidden="1" x14ac:dyDescent="0.25"/>
    <row r="49859" hidden="1" x14ac:dyDescent="0.25"/>
    <row r="49860" hidden="1" x14ac:dyDescent="0.25"/>
    <row r="49861" hidden="1" x14ac:dyDescent="0.25"/>
    <row r="49862" hidden="1" x14ac:dyDescent="0.25"/>
    <row r="49863" hidden="1" x14ac:dyDescent="0.25"/>
    <row r="49864" hidden="1" x14ac:dyDescent="0.25"/>
    <row r="49865" hidden="1" x14ac:dyDescent="0.25"/>
    <row r="49866" hidden="1" x14ac:dyDescent="0.25"/>
    <row r="49867" hidden="1" x14ac:dyDescent="0.25"/>
    <row r="49868" hidden="1" x14ac:dyDescent="0.25"/>
    <row r="49869" hidden="1" x14ac:dyDescent="0.25"/>
    <row r="49870" hidden="1" x14ac:dyDescent="0.25"/>
    <row r="49871" hidden="1" x14ac:dyDescent="0.25"/>
    <row r="49872" hidden="1" x14ac:dyDescent="0.25"/>
    <row r="49873" hidden="1" x14ac:dyDescent="0.25"/>
    <row r="49874" hidden="1" x14ac:dyDescent="0.25"/>
    <row r="49875" hidden="1" x14ac:dyDescent="0.25"/>
    <row r="49876" hidden="1" x14ac:dyDescent="0.25"/>
    <row r="49877" hidden="1" x14ac:dyDescent="0.25"/>
    <row r="49878" hidden="1" x14ac:dyDescent="0.25"/>
    <row r="49879" hidden="1" x14ac:dyDescent="0.25"/>
    <row r="49880" hidden="1" x14ac:dyDescent="0.25"/>
    <row r="49881" hidden="1" x14ac:dyDescent="0.25"/>
    <row r="49882" hidden="1" x14ac:dyDescent="0.25"/>
    <row r="49883" hidden="1" x14ac:dyDescent="0.25"/>
    <row r="49884" hidden="1" x14ac:dyDescent="0.25"/>
    <row r="49885" hidden="1" x14ac:dyDescent="0.25"/>
    <row r="49886" hidden="1" x14ac:dyDescent="0.25"/>
    <row r="49887" hidden="1" x14ac:dyDescent="0.25"/>
    <row r="49888" hidden="1" x14ac:dyDescent="0.25"/>
    <row r="49889" hidden="1" x14ac:dyDescent="0.25"/>
    <row r="49890" hidden="1" x14ac:dyDescent="0.25"/>
    <row r="49891" hidden="1" x14ac:dyDescent="0.25"/>
    <row r="49892" hidden="1" x14ac:dyDescent="0.25"/>
    <row r="49893" hidden="1" x14ac:dyDescent="0.25"/>
    <row r="49894" hidden="1" x14ac:dyDescent="0.25"/>
    <row r="49895" hidden="1" x14ac:dyDescent="0.25"/>
    <row r="49896" hidden="1" x14ac:dyDescent="0.25"/>
    <row r="49897" hidden="1" x14ac:dyDescent="0.25"/>
    <row r="49898" hidden="1" x14ac:dyDescent="0.25"/>
    <row r="49899" hidden="1" x14ac:dyDescent="0.25"/>
    <row r="49900" hidden="1" x14ac:dyDescent="0.25"/>
    <row r="49901" hidden="1" x14ac:dyDescent="0.25"/>
    <row r="49902" hidden="1" x14ac:dyDescent="0.25"/>
    <row r="49903" hidden="1" x14ac:dyDescent="0.25"/>
    <row r="49904" hidden="1" x14ac:dyDescent="0.25"/>
    <row r="49905" hidden="1" x14ac:dyDescent="0.25"/>
    <row r="49906" hidden="1" x14ac:dyDescent="0.25"/>
    <row r="49907" hidden="1" x14ac:dyDescent="0.25"/>
    <row r="49908" hidden="1" x14ac:dyDescent="0.25"/>
    <row r="49909" hidden="1" x14ac:dyDescent="0.25"/>
    <row r="49910" hidden="1" x14ac:dyDescent="0.25"/>
    <row r="49911" hidden="1" x14ac:dyDescent="0.25"/>
    <row r="49912" hidden="1" x14ac:dyDescent="0.25"/>
    <row r="49913" hidden="1" x14ac:dyDescent="0.25"/>
    <row r="49914" hidden="1" x14ac:dyDescent="0.25"/>
    <row r="49915" hidden="1" x14ac:dyDescent="0.25"/>
    <row r="49916" hidden="1" x14ac:dyDescent="0.25"/>
    <row r="49917" hidden="1" x14ac:dyDescent="0.25"/>
    <row r="49918" hidden="1" x14ac:dyDescent="0.25"/>
    <row r="49919" hidden="1" x14ac:dyDescent="0.25"/>
    <row r="49920" hidden="1" x14ac:dyDescent="0.25"/>
    <row r="49921" hidden="1" x14ac:dyDescent="0.25"/>
    <row r="49922" hidden="1" x14ac:dyDescent="0.25"/>
    <row r="49923" hidden="1" x14ac:dyDescent="0.25"/>
    <row r="49924" hidden="1" x14ac:dyDescent="0.25"/>
    <row r="49925" hidden="1" x14ac:dyDescent="0.25"/>
    <row r="49926" hidden="1" x14ac:dyDescent="0.25"/>
    <row r="49927" hidden="1" x14ac:dyDescent="0.25"/>
    <row r="49928" hidden="1" x14ac:dyDescent="0.25"/>
    <row r="49929" hidden="1" x14ac:dyDescent="0.25"/>
    <row r="49930" hidden="1" x14ac:dyDescent="0.25"/>
    <row r="49931" hidden="1" x14ac:dyDescent="0.25"/>
    <row r="49932" hidden="1" x14ac:dyDescent="0.25"/>
    <row r="49933" hidden="1" x14ac:dyDescent="0.25"/>
    <row r="49934" hidden="1" x14ac:dyDescent="0.25"/>
    <row r="49935" hidden="1" x14ac:dyDescent="0.25"/>
    <row r="49936" hidden="1" x14ac:dyDescent="0.25"/>
    <row r="49937" hidden="1" x14ac:dyDescent="0.25"/>
    <row r="49938" hidden="1" x14ac:dyDescent="0.25"/>
    <row r="49939" hidden="1" x14ac:dyDescent="0.25"/>
    <row r="49940" hidden="1" x14ac:dyDescent="0.25"/>
    <row r="49941" hidden="1" x14ac:dyDescent="0.25"/>
    <row r="49942" hidden="1" x14ac:dyDescent="0.25"/>
    <row r="49943" hidden="1" x14ac:dyDescent="0.25"/>
    <row r="49944" hidden="1" x14ac:dyDescent="0.25"/>
    <row r="49945" hidden="1" x14ac:dyDescent="0.25"/>
    <row r="49946" hidden="1" x14ac:dyDescent="0.25"/>
    <row r="49947" hidden="1" x14ac:dyDescent="0.25"/>
    <row r="49948" hidden="1" x14ac:dyDescent="0.25"/>
    <row r="49949" hidden="1" x14ac:dyDescent="0.25"/>
    <row r="49950" hidden="1" x14ac:dyDescent="0.25"/>
    <row r="49951" hidden="1" x14ac:dyDescent="0.25"/>
    <row r="49952" hidden="1" x14ac:dyDescent="0.25"/>
    <row r="49953" hidden="1" x14ac:dyDescent="0.25"/>
    <row r="49954" hidden="1" x14ac:dyDescent="0.25"/>
    <row r="49955" hidden="1" x14ac:dyDescent="0.25"/>
    <row r="49956" hidden="1" x14ac:dyDescent="0.25"/>
    <row r="49957" hidden="1" x14ac:dyDescent="0.25"/>
    <row r="49958" hidden="1" x14ac:dyDescent="0.25"/>
    <row r="49959" hidden="1" x14ac:dyDescent="0.25"/>
    <row r="49960" hidden="1" x14ac:dyDescent="0.25"/>
    <row r="49961" hidden="1" x14ac:dyDescent="0.25"/>
    <row r="49962" hidden="1" x14ac:dyDescent="0.25"/>
    <row r="49963" hidden="1" x14ac:dyDescent="0.25"/>
    <row r="49964" hidden="1" x14ac:dyDescent="0.25"/>
    <row r="49965" hidden="1" x14ac:dyDescent="0.25"/>
    <row r="49966" hidden="1" x14ac:dyDescent="0.25"/>
    <row r="49967" hidden="1" x14ac:dyDescent="0.25"/>
    <row r="49968" hidden="1" x14ac:dyDescent="0.25"/>
    <row r="49969" hidden="1" x14ac:dyDescent="0.25"/>
    <row r="49970" hidden="1" x14ac:dyDescent="0.25"/>
    <row r="49971" hidden="1" x14ac:dyDescent="0.25"/>
    <row r="49972" hidden="1" x14ac:dyDescent="0.25"/>
    <row r="49973" hidden="1" x14ac:dyDescent="0.25"/>
    <row r="49974" hidden="1" x14ac:dyDescent="0.25"/>
    <row r="49975" hidden="1" x14ac:dyDescent="0.25"/>
    <row r="49976" hidden="1" x14ac:dyDescent="0.25"/>
    <row r="49977" hidden="1" x14ac:dyDescent="0.25"/>
    <row r="49978" hidden="1" x14ac:dyDescent="0.25"/>
    <row r="49979" hidden="1" x14ac:dyDescent="0.25"/>
    <row r="49980" hidden="1" x14ac:dyDescent="0.25"/>
    <row r="49981" hidden="1" x14ac:dyDescent="0.25"/>
    <row r="49982" hidden="1" x14ac:dyDescent="0.25"/>
    <row r="49983" hidden="1" x14ac:dyDescent="0.25"/>
    <row r="49984" hidden="1" x14ac:dyDescent="0.25"/>
    <row r="49985" hidden="1" x14ac:dyDescent="0.25"/>
    <row r="49986" hidden="1" x14ac:dyDescent="0.25"/>
    <row r="49987" hidden="1" x14ac:dyDescent="0.25"/>
    <row r="49988" hidden="1" x14ac:dyDescent="0.25"/>
    <row r="49989" hidden="1" x14ac:dyDescent="0.25"/>
    <row r="49990" hidden="1" x14ac:dyDescent="0.25"/>
    <row r="49991" hidden="1" x14ac:dyDescent="0.25"/>
    <row r="49992" hidden="1" x14ac:dyDescent="0.25"/>
    <row r="49993" hidden="1" x14ac:dyDescent="0.25"/>
    <row r="49994" hidden="1" x14ac:dyDescent="0.25"/>
    <row r="49995" hidden="1" x14ac:dyDescent="0.25"/>
    <row r="49996" hidden="1" x14ac:dyDescent="0.25"/>
    <row r="49997" hidden="1" x14ac:dyDescent="0.25"/>
    <row r="49998" hidden="1" x14ac:dyDescent="0.25"/>
    <row r="49999" hidden="1" x14ac:dyDescent="0.25"/>
    <row r="50000" hidden="1" x14ac:dyDescent="0.25"/>
    <row r="50001" hidden="1" x14ac:dyDescent="0.25"/>
    <row r="50002" hidden="1" x14ac:dyDescent="0.25"/>
    <row r="50003" hidden="1" x14ac:dyDescent="0.25"/>
    <row r="50004" hidden="1" x14ac:dyDescent="0.25"/>
    <row r="50005" hidden="1" x14ac:dyDescent="0.25"/>
    <row r="50006" hidden="1" x14ac:dyDescent="0.25"/>
    <row r="50007" hidden="1" x14ac:dyDescent="0.25"/>
    <row r="50008" hidden="1" x14ac:dyDescent="0.25"/>
    <row r="50009" hidden="1" x14ac:dyDescent="0.25"/>
    <row r="50010" hidden="1" x14ac:dyDescent="0.25"/>
    <row r="50011" hidden="1" x14ac:dyDescent="0.25"/>
    <row r="50012" hidden="1" x14ac:dyDescent="0.25"/>
    <row r="50013" hidden="1" x14ac:dyDescent="0.25"/>
    <row r="50014" hidden="1" x14ac:dyDescent="0.25"/>
    <row r="50015" hidden="1" x14ac:dyDescent="0.25"/>
    <row r="50016" hidden="1" x14ac:dyDescent="0.25"/>
    <row r="50017" hidden="1" x14ac:dyDescent="0.25"/>
    <row r="50018" hidden="1" x14ac:dyDescent="0.25"/>
    <row r="50019" hidden="1" x14ac:dyDescent="0.25"/>
    <row r="50020" hidden="1" x14ac:dyDescent="0.25"/>
    <row r="50021" hidden="1" x14ac:dyDescent="0.25"/>
    <row r="50022" hidden="1" x14ac:dyDescent="0.25"/>
    <row r="50023" hidden="1" x14ac:dyDescent="0.25"/>
    <row r="50024" hidden="1" x14ac:dyDescent="0.25"/>
    <row r="50025" hidden="1" x14ac:dyDescent="0.25"/>
    <row r="50026" hidden="1" x14ac:dyDescent="0.25"/>
    <row r="50027" hidden="1" x14ac:dyDescent="0.25"/>
    <row r="50028" hidden="1" x14ac:dyDescent="0.25"/>
    <row r="50029" hidden="1" x14ac:dyDescent="0.25"/>
    <row r="50030" hidden="1" x14ac:dyDescent="0.25"/>
    <row r="50031" hidden="1" x14ac:dyDescent="0.25"/>
    <row r="50032" hidden="1" x14ac:dyDescent="0.25"/>
    <row r="50033" hidden="1" x14ac:dyDescent="0.25"/>
    <row r="50034" hidden="1" x14ac:dyDescent="0.25"/>
    <row r="50035" hidden="1" x14ac:dyDescent="0.25"/>
    <row r="50036" hidden="1" x14ac:dyDescent="0.25"/>
    <row r="50037" hidden="1" x14ac:dyDescent="0.25"/>
    <row r="50038" hidden="1" x14ac:dyDescent="0.25"/>
    <row r="50039" hidden="1" x14ac:dyDescent="0.25"/>
    <row r="50040" hidden="1" x14ac:dyDescent="0.25"/>
    <row r="50041" hidden="1" x14ac:dyDescent="0.25"/>
    <row r="50042" hidden="1" x14ac:dyDescent="0.25"/>
    <row r="50043" hidden="1" x14ac:dyDescent="0.25"/>
    <row r="50044" hidden="1" x14ac:dyDescent="0.25"/>
    <row r="50045" hidden="1" x14ac:dyDescent="0.25"/>
    <row r="50046" hidden="1" x14ac:dyDescent="0.25"/>
    <row r="50047" hidden="1" x14ac:dyDescent="0.25"/>
    <row r="50048" hidden="1" x14ac:dyDescent="0.25"/>
    <row r="50049" hidden="1" x14ac:dyDescent="0.25"/>
    <row r="50050" hidden="1" x14ac:dyDescent="0.25"/>
    <row r="50051" hidden="1" x14ac:dyDescent="0.25"/>
    <row r="50052" hidden="1" x14ac:dyDescent="0.25"/>
    <row r="50053" hidden="1" x14ac:dyDescent="0.25"/>
    <row r="50054" hidden="1" x14ac:dyDescent="0.25"/>
    <row r="50055" hidden="1" x14ac:dyDescent="0.25"/>
    <row r="50056" hidden="1" x14ac:dyDescent="0.25"/>
    <row r="50057" hidden="1" x14ac:dyDescent="0.25"/>
    <row r="50058" hidden="1" x14ac:dyDescent="0.25"/>
    <row r="50059" hidden="1" x14ac:dyDescent="0.25"/>
    <row r="50060" hidden="1" x14ac:dyDescent="0.25"/>
    <row r="50061" hidden="1" x14ac:dyDescent="0.25"/>
    <row r="50062" hidden="1" x14ac:dyDescent="0.25"/>
    <row r="50063" hidden="1" x14ac:dyDescent="0.25"/>
    <row r="50064" hidden="1" x14ac:dyDescent="0.25"/>
    <row r="50065" hidden="1" x14ac:dyDescent="0.25"/>
    <row r="50066" hidden="1" x14ac:dyDescent="0.25"/>
    <row r="50067" hidden="1" x14ac:dyDescent="0.25"/>
    <row r="50068" hidden="1" x14ac:dyDescent="0.25"/>
    <row r="50069" hidden="1" x14ac:dyDescent="0.25"/>
    <row r="50070" hidden="1" x14ac:dyDescent="0.25"/>
    <row r="50071" hidden="1" x14ac:dyDescent="0.25"/>
    <row r="50072" hidden="1" x14ac:dyDescent="0.25"/>
    <row r="50073" hidden="1" x14ac:dyDescent="0.25"/>
    <row r="50074" hidden="1" x14ac:dyDescent="0.25"/>
    <row r="50075" hidden="1" x14ac:dyDescent="0.25"/>
    <row r="50076" hidden="1" x14ac:dyDescent="0.25"/>
    <row r="50077" hidden="1" x14ac:dyDescent="0.25"/>
    <row r="50078" hidden="1" x14ac:dyDescent="0.25"/>
    <row r="50079" hidden="1" x14ac:dyDescent="0.25"/>
    <row r="50080" hidden="1" x14ac:dyDescent="0.25"/>
    <row r="50081" hidden="1" x14ac:dyDescent="0.25"/>
    <row r="50082" hidden="1" x14ac:dyDescent="0.25"/>
    <row r="50083" hidden="1" x14ac:dyDescent="0.25"/>
    <row r="50084" hidden="1" x14ac:dyDescent="0.25"/>
    <row r="50085" hidden="1" x14ac:dyDescent="0.25"/>
    <row r="50086" hidden="1" x14ac:dyDescent="0.25"/>
    <row r="50087" hidden="1" x14ac:dyDescent="0.25"/>
    <row r="50088" hidden="1" x14ac:dyDescent="0.25"/>
    <row r="50089" hidden="1" x14ac:dyDescent="0.25"/>
    <row r="50090" hidden="1" x14ac:dyDescent="0.25"/>
    <row r="50091" hidden="1" x14ac:dyDescent="0.25"/>
    <row r="50092" hidden="1" x14ac:dyDescent="0.25"/>
    <row r="50093" hidden="1" x14ac:dyDescent="0.25"/>
    <row r="50094" hidden="1" x14ac:dyDescent="0.25"/>
    <row r="50095" hidden="1" x14ac:dyDescent="0.25"/>
    <row r="50096" hidden="1" x14ac:dyDescent="0.25"/>
    <row r="50097" hidden="1" x14ac:dyDescent="0.25"/>
    <row r="50098" hidden="1" x14ac:dyDescent="0.25"/>
    <row r="50099" hidden="1" x14ac:dyDescent="0.25"/>
    <row r="50100" hidden="1" x14ac:dyDescent="0.25"/>
    <row r="50101" hidden="1" x14ac:dyDescent="0.25"/>
    <row r="50102" hidden="1" x14ac:dyDescent="0.25"/>
    <row r="50103" hidden="1" x14ac:dyDescent="0.25"/>
    <row r="50104" hidden="1" x14ac:dyDescent="0.25"/>
    <row r="50105" hidden="1" x14ac:dyDescent="0.25"/>
    <row r="50106" hidden="1" x14ac:dyDescent="0.25"/>
    <row r="50107" hidden="1" x14ac:dyDescent="0.25"/>
    <row r="50108" hidden="1" x14ac:dyDescent="0.25"/>
    <row r="50109" hidden="1" x14ac:dyDescent="0.25"/>
    <row r="50110" hidden="1" x14ac:dyDescent="0.25"/>
    <row r="50111" hidden="1" x14ac:dyDescent="0.25"/>
    <row r="50112" hidden="1" x14ac:dyDescent="0.25"/>
    <row r="50113" hidden="1" x14ac:dyDescent="0.25"/>
    <row r="50114" hidden="1" x14ac:dyDescent="0.25"/>
    <row r="50115" hidden="1" x14ac:dyDescent="0.25"/>
    <row r="50116" hidden="1" x14ac:dyDescent="0.25"/>
    <row r="50117" hidden="1" x14ac:dyDescent="0.25"/>
    <row r="50118" hidden="1" x14ac:dyDescent="0.25"/>
    <row r="50119" hidden="1" x14ac:dyDescent="0.25"/>
    <row r="50120" hidden="1" x14ac:dyDescent="0.25"/>
    <row r="50121" hidden="1" x14ac:dyDescent="0.25"/>
    <row r="50122" hidden="1" x14ac:dyDescent="0.25"/>
    <row r="50123" hidden="1" x14ac:dyDescent="0.25"/>
    <row r="50124" hidden="1" x14ac:dyDescent="0.25"/>
    <row r="50125" hidden="1" x14ac:dyDescent="0.25"/>
    <row r="50126" hidden="1" x14ac:dyDescent="0.25"/>
    <row r="50127" hidden="1" x14ac:dyDescent="0.25"/>
    <row r="50128" hidden="1" x14ac:dyDescent="0.25"/>
    <row r="50129" hidden="1" x14ac:dyDescent="0.25"/>
    <row r="50130" hidden="1" x14ac:dyDescent="0.25"/>
    <row r="50131" hidden="1" x14ac:dyDescent="0.25"/>
    <row r="50132" hidden="1" x14ac:dyDescent="0.25"/>
    <row r="50133" hidden="1" x14ac:dyDescent="0.25"/>
    <row r="50134" hidden="1" x14ac:dyDescent="0.25"/>
    <row r="50135" hidden="1" x14ac:dyDescent="0.25"/>
    <row r="50136" hidden="1" x14ac:dyDescent="0.25"/>
    <row r="50137" hidden="1" x14ac:dyDescent="0.25"/>
    <row r="50138" hidden="1" x14ac:dyDescent="0.25"/>
    <row r="50139" hidden="1" x14ac:dyDescent="0.25"/>
    <row r="50140" hidden="1" x14ac:dyDescent="0.25"/>
    <row r="50141" hidden="1" x14ac:dyDescent="0.25"/>
    <row r="50142" hidden="1" x14ac:dyDescent="0.25"/>
    <row r="50143" hidden="1" x14ac:dyDescent="0.25"/>
    <row r="50144" hidden="1" x14ac:dyDescent="0.25"/>
    <row r="50145" hidden="1" x14ac:dyDescent="0.25"/>
    <row r="50146" hidden="1" x14ac:dyDescent="0.25"/>
    <row r="50147" hidden="1" x14ac:dyDescent="0.25"/>
    <row r="50148" hidden="1" x14ac:dyDescent="0.25"/>
    <row r="50149" hidden="1" x14ac:dyDescent="0.25"/>
    <row r="50150" hidden="1" x14ac:dyDescent="0.25"/>
    <row r="50151" hidden="1" x14ac:dyDescent="0.25"/>
    <row r="50152" hidden="1" x14ac:dyDescent="0.25"/>
    <row r="50153" hidden="1" x14ac:dyDescent="0.25"/>
    <row r="50154" hidden="1" x14ac:dyDescent="0.25"/>
    <row r="50155" hidden="1" x14ac:dyDescent="0.25"/>
    <row r="50156" hidden="1" x14ac:dyDescent="0.25"/>
    <row r="50157" hidden="1" x14ac:dyDescent="0.25"/>
    <row r="50158" hidden="1" x14ac:dyDescent="0.25"/>
    <row r="50159" hidden="1" x14ac:dyDescent="0.25"/>
    <row r="50160" hidden="1" x14ac:dyDescent="0.25"/>
    <row r="50161" hidden="1" x14ac:dyDescent="0.25"/>
    <row r="50162" hidden="1" x14ac:dyDescent="0.25"/>
    <row r="50163" hidden="1" x14ac:dyDescent="0.25"/>
    <row r="50164" hidden="1" x14ac:dyDescent="0.25"/>
    <row r="50165" hidden="1" x14ac:dyDescent="0.25"/>
    <row r="50166" hidden="1" x14ac:dyDescent="0.25"/>
    <row r="50167" hidden="1" x14ac:dyDescent="0.25"/>
    <row r="50168" hidden="1" x14ac:dyDescent="0.25"/>
    <row r="50169" hidden="1" x14ac:dyDescent="0.25"/>
    <row r="50170" hidden="1" x14ac:dyDescent="0.25"/>
    <row r="50171" hidden="1" x14ac:dyDescent="0.25"/>
    <row r="50172" hidden="1" x14ac:dyDescent="0.25"/>
    <row r="50173" hidden="1" x14ac:dyDescent="0.25"/>
    <row r="50174" hidden="1" x14ac:dyDescent="0.25"/>
    <row r="50175" hidden="1" x14ac:dyDescent="0.25"/>
    <row r="50176" hidden="1" x14ac:dyDescent="0.25"/>
    <row r="50177" hidden="1" x14ac:dyDescent="0.25"/>
    <row r="50178" hidden="1" x14ac:dyDescent="0.25"/>
    <row r="50179" hidden="1" x14ac:dyDescent="0.25"/>
    <row r="50180" hidden="1" x14ac:dyDescent="0.25"/>
    <row r="50181" hidden="1" x14ac:dyDescent="0.25"/>
    <row r="50182" hidden="1" x14ac:dyDescent="0.25"/>
    <row r="50183" hidden="1" x14ac:dyDescent="0.25"/>
    <row r="50184" hidden="1" x14ac:dyDescent="0.25"/>
    <row r="50185" hidden="1" x14ac:dyDescent="0.25"/>
    <row r="50186" hidden="1" x14ac:dyDescent="0.25"/>
    <row r="50187" hidden="1" x14ac:dyDescent="0.25"/>
    <row r="50188" hidden="1" x14ac:dyDescent="0.25"/>
    <row r="50189" hidden="1" x14ac:dyDescent="0.25"/>
    <row r="50190" hidden="1" x14ac:dyDescent="0.25"/>
    <row r="50191" hidden="1" x14ac:dyDescent="0.25"/>
    <row r="50192" hidden="1" x14ac:dyDescent="0.25"/>
    <row r="50193" hidden="1" x14ac:dyDescent="0.25"/>
    <row r="50194" hidden="1" x14ac:dyDescent="0.25"/>
    <row r="50195" hidden="1" x14ac:dyDescent="0.25"/>
    <row r="50196" hidden="1" x14ac:dyDescent="0.25"/>
    <row r="50197" hidden="1" x14ac:dyDescent="0.25"/>
    <row r="50198" hidden="1" x14ac:dyDescent="0.25"/>
    <row r="50199" hidden="1" x14ac:dyDescent="0.25"/>
    <row r="50200" hidden="1" x14ac:dyDescent="0.25"/>
    <row r="50201" hidden="1" x14ac:dyDescent="0.25"/>
    <row r="50202" hidden="1" x14ac:dyDescent="0.25"/>
    <row r="50203" hidden="1" x14ac:dyDescent="0.25"/>
    <row r="50204" hidden="1" x14ac:dyDescent="0.25"/>
    <row r="50205" hidden="1" x14ac:dyDescent="0.25"/>
    <row r="50206" hidden="1" x14ac:dyDescent="0.25"/>
    <row r="50207" hidden="1" x14ac:dyDescent="0.25"/>
    <row r="50208" hidden="1" x14ac:dyDescent="0.25"/>
    <row r="50209" hidden="1" x14ac:dyDescent="0.25"/>
    <row r="50210" hidden="1" x14ac:dyDescent="0.25"/>
    <row r="50211" hidden="1" x14ac:dyDescent="0.25"/>
    <row r="50212" hidden="1" x14ac:dyDescent="0.25"/>
    <row r="50213" hidden="1" x14ac:dyDescent="0.25"/>
    <row r="50214" hidden="1" x14ac:dyDescent="0.25"/>
    <row r="50215" hidden="1" x14ac:dyDescent="0.25"/>
    <row r="50216" hidden="1" x14ac:dyDescent="0.25"/>
    <row r="50217" hidden="1" x14ac:dyDescent="0.25"/>
    <row r="50218" hidden="1" x14ac:dyDescent="0.25"/>
    <row r="50219" hidden="1" x14ac:dyDescent="0.25"/>
    <row r="50220" hidden="1" x14ac:dyDescent="0.25"/>
    <row r="50221" hidden="1" x14ac:dyDescent="0.25"/>
    <row r="50222" hidden="1" x14ac:dyDescent="0.25"/>
    <row r="50223" hidden="1" x14ac:dyDescent="0.25"/>
    <row r="50224" hidden="1" x14ac:dyDescent="0.25"/>
    <row r="50225" hidden="1" x14ac:dyDescent="0.25"/>
    <row r="50226" hidden="1" x14ac:dyDescent="0.25"/>
    <row r="50227" hidden="1" x14ac:dyDescent="0.25"/>
    <row r="50228" hidden="1" x14ac:dyDescent="0.25"/>
    <row r="50229" hidden="1" x14ac:dyDescent="0.25"/>
    <row r="50230" hidden="1" x14ac:dyDescent="0.25"/>
    <row r="50231" hidden="1" x14ac:dyDescent="0.25"/>
    <row r="50232" hidden="1" x14ac:dyDescent="0.25"/>
    <row r="50233" hidden="1" x14ac:dyDescent="0.25"/>
    <row r="50234" hidden="1" x14ac:dyDescent="0.25"/>
    <row r="50235" hidden="1" x14ac:dyDescent="0.25"/>
    <row r="50236" hidden="1" x14ac:dyDescent="0.25"/>
    <row r="50237" hidden="1" x14ac:dyDescent="0.25"/>
    <row r="50238" hidden="1" x14ac:dyDescent="0.25"/>
    <row r="50239" hidden="1" x14ac:dyDescent="0.25"/>
    <row r="50240" hidden="1" x14ac:dyDescent="0.25"/>
    <row r="50241" hidden="1" x14ac:dyDescent="0.25"/>
    <row r="50242" hidden="1" x14ac:dyDescent="0.25"/>
    <row r="50243" hidden="1" x14ac:dyDescent="0.25"/>
    <row r="50244" hidden="1" x14ac:dyDescent="0.25"/>
    <row r="50245" hidden="1" x14ac:dyDescent="0.25"/>
    <row r="50246" hidden="1" x14ac:dyDescent="0.25"/>
    <row r="50247" hidden="1" x14ac:dyDescent="0.25"/>
    <row r="50248" hidden="1" x14ac:dyDescent="0.25"/>
    <row r="50249" hidden="1" x14ac:dyDescent="0.25"/>
    <row r="50250" hidden="1" x14ac:dyDescent="0.25"/>
    <row r="50251" hidden="1" x14ac:dyDescent="0.25"/>
    <row r="50252" hidden="1" x14ac:dyDescent="0.25"/>
    <row r="50253" hidden="1" x14ac:dyDescent="0.25"/>
    <row r="50254" hidden="1" x14ac:dyDescent="0.25"/>
    <row r="50255" hidden="1" x14ac:dyDescent="0.25"/>
    <row r="50256" hidden="1" x14ac:dyDescent="0.25"/>
    <row r="50257" hidden="1" x14ac:dyDescent="0.25"/>
    <row r="50258" hidden="1" x14ac:dyDescent="0.25"/>
    <row r="50259" hidden="1" x14ac:dyDescent="0.25"/>
    <row r="50260" hidden="1" x14ac:dyDescent="0.25"/>
    <row r="50261" hidden="1" x14ac:dyDescent="0.25"/>
    <row r="50262" hidden="1" x14ac:dyDescent="0.25"/>
    <row r="50263" hidden="1" x14ac:dyDescent="0.25"/>
    <row r="50264" hidden="1" x14ac:dyDescent="0.25"/>
    <row r="50265" hidden="1" x14ac:dyDescent="0.25"/>
    <row r="50266" hidden="1" x14ac:dyDescent="0.25"/>
    <row r="50267" hidden="1" x14ac:dyDescent="0.25"/>
    <row r="50268" hidden="1" x14ac:dyDescent="0.25"/>
    <row r="50269" hidden="1" x14ac:dyDescent="0.25"/>
    <row r="50270" hidden="1" x14ac:dyDescent="0.25"/>
    <row r="50271" hidden="1" x14ac:dyDescent="0.25"/>
    <row r="50272" hidden="1" x14ac:dyDescent="0.25"/>
    <row r="50273" hidden="1" x14ac:dyDescent="0.25"/>
    <row r="50274" hidden="1" x14ac:dyDescent="0.25"/>
    <row r="50275" hidden="1" x14ac:dyDescent="0.25"/>
    <row r="50276" hidden="1" x14ac:dyDescent="0.25"/>
    <row r="50277" hidden="1" x14ac:dyDescent="0.25"/>
    <row r="50278" hidden="1" x14ac:dyDescent="0.25"/>
    <row r="50279" hidden="1" x14ac:dyDescent="0.25"/>
    <row r="50280" hidden="1" x14ac:dyDescent="0.25"/>
    <row r="50281" hidden="1" x14ac:dyDescent="0.25"/>
    <row r="50282" hidden="1" x14ac:dyDescent="0.25"/>
    <row r="50283" hidden="1" x14ac:dyDescent="0.25"/>
    <row r="50284" hidden="1" x14ac:dyDescent="0.25"/>
    <row r="50285" hidden="1" x14ac:dyDescent="0.25"/>
    <row r="50286" hidden="1" x14ac:dyDescent="0.25"/>
    <row r="50287" hidden="1" x14ac:dyDescent="0.25"/>
    <row r="50288" hidden="1" x14ac:dyDescent="0.25"/>
    <row r="50289" hidden="1" x14ac:dyDescent="0.25"/>
    <row r="50290" hidden="1" x14ac:dyDescent="0.25"/>
    <row r="50291" hidden="1" x14ac:dyDescent="0.25"/>
    <row r="50292" hidden="1" x14ac:dyDescent="0.25"/>
    <row r="50293" hidden="1" x14ac:dyDescent="0.25"/>
    <row r="50294" hidden="1" x14ac:dyDescent="0.25"/>
    <row r="50295" hidden="1" x14ac:dyDescent="0.25"/>
    <row r="50296" hidden="1" x14ac:dyDescent="0.25"/>
    <row r="50297" hidden="1" x14ac:dyDescent="0.25"/>
    <row r="50298" hidden="1" x14ac:dyDescent="0.25"/>
    <row r="50299" hidden="1" x14ac:dyDescent="0.25"/>
    <row r="50300" hidden="1" x14ac:dyDescent="0.25"/>
    <row r="50301" hidden="1" x14ac:dyDescent="0.25"/>
    <row r="50302" hidden="1" x14ac:dyDescent="0.25"/>
    <row r="50303" hidden="1" x14ac:dyDescent="0.25"/>
    <row r="50304" hidden="1" x14ac:dyDescent="0.25"/>
    <row r="50305" hidden="1" x14ac:dyDescent="0.25"/>
    <row r="50306" hidden="1" x14ac:dyDescent="0.25"/>
    <row r="50307" hidden="1" x14ac:dyDescent="0.25"/>
    <row r="50308" hidden="1" x14ac:dyDescent="0.25"/>
    <row r="50309" hidden="1" x14ac:dyDescent="0.25"/>
    <row r="50310" hidden="1" x14ac:dyDescent="0.25"/>
    <row r="50311" hidden="1" x14ac:dyDescent="0.25"/>
    <row r="50312" hidden="1" x14ac:dyDescent="0.25"/>
    <row r="50313" hidden="1" x14ac:dyDescent="0.25"/>
    <row r="50314" hidden="1" x14ac:dyDescent="0.25"/>
    <row r="50315" hidden="1" x14ac:dyDescent="0.25"/>
    <row r="50316" hidden="1" x14ac:dyDescent="0.25"/>
    <row r="50317" hidden="1" x14ac:dyDescent="0.25"/>
    <row r="50318" hidden="1" x14ac:dyDescent="0.25"/>
    <row r="50319" hidden="1" x14ac:dyDescent="0.25"/>
    <row r="50320" hidden="1" x14ac:dyDescent="0.25"/>
    <row r="50321" hidden="1" x14ac:dyDescent="0.25"/>
    <row r="50322" hidden="1" x14ac:dyDescent="0.25"/>
    <row r="50323" hidden="1" x14ac:dyDescent="0.25"/>
    <row r="50324" hidden="1" x14ac:dyDescent="0.25"/>
    <row r="50325" hidden="1" x14ac:dyDescent="0.25"/>
    <row r="50326" hidden="1" x14ac:dyDescent="0.25"/>
    <row r="50327" hidden="1" x14ac:dyDescent="0.25"/>
    <row r="50328" hidden="1" x14ac:dyDescent="0.25"/>
    <row r="50329" hidden="1" x14ac:dyDescent="0.25"/>
    <row r="50330" hidden="1" x14ac:dyDescent="0.25"/>
    <row r="50331" hidden="1" x14ac:dyDescent="0.25"/>
    <row r="50332" hidden="1" x14ac:dyDescent="0.25"/>
    <row r="50333" hidden="1" x14ac:dyDescent="0.25"/>
    <row r="50334" hidden="1" x14ac:dyDescent="0.25"/>
    <row r="50335" hidden="1" x14ac:dyDescent="0.25"/>
    <row r="50336" hidden="1" x14ac:dyDescent="0.25"/>
    <row r="50337" hidden="1" x14ac:dyDescent="0.25"/>
    <row r="50338" hidden="1" x14ac:dyDescent="0.25"/>
    <row r="50339" hidden="1" x14ac:dyDescent="0.25"/>
    <row r="50340" hidden="1" x14ac:dyDescent="0.25"/>
    <row r="50341" hidden="1" x14ac:dyDescent="0.25"/>
    <row r="50342" hidden="1" x14ac:dyDescent="0.25"/>
    <row r="50343" hidden="1" x14ac:dyDescent="0.25"/>
    <row r="50344" hidden="1" x14ac:dyDescent="0.25"/>
    <row r="50345" hidden="1" x14ac:dyDescent="0.25"/>
    <row r="50346" hidden="1" x14ac:dyDescent="0.25"/>
    <row r="50347" hidden="1" x14ac:dyDescent="0.25"/>
    <row r="50348" hidden="1" x14ac:dyDescent="0.25"/>
    <row r="50349" hidden="1" x14ac:dyDescent="0.25"/>
    <row r="50350" hidden="1" x14ac:dyDescent="0.25"/>
    <row r="50351" hidden="1" x14ac:dyDescent="0.25"/>
    <row r="50352" hidden="1" x14ac:dyDescent="0.25"/>
    <row r="50353" hidden="1" x14ac:dyDescent="0.25"/>
    <row r="50354" hidden="1" x14ac:dyDescent="0.25"/>
    <row r="50355" hidden="1" x14ac:dyDescent="0.25"/>
    <row r="50356" hidden="1" x14ac:dyDescent="0.25"/>
    <row r="50357" hidden="1" x14ac:dyDescent="0.25"/>
    <row r="50358" hidden="1" x14ac:dyDescent="0.25"/>
    <row r="50359" hidden="1" x14ac:dyDescent="0.25"/>
    <row r="50360" hidden="1" x14ac:dyDescent="0.25"/>
    <row r="50361" hidden="1" x14ac:dyDescent="0.25"/>
    <row r="50362" hidden="1" x14ac:dyDescent="0.25"/>
    <row r="50363" hidden="1" x14ac:dyDescent="0.25"/>
    <row r="50364" hidden="1" x14ac:dyDescent="0.25"/>
    <row r="50365" hidden="1" x14ac:dyDescent="0.25"/>
    <row r="50366" hidden="1" x14ac:dyDescent="0.25"/>
    <row r="50367" hidden="1" x14ac:dyDescent="0.25"/>
    <row r="50368" hidden="1" x14ac:dyDescent="0.25"/>
    <row r="50369" hidden="1" x14ac:dyDescent="0.25"/>
    <row r="50370" hidden="1" x14ac:dyDescent="0.25"/>
    <row r="50371" hidden="1" x14ac:dyDescent="0.25"/>
    <row r="50372" hidden="1" x14ac:dyDescent="0.25"/>
    <row r="50373" hidden="1" x14ac:dyDescent="0.25"/>
    <row r="50374" hidden="1" x14ac:dyDescent="0.25"/>
    <row r="50375" hidden="1" x14ac:dyDescent="0.25"/>
    <row r="50376" hidden="1" x14ac:dyDescent="0.25"/>
    <row r="50377" hidden="1" x14ac:dyDescent="0.25"/>
    <row r="50378" hidden="1" x14ac:dyDescent="0.25"/>
    <row r="50379" hidden="1" x14ac:dyDescent="0.25"/>
    <row r="50380" hidden="1" x14ac:dyDescent="0.25"/>
    <row r="50381" hidden="1" x14ac:dyDescent="0.25"/>
    <row r="50382" hidden="1" x14ac:dyDescent="0.25"/>
    <row r="50383" hidden="1" x14ac:dyDescent="0.25"/>
    <row r="50384" hidden="1" x14ac:dyDescent="0.25"/>
    <row r="50385" hidden="1" x14ac:dyDescent="0.25"/>
    <row r="50386" hidden="1" x14ac:dyDescent="0.25"/>
    <row r="50387" hidden="1" x14ac:dyDescent="0.25"/>
    <row r="50388" hidden="1" x14ac:dyDescent="0.25"/>
    <row r="50389" hidden="1" x14ac:dyDescent="0.25"/>
    <row r="50390" hidden="1" x14ac:dyDescent="0.25"/>
    <row r="50391" hidden="1" x14ac:dyDescent="0.25"/>
    <row r="50392" hidden="1" x14ac:dyDescent="0.25"/>
    <row r="50393" hidden="1" x14ac:dyDescent="0.25"/>
    <row r="50394" hidden="1" x14ac:dyDescent="0.25"/>
    <row r="50395" hidden="1" x14ac:dyDescent="0.25"/>
    <row r="50396" hidden="1" x14ac:dyDescent="0.25"/>
    <row r="50397" hidden="1" x14ac:dyDescent="0.25"/>
    <row r="50398" hidden="1" x14ac:dyDescent="0.25"/>
    <row r="50399" hidden="1" x14ac:dyDescent="0.25"/>
    <row r="50400" hidden="1" x14ac:dyDescent="0.25"/>
    <row r="50401" hidden="1" x14ac:dyDescent="0.25"/>
    <row r="50402" hidden="1" x14ac:dyDescent="0.25"/>
    <row r="50403" hidden="1" x14ac:dyDescent="0.25"/>
    <row r="50404" hidden="1" x14ac:dyDescent="0.25"/>
    <row r="50405" hidden="1" x14ac:dyDescent="0.25"/>
    <row r="50406" hidden="1" x14ac:dyDescent="0.25"/>
    <row r="50407" hidden="1" x14ac:dyDescent="0.25"/>
    <row r="50408" hidden="1" x14ac:dyDescent="0.25"/>
    <row r="50409" hidden="1" x14ac:dyDescent="0.25"/>
    <row r="50410" hidden="1" x14ac:dyDescent="0.25"/>
    <row r="50411" hidden="1" x14ac:dyDescent="0.25"/>
    <row r="50412" hidden="1" x14ac:dyDescent="0.25"/>
    <row r="50413" hidden="1" x14ac:dyDescent="0.25"/>
    <row r="50414" hidden="1" x14ac:dyDescent="0.25"/>
    <row r="50415" hidden="1" x14ac:dyDescent="0.25"/>
    <row r="50416" hidden="1" x14ac:dyDescent="0.25"/>
    <row r="50417" hidden="1" x14ac:dyDescent="0.25"/>
    <row r="50418" hidden="1" x14ac:dyDescent="0.25"/>
    <row r="50419" hidden="1" x14ac:dyDescent="0.25"/>
    <row r="50420" hidden="1" x14ac:dyDescent="0.25"/>
    <row r="50421" hidden="1" x14ac:dyDescent="0.25"/>
    <row r="50422" hidden="1" x14ac:dyDescent="0.25"/>
    <row r="50423" hidden="1" x14ac:dyDescent="0.25"/>
    <row r="50424" hidden="1" x14ac:dyDescent="0.25"/>
    <row r="50425" hidden="1" x14ac:dyDescent="0.25"/>
    <row r="50426" hidden="1" x14ac:dyDescent="0.25"/>
    <row r="50427" hidden="1" x14ac:dyDescent="0.25"/>
    <row r="50428" hidden="1" x14ac:dyDescent="0.25"/>
    <row r="50429" hidden="1" x14ac:dyDescent="0.25"/>
    <row r="50430" hidden="1" x14ac:dyDescent="0.25"/>
    <row r="50431" hidden="1" x14ac:dyDescent="0.25"/>
    <row r="50432" hidden="1" x14ac:dyDescent="0.25"/>
    <row r="50433" hidden="1" x14ac:dyDescent="0.25"/>
    <row r="50434" hidden="1" x14ac:dyDescent="0.25"/>
    <row r="50435" hidden="1" x14ac:dyDescent="0.25"/>
    <row r="50436" hidden="1" x14ac:dyDescent="0.25"/>
    <row r="50437" hidden="1" x14ac:dyDescent="0.25"/>
    <row r="50438" hidden="1" x14ac:dyDescent="0.25"/>
    <row r="50439" hidden="1" x14ac:dyDescent="0.25"/>
    <row r="50440" hidden="1" x14ac:dyDescent="0.25"/>
    <row r="50441" hidden="1" x14ac:dyDescent="0.25"/>
    <row r="50442" hidden="1" x14ac:dyDescent="0.25"/>
    <row r="50443" hidden="1" x14ac:dyDescent="0.25"/>
    <row r="50444" hidden="1" x14ac:dyDescent="0.25"/>
    <row r="50445" hidden="1" x14ac:dyDescent="0.25"/>
    <row r="50446" hidden="1" x14ac:dyDescent="0.25"/>
    <row r="50447" hidden="1" x14ac:dyDescent="0.25"/>
    <row r="50448" hidden="1" x14ac:dyDescent="0.25"/>
    <row r="50449" hidden="1" x14ac:dyDescent="0.25"/>
    <row r="50450" hidden="1" x14ac:dyDescent="0.25"/>
    <row r="50451" hidden="1" x14ac:dyDescent="0.25"/>
    <row r="50452" hidden="1" x14ac:dyDescent="0.25"/>
    <row r="50453" hidden="1" x14ac:dyDescent="0.25"/>
    <row r="50454" hidden="1" x14ac:dyDescent="0.25"/>
    <row r="50455" hidden="1" x14ac:dyDescent="0.25"/>
    <row r="50456" hidden="1" x14ac:dyDescent="0.25"/>
    <row r="50457" hidden="1" x14ac:dyDescent="0.25"/>
    <row r="50458" hidden="1" x14ac:dyDescent="0.25"/>
    <row r="50459" hidden="1" x14ac:dyDescent="0.25"/>
    <row r="50460" hidden="1" x14ac:dyDescent="0.25"/>
    <row r="50461" hidden="1" x14ac:dyDescent="0.25"/>
    <row r="50462" hidden="1" x14ac:dyDescent="0.25"/>
    <row r="50463" hidden="1" x14ac:dyDescent="0.25"/>
    <row r="50464" hidden="1" x14ac:dyDescent="0.25"/>
    <row r="50465" hidden="1" x14ac:dyDescent="0.25"/>
    <row r="50466" hidden="1" x14ac:dyDescent="0.25"/>
    <row r="50467" hidden="1" x14ac:dyDescent="0.25"/>
    <row r="50468" hidden="1" x14ac:dyDescent="0.25"/>
    <row r="50469" hidden="1" x14ac:dyDescent="0.25"/>
    <row r="50470" hidden="1" x14ac:dyDescent="0.25"/>
    <row r="50471" hidden="1" x14ac:dyDescent="0.25"/>
    <row r="50472" hidden="1" x14ac:dyDescent="0.25"/>
    <row r="50473" hidden="1" x14ac:dyDescent="0.25"/>
    <row r="50474" hidden="1" x14ac:dyDescent="0.25"/>
    <row r="50475" hidden="1" x14ac:dyDescent="0.25"/>
    <row r="50476" hidden="1" x14ac:dyDescent="0.25"/>
    <row r="50477" hidden="1" x14ac:dyDescent="0.25"/>
    <row r="50478" hidden="1" x14ac:dyDescent="0.25"/>
    <row r="50479" hidden="1" x14ac:dyDescent="0.25"/>
    <row r="50480" hidden="1" x14ac:dyDescent="0.25"/>
    <row r="50481" hidden="1" x14ac:dyDescent="0.25"/>
    <row r="50482" hidden="1" x14ac:dyDescent="0.25"/>
    <row r="50483" hidden="1" x14ac:dyDescent="0.25"/>
    <row r="50484" hidden="1" x14ac:dyDescent="0.25"/>
    <row r="50485" hidden="1" x14ac:dyDescent="0.25"/>
    <row r="50486" hidden="1" x14ac:dyDescent="0.25"/>
    <row r="50487" hidden="1" x14ac:dyDescent="0.25"/>
    <row r="50488" hidden="1" x14ac:dyDescent="0.25"/>
    <row r="50489" hidden="1" x14ac:dyDescent="0.25"/>
    <row r="50490" hidden="1" x14ac:dyDescent="0.25"/>
    <row r="50491" hidden="1" x14ac:dyDescent="0.25"/>
    <row r="50492" hidden="1" x14ac:dyDescent="0.25"/>
    <row r="50493" hidden="1" x14ac:dyDescent="0.25"/>
    <row r="50494" hidden="1" x14ac:dyDescent="0.25"/>
    <row r="50495" hidden="1" x14ac:dyDescent="0.25"/>
    <row r="50496" hidden="1" x14ac:dyDescent="0.25"/>
    <row r="50497" hidden="1" x14ac:dyDescent="0.25"/>
    <row r="50498" hidden="1" x14ac:dyDescent="0.25"/>
    <row r="50499" hidden="1" x14ac:dyDescent="0.25"/>
    <row r="50500" hidden="1" x14ac:dyDescent="0.25"/>
    <row r="50501" hidden="1" x14ac:dyDescent="0.25"/>
    <row r="50502" hidden="1" x14ac:dyDescent="0.25"/>
    <row r="50503" hidden="1" x14ac:dyDescent="0.25"/>
    <row r="50504" hidden="1" x14ac:dyDescent="0.25"/>
    <row r="50505" hidden="1" x14ac:dyDescent="0.25"/>
    <row r="50506" hidden="1" x14ac:dyDescent="0.25"/>
    <row r="50507" hidden="1" x14ac:dyDescent="0.25"/>
    <row r="50508" hidden="1" x14ac:dyDescent="0.25"/>
    <row r="50509" hidden="1" x14ac:dyDescent="0.25"/>
    <row r="50510" hidden="1" x14ac:dyDescent="0.25"/>
    <row r="50511" hidden="1" x14ac:dyDescent="0.25"/>
    <row r="50512" hidden="1" x14ac:dyDescent="0.25"/>
    <row r="50513" hidden="1" x14ac:dyDescent="0.25"/>
    <row r="50514" hidden="1" x14ac:dyDescent="0.25"/>
    <row r="50515" hidden="1" x14ac:dyDescent="0.25"/>
    <row r="50516" hidden="1" x14ac:dyDescent="0.25"/>
    <row r="50517" hidden="1" x14ac:dyDescent="0.25"/>
    <row r="50518" hidden="1" x14ac:dyDescent="0.25"/>
    <row r="50519" hidden="1" x14ac:dyDescent="0.25"/>
    <row r="50520" hidden="1" x14ac:dyDescent="0.25"/>
    <row r="50521" hidden="1" x14ac:dyDescent="0.25"/>
    <row r="50522" hidden="1" x14ac:dyDescent="0.25"/>
    <row r="50523" hidden="1" x14ac:dyDescent="0.25"/>
    <row r="50524" hidden="1" x14ac:dyDescent="0.25"/>
    <row r="50525" hidden="1" x14ac:dyDescent="0.25"/>
    <row r="50526" hidden="1" x14ac:dyDescent="0.25"/>
    <row r="50527" hidden="1" x14ac:dyDescent="0.25"/>
    <row r="50528" hidden="1" x14ac:dyDescent="0.25"/>
    <row r="50529" hidden="1" x14ac:dyDescent="0.25"/>
    <row r="50530" hidden="1" x14ac:dyDescent="0.25"/>
    <row r="50531" hidden="1" x14ac:dyDescent="0.25"/>
    <row r="50532" hidden="1" x14ac:dyDescent="0.25"/>
    <row r="50533" hidden="1" x14ac:dyDescent="0.25"/>
    <row r="50534" hidden="1" x14ac:dyDescent="0.25"/>
    <row r="50535" hidden="1" x14ac:dyDescent="0.25"/>
    <row r="50536" hidden="1" x14ac:dyDescent="0.25"/>
    <row r="50537" hidden="1" x14ac:dyDescent="0.25"/>
    <row r="50538" hidden="1" x14ac:dyDescent="0.25"/>
    <row r="50539" hidden="1" x14ac:dyDescent="0.25"/>
    <row r="50540" hidden="1" x14ac:dyDescent="0.25"/>
    <row r="50541" hidden="1" x14ac:dyDescent="0.25"/>
    <row r="50542" hidden="1" x14ac:dyDescent="0.25"/>
    <row r="50543" hidden="1" x14ac:dyDescent="0.25"/>
    <row r="50544" hidden="1" x14ac:dyDescent="0.25"/>
    <row r="50545" hidden="1" x14ac:dyDescent="0.25"/>
    <row r="50546" hidden="1" x14ac:dyDescent="0.25"/>
    <row r="50547" hidden="1" x14ac:dyDescent="0.25"/>
    <row r="50548" hidden="1" x14ac:dyDescent="0.25"/>
    <row r="50549" hidden="1" x14ac:dyDescent="0.25"/>
    <row r="50550" hidden="1" x14ac:dyDescent="0.25"/>
    <row r="50551" hidden="1" x14ac:dyDescent="0.25"/>
    <row r="50552" hidden="1" x14ac:dyDescent="0.25"/>
    <row r="50553" hidden="1" x14ac:dyDescent="0.25"/>
    <row r="50554" hidden="1" x14ac:dyDescent="0.25"/>
    <row r="50555" hidden="1" x14ac:dyDescent="0.25"/>
    <row r="50556" hidden="1" x14ac:dyDescent="0.25"/>
    <row r="50557" hidden="1" x14ac:dyDescent="0.25"/>
    <row r="50558" hidden="1" x14ac:dyDescent="0.25"/>
    <row r="50559" hidden="1" x14ac:dyDescent="0.25"/>
    <row r="50560" hidden="1" x14ac:dyDescent="0.25"/>
    <row r="50561" hidden="1" x14ac:dyDescent="0.25"/>
    <row r="50562" hidden="1" x14ac:dyDescent="0.25"/>
    <row r="50563" hidden="1" x14ac:dyDescent="0.25"/>
    <row r="50564" hidden="1" x14ac:dyDescent="0.25"/>
    <row r="50565" hidden="1" x14ac:dyDescent="0.25"/>
    <row r="50566" hidden="1" x14ac:dyDescent="0.25"/>
    <row r="50567" hidden="1" x14ac:dyDescent="0.25"/>
    <row r="50568" hidden="1" x14ac:dyDescent="0.25"/>
    <row r="50569" hidden="1" x14ac:dyDescent="0.25"/>
    <row r="50570" hidden="1" x14ac:dyDescent="0.25"/>
    <row r="50571" hidden="1" x14ac:dyDescent="0.25"/>
    <row r="50572" hidden="1" x14ac:dyDescent="0.25"/>
    <row r="50573" hidden="1" x14ac:dyDescent="0.25"/>
    <row r="50574" hidden="1" x14ac:dyDescent="0.25"/>
    <row r="50575" hidden="1" x14ac:dyDescent="0.25"/>
    <row r="50576" hidden="1" x14ac:dyDescent="0.25"/>
    <row r="50577" hidden="1" x14ac:dyDescent="0.25"/>
    <row r="50578" hidden="1" x14ac:dyDescent="0.25"/>
    <row r="50579" hidden="1" x14ac:dyDescent="0.25"/>
    <row r="50580" hidden="1" x14ac:dyDescent="0.25"/>
    <row r="50581" hidden="1" x14ac:dyDescent="0.25"/>
    <row r="50582" hidden="1" x14ac:dyDescent="0.25"/>
    <row r="50583" hidden="1" x14ac:dyDescent="0.25"/>
    <row r="50584" hidden="1" x14ac:dyDescent="0.25"/>
    <row r="50585" hidden="1" x14ac:dyDescent="0.25"/>
    <row r="50586" hidden="1" x14ac:dyDescent="0.25"/>
    <row r="50587" hidden="1" x14ac:dyDescent="0.25"/>
    <row r="50588" hidden="1" x14ac:dyDescent="0.25"/>
    <row r="50589" hidden="1" x14ac:dyDescent="0.25"/>
    <row r="50590" hidden="1" x14ac:dyDescent="0.25"/>
    <row r="50591" hidden="1" x14ac:dyDescent="0.25"/>
    <row r="50592" hidden="1" x14ac:dyDescent="0.25"/>
    <row r="50593" hidden="1" x14ac:dyDescent="0.25"/>
    <row r="50594" hidden="1" x14ac:dyDescent="0.25"/>
    <row r="50595" hidden="1" x14ac:dyDescent="0.25"/>
    <row r="50596" hidden="1" x14ac:dyDescent="0.25"/>
    <row r="50597" hidden="1" x14ac:dyDescent="0.25"/>
    <row r="50598" hidden="1" x14ac:dyDescent="0.25"/>
    <row r="50599" hidden="1" x14ac:dyDescent="0.25"/>
    <row r="50600" hidden="1" x14ac:dyDescent="0.25"/>
    <row r="50601" hidden="1" x14ac:dyDescent="0.25"/>
    <row r="50602" hidden="1" x14ac:dyDescent="0.25"/>
    <row r="50603" hidden="1" x14ac:dyDescent="0.25"/>
    <row r="50604" hidden="1" x14ac:dyDescent="0.25"/>
    <row r="50605" hidden="1" x14ac:dyDescent="0.25"/>
    <row r="50606" hidden="1" x14ac:dyDescent="0.25"/>
    <row r="50607" hidden="1" x14ac:dyDescent="0.25"/>
    <row r="50608" hidden="1" x14ac:dyDescent="0.25"/>
    <row r="50609" hidden="1" x14ac:dyDescent="0.25"/>
    <row r="50610" hidden="1" x14ac:dyDescent="0.25"/>
    <row r="50611" hidden="1" x14ac:dyDescent="0.25"/>
    <row r="50612" hidden="1" x14ac:dyDescent="0.25"/>
    <row r="50613" hidden="1" x14ac:dyDescent="0.25"/>
    <row r="50614" hidden="1" x14ac:dyDescent="0.25"/>
    <row r="50615" hidden="1" x14ac:dyDescent="0.25"/>
    <row r="50616" hidden="1" x14ac:dyDescent="0.25"/>
    <row r="50617" hidden="1" x14ac:dyDescent="0.25"/>
    <row r="50618" hidden="1" x14ac:dyDescent="0.25"/>
    <row r="50619" hidden="1" x14ac:dyDescent="0.25"/>
    <row r="50620" hidden="1" x14ac:dyDescent="0.25"/>
    <row r="50621" hidden="1" x14ac:dyDescent="0.25"/>
    <row r="50622" hidden="1" x14ac:dyDescent="0.25"/>
    <row r="50623" hidden="1" x14ac:dyDescent="0.25"/>
    <row r="50624" hidden="1" x14ac:dyDescent="0.25"/>
    <row r="50625" hidden="1" x14ac:dyDescent="0.25"/>
    <row r="50626" hidden="1" x14ac:dyDescent="0.25"/>
    <row r="50627" hidden="1" x14ac:dyDescent="0.25"/>
    <row r="50628" hidden="1" x14ac:dyDescent="0.25"/>
    <row r="50629" hidden="1" x14ac:dyDescent="0.25"/>
    <row r="50630" hidden="1" x14ac:dyDescent="0.25"/>
    <row r="50631" hidden="1" x14ac:dyDescent="0.25"/>
    <row r="50632" hidden="1" x14ac:dyDescent="0.25"/>
    <row r="50633" hidden="1" x14ac:dyDescent="0.25"/>
    <row r="50634" hidden="1" x14ac:dyDescent="0.25"/>
    <row r="50635" hidden="1" x14ac:dyDescent="0.25"/>
    <row r="50636" hidden="1" x14ac:dyDescent="0.25"/>
    <row r="50637" hidden="1" x14ac:dyDescent="0.25"/>
    <row r="50638" hidden="1" x14ac:dyDescent="0.25"/>
    <row r="50639" hidden="1" x14ac:dyDescent="0.25"/>
    <row r="50640" hidden="1" x14ac:dyDescent="0.25"/>
    <row r="50641" hidden="1" x14ac:dyDescent="0.25"/>
    <row r="50642" hidden="1" x14ac:dyDescent="0.25"/>
    <row r="50643" hidden="1" x14ac:dyDescent="0.25"/>
    <row r="50644" hidden="1" x14ac:dyDescent="0.25"/>
    <row r="50645" hidden="1" x14ac:dyDescent="0.25"/>
    <row r="50646" hidden="1" x14ac:dyDescent="0.25"/>
    <row r="50647" hidden="1" x14ac:dyDescent="0.25"/>
    <row r="50648" hidden="1" x14ac:dyDescent="0.25"/>
    <row r="50649" hidden="1" x14ac:dyDescent="0.25"/>
    <row r="50650" hidden="1" x14ac:dyDescent="0.25"/>
    <row r="50651" hidden="1" x14ac:dyDescent="0.25"/>
    <row r="50652" hidden="1" x14ac:dyDescent="0.25"/>
    <row r="50653" hidden="1" x14ac:dyDescent="0.25"/>
    <row r="50654" hidden="1" x14ac:dyDescent="0.25"/>
    <row r="50655" hidden="1" x14ac:dyDescent="0.25"/>
    <row r="50656" hidden="1" x14ac:dyDescent="0.25"/>
    <row r="50657" hidden="1" x14ac:dyDescent="0.25"/>
    <row r="50658" hidden="1" x14ac:dyDescent="0.25"/>
    <row r="50659" hidden="1" x14ac:dyDescent="0.25"/>
    <row r="50660" hidden="1" x14ac:dyDescent="0.25"/>
    <row r="50661" hidden="1" x14ac:dyDescent="0.25"/>
    <row r="50662" hidden="1" x14ac:dyDescent="0.25"/>
    <row r="50663" hidden="1" x14ac:dyDescent="0.25"/>
    <row r="50664" hidden="1" x14ac:dyDescent="0.25"/>
    <row r="50665" hidden="1" x14ac:dyDescent="0.25"/>
    <row r="50666" hidden="1" x14ac:dyDescent="0.25"/>
    <row r="50667" hidden="1" x14ac:dyDescent="0.25"/>
    <row r="50668" hidden="1" x14ac:dyDescent="0.25"/>
    <row r="50669" hidden="1" x14ac:dyDescent="0.25"/>
    <row r="50670" hidden="1" x14ac:dyDescent="0.25"/>
    <row r="50671" hidden="1" x14ac:dyDescent="0.25"/>
    <row r="50672" hidden="1" x14ac:dyDescent="0.25"/>
    <row r="50673" hidden="1" x14ac:dyDescent="0.25"/>
    <row r="50674" hidden="1" x14ac:dyDescent="0.25"/>
    <row r="50675" hidden="1" x14ac:dyDescent="0.25"/>
    <row r="50676" hidden="1" x14ac:dyDescent="0.25"/>
    <row r="50677" hidden="1" x14ac:dyDescent="0.25"/>
    <row r="50678" hidden="1" x14ac:dyDescent="0.25"/>
    <row r="50679" hidden="1" x14ac:dyDescent="0.25"/>
    <row r="50680" hidden="1" x14ac:dyDescent="0.25"/>
    <row r="50681" hidden="1" x14ac:dyDescent="0.25"/>
    <row r="50682" hidden="1" x14ac:dyDescent="0.25"/>
    <row r="50683" hidden="1" x14ac:dyDescent="0.25"/>
    <row r="50684" hidden="1" x14ac:dyDescent="0.25"/>
    <row r="50685" hidden="1" x14ac:dyDescent="0.25"/>
    <row r="50686" hidden="1" x14ac:dyDescent="0.25"/>
    <row r="50687" hidden="1" x14ac:dyDescent="0.25"/>
    <row r="50688" hidden="1" x14ac:dyDescent="0.25"/>
    <row r="50689" hidden="1" x14ac:dyDescent="0.25"/>
    <row r="50690" hidden="1" x14ac:dyDescent="0.25"/>
    <row r="50691" hidden="1" x14ac:dyDescent="0.25"/>
    <row r="50692" hidden="1" x14ac:dyDescent="0.25"/>
    <row r="50693" hidden="1" x14ac:dyDescent="0.25"/>
    <row r="50694" hidden="1" x14ac:dyDescent="0.25"/>
    <row r="50695" hidden="1" x14ac:dyDescent="0.25"/>
    <row r="50696" hidden="1" x14ac:dyDescent="0.25"/>
    <row r="50697" hidden="1" x14ac:dyDescent="0.25"/>
    <row r="50698" hidden="1" x14ac:dyDescent="0.25"/>
    <row r="50699" hidden="1" x14ac:dyDescent="0.25"/>
    <row r="50700" hidden="1" x14ac:dyDescent="0.25"/>
    <row r="50701" hidden="1" x14ac:dyDescent="0.25"/>
    <row r="50702" hidden="1" x14ac:dyDescent="0.25"/>
    <row r="50703" hidden="1" x14ac:dyDescent="0.25"/>
    <row r="50704" hidden="1" x14ac:dyDescent="0.25"/>
    <row r="50705" hidden="1" x14ac:dyDescent="0.25"/>
    <row r="50706" hidden="1" x14ac:dyDescent="0.25"/>
    <row r="50707" hidden="1" x14ac:dyDescent="0.25"/>
    <row r="50708" hidden="1" x14ac:dyDescent="0.25"/>
    <row r="50709" hidden="1" x14ac:dyDescent="0.25"/>
    <row r="50710" hidden="1" x14ac:dyDescent="0.25"/>
    <row r="50711" hidden="1" x14ac:dyDescent="0.25"/>
    <row r="50712" hidden="1" x14ac:dyDescent="0.25"/>
    <row r="50713" hidden="1" x14ac:dyDescent="0.25"/>
    <row r="50714" hidden="1" x14ac:dyDescent="0.25"/>
    <row r="50715" hidden="1" x14ac:dyDescent="0.25"/>
    <row r="50716" hidden="1" x14ac:dyDescent="0.25"/>
    <row r="50717" hidden="1" x14ac:dyDescent="0.25"/>
    <row r="50718" hidden="1" x14ac:dyDescent="0.25"/>
    <row r="50719" hidden="1" x14ac:dyDescent="0.25"/>
    <row r="50720" hidden="1" x14ac:dyDescent="0.25"/>
    <row r="50721" hidden="1" x14ac:dyDescent="0.25"/>
    <row r="50722" hidden="1" x14ac:dyDescent="0.25"/>
    <row r="50723" hidden="1" x14ac:dyDescent="0.25"/>
    <row r="50724" hidden="1" x14ac:dyDescent="0.25"/>
    <row r="50725" hidden="1" x14ac:dyDescent="0.25"/>
    <row r="50726" hidden="1" x14ac:dyDescent="0.25"/>
    <row r="50727" hidden="1" x14ac:dyDescent="0.25"/>
    <row r="50728" hidden="1" x14ac:dyDescent="0.25"/>
    <row r="50729" hidden="1" x14ac:dyDescent="0.25"/>
    <row r="50730" hidden="1" x14ac:dyDescent="0.25"/>
    <row r="50731" hidden="1" x14ac:dyDescent="0.25"/>
    <row r="50732" hidden="1" x14ac:dyDescent="0.25"/>
    <row r="50733" hidden="1" x14ac:dyDescent="0.25"/>
    <row r="50734" hidden="1" x14ac:dyDescent="0.25"/>
    <row r="50735" hidden="1" x14ac:dyDescent="0.25"/>
    <row r="50736" hidden="1" x14ac:dyDescent="0.25"/>
    <row r="50737" hidden="1" x14ac:dyDescent="0.25"/>
    <row r="50738" hidden="1" x14ac:dyDescent="0.25"/>
    <row r="50739" hidden="1" x14ac:dyDescent="0.25"/>
    <row r="50740" hidden="1" x14ac:dyDescent="0.25"/>
    <row r="50741" hidden="1" x14ac:dyDescent="0.25"/>
    <row r="50742" hidden="1" x14ac:dyDescent="0.25"/>
    <row r="50743" hidden="1" x14ac:dyDescent="0.25"/>
    <row r="50744" hidden="1" x14ac:dyDescent="0.25"/>
    <row r="50745" hidden="1" x14ac:dyDescent="0.25"/>
    <row r="50746" hidden="1" x14ac:dyDescent="0.25"/>
    <row r="50747" hidden="1" x14ac:dyDescent="0.25"/>
    <row r="50748" hidden="1" x14ac:dyDescent="0.25"/>
    <row r="50749" hidden="1" x14ac:dyDescent="0.25"/>
    <row r="50750" hidden="1" x14ac:dyDescent="0.25"/>
    <row r="50751" hidden="1" x14ac:dyDescent="0.25"/>
    <row r="50752" hidden="1" x14ac:dyDescent="0.25"/>
    <row r="50753" hidden="1" x14ac:dyDescent="0.25"/>
    <row r="50754" hidden="1" x14ac:dyDescent="0.25"/>
    <row r="50755" hidden="1" x14ac:dyDescent="0.25"/>
    <row r="50756" hidden="1" x14ac:dyDescent="0.25"/>
    <row r="50757" hidden="1" x14ac:dyDescent="0.25"/>
    <row r="50758" hidden="1" x14ac:dyDescent="0.25"/>
    <row r="50759" hidden="1" x14ac:dyDescent="0.25"/>
    <row r="50760" hidden="1" x14ac:dyDescent="0.25"/>
    <row r="50761" hidden="1" x14ac:dyDescent="0.25"/>
    <row r="50762" hidden="1" x14ac:dyDescent="0.25"/>
    <row r="50763" hidden="1" x14ac:dyDescent="0.25"/>
    <row r="50764" hidden="1" x14ac:dyDescent="0.25"/>
    <row r="50765" hidden="1" x14ac:dyDescent="0.25"/>
    <row r="50766" hidden="1" x14ac:dyDescent="0.25"/>
    <row r="50767" hidden="1" x14ac:dyDescent="0.25"/>
    <row r="50768" hidden="1" x14ac:dyDescent="0.25"/>
    <row r="50769" hidden="1" x14ac:dyDescent="0.25"/>
    <row r="50770" hidden="1" x14ac:dyDescent="0.25"/>
    <row r="50771" hidden="1" x14ac:dyDescent="0.25"/>
    <row r="50772" hidden="1" x14ac:dyDescent="0.25"/>
    <row r="50773" hidden="1" x14ac:dyDescent="0.25"/>
    <row r="50774" hidden="1" x14ac:dyDescent="0.25"/>
    <row r="50775" hidden="1" x14ac:dyDescent="0.25"/>
    <row r="50776" hidden="1" x14ac:dyDescent="0.25"/>
    <row r="50777" hidden="1" x14ac:dyDescent="0.25"/>
    <row r="50778" hidden="1" x14ac:dyDescent="0.25"/>
    <row r="50779" hidden="1" x14ac:dyDescent="0.25"/>
    <row r="50780" hidden="1" x14ac:dyDescent="0.25"/>
    <row r="50781" hidden="1" x14ac:dyDescent="0.25"/>
    <row r="50782" hidden="1" x14ac:dyDescent="0.25"/>
    <row r="50783" hidden="1" x14ac:dyDescent="0.25"/>
    <row r="50784" hidden="1" x14ac:dyDescent="0.25"/>
    <row r="50785" hidden="1" x14ac:dyDescent="0.25"/>
    <row r="50786" hidden="1" x14ac:dyDescent="0.25"/>
    <row r="50787" hidden="1" x14ac:dyDescent="0.25"/>
    <row r="50788" hidden="1" x14ac:dyDescent="0.25"/>
    <row r="50789" hidden="1" x14ac:dyDescent="0.25"/>
    <row r="50790" hidden="1" x14ac:dyDescent="0.25"/>
    <row r="50791" hidden="1" x14ac:dyDescent="0.25"/>
    <row r="50792" hidden="1" x14ac:dyDescent="0.25"/>
    <row r="50793" hidden="1" x14ac:dyDescent="0.25"/>
    <row r="50794" hidden="1" x14ac:dyDescent="0.25"/>
    <row r="50795" hidden="1" x14ac:dyDescent="0.25"/>
    <row r="50796" hidden="1" x14ac:dyDescent="0.25"/>
    <row r="50797" hidden="1" x14ac:dyDescent="0.25"/>
    <row r="50798" hidden="1" x14ac:dyDescent="0.25"/>
    <row r="50799" hidden="1" x14ac:dyDescent="0.25"/>
    <row r="50800" hidden="1" x14ac:dyDescent="0.25"/>
    <row r="50801" hidden="1" x14ac:dyDescent="0.25"/>
    <row r="50802" hidden="1" x14ac:dyDescent="0.25"/>
    <row r="50803" hidden="1" x14ac:dyDescent="0.25"/>
    <row r="50804" hidden="1" x14ac:dyDescent="0.25"/>
    <row r="50805" hidden="1" x14ac:dyDescent="0.25"/>
    <row r="50806" hidden="1" x14ac:dyDescent="0.25"/>
    <row r="50807" hidden="1" x14ac:dyDescent="0.25"/>
    <row r="50808" hidden="1" x14ac:dyDescent="0.25"/>
    <row r="50809" hidden="1" x14ac:dyDescent="0.25"/>
    <row r="50810" hidden="1" x14ac:dyDescent="0.25"/>
    <row r="50811" hidden="1" x14ac:dyDescent="0.25"/>
    <row r="50812" hidden="1" x14ac:dyDescent="0.25"/>
    <row r="50813" hidden="1" x14ac:dyDescent="0.25"/>
    <row r="50814" hidden="1" x14ac:dyDescent="0.25"/>
    <row r="50815" hidden="1" x14ac:dyDescent="0.25"/>
    <row r="50816" hidden="1" x14ac:dyDescent="0.25"/>
    <row r="50817" hidden="1" x14ac:dyDescent="0.25"/>
    <row r="50818" hidden="1" x14ac:dyDescent="0.25"/>
    <row r="50819" hidden="1" x14ac:dyDescent="0.25"/>
    <row r="50820" hidden="1" x14ac:dyDescent="0.25"/>
    <row r="50821" hidden="1" x14ac:dyDescent="0.25"/>
    <row r="50822" hidden="1" x14ac:dyDescent="0.25"/>
    <row r="50823" hidden="1" x14ac:dyDescent="0.25"/>
    <row r="50824" hidden="1" x14ac:dyDescent="0.25"/>
    <row r="50825" hidden="1" x14ac:dyDescent="0.25"/>
    <row r="50826" hidden="1" x14ac:dyDescent="0.25"/>
    <row r="50827" hidden="1" x14ac:dyDescent="0.25"/>
    <row r="50828" hidden="1" x14ac:dyDescent="0.25"/>
    <row r="50829" hidden="1" x14ac:dyDescent="0.25"/>
    <row r="50830" hidden="1" x14ac:dyDescent="0.25"/>
    <row r="50831" hidden="1" x14ac:dyDescent="0.25"/>
    <row r="50832" hidden="1" x14ac:dyDescent="0.25"/>
    <row r="50833" hidden="1" x14ac:dyDescent="0.25"/>
    <row r="50834" hidden="1" x14ac:dyDescent="0.25"/>
    <row r="50835" hidden="1" x14ac:dyDescent="0.25"/>
    <row r="50836" hidden="1" x14ac:dyDescent="0.25"/>
    <row r="50837" hidden="1" x14ac:dyDescent="0.25"/>
    <row r="50838" hidden="1" x14ac:dyDescent="0.25"/>
    <row r="50839" hidden="1" x14ac:dyDescent="0.25"/>
    <row r="50840" hidden="1" x14ac:dyDescent="0.25"/>
    <row r="50841" hidden="1" x14ac:dyDescent="0.25"/>
    <row r="50842" hidden="1" x14ac:dyDescent="0.25"/>
    <row r="50843" hidden="1" x14ac:dyDescent="0.25"/>
    <row r="50844" hidden="1" x14ac:dyDescent="0.25"/>
    <row r="50845" hidden="1" x14ac:dyDescent="0.25"/>
    <row r="50846" hidden="1" x14ac:dyDescent="0.25"/>
    <row r="50847" hidden="1" x14ac:dyDescent="0.25"/>
    <row r="50848" hidden="1" x14ac:dyDescent="0.25"/>
    <row r="50849" hidden="1" x14ac:dyDescent="0.25"/>
    <row r="50850" hidden="1" x14ac:dyDescent="0.25"/>
    <row r="50851" hidden="1" x14ac:dyDescent="0.25"/>
    <row r="50852" hidden="1" x14ac:dyDescent="0.25"/>
    <row r="50853" hidden="1" x14ac:dyDescent="0.25"/>
    <row r="50854" hidden="1" x14ac:dyDescent="0.25"/>
    <row r="50855" hidden="1" x14ac:dyDescent="0.25"/>
    <row r="50856" hidden="1" x14ac:dyDescent="0.25"/>
    <row r="50857" hidden="1" x14ac:dyDescent="0.25"/>
    <row r="50858" hidden="1" x14ac:dyDescent="0.25"/>
    <row r="50859" hidden="1" x14ac:dyDescent="0.25"/>
    <row r="50860" hidden="1" x14ac:dyDescent="0.25"/>
    <row r="50861" hidden="1" x14ac:dyDescent="0.25"/>
    <row r="50862" hidden="1" x14ac:dyDescent="0.25"/>
    <row r="50863" hidden="1" x14ac:dyDescent="0.25"/>
    <row r="50864" hidden="1" x14ac:dyDescent="0.25"/>
    <row r="50865" hidden="1" x14ac:dyDescent="0.25"/>
    <row r="50866" hidden="1" x14ac:dyDescent="0.25"/>
    <row r="50867" hidden="1" x14ac:dyDescent="0.25"/>
    <row r="50868" hidden="1" x14ac:dyDescent="0.25"/>
    <row r="50869" hidden="1" x14ac:dyDescent="0.25"/>
    <row r="50870" hidden="1" x14ac:dyDescent="0.25"/>
    <row r="50871" hidden="1" x14ac:dyDescent="0.25"/>
    <row r="50872" hidden="1" x14ac:dyDescent="0.25"/>
    <row r="50873" hidden="1" x14ac:dyDescent="0.25"/>
    <row r="50874" hidden="1" x14ac:dyDescent="0.25"/>
    <row r="50875" hidden="1" x14ac:dyDescent="0.25"/>
    <row r="50876" hidden="1" x14ac:dyDescent="0.25"/>
    <row r="50877" hidden="1" x14ac:dyDescent="0.25"/>
    <row r="50878" hidden="1" x14ac:dyDescent="0.25"/>
    <row r="50879" hidden="1" x14ac:dyDescent="0.25"/>
    <row r="50880" hidden="1" x14ac:dyDescent="0.25"/>
    <row r="50881" hidden="1" x14ac:dyDescent="0.25"/>
    <row r="50882" hidden="1" x14ac:dyDescent="0.25"/>
    <row r="50883" hidden="1" x14ac:dyDescent="0.25"/>
    <row r="50884" hidden="1" x14ac:dyDescent="0.25"/>
    <row r="50885" hidden="1" x14ac:dyDescent="0.25"/>
    <row r="50886" hidden="1" x14ac:dyDescent="0.25"/>
    <row r="50887" hidden="1" x14ac:dyDescent="0.25"/>
    <row r="50888" hidden="1" x14ac:dyDescent="0.25"/>
    <row r="50889" hidden="1" x14ac:dyDescent="0.25"/>
    <row r="50890" hidden="1" x14ac:dyDescent="0.25"/>
    <row r="50891" hidden="1" x14ac:dyDescent="0.25"/>
    <row r="50892" hidden="1" x14ac:dyDescent="0.25"/>
    <row r="50893" hidden="1" x14ac:dyDescent="0.25"/>
    <row r="50894" hidden="1" x14ac:dyDescent="0.25"/>
    <row r="50895" hidden="1" x14ac:dyDescent="0.25"/>
    <row r="50896" hidden="1" x14ac:dyDescent="0.25"/>
    <row r="50897" hidden="1" x14ac:dyDescent="0.25"/>
    <row r="50898" hidden="1" x14ac:dyDescent="0.25"/>
    <row r="50899" hidden="1" x14ac:dyDescent="0.25"/>
    <row r="50900" hidden="1" x14ac:dyDescent="0.25"/>
    <row r="50901" hidden="1" x14ac:dyDescent="0.25"/>
    <row r="50902" hidden="1" x14ac:dyDescent="0.25"/>
    <row r="50903" hidden="1" x14ac:dyDescent="0.25"/>
    <row r="50904" hidden="1" x14ac:dyDescent="0.25"/>
    <row r="50905" hidden="1" x14ac:dyDescent="0.25"/>
    <row r="50906" hidden="1" x14ac:dyDescent="0.25"/>
    <row r="50907" hidden="1" x14ac:dyDescent="0.25"/>
    <row r="50908" hidden="1" x14ac:dyDescent="0.25"/>
    <row r="50909" hidden="1" x14ac:dyDescent="0.25"/>
    <row r="50910" hidden="1" x14ac:dyDescent="0.25"/>
    <row r="50911" hidden="1" x14ac:dyDescent="0.25"/>
    <row r="50912" hidden="1" x14ac:dyDescent="0.25"/>
    <row r="50913" hidden="1" x14ac:dyDescent="0.25"/>
    <row r="50914" hidden="1" x14ac:dyDescent="0.25"/>
    <row r="50915" hidden="1" x14ac:dyDescent="0.25"/>
    <row r="50916" hidden="1" x14ac:dyDescent="0.25"/>
    <row r="50917" hidden="1" x14ac:dyDescent="0.25"/>
    <row r="50918" hidden="1" x14ac:dyDescent="0.25"/>
    <row r="50919" hidden="1" x14ac:dyDescent="0.25"/>
    <row r="50920" hidden="1" x14ac:dyDescent="0.25"/>
    <row r="50921" hidden="1" x14ac:dyDescent="0.25"/>
    <row r="50922" hidden="1" x14ac:dyDescent="0.25"/>
    <row r="50923" hidden="1" x14ac:dyDescent="0.25"/>
    <row r="50924" hidden="1" x14ac:dyDescent="0.25"/>
    <row r="50925" hidden="1" x14ac:dyDescent="0.25"/>
    <row r="50926" hidden="1" x14ac:dyDescent="0.25"/>
    <row r="50927" hidden="1" x14ac:dyDescent="0.25"/>
    <row r="50928" hidden="1" x14ac:dyDescent="0.25"/>
    <row r="50929" hidden="1" x14ac:dyDescent="0.25"/>
    <row r="50930" hidden="1" x14ac:dyDescent="0.25"/>
    <row r="50931" hidden="1" x14ac:dyDescent="0.25"/>
    <row r="50932" hidden="1" x14ac:dyDescent="0.25"/>
    <row r="50933" hidden="1" x14ac:dyDescent="0.25"/>
    <row r="50934" hidden="1" x14ac:dyDescent="0.25"/>
    <row r="50935" hidden="1" x14ac:dyDescent="0.25"/>
    <row r="50936" hidden="1" x14ac:dyDescent="0.25"/>
    <row r="50937" hidden="1" x14ac:dyDescent="0.25"/>
    <row r="50938" hidden="1" x14ac:dyDescent="0.25"/>
    <row r="50939" hidden="1" x14ac:dyDescent="0.25"/>
    <row r="50940" hidden="1" x14ac:dyDescent="0.25"/>
    <row r="50941" hidden="1" x14ac:dyDescent="0.25"/>
    <row r="50942" hidden="1" x14ac:dyDescent="0.25"/>
    <row r="50943" hidden="1" x14ac:dyDescent="0.25"/>
    <row r="50944" hidden="1" x14ac:dyDescent="0.25"/>
    <row r="50945" hidden="1" x14ac:dyDescent="0.25"/>
    <row r="50946" hidden="1" x14ac:dyDescent="0.25"/>
    <row r="50947" hidden="1" x14ac:dyDescent="0.25"/>
    <row r="50948" hidden="1" x14ac:dyDescent="0.25"/>
    <row r="50949" hidden="1" x14ac:dyDescent="0.25"/>
    <row r="50950" hidden="1" x14ac:dyDescent="0.25"/>
    <row r="50951" hidden="1" x14ac:dyDescent="0.25"/>
    <row r="50952" hidden="1" x14ac:dyDescent="0.25"/>
    <row r="50953" hidden="1" x14ac:dyDescent="0.25"/>
    <row r="50954" hidden="1" x14ac:dyDescent="0.25"/>
    <row r="50955" hidden="1" x14ac:dyDescent="0.25"/>
    <row r="50956" hidden="1" x14ac:dyDescent="0.25"/>
    <row r="50957" hidden="1" x14ac:dyDescent="0.25"/>
    <row r="50958" hidden="1" x14ac:dyDescent="0.25"/>
    <row r="50959" hidden="1" x14ac:dyDescent="0.25"/>
    <row r="50960" hidden="1" x14ac:dyDescent="0.25"/>
    <row r="50961" hidden="1" x14ac:dyDescent="0.25"/>
    <row r="50962" hidden="1" x14ac:dyDescent="0.25"/>
    <row r="50963" hidden="1" x14ac:dyDescent="0.25"/>
    <row r="50964" hidden="1" x14ac:dyDescent="0.25"/>
    <row r="50965" hidden="1" x14ac:dyDescent="0.25"/>
    <row r="50966" hidden="1" x14ac:dyDescent="0.25"/>
    <row r="50967" hidden="1" x14ac:dyDescent="0.25"/>
    <row r="50968" hidden="1" x14ac:dyDescent="0.25"/>
    <row r="50969" hidden="1" x14ac:dyDescent="0.25"/>
    <row r="50970" hidden="1" x14ac:dyDescent="0.25"/>
    <row r="50971" hidden="1" x14ac:dyDescent="0.25"/>
    <row r="50972" hidden="1" x14ac:dyDescent="0.25"/>
    <row r="50973" hidden="1" x14ac:dyDescent="0.25"/>
    <row r="50974" hidden="1" x14ac:dyDescent="0.25"/>
    <row r="50975" hidden="1" x14ac:dyDescent="0.25"/>
    <row r="50976" hidden="1" x14ac:dyDescent="0.25"/>
    <row r="50977" hidden="1" x14ac:dyDescent="0.25"/>
    <row r="50978" hidden="1" x14ac:dyDescent="0.25"/>
    <row r="50979" hidden="1" x14ac:dyDescent="0.25"/>
    <row r="50980" hidden="1" x14ac:dyDescent="0.25"/>
    <row r="50981" hidden="1" x14ac:dyDescent="0.25"/>
    <row r="50982" hidden="1" x14ac:dyDescent="0.25"/>
    <row r="50983" hidden="1" x14ac:dyDescent="0.25"/>
    <row r="50984" hidden="1" x14ac:dyDescent="0.25"/>
    <row r="50985" hidden="1" x14ac:dyDescent="0.25"/>
    <row r="50986" hidden="1" x14ac:dyDescent="0.25"/>
    <row r="50987" hidden="1" x14ac:dyDescent="0.25"/>
    <row r="50988" hidden="1" x14ac:dyDescent="0.25"/>
    <row r="50989" hidden="1" x14ac:dyDescent="0.25"/>
    <row r="50990" hidden="1" x14ac:dyDescent="0.25"/>
    <row r="50991" hidden="1" x14ac:dyDescent="0.25"/>
    <row r="50992" hidden="1" x14ac:dyDescent="0.25"/>
    <row r="50993" hidden="1" x14ac:dyDescent="0.25"/>
    <row r="50994" hidden="1" x14ac:dyDescent="0.25"/>
    <row r="50995" hidden="1" x14ac:dyDescent="0.25"/>
    <row r="50996" hidden="1" x14ac:dyDescent="0.25"/>
    <row r="50997" hidden="1" x14ac:dyDescent="0.25"/>
    <row r="50998" hidden="1" x14ac:dyDescent="0.25"/>
    <row r="50999" hidden="1" x14ac:dyDescent="0.25"/>
    <row r="51000" hidden="1" x14ac:dyDescent="0.25"/>
    <row r="51001" hidden="1" x14ac:dyDescent="0.25"/>
    <row r="51002" hidden="1" x14ac:dyDescent="0.25"/>
    <row r="51003" hidden="1" x14ac:dyDescent="0.25"/>
    <row r="51004" hidden="1" x14ac:dyDescent="0.25"/>
    <row r="51005" hidden="1" x14ac:dyDescent="0.25"/>
    <row r="51006" hidden="1" x14ac:dyDescent="0.25"/>
    <row r="51007" hidden="1" x14ac:dyDescent="0.25"/>
    <row r="51008" hidden="1" x14ac:dyDescent="0.25"/>
    <row r="51009" hidden="1" x14ac:dyDescent="0.25"/>
    <row r="51010" hidden="1" x14ac:dyDescent="0.25"/>
    <row r="51011" hidden="1" x14ac:dyDescent="0.25"/>
    <row r="51012" hidden="1" x14ac:dyDescent="0.25"/>
    <row r="51013" hidden="1" x14ac:dyDescent="0.25"/>
    <row r="51014" hidden="1" x14ac:dyDescent="0.25"/>
    <row r="51015" hidden="1" x14ac:dyDescent="0.25"/>
    <row r="51016" hidden="1" x14ac:dyDescent="0.25"/>
    <row r="51017" hidden="1" x14ac:dyDescent="0.25"/>
    <row r="51018" hidden="1" x14ac:dyDescent="0.25"/>
    <row r="51019" hidden="1" x14ac:dyDescent="0.25"/>
    <row r="51020" hidden="1" x14ac:dyDescent="0.25"/>
    <row r="51021" hidden="1" x14ac:dyDescent="0.25"/>
    <row r="51022" hidden="1" x14ac:dyDescent="0.25"/>
    <row r="51023" hidden="1" x14ac:dyDescent="0.25"/>
    <row r="51024" hidden="1" x14ac:dyDescent="0.25"/>
    <row r="51025" hidden="1" x14ac:dyDescent="0.25"/>
    <row r="51026" hidden="1" x14ac:dyDescent="0.25"/>
    <row r="51027" hidden="1" x14ac:dyDescent="0.25"/>
    <row r="51028" hidden="1" x14ac:dyDescent="0.25"/>
    <row r="51029" hidden="1" x14ac:dyDescent="0.25"/>
    <row r="51030" hidden="1" x14ac:dyDescent="0.25"/>
    <row r="51031" hidden="1" x14ac:dyDescent="0.25"/>
    <row r="51032" hidden="1" x14ac:dyDescent="0.25"/>
    <row r="51033" hidden="1" x14ac:dyDescent="0.25"/>
    <row r="51034" hidden="1" x14ac:dyDescent="0.25"/>
    <row r="51035" hidden="1" x14ac:dyDescent="0.25"/>
    <row r="51036" hidden="1" x14ac:dyDescent="0.25"/>
    <row r="51037" hidden="1" x14ac:dyDescent="0.25"/>
    <row r="51038" hidden="1" x14ac:dyDescent="0.25"/>
    <row r="51039" hidden="1" x14ac:dyDescent="0.25"/>
    <row r="51040" hidden="1" x14ac:dyDescent="0.25"/>
    <row r="51041" hidden="1" x14ac:dyDescent="0.25"/>
    <row r="51042" hidden="1" x14ac:dyDescent="0.25"/>
    <row r="51043" hidden="1" x14ac:dyDescent="0.25"/>
    <row r="51044" hidden="1" x14ac:dyDescent="0.25"/>
    <row r="51045" hidden="1" x14ac:dyDescent="0.25"/>
    <row r="51046" hidden="1" x14ac:dyDescent="0.25"/>
    <row r="51047" hidden="1" x14ac:dyDescent="0.25"/>
    <row r="51048" hidden="1" x14ac:dyDescent="0.25"/>
    <row r="51049" hidden="1" x14ac:dyDescent="0.25"/>
    <row r="51050" hidden="1" x14ac:dyDescent="0.25"/>
    <row r="51051" hidden="1" x14ac:dyDescent="0.25"/>
    <row r="51052" hidden="1" x14ac:dyDescent="0.25"/>
    <row r="51053" hidden="1" x14ac:dyDescent="0.25"/>
    <row r="51054" hidden="1" x14ac:dyDescent="0.25"/>
    <row r="51055" hidden="1" x14ac:dyDescent="0.25"/>
    <row r="51056" hidden="1" x14ac:dyDescent="0.25"/>
    <row r="51057" hidden="1" x14ac:dyDescent="0.25"/>
    <row r="51058" hidden="1" x14ac:dyDescent="0.25"/>
    <row r="51059" hidden="1" x14ac:dyDescent="0.25"/>
    <row r="51060" hidden="1" x14ac:dyDescent="0.25"/>
    <row r="51061" hidden="1" x14ac:dyDescent="0.25"/>
    <row r="51062" hidden="1" x14ac:dyDescent="0.25"/>
    <row r="51063" hidden="1" x14ac:dyDescent="0.25"/>
    <row r="51064" hidden="1" x14ac:dyDescent="0.25"/>
    <row r="51065" hidden="1" x14ac:dyDescent="0.25"/>
    <row r="51066" hidden="1" x14ac:dyDescent="0.25"/>
    <row r="51067" hidden="1" x14ac:dyDescent="0.25"/>
    <row r="51068" hidden="1" x14ac:dyDescent="0.25"/>
    <row r="51069" hidden="1" x14ac:dyDescent="0.25"/>
    <row r="51070" hidden="1" x14ac:dyDescent="0.25"/>
    <row r="51071" hidden="1" x14ac:dyDescent="0.25"/>
    <row r="51072" hidden="1" x14ac:dyDescent="0.25"/>
    <row r="51073" hidden="1" x14ac:dyDescent="0.25"/>
    <row r="51074" hidden="1" x14ac:dyDescent="0.25"/>
    <row r="51075" hidden="1" x14ac:dyDescent="0.25"/>
    <row r="51076" hidden="1" x14ac:dyDescent="0.25"/>
    <row r="51077" hidden="1" x14ac:dyDescent="0.25"/>
    <row r="51078" hidden="1" x14ac:dyDescent="0.25"/>
    <row r="51079" hidden="1" x14ac:dyDescent="0.25"/>
    <row r="51080" hidden="1" x14ac:dyDescent="0.25"/>
    <row r="51081" hidden="1" x14ac:dyDescent="0.25"/>
    <row r="51082" hidden="1" x14ac:dyDescent="0.25"/>
    <row r="51083" hidden="1" x14ac:dyDescent="0.25"/>
    <row r="51084" hidden="1" x14ac:dyDescent="0.25"/>
    <row r="51085" hidden="1" x14ac:dyDescent="0.25"/>
    <row r="51086" hidden="1" x14ac:dyDescent="0.25"/>
    <row r="51087" hidden="1" x14ac:dyDescent="0.25"/>
    <row r="51088" hidden="1" x14ac:dyDescent="0.25"/>
    <row r="51089" hidden="1" x14ac:dyDescent="0.25"/>
    <row r="51090" hidden="1" x14ac:dyDescent="0.25"/>
    <row r="51091" hidden="1" x14ac:dyDescent="0.25"/>
    <row r="51092" hidden="1" x14ac:dyDescent="0.25"/>
    <row r="51093" hidden="1" x14ac:dyDescent="0.25"/>
    <row r="51094" hidden="1" x14ac:dyDescent="0.25"/>
    <row r="51095" hidden="1" x14ac:dyDescent="0.25"/>
    <row r="51096" hidden="1" x14ac:dyDescent="0.25"/>
    <row r="51097" hidden="1" x14ac:dyDescent="0.25"/>
    <row r="51098" hidden="1" x14ac:dyDescent="0.25"/>
    <row r="51099" hidden="1" x14ac:dyDescent="0.25"/>
    <row r="51100" hidden="1" x14ac:dyDescent="0.25"/>
    <row r="51101" hidden="1" x14ac:dyDescent="0.25"/>
    <row r="51102" hidden="1" x14ac:dyDescent="0.25"/>
    <row r="51103" hidden="1" x14ac:dyDescent="0.25"/>
    <row r="51104" hidden="1" x14ac:dyDescent="0.25"/>
    <row r="51105" hidden="1" x14ac:dyDescent="0.25"/>
    <row r="51106" hidden="1" x14ac:dyDescent="0.25"/>
    <row r="51107" hidden="1" x14ac:dyDescent="0.25"/>
    <row r="51108" hidden="1" x14ac:dyDescent="0.25"/>
    <row r="51109" hidden="1" x14ac:dyDescent="0.25"/>
    <row r="51110" hidden="1" x14ac:dyDescent="0.25"/>
    <row r="51111" hidden="1" x14ac:dyDescent="0.25"/>
    <row r="51112" hidden="1" x14ac:dyDescent="0.25"/>
    <row r="51113" hidden="1" x14ac:dyDescent="0.25"/>
    <row r="51114" hidden="1" x14ac:dyDescent="0.25"/>
    <row r="51115" hidden="1" x14ac:dyDescent="0.25"/>
    <row r="51116" hidden="1" x14ac:dyDescent="0.25"/>
    <row r="51117" hidden="1" x14ac:dyDescent="0.25"/>
    <row r="51118" hidden="1" x14ac:dyDescent="0.25"/>
    <row r="51119" hidden="1" x14ac:dyDescent="0.25"/>
    <row r="51120" hidden="1" x14ac:dyDescent="0.25"/>
    <row r="51121" hidden="1" x14ac:dyDescent="0.25"/>
    <row r="51122" hidden="1" x14ac:dyDescent="0.25"/>
    <row r="51123" hidden="1" x14ac:dyDescent="0.25"/>
    <row r="51124" hidden="1" x14ac:dyDescent="0.25"/>
    <row r="51125" hidden="1" x14ac:dyDescent="0.25"/>
    <row r="51126" hidden="1" x14ac:dyDescent="0.25"/>
    <row r="51127" hidden="1" x14ac:dyDescent="0.25"/>
    <row r="51128" hidden="1" x14ac:dyDescent="0.25"/>
    <row r="51129" hidden="1" x14ac:dyDescent="0.25"/>
    <row r="51130" hidden="1" x14ac:dyDescent="0.25"/>
    <row r="51131" hidden="1" x14ac:dyDescent="0.25"/>
    <row r="51132" hidden="1" x14ac:dyDescent="0.25"/>
    <row r="51133" hidden="1" x14ac:dyDescent="0.25"/>
    <row r="51134" hidden="1" x14ac:dyDescent="0.25"/>
    <row r="51135" hidden="1" x14ac:dyDescent="0.25"/>
    <row r="51136" hidden="1" x14ac:dyDescent="0.25"/>
    <row r="51137" hidden="1" x14ac:dyDescent="0.25"/>
    <row r="51138" hidden="1" x14ac:dyDescent="0.25"/>
    <row r="51139" hidden="1" x14ac:dyDescent="0.25"/>
    <row r="51140" hidden="1" x14ac:dyDescent="0.25"/>
    <row r="51141" hidden="1" x14ac:dyDescent="0.25"/>
    <row r="51142" hidden="1" x14ac:dyDescent="0.25"/>
    <row r="51143" hidden="1" x14ac:dyDescent="0.25"/>
    <row r="51144" hidden="1" x14ac:dyDescent="0.25"/>
    <row r="51145" hidden="1" x14ac:dyDescent="0.25"/>
    <row r="51146" hidden="1" x14ac:dyDescent="0.25"/>
    <row r="51147" hidden="1" x14ac:dyDescent="0.25"/>
    <row r="51148" hidden="1" x14ac:dyDescent="0.25"/>
    <row r="51149" hidden="1" x14ac:dyDescent="0.25"/>
    <row r="51150" hidden="1" x14ac:dyDescent="0.25"/>
    <row r="51151" hidden="1" x14ac:dyDescent="0.25"/>
    <row r="51152" hidden="1" x14ac:dyDescent="0.25"/>
    <row r="51153" hidden="1" x14ac:dyDescent="0.25"/>
    <row r="51154" hidden="1" x14ac:dyDescent="0.25"/>
    <row r="51155" hidden="1" x14ac:dyDescent="0.25"/>
    <row r="51156" hidden="1" x14ac:dyDescent="0.25"/>
    <row r="51157" hidden="1" x14ac:dyDescent="0.25"/>
    <row r="51158" hidden="1" x14ac:dyDescent="0.25"/>
    <row r="51159" hidden="1" x14ac:dyDescent="0.25"/>
    <row r="51160" hidden="1" x14ac:dyDescent="0.25"/>
    <row r="51161" hidden="1" x14ac:dyDescent="0.25"/>
    <row r="51162" hidden="1" x14ac:dyDescent="0.25"/>
    <row r="51163" hidden="1" x14ac:dyDescent="0.25"/>
    <row r="51164" hidden="1" x14ac:dyDescent="0.25"/>
    <row r="51165" hidden="1" x14ac:dyDescent="0.25"/>
    <row r="51166" hidden="1" x14ac:dyDescent="0.25"/>
    <row r="51167" hidden="1" x14ac:dyDescent="0.25"/>
    <row r="51168" hidden="1" x14ac:dyDescent="0.25"/>
    <row r="51169" hidden="1" x14ac:dyDescent="0.25"/>
    <row r="51170" hidden="1" x14ac:dyDescent="0.25"/>
    <row r="51171" hidden="1" x14ac:dyDescent="0.25"/>
    <row r="51172" hidden="1" x14ac:dyDescent="0.25"/>
    <row r="51173" hidden="1" x14ac:dyDescent="0.25"/>
    <row r="51174" hidden="1" x14ac:dyDescent="0.25"/>
    <row r="51175" hidden="1" x14ac:dyDescent="0.25"/>
    <row r="51176" hidden="1" x14ac:dyDescent="0.25"/>
    <row r="51177" hidden="1" x14ac:dyDescent="0.25"/>
    <row r="51178" hidden="1" x14ac:dyDescent="0.25"/>
    <row r="51179" hidden="1" x14ac:dyDescent="0.25"/>
    <row r="51180" hidden="1" x14ac:dyDescent="0.25"/>
    <row r="51181" hidden="1" x14ac:dyDescent="0.25"/>
    <row r="51182" hidden="1" x14ac:dyDescent="0.25"/>
    <row r="51183" hidden="1" x14ac:dyDescent="0.25"/>
    <row r="51184" hidden="1" x14ac:dyDescent="0.25"/>
    <row r="51185" hidden="1" x14ac:dyDescent="0.25"/>
    <row r="51186" hidden="1" x14ac:dyDescent="0.25"/>
    <row r="51187" hidden="1" x14ac:dyDescent="0.25"/>
    <row r="51188" hidden="1" x14ac:dyDescent="0.25"/>
    <row r="51189" hidden="1" x14ac:dyDescent="0.25"/>
    <row r="51190" hidden="1" x14ac:dyDescent="0.25"/>
    <row r="51191" hidden="1" x14ac:dyDescent="0.25"/>
    <row r="51192" hidden="1" x14ac:dyDescent="0.25"/>
    <row r="51193" hidden="1" x14ac:dyDescent="0.25"/>
    <row r="51194" hidden="1" x14ac:dyDescent="0.25"/>
    <row r="51195" hidden="1" x14ac:dyDescent="0.25"/>
    <row r="51196" hidden="1" x14ac:dyDescent="0.25"/>
    <row r="51197" hidden="1" x14ac:dyDescent="0.25"/>
    <row r="51198" hidden="1" x14ac:dyDescent="0.25"/>
    <row r="51199" hidden="1" x14ac:dyDescent="0.25"/>
    <row r="51200" hidden="1" x14ac:dyDescent="0.25"/>
    <row r="51201" hidden="1" x14ac:dyDescent="0.25"/>
    <row r="51202" hidden="1" x14ac:dyDescent="0.25"/>
    <row r="51203" hidden="1" x14ac:dyDescent="0.25"/>
    <row r="51204" hidden="1" x14ac:dyDescent="0.25"/>
    <row r="51205" hidden="1" x14ac:dyDescent="0.25"/>
    <row r="51206" hidden="1" x14ac:dyDescent="0.25"/>
    <row r="51207" hidden="1" x14ac:dyDescent="0.25"/>
    <row r="51208" hidden="1" x14ac:dyDescent="0.25"/>
    <row r="51209" hidden="1" x14ac:dyDescent="0.25"/>
    <row r="51210" hidden="1" x14ac:dyDescent="0.25"/>
    <row r="51211" hidden="1" x14ac:dyDescent="0.25"/>
    <row r="51212" hidden="1" x14ac:dyDescent="0.25"/>
    <row r="51213" hidden="1" x14ac:dyDescent="0.25"/>
    <row r="51214" hidden="1" x14ac:dyDescent="0.25"/>
    <row r="51215" hidden="1" x14ac:dyDescent="0.25"/>
    <row r="51216" hidden="1" x14ac:dyDescent="0.25"/>
    <row r="51217" hidden="1" x14ac:dyDescent="0.25"/>
    <row r="51218" hidden="1" x14ac:dyDescent="0.25"/>
    <row r="51219" hidden="1" x14ac:dyDescent="0.25"/>
    <row r="51220" hidden="1" x14ac:dyDescent="0.25"/>
    <row r="51221" hidden="1" x14ac:dyDescent="0.25"/>
    <row r="51222" hidden="1" x14ac:dyDescent="0.25"/>
    <row r="51223" hidden="1" x14ac:dyDescent="0.25"/>
    <row r="51224" hidden="1" x14ac:dyDescent="0.25"/>
    <row r="51225" hidden="1" x14ac:dyDescent="0.25"/>
    <row r="51226" hidden="1" x14ac:dyDescent="0.25"/>
    <row r="51227" hidden="1" x14ac:dyDescent="0.25"/>
    <row r="51228" hidden="1" x14ac:dyDescent="0.25"/>
    <row r="51229" hidden="1" x14ac:dyDescent="0.25"/>
    <row r="51230" hidden="1" x14ac:dyDescent="0.25"/>
    <row r="51231" hidden="1" x14ac:dyDescent="0.25"/>
    <row r="51232" hidden="1" x14ac:dyDescent="0.25"/>
    <row r="51233" hidden="1" x14ac:dyDescent="0.25"/>
    <row r="51234" hidden="1" x14ac:dyDescent="0.25"/>
    <row r="51235" hidden="1" x14ac:dyDescent="0.25"/>
    <row r="51236" hidden="1" x14ac:dyDescent="0.25"/>
    <row r="51237" hidden="1" x14ac:dyDescent="0.25"/>
    <row r="51238" hidden="1" x14ac:dyDescent="0.25"/>
    <row r="51239" hidden="1" x14ac:dyDescent="0.25"/>
    <row r="51240" hidden="1" x14ac:dyDescent="0.25"/>
    <row r="51241" hidden="1" x14ac:dyDescent="0.25"/>
    <row r="51242" hidden="1" x14ac:dyDescent="0.25"/>
    <row r="51243" hidden="1" x14ac:dyDescent="0.25"/>
    <row r="51244" hidden="1" x14ac:dyDescent="0.25"/>
    <row r="51245" hidden="1" x14ac:dyDescent="0.25"/>
    <row r="51246" hidden="1" x14ac:dyDescent="0.25"/>
    <row r="51247" hidden="1" x14ac:dyDescent="0.25"/>
    <row r="51248" hidden="1" x14ac:dyDescent="0.25"/>
    <row r="51249" hidden="1" x14ac:dyDescent="0.25"/>
    <row r="51250" hidden="1" x14ac:dyDescent="0.25"/>
    <row r="51251" hidden="1" x14ac:dyDescent="0.25"/>
    <row r="51252" hidden="1" x14ac:dyDescent="0.25"/>
    <row r="51253" hidden="1" x14ac:dyDescent="0.25"/>
    <row r="51254" hidden="1" x14ac:dyDescent="0.25"/>
    <row r="51255" hidden="1" x14ac:dyDescent="0.25"/>
    <row r="51256" hidden="1" x14ac:dyDescent="0.25"/>
    <row r="51257" hidden="1" x14ac:dyDescent="0.25"/>
    <row r="51258" hidden="1" x14ac:dyDescent="0.25"/>
    <row r="51259" hidden="1" x14ac:dyDescent="0.25"/>
    <row r="51260" hidden="1" x14ac:dyDescent="0.25"/>
    <row r="51261" hidden="1" x14ac:dyDescent="0.25"/>
    <row r="51262" hidden="1" x14ac:dyDescent="0.25"/>
    <row r="51263" hidden="1" x14ac:dyDescent="0.25"/>
    <row r="51264" hidden="1" x14ac:dyDescent="0.25"/>
    <row r="51265" hidden="1" x14ac:dyDescent="0.25"/>
    <row r="51266" hidden="1" x14ac:dyDescent="0.25"/>
    <row r="51267" hidden="1" x14ac:dyDescent="0.25"/>
    <row r="51268" hidden="1" x14ac:dyDescent="0.25"/>
    <row r="51269" hidden="1" x14ac:dyDescent="0.25"/>
    <row r="51270" hidden="1" x14ac:dyDescent="0.25"/>
    <row r="51271" hidden="1" x14ac:dyDescent="0.25"/>
    <row r="51272" hidden="1" x14ac:dyDescent="0.25"/>
    <row r="51273" hidden="1" x14ac:dyDescent="0.25"/>
    <row r="51274" hidden="1" x14ac:dyDescent="0.25"/>
    <row r="51275" hidden="1" x14ac:dyDescent="0.25"/>
    <row r="51276" hidden="1" x14ac:dyDescent="0.25"/>
    <row r="51277" hidden="1" x14ac:dyDescent="0.25"/>
    <row r="51278" hidden="1" x14ac:dyDescent="0.25"/>
    <row r="51279" hidden="1" x14ac:dyDescent="0.25"/>
    <row r="51280" hidden="1" x14ac:dyDescent="0.25"/>
    <row r="51281" hidden="1" x14ac:dyDescent="0.25"/>
    <row r="51282" hidden="1" x14ac:dyDescent="0.25"/>
    <row r="51283" hidden="1" x14ac:dyDescent="0.25"/>
    <row r="51284" hidden="1" x14ac:dyDescent="0.25"/>
    <row r="51285" hidden="1" x14ac:dyDescent="0.25"/>
    <row r="51286" hidden="1" x14ac:dyDescent="0.25"/>
    <row r="51287" hidden="1" x14ac:dyDescent="0.25"/>
    <row r="51288" hidden="1" x14ac:dyDescent="0.25"/>
    <row r="51289" hidden="1" x14ac:dyDescent="0.25"/>
    <row r="51290" hidden="1" x14ac:dyDescent="0.25"/>
    <row r="51291" hidden="1" x14ac:dyDescent="0.25"/>
    <row r="51292" hidden="1" x14ac:dyDescent="0.25"/>
    <row r="51293" hidden="1" x14ac:dyDescent="0.25"/>
    <row r="51294" hidden="1" x14ac:dyDescent="0.25"/>
    <row r="51295" hidden="1" x14ac:dyDescent="0.25"/>
    <row r="51296" hidden="1" x14ac:dyDescent="0.25"/>
    <row r="51297" hidden="1" x14ac:dyDescent="0.25"/>
    <row r="51298" hidden="1" x14ac:dyDescent="0.25"/>
    <row r="51299" hidden="1" x14ac:dyDescent="0.25"/>
    <row r="51300" hidden="1" x14ac:dyDescent="0.25"/>
    <row r="51301" hidden="1" x14ac:dyDescent="0.25"/>
    <row r="51302" hidden="1" x14ac:dyDescent="0.25"/>
    <row r="51303" hidden="1" x14ac:dyDescent="0.25"/>
    <row r="51304" hidden="1" x14ac:dyDescent="0.25"/>
    <row r="51305" hidden="1" x14ac:dyDescent="0.25"/>
    <row r="51306" hidden="1" x14ac:dyDescent="0.25"/>
    <row r="51307" hidden="1" x14ac:dyDescent="0.25"/>
    <row r="51308" hidden="1" x14ac:dyDescent="0.25"/>
    <row r="51309" hidden="1" x14ac:dyDescent="0.25"/>
    <row r="51310" hidden="1" x14ac:dyDescent="0.25"/>
    <row r="51311" hidden="1" x14ac:dyDescent="0.25"/>
    <row r="51312" hidden="1" x14ac:dyDescent="0.25"/>
    <row r="51313" hidden="1" x14ac:dyDescent="0.25"/>
    <row r="51314" hidden="1" x14ac:dyDescent="0.25"/>
    <row r="51315" hidden="1" x14ac:dyDescent="0.25"/>
    <row r="51316" hidden="1" x14ac:dyDescent="0.25"/>
    <row r="51317" hidden="1" x14ac:dyDescent="0.25"/>
    <row r="51318" hidden="1" x14ac:dyDescent="0.25"/>
    <row r="51319" hidden="1" x14ac:dyDescent="0.25"/>
    <row r="51320" hidden="1" x14ac:dyDescent="0.25"/>
    <row r="51321" hidden="1" x14ac:dyDescent="0.25"/>
    <row r="51322" hidden="1" x14ac:dyDescent="0.25"/>
    <row r="51323" hidden="1" x14ac:dyDescent="0.25"/>
    <row r="51324" hidden="1" x14ac:dyDescent="0.25"/>
    <row r="51325" hidden="1" x14ac:dyDescent="0.25"/>
    <row r="51326" hidden="1" x14ac:dyDescent="0.25"/>
    <row r="51327" hidden="1" x14ac:dyDescent="0.25"/>
    <row r="51328" hidden="1" x14ac:dyDescent="0.25"/>
    <row r="51329" hidden="1" x14ac:dyDescent="0.25"/>
    <row r="51330" hidden="1" x14ac:dyDescent="0.25"/>
    <row r="51331" hidden="1" x14ac:dyDescent="0.25"/>
    <row r="51332" hidden="1" x14ac:dyDescent="0.25"/>
    <row r="51333" hidden="1" x14ac:dyDescent="0.25"/>
    <row r="51334" hidden="1" x14ac:dyDescent="0.25"/>
    <row r="51335" hidden="1" x14ac:dyDescent="0.25"/>
    <row r="51336" hidden="1" x14ac:dyDescent="0.25"/>
    <row r="51337" hidden="1" x14ac:dyDescent="0.25"/>
    <row r="51338" hidden="1" x14ac:dyDescent="0.25"/>
    <row r="51339" hidden="1" x14ac:dyDescent="0.25"/>
    <row r="51340" hidden="1" x14ac:dyDescent="0.25"/>
    <row r="51341" hidden="1" x14ac:dyDescent="0.25"/>
    <row r="51342" hidden="1" x14ac:dyDescent="0.25"/>
    <row r="51343" hidden="1" x14ac:dyDescent="0.25"/>
    <row r="51344" hidden="1" x14ac:dyDescent="0.25"/>
    <row r="51345" hidden="1" x14ac:dyDescent="0.25"/>
    <row r="51346" hidden="1" x14ac:dyDescent="0.25"/>
    <row r="51347" hidden="1" x14ac:dyDescent="0.25"/>
    <row r="51348" hidden="1" x14ac:dyDescent="0.25"/>
    <row r="51349" hidden="1" x14ac:dyDescent="0.25"/>
    <row r="51350" hidden="1" x14ac:dyDescent="0.25"/>
    <row r="51351" hidden="1" x14ac:dyDescent="0.25"/>
    <row r="51352" hidden="1" x14ac:dyDescent="0.25"/>
    <row r="51353" hidden="1" x14ac:dyDescent="0.25"/>
    <row r="51354" hidden="1" x14ac:dyDescent="0.25"/>
    <row r="51355" hidden="1" x14ac:dyDescent="0.25"/>
    <row r="51356" hidden="1" x14ac:dyDescent="0.25"/>
    <row r="51357" hidden="1" x14ac:dyDescent="0.25"/>
    <row r="51358" hidden="1" x14ac:dyDescent="0.25"/>
    <row r="51359" hidden="1" x14ac:dyDescent="0.25"/>
    <row r="51360" hidden="1" x14ac:dyDescent="0.25"/>
    <row r="51361" hidden="1" x14ac:dyDescent="0.25"/>
    <row r="51362" hidden="1" x14ac:dyDescent="0.25"/>
    <row r="51363" hidden="1" x14ac:dyDescent="0.25"/>
    <row r="51364" hidden="1" x14ac:dyDescent="0.25"/>
    <row r="51365" hidden="1" x14ac:dyDescent="0.25"/>
    <row r="51366" hidden="1" x14ac:dyDescent="0.25"/>
    <row r="51367" hidden="1" x14ac:dyDescent="0.25"/>
    <row r="51368" hidden="1" x14ac:dyDescent="0.25"/>
    <row r="51369" hidden="1" x14ac:dyDescent="0.25"/>
    <row r="51370" hidden="1" x14ac:dyDescent="0.25"/>
    <row r="51371" hidden="1" x14ac:dyDescent="0.25"/>
    <row r="51372" hidden="1" x14ac:dyDescent="0.25"/>
    <row r="51373" hidden="1" x14ac:dyDescent="0.25"/>
    <row r="51374" hidden="1" x14ac:dyDescent="0.25"/>
    <row r="51375" hidden="1" x14ac:dyDescent="0.25"/>
    <row r="51376" hidden="1" x14ac:dyDescent="0.25"/>
    <row r="51377" hidden="1" x14ac:dyDescent="0.25"/>
    <row r="51378" hidden="1" x14ac:dyDescent="0.25"/>
    <row r="51379" hidden="1" x14ac:dyDescent="0.25"/>
    <row r="51380" hidden="1" x14ac:dyDescent="0.25"/>
    <row r="51381" hidden="1" x14ac:dyDescent="0.25"/>
    <row r="51382" hidden="1" x14ac:dyDescent="0.25"/>
    <row r="51383" hidden="1" x14ac:dyDescent="0.25"/>
    <row r="51384" hidden="1" x14ac:dyDescent="0.25"/>
    <row r="51385" hidden="1" x14ac:dyDescent="0.25"/>
    <row r="51386" hidden="1" x14ac:dyDescent="0.25"/>
    <row r="51387" hidden="1" x14ac:dyDescent="0.25"/>
    <row r="51388" hidden="1" x14ac:dyDescent="0.25"/>
    <row r="51389" hidden="1" x14ac:dyDescent="0.25"/>
    <row r="51390" hidden="1" x14ac:dyDescent="0.25"/>
    <row r="51391" hidden="1" x14ac:dyDescent="0.25"/>
    <row r="51392" hidden="1" x14ac:dyDescent="0.25"/>
    <row r="51393" hidden="1" x14ac:dyDescent="0.25"/>
    <row r="51394" hidden="1" x14ac:dyDescent="0.25"/>
    <row r="51395" hidden="1" x14ac:dyDescent="0.25"/>
    <row r="51396" hidden="1" x14ac:dyDescent="0.25"/>
    <row r="51397" hidden="1" x14ac:dyDescent="0.25"/>
    <row r="51398" hidden="1" x14ac:dyDescent="0.25"/>
    <row r="51399" hidden="1" x14ac:dyDescent="0.25"/>
    <row r="51400" hidden="1" x14ac:dyDescent="0.25"/>
    <row r="51401" hidden="1" x14ac:dyDescent="0.25"/>
    <row r="51402" hidden="1" x14ac:dyDescent="0.25"/>
    <row r="51403" hidden="1" x14ac:dyDescent="0.25"/>
    <row r="51404" hidden="1" x14ac:dyDescent="0.25"/>
    <row r="51405" hidden="1" x14ac:dyDescent="0.25"/>
    <row r="51406" hidden="1" x14ac:dyDescent="0.25"/>
    <row r="51407" hidden="1" x14ac:dyDescent="0.25"/>
    <row r="51408" hidden="1" x14ac:dyDescent="0.25"/>
    <row r="51409" hidden="1" x14ac:dyDescent="0.25"/>
    <row r="51410" hidden="1" x14ac:dyDescent="0.25"/>
    <row r="51411" hidden="1" x14ac:dyDescent="0.25"/>
    <row r="51412" hidden="1" x14ac:dyDescent="0.25"/>
    <row r="51413" hidden="1" x14ac:dyDescent="0.25"/>
    <row r="51414" hidden="1" x14ac:dyDescent="0.25"/>
    <row r="51415" hidden="1" x14ac:dyDescent="0.25"/>
    <row r="51416" hidden="1" x14ac:dyDescent="0.25"/>
    <row r="51417" hidden="1" x14ac:dyDescent="0.25"/>
    <row r="51418" hidden="1" x14ac:dyDescent="0.25"/>
    <row r="51419" hidden="1" x14ac:dyDescent="0.25"/>
    <row r="51420" hidden="1" x14ac:dyDescent="0.25"/>
    <row r="51421" hidden="1" x14ac:dyDescent="0.25"/>
    <row r="51422" hidden="1" x14ac:dyDescent="0.25"/>
    <row r="51423" hidden="1" x14ac:dyDescent="0.25"/>
    <row r="51424" hidden="1" x14ac:dyDescent="0.25"/>
    <row r="51425" hidden="1" x14ac:dyDescent="0.25"/>
    <row r="51426" hidden="1" x14ac:dyDescent="0.25"/>
    <row r="51427" hidden="1" x14ac:dyDescent="0.25"/>
    <row r="51428" hidden="1" x14ac:dyDescent="0.25"/>
    <row r="51429" hidden="1" x14ac:dyDescent="0.25"/>
    <row r="51430" hidden="1" x14ac:dyDescent="0.25"/>
    <row r="51431" hidden="1" x14ac:dyDescent="0.25"/>
    <row r="51432" hidden="1" x14ac:dyDescent="0.25"/>
    <row r="51433" hidden="1" x14ac:dyDescent="0.25"/>
    <row r="51434" hidden="1" x14ac:dyDescent="0.25"/>
    <row r="51435" hidden="1" x14ac:dyDescent="0.25"/>
    <row r="51436" hidden="1" x14ac:dyDescent="0.25"/>
    <row r="51437" hidden="1" x14ac:dyDescent="0.25"/>
    <row r="51438" hidden="1" x14ac:dyDescent="0.25"/>
    <row r="51439" hidden="1" x14ac:dyDescent="0.25"/>
    <row r="51440" hidden="1" x14ac:dyDescent="0.25"/>
    <row r="51441" hidden="1" x14ac:dyDescent="0.25"/>
    <row r="51442" hidden="1" x14ac:dyDescent="0.25"/>
    <row r="51443" hidden="1" x14ac:dyDescent="0.25"/>
    <row r="51444" hidden="1" x14ac:dyDescent="0.25"/>
    <row r="51445" hidden="1" x14ac:dyDescent="0.25"/>
    <row r="51446" hidden="1" x14ac:dyDescent="0.25"/>
    <row r="51447" hidden="1" x14ac:dyDescent="0.25"/>
    <row r="51448" hidden="1" x14ac:dyDescent="0.25"/>
    <row r="51449" hidden="1" x14ac:dyDescent="0.25"/>
    <row r="51450" hidden="1" x14ac:dyDescent="0.25"/>
    <row r="51451" hidden="1" x14ac:dyDescent="0.25"/>
    <row r="51452" hidden="1" x14ac:dyDescent="0.25"/>
    <row r="51453" hidden="1" x14ac:dyDescent="0.25"/>
    <row r="51454" hidden="1" x14ac:dyDescent="0.25"/>
    <row r="51455" hidden="1" x14ac:dyDescent="0.25"/>
    <row r="51456" hidden="1" x14ac:dyDescent="0.25"/>
    <row r="51457" hidden="1" x14ac:dyDescent="0.25"/>
    <row r="51458" hidden="1" x14ac:dyDescent="0.25"/>
    <row r="51459" hidden="1" x14ac:dyDescent="0.25"/>
    <row r="51460" hidden="1" x14ac:dyDescent="0.25"/>
    <row r="51461" hidden="1" x14ac:dyDescent="0.25"/>
    <row r="51462" hidden="1" x14ac:dyDescent="0.25"/>
    <row r="51463" hidden="1" x14ac:dyDescent="0.25"/>
    <row r="51464" hidden="1" x14ac:dyDescent="0.25"/>
    <row r="51465" hidden="1" x14ac:dyDescent="0.25"/>
    <row r="51466" hidden="1" x14ac:dyDescent="0.25"/>
    <row r="51467" hidden="1" x14ac:dyDescent="0.25"/>
    <row r="51468" hidden="1" x14ac:dyDescent="0.25"/>
    <row r="51469" hidden="1" x14ac:dyDescent="0.25"/>
    <row r="51470" hidden="1" x14ac:dyDescent="0.25"/>
    <row r="51471" hidden="1" x14ac:dyDescent="0.25"/>
    <row r="51472" hidden="1" x14ac:dyDescent="0.25"/>
    <row r="51473" hidden="1" x14ac:dyDescent="0.25"/>
    <row r="51474" hidden="1" x14ac:dyDescent="0.25"/>
    <row r="51475" hidden="1" x14ac:dyDescent="0.25"/>
    <row r="51476" hidden="1" x14ac:dyDescent="0.25"/>
    <row r="51477" hidden="1" x14ac:dyDescent="0.25"/>
    <row r="51478" hidden="1" x14ac:dyDescent="0.25"/>
    <row r="51479" hidden="1" x14ac:dyDescent="0.25"/>
    <row r="51480" hidden="1" x14ac:dyDescent="0.25"/>
    <row r="51481" hidden="1" x14ac:dyDescent="0.25"/>
    <row r="51482" hidden="1" x14ac:dyDescent="0.25"/>
    <row r="51483" hidden="1" x14ac:dyDescent="0.25"/>
    <row r="51484" hidden="1" x14ac:dyDescent="0.25"/>
    <row r="51485" hidden="1" x14ac:dyDescent="0.25"/>
    <row r="51486" hidden="1" x14ac:dyDescent="0.25"/>
    <row r="51487" hidden="1" x14ac:dyDescent="0.25"/>
    <row r="51488" hidden="1" x14ac:dyDescent="0.25"/>
    <row r="51489" hidden="1" x14ac:dyDescent="0.25"/>
    <row r="51490" hidden="1" x14ac:dyDescent="0.25"/>
    <row r="51491" hidden="1" x14ac:dyDescent="0.25"/>
    <row r="51492" hidden="1" x14ac:dyDescent="0.25"/>
    <row r="51493" hidden="1" x14ac:dyDescent="0.25"/>
    <row r="51494" hidden="1" x14ac:dyDescent="0.25"/>
    <row r="51495" hidden="1" x14ac:dyDescent="0.25"/>
    <row r="51496" hidden="1" x14ac:dyDescent="0.25"/>
    <row r="51497" hidden="1" x14ac:dyDescent="0.25"/>
    <row r="51498" hidden="1" x14ac:dyDescent="0.25"/>
    <row r="51499" hidden="1" x14ac:dyDescent="0.25"/>
    <row r="51500" hidden="1" x14ac:dyDescent="0.25"/>
    <row r="51501" hidden="1" x14ac:dyDescent="0.25"/>
    <row r="51502" hidden="1" x14ac:dyDescent="0.25"/>
    <row r="51503" hidden="1" x14ac:dyDescent="0.25"/>
    <row r="51504" hidden="1" x14ac:dyDescent="0.25"/>
    <row r="51505" hidden="1" x14ac:dyDescent="0.25"/>
    <row r="51506" hidden="1" x14ac:dyDescent="0.25"/>
    <row r="51507" hidden="1" x14ac:dyDescent="0.25"/>
    <row r="51508" hidden="1" x14ac:dyDescent="0.25"/>
    <row r="51509" hidden="1" x14ac:dyDescent="0.25"/>
    <row r="51510" hidden="1" x14ac:dyDescent="0.25"/>
    <row r="51511" hidden="1" x14ac:dyDescent="0.25"/>
    <row r="51512" hidden="1" x14ac:dyDescent="0.25"/>
    <row r="51513" hidden="1" x14ac:dyDescent="0.25"/>
    <row r="51514" hidden="1" x14ac:dyDescent="0.25"/>
    <row r="51515" hidden="1" x14ac:dyDescent="0.25"/>
    <row r="51516" hidden="1" x14ac:dyDescent="0.25"/>
    <row r="51517" hidden="1" x14ac:dyDescent="0.25"/>
    <row r="51518" hidden="1" x14ac:dyDescent="0.25"/>
    <row r="51519" hidden="1" x14ac:dyDescent="0.25"/>
    <row r="51520" hidden="1" x14ac:dyDescent="0.25"/>
    <row r="51521" hidden="1" x14ac:dyDescent="0.25"/>
    <row r="51522" hidden="1" x14ac:dyDescent="0.25"/>
    <row r="51523" hidden="1" x14ac:dyDescent="0.25"/>
    <row r="51524" hidden="1" x14ac:dyDescent="0.25"/>
    <row r="51525" hidden="1" x14ac:dyDescent="0.25"/>
    <row r="51526" hidden="1" x14ac:dyDescent="0.25"/>
    <row r="51527" hidden="1" x14ac:dyDescent="0.25"/>
    <row r="51528" hidden="1" x14ac:dyDescent="0.25"/>
    <row r="51529" hidden="1" x14ac:dyDescent="0.25"/>
    <row r="51530" hidden="1" x14ac:dyDescent="0.25"/>
    <row r="51531" hidden="1" x14ac:dyDescent="0.25"/>
    <row r="51532" hidden="1" x14ac:dyDescent="0.25"/>
    <row r="51533" hidden="1" x14ac:dyDescent="0.25"/>
    <row r="51534" hidden="1" x14ac:dyDescent="0.25"/>
    <row r="51535" hidden="1" x14ac:dyDescent="0.25"/>
    <row r="51536" hidden="1" x14ac:dyDescent="0.25"/>
    <row r="51537" hidden="1" x14ac:dyDescent="0.25"/>
    <row r="51538" hidden="1" x14ac:dyDescent="0.25"/>
    <row r="51539" hidden="1" x14ac:dyDescent="0.25"/>
    <row r="51540" hidden="1" x14ac:dyDescent="0.25"/>
    <row r="51541" hidden="1" x14ac:dyDescent="0.25"/>
    <row r="51542" hidden="1" x14ac:dyDescent="0.25"/>
    <row r="51543" hidden="1" x14ac:dyDescent="0.25"/>
    <row r="51544" hidden="1" x14ac:dyDescent="0.25"/>
    <row r="51545" hidden="1" x14ac:dyDescent="0.25"/>
    <row r="51546" hidden="1" x14ac:dyDescent="0.25"/>
    <row r="51547" hidden="1" x14ac:dyDescent="0.25"/>
    <row r="51548" hidden="1" x14ac:dyDescent="0.25"/>
    <row r="51549" hidden="1" x14ac:dyDescent="0.25"/>
    <row r="51550" hidden="1" x14ac:dyDescent="0.25"/>
    <row r="51551" hidden="1" x14ac:dyDescent="0.25"/>
    <row r="51552" hidden="1" x14ac:dyDescent="0.25"/>
    <row r="51553" hidden="1" x14ac:dyDescent="0.25"/>
    <row r="51554" hidden="1" x14ac:dyDescent="0.25"/>
    <row r="51555" hidden="1" x14ac:dyDescent="0.25"/>
    <row r="51556" hidden="1" x14ac:dyDescent="0.25"/>
    <row r="51557" hidden="1" x14ac:dyDescent="0.25"/>
    <row r="51558" hidden="1" x14ac:dyDescent="0.25"/>
    <row r="51559" hidden="1" x14ac:dyDescent="0.25"/>
    <row r="51560" hidden="1" x14ac:dyDescent="0.25"/>
    <row r="51561" hidden="1" x14ac:dyDescent="0.25"/>
    <row r="51562" hidden="1" x14ac:dyDescent="0.25"/>
    <row r="51563" hidden="1" x14ac:dyDescent="0.25"/>
    <row r="51564" hidden="1" x14ac:dyDescent="0.25"/>
    <row r="51565" hidden="1" x14ac:dyDescent="0.25"/>
    <row r="51566" hidden="1" x14ac:dyDescent="0.25"/>
    <row r="51567" hidden="1" x14ac:dyDescent="0.25"/>
    <row r="51568" hidden="1" x14ac:dyDescent="0.25"/>
    <row r="51569" hidden="1" x14ac:dyDescent="0.25"/>
    <row r="51570" hidden="1" x14ac:dyDescent="0.25"/>
    <row r="51571" hidden="1" x14ac:dyDescent="0.25"/>
    <row r="51572" hidden="1" x14ac:dyDescent="0.25"/>
    <row r="51573" hidden="1" x14ac:dyDescent="0.25"/>
    <row r="51574" hidden="1" x14ac:dyDescent="0.25"/>
    <row r="51575" hidden="1" x14ac:dyDescent="0.25"/>
    <row r="51576" hidden="1" x14ac:dyDescent="0.25"/>
    <row r="51577" hidden="1" x14ac:dyDescent="0.25"/>
    <row r="51578" hidden="1" x14ac:dyDescent="0.25"/>
    <row r="51579" hidden="1" x14ac:dyDescent="0.25"/>
    <row r="51580" hidden="1" x14ac:dyDescent="0.25"/>
    <row r="51581" hidden="1" x14ac:dyDescent="0.25"/>
    <row r="51582" hidden="1" x14ac:dyDescent="0.25"/>
    <row r="51583" hidden="1" x14ac:dyDescent="0.25"/>
    <row r="51584" hidden="1" x14ac:dyDescent="0.25"/>
    <row r="51585" hidden="1" x14ac:dyDescent="0.25"/>
    <row r="51586" hidden="1" x14ac:dyDescent="0.25"/>
    <row r="51587" hidden="1" x14ac:dyDescent="0.25"/>
    <row r="51588" hidden="1" x14ac:dyDescent="0.25"/>
    <row r="51589" hidden="1" x14ac:dyDescent="0.25"/>
    <row r="51590" hidden="1" x14ac:dyDescent="0.25"/>
    <row r="51591" hidden="1" x14ac:dyDescent="0.25"/>
    <row r="51592" hidden="1" x14ac:dyDescent="0.25"/>
    <row r="51593" hidden="1" x14ac:dyDescent="0.25"/>
    <row r="51594" hidden="1" x14ac:dyDescent="0.25"/>
    <row r="51595" hidden="1" x14ac:dyDescent="0.25"/>
    <row r="51596" hidden="1" x14ac:dyDescent="0.25"/>
    <row r="51597" hidden="1" x14ac:dyDescent="0.25"/>
    <row r="51598" hidden="1" x14ac:dyDescent="0.25"/>
    <row r="51599" hidden="1" x14ac:dyDescent="0.25"/>
    <row r="51600" hidden="1" x14ac:dyDescent="0.25"/>
    <row r="51601" hidden="1" x14ac:dyDescent="0.25"/>
    <row r="51602" hidden="1" x14ac:dyDescent="0.25"/>
    <row r="51603" hidden="1" x14ac:dyDescent="0.25"/>
    <row r="51604" hidden="1" x14ac:dyDescent="0.25"/>
    <row r="51605" hidden="1" x14ac:dyDescent="0.25"/>
    <row r="51606" hidden="1" x14ac:dyDescent="0.25"/>
    <row r="51607" hidden="1" x14ac:dyDescent="0.25"/>
    <row r="51608" hidden="1" x14ac:dyDescent="0.25"/>
    <row r="51609" hidden="1" x14ac:dyDescent="0.25"/>
    <row r="51610" hidden="1" x14ac:dyDescent="0.25"/>
    <row r="51611" hidden="1" x14ac:dyDescent="0.25"/>
    <row r="51612" hidden="1" x14ac:dyDescent="0.25"/>
    <row r="51613" hidden="1" x14ac:dyDescent="0.25"/>
    <row r="51614" hidden="1" x14ac:dyDescent="0.25"/>
    <row r="51615" hidden="1" x14ac:dyDescent="0.25"/>
    <row r="51616" hidden="1" x14ac:dyDescent="0.25"/>
    <row r="51617" hidden="1" x14ac:dyDescent="0.25"/>
    <row r="51618" hidden="1" x14ac:dyDescent="0.25"/>
    <row r="51619" hidden="1" x14ac:dyDescent="0.25"/>
    <row r="51620" hidden="1" x14ac:dyDescent="0.25"/>
    <row r="51621" hidden="1" x14ac:dyDescent="0.25"/>
    <row r="51622" hidden="1" x14ac:dyDescent="0.25"/>
    <row r="51623" hidden="1" x14ac:dyDescent="0.25"/>
    <row r="51624" hidden="1" x14ac:dyDescent="0.25"/>
    <row r="51625" hidden="1" x14ac:dyDescent="0.25"/>
    <row r="51626" hidden="1" x14ac:dyDescent="0.25"/>
    <row r="51627" hidden="1" x14ac:dyDescent="0.25"/>
    <row r="51628" hidden="1" x14ac:dyDescent="0.25"/>
    <row r="51629" hidden="1" x14ac:dyDescent="0.25"/>
    <row r="51630" hidden="1" x14ac:dyDescent="0.25"/>
    <row r="51631" hidden="1" x14ac:dyDescent="0.25"/>
    <row r="51632" hidden="1" x14ac:dyDescent="0.25"/>
    <row r="51633" hidden="1" x14ac:dyDescent="0.25"/>
    <row r="51634" hidden="1" x14ac:dyDescent="0.25"/>
    <row r="51635" hidden="1" x14ac:dyDescent="0.25"/>
    <row r="51636" hidden="1" x14ac:dyDescent="0.25"/>
    <row r="51637" hidden="1" x14ac:dyDescent="0.25"/>
    <row r="51638" hidden="1" x14ac:dyDescent="0.25"/>
    <row r="51639" hidden="1" x14ac:dyDescent="0.25"/>
    <row r="51640" hidden="1" x14ac:dyDescent="0.25"/>
    <row r="51641" hidden="1" x14ac:dyDescent="0.25"/>
    <row r="51642" hidden="1" x14ac:dyDescent="0.25"/>
    <row r="51643" hidden="1" x14ac:dyDescent="0.25"/>
    <row r="51644" hidden="1" x14ac:dyDescent="0.25"/>
    <row r="51645" hidden="1" x14ac:dyDescent="0.25"/>
    <row r="51646" hidden="1" x14ac:dyDescent="0.25"/>
    <row r="51647" hidden="1" x14ac:dyDescent="0.25"/>
    <row r="51648" hidden="1" x14ac:dyDescent="0.25"/>
    <row r="51649" hidden="1" x14ac:dyDescent="0.25"/>
    <row r="51650" hidden="1" x14ac:dyDescent="0.25"/>
    <row r="51651" hidden="1" x14ac:dyDescent="0.25"/>
    <row r="51652" hidden="1" x14ac:dyDescent="0.25"/>
    <row r="51653" hidden="1" x14ac:dyDescent="0.25"/>
    <row r="51654" hidden="1" x14ac:dyDescent="0.25"/>
    <row r="51655" hidden="1" x14ac:dyDescent="0.25"/>
    <row r="51656" hidden="1" x14ac:dyDescent="0.25"/>
    <row r="51657" hidden="1" x14ac:dyDescent="0.25"/>
    <row r="51658" hidden="1" x14ac:dyDescent="0.25"/>
    <row r="51659" hidden="1" x14ac:dyDescent="0.25"/>
    <row r="51660" hidden="1" x14ac:dyDescent="0.25"/>
    <row r="51661" hidden="1" x14ac:dyDescent="0.25"/>
    <row r="51662" hidden="1" x14ac:dyDescent="0.25"/>
    <row r="51663" hidden="1" x14ac:dyDescent="0.25"/>
    <row r="51664" hidden="1" x14ac:dyDescent="0.25"/>
    <row r="51665" hidden="1" x14ac:dyDescent="0.25"/>
    <row r="51666" hidden="1" x14ac:dyDescent="0.25"/>
    <row r="51667" hidden="1" x14ac:dyDescent="0.25"/>
    <row r="51668" hidden="1" x14ac:dyDescent="0.25"/>
    <row r="51669" hidden="1" x14ac:dyDescent="0.25"/>
    <row r="51670" hidden="1" x14ac:dyDescent="0.25"/>
    <row r="51671" hidden="1" x14ac:dyDescent="0.25"/>
    <row r="51672" hidden="1" x14ac:dyDescent="0.25"/>
    <row r="51673" hidden="1" x14ac:dyDescent="0.25"/>
    <row r="51674" hidden="1" x14ac:dyDescent="0.25"/>
    <row r="51675" hidden="1" x14ac:dyDescent="0.25"/>
    <row r="51676" hidden="1" x14ac:dyDescent="0.25"/>
    <row r="51677" hidden="1" x14ac:dyDescent="0.25"/>
    <row r="51678" hidden="1" x14ac:dyDescent="0.25"/>
    <row r="51679" hidden="1" x14ac:dyDescent="0.25"/>
    <row r="51680" hidden="1" x14ac:dyDescent="0.25"/>
    <row r="51681" hidden="1" x14ac:dyDescent="0.25"/>
    <row r="51682" hidden="1" x14ac:dyDescent="0.25"/>
    <row r="51683" hidden="1" x14ac:dyDescent="0.25"/>
    <row r="51684" hidden="1" x14ac:dyDescent="0.25"/>
    <row r="51685" hidden="1" x14ac:dyDescent="0.25"/>
    <row r="51686" hidden="1" x14ac:dyDescent="0.25"/>
    <row r="51687" hidden="1" x14ac:dyDescent="0.25"/>
    <row r="51688" hidden="1" x14ac:dyDescent="0.25"/>
    <row r="51689" hidden="1" x14ac:dyDescent="0.25"/>
    <row r="51690" hidden="1" x14ac:dyDescent="0.25"/>
    <row r="51691" hidden="1" x14ac:dyDescent="0.25"/>
    <row r="51692" hidden="1" x14ac:dyDescent="0.25"/>
    <row r="51693" hidden="1" x14ac:dyDescent="0.25"/>
    <row r="51694" hidden="1" x14ac:dyDescent="0.25"/>
    <row r="51695" hidden="1" x14ac:dyDescent="0.25"/>
    <row r="51696" hidden="1" x14ac:dyDescent="0.25"/>
    <row r="51697" hidden="1" x14ac:dyDescent="0.25"/>
    <row r="51698" hidden="1" x14ac:dyDescent="0.25"/>
    <row r="51699" hidden="1" x14ac:dyDescent="0.25"/>
    <row r="51700" hidden="1" x14ac:dyDescent="0.25"/>
    <row r="51701" hidden="1" x14ac:dyDescent="0.25"/>
    <row r="51702" hidden="1" x14ac:dyDescent="0.25"/>
    <row r="51703" hidden="1" x14ac:dyDescent="0.25"/>
    <row r="51704" hidden="1" x14ac:dyDescent="0.25"/>
    <row r="51705" hidden="1" x14ac:dyDescent="0.25"/>
    <row r="51706" hidden="1" x14ac:dyDescent="0.25"/>
    <row r="51707" hidden="1" x14ac:dyDescent="0.25"/>
    <row r="51708" hidden="1" x14ac:dyDescent="0.25"/>
    <row r="51709" hidden="1" x14ac:dyDescent="0.25"/>
    <row r="51710" hidden="1" x14ac:dyDescent="0.25"/>
    <row r="51711" hidden="1" x14ac:dyDescent="0.25"/>
    <row r="51712" hidden="1" x14ac:dyDescent="0.25"/>
    <row r="51713" hidden="1" x14ac:dyDescent="0.25"/>
    <row r="51714" hidden="1" x14ac:dyDescent="0.25"/>
    <row r="51715" hidden="1" x14ac:dyDescent="0.25"/>
    <row r="51716" hidden="1" x14ac:dyDescent="0.25"/>
    <row r="51717" hidden="1" x14ac:dyDescent="0.25"/>
    <row r="51718" hidden="1" x14ac:dyDescent="0.25"/>
    <row r="51719" hidden="1" x14ac:dyDescent="0.25"/>
    <row r="51720" hidden="1" x14ac:dyDescent="0.25"/>
    <row r="51721" hidden="1" x14ac:dyDescent="0.25"/>
    <row r="51722" hidden="1" x14ac:dyDescent="0.25"/>
    <row r="51723" hidden="1" x14ac:dyDescent="0.25"/>
    <row r="51724" hidden="1" x14ac:dyDescent="0.25"/>
    <row r="51725" hidden="1" x14ac:dyDescent="0.25"/>
    <row r="51726" hidden="1" x14ac:dyDescent="0.25"/>
    <row r="51727" hidden="1" x14ac:dyDescent="0.25"/>
    <row r="51728" hidden="1" x14ac:dyDescent="0.25"/>
    <row r="51729" hidden="1" x14ac:dyDescent="0.25"/>
    <row r="51730" hidden="1" x14ac:dyDescent="0.25"/>
    <row r="51731" hidden="1" x14ac:dyDescent="0.25"/>
    <row r="51732" hidden="1" x14ac:dyDescent="0.25"/>
    <row r="51733" hidden="1" x14ac:dyDescent="0.25"/>
    <row r="51734" hidden="1" x14ac:dyDescent="0.25"/>
    <row r="51735" hidden="1" x14ac:dyDescent="0.25"/>
    <row r="51736" hidden="1" x14ac:dyDescent="0.25"/>
    <row r="51737" hidden="1" x14ac:dyDescent="0.25"/>
    <row r="51738" hidden="1" x14ac:dyDescent="0.25"/>
    <row r="51739" hidden="1" x14ac:dyDescent="0.25"/>
    <row r="51740" hidden="1" x14ac:dyDescent="0.25"/>
    <row r="51741" hidden="1" x14ac:dyDescent="0.25"/>
    <row r="51742" hidden="1" x14ac:dyDescent="0.25"/>
    <row r="51743" hidden="1" x14ac:dyDescent="0.25"/>
    <row r="51744" hidden="1" x14ac:dyDescent="0.25"/>
    <row r="51745" hidden="1" x14ac:dyDescent="0.25"/>
    <row r="51746" hidden="1" x14ac:dyDescent="0.25"/>
    <row r="51747" hidden="1" x14ac:dyDescent="0.25"/>
    <row r="51748" hidden="1" x14ac:dyDescent="0.25"/>
    <row r="51749" hidden="1" x14ac:dyDescent="0.25"/>
    <row r="51750" hidden="1" x14ac:dyDescent="0.25"/>
    <row r="51751" hidden="1" x14ac:dyDescent="0.25"/>
    <row r="51752" hidden="1" x14ac:dyDescent="0.25"/>
    <row r="51753" hidden="1" x14ac:dyDescent="0.25"/>
    <row r="51754" hidden="1" x14ac:dyDescent="0.25"/>
    <row r="51755" hidden="1" x14ac:dyDescent="0.25"/>
    <row r="51756" hidden="1" x14ac:dyDescent="0.25"/>
    <row r="51757" hidden="1" x14ac:dyDescent="0.25"/>
    <row r="51758" hidden="1" x14ac:dyDescent="0.25"/>
    <row r="51759" hidden="1" x14ac:dyDescent="0.25"/>
    <row r="51760" hidden="1" x14ac:dyDescent="0.25"/>
    <row r="51761" hidden="1" x14ac:dyDescent="0.25"/>
    <row r="51762" hidden="1" x14ac:dyDescent="0.25"/>
    <row r="51763" hidden="1" x14ac:dyDescent="0.25"/>
    <row r="51764" hidden="1" x14ac:dyDescent="0.25"/>
    <row r="51765" hidden="1" x14ac:dyDescent="0.25"/>
    <row r="51766" hidden="1" x14ac:dyDescent="0.25"/>
    <row r="51767" hidden="1" x14ac:dyDescent="0.25"/>
    <row r="51768" hidden="1" x14ac:dyDescent="0.25"/>
    <row r="51769" hidden="1" x14ac:dyDescent="0.25"/>
    <row r="51770" hidden="1" x14ac:dyDescent="0.25"/>
    <row r="51771" hidden="1" x14ac:dyDescent="0.25"/>
    <row r="51772" hidden="1" x14ac:dyDescent="0.25"/>
    <row r="51773" hidden="1" x14ac:dyDescent="0.25"/>
    <row r="51774" hidden="1" x14ac:dyDescent="0.25"/>
    <row r="51775" hidden="1" x14ac:dyDescent="0.25"/>
    <row r="51776" hidden="1" x14ac:dyDescent="0.25"/>
    <row r="51777" hidden="1" x14ac:dyDescent="0.25"/>
    <row r="51778" hidden="1" x14ac:dyDescent="0.25"/>
    <row r="51779" hidden="1" x14ac:dyDescent="0.25"/>
    <row r="51780" hidden="1" x14ac:dyDescent="0.25"/>
    <row r="51781" hidden="1" x14ac:dyDescent="0.25"/>
    <row r="51782" hidden="1" x14ac:dyDescent="0.25"/>
    <row r="51783" hidden="1" x14ac:dyDescent="0.25"/>
    <row r="51784" hidden="1" x14ac:dyDescent="0.25"/>
    <row r="51785" hidden="1" x14ac:dyDescent="0.25"/>
    <row r="51786" hidden="1" x14ac:dyDescent="0.25"/>
    <row r="51787" hidden="1" x14ac:dyDescent="0.25"/>
    <row r="51788" hidden="1" x14ac:dyDescent="0.25"/>
    <row r="51789" hidden="1" x14ac:dyDescent="0.25"/>
    <row r="51790" hidden="1" x14ac:dyDescent="0.25"/>
    <row r="51791" hidden="1" x14ac:dyDescent="0.25"/>
    <row r="51792" hidden="1" x14ac:dyDescent="0.25"/>
    <row r="51793" hidden="1" x14ac:dyDescent="0.25"/>
    <row r="51794" hidden="1" x14ac:dyDescent="0.25"/>
    <row r="51795" hidden="1" x14ac:dyDescent="0.25"/>
    <row r="51796" hidden="1" x14ac:dyDescent="0.25"/>
    <row r="51797" hidden="1" x14ac:dyDescent="0.25"/>
    <row r="51798" hidden="1" x14ac:dyDescent="0.25"/>
    <row r="51799" hidden="1" x14ac:dyDescent="0.25"/>
    <row r="51800" hidden="1" x14ac:dyDescent="0.25"/>
    <row r="51801" hidden="1" x14ac:dyDescent="0.25"/>
    <row r="51802" hidden="1" x14ac:dyDescent="0.25"/>
    <row r="51803" hidden="1" x14ac:dyDescent="0.25"/>
    <row r="51804" hidden="1" x14ac:dyDescent="0.25"/>
    <row r="51805" hidden="1" x14ac:dyDescent="0.25"/>
    <row r="51806" hidden="1" x14ac:dyDescent="0.25"/>
    <row r="51807" hidden="1" x14ac:dyDescent="0.25"/>
    <row r="51808" hidden="1" x14ac:dyDescent="0.25"/>
    <row r="51809" hidden="1" x14ac:dyDescent="0.25"/>
    <row r="51810" hidden="1" x14ac:dyDescent="0.25"/>
    <row r="51811" hidden="1" x14ac:dyDescent="0.25"/>
    <row r="51812" hidden="1" x14ac:dyDescent="0.25"/>
    <row r="51813" hidden="1" x14ac:dyDescent="0.25"/>
    <row r="51814" hidden="1" x14ac:dyDescent="0.25"/>
    <row r="51815" hidden="1" x14ac:dyDescent="0.25"/>
    <row r="51816" hidden="1" x14ac:dyDescent="0.25"/>
    <row r="51817" hidden="1" x14ac:dyDescent="0.25"/>
    <row r="51818" hidden="1" x14ac:dyDescent="0.25"/>
    <row r="51819" hidden="1" x14ac:dyDescent="0.25"/>
    <row r="51820" hidden="1" x14ac:dyDescent="0.25"/>
    <row r="51821" hidden="1" x14ac:dyDescent="0.25"/>
    <row r="51822" hidden="1" x14ac:dyDescent="0.25"/>
    <row r="51823" hidden="1" x14ac:dyDescent="0.25"/>
    <row r="51824" hidden="1" x14ac:dyDescent="0.25"/>
    <row r="51825" hidden="1" x14ac:dyDescent="0.25"/>
    <row r="51826" hidden="1" x14ac:dyDescent="0.25"/>
    <row r="51827" hidden="1" x14ac:dyDescent="0.25"/>
    <row r="51828" hidden="1" x14ac:dyDescent="0.25"/>
    <row r="51829" hidden="1" x14ac:dyDescent="0.25"/>
    <row r="51830" hidden="1" x14ac:dyDescent="0.25"/>
    <row r="51831" hidden="1" x14ac:dyDescent="0.25"/>
    <row r="51832" hidden="1" x14ac:dyDescent="0.25"/>
    <row r="51833" hidden="1" x14ac:dyDescent="0.25"/>
    <row r="51834" hidden="1" x14ac:dyDescent="0.25"/>
    <row r="51835" hidden="1" x14ac:dyDescent="0.25"/>
    <row r="51836" hidden="1" x14ac:dyDescent="0.25"/>
    <row r="51837" hidden="1" x14ac:dyDescent="0.25"/>
    <row r="51838" hidden="1" x14ac:dyDescent="0.25"/>
    <row r="51839" hidden="1" x14ac:dyDescent="0.25"/>
    <row r="51840" hidden="1" x14ac:dyDescent="0.25"/>
    <row r="51841" hidden="1" x14ac:dyDescent="0.25"/>
    <row r="51842" hidden="1" x14ac:dyDescent="0.25"/>
    <row r="51843" hidden="1" x14ac:dyDescent="0.25"/>
    <row r="51844" hidden="1" x14ac:dyDescent="0.25"/>
    <row r="51845" hidden="1" x14ac:dyDescent="0.25"/>
    <row r="51846" hidden="1" x14ac:dyDescent="0.25"/>
    <row r="51847" hidden="1" x14ac:dyDescent="0.25"/>
    <row r="51848" hidden="1" x14ac:dyDescent="0.25"/>
    <row r="51849" hidden="1" x14ac:dyDescent="0.25"/>
    <row r="51850" hidden="1" x14ac:dyDescent="0.25"/>
    <row r="51851" hidden="1" x14ac:dyDescent="0.25"/>
    <row r="51852" hidden="1" x14ac:dyDescent="0.25"/>
    <row r="51853" hidden="1" x14ac:dyDescent="0.25"/>
    <row r="51854" hidden="1" x14ac:dyDescent="0.25"/>
    <row r="51855" hidden="1" x14ac:dyDescent="0.25"/>
    <row r="51856" hidden="1" x14ac:dyDescent="0.25"/>
    <row r="51857" hidden="1" x14ac:dyDescent="0.25"/>
    <row r="51858" hidden="1" x14ac:dyDescent="0.25"/>
    <row r="51859" hidden="1" x14ac:dyDescent="0.25"/>
    <row r="51860" hidden="1" x14ac:dyDescent="0.25"/>
    <row r="51861" hidden="1" x14ac:dyDescent="0.25"/>
    <row r="51862" hidden="1" x14ac:dyDescent="0.25"/>
    <row r="51863" hidden="1" x14ac:dyDescent="0.25"/>
    <row r="51864" hidden="1" x14ac:dyDescent="0.25"/>
    <row r="51865" hidden="1" x14ac:dyDescent="0.25"/>
    <row r="51866" hidden="1" x14ac:dyDescent="0.25"/>
    <row r="51867" hidden="1" x14ac:dyDescent="0.25"/>
    <row r="51868" hidden="1" x14ac:dyDescent="0.25"/>
    <row r="51869" hidden="1" x14ac:dyDescent="0.25"/>
    <row r="51870" hidden="1" x14ac:dyDescent="0.25"/>
    <row r="51871" hidden="1" x14ac:dyDescent="0.25"/>
    <row r="51872" hidden="1" x14ac:dyDescent="0.25"/>
    <row r="51873" hidden="1" x14ac:dyDescent="0.25"/>
    <row r="51874" hidden="1" x14ac:dyDescent="0.25"/>
    <row r="51875" hidden="1" x14ac:dyDescent="0.25"/>
    <row r="51876" hidden="1" x14ac:dyDescent="0.25"/>
    <row r="51877" hidden="1" x14ac:dyDescent="0.25"/>
    <row r="51878" hidden="1" x14ac:dyDescent="0.25"/>
    <row r="51879" hidden="1" x14ac:dyDescent="0.25"/>
    <row r="51880" hidden="1" x14ac:dyDescent="0.25"/>
    <row r="51881" hidden="1" x14ac:dyDescent="0.25"/>
    <row r="51882" hidden="1" x14ac:dyDescent="0.25"/>
    <row r="51883" hidden="1" x14ac:dyDescent="0.25"/>
    <row r="51884" hidden="1" x14ac:dyDescent="0.25"/>
    <row r="51885" hidden="1" x14ac:dyDescent="0.25"/>
    <row r="51886" hidden="1" x14ac:dyDescent="0.25"/>
    <row r="51887" hidden="1" x14ac:dyDescent="0.25"/>
    <row r="51888" hidden="1" x14ac:dyDescent="0.25"/>
    <row r="51889" hidden="1" x14ac:dyDescent="0.25"/>
    <row r="51890" hidden="1" x14ac:dyDescent="0.25"/>
    <row r="51891" hidden="1" x14ac:dyDescent="0.25"/>
    <row r="51892" hidden="1" x14ac:dyDescent="0.25"/>
    <row r="51893" hidden="1" x14ac:dyDescent="0.25"/>
    <row r="51894" hidden="1" x14ac:dyDescent="0.25"/>
    <row r="51895" hidden="1" x14ac:dyDescent="0.25"/>
    <row r="51896" hidden="1" x14ac:dyDescent="0.25"/>
    <row r="51897" hidden="1" x14ac:dyDescent="0.25"/>
    <row r="51898" hidden="1" x14ac:dyDescent="0.25"/>
    <row r="51899" hidden="1" x14ac:dyDescent="0.25"/>
    <row r="51900" hidden="1" x14ac:dyDescent="0.25"/>
    <row r="51901" hidden="1" x14ac:dyDescent="0.25"/>
    <row r="51902" hidden="1" x14ac:dyDescent="0.25"/>
    <row r="51903" hidden="1" x14ac:dyDescent="0.25"/>
    <row r="51904" hidden="1" x14ac:dyDescent="0.25"/>
    <row r="51905" hidden="1" x14ac:dyDescent="0.25"/>
    <row r="51906" hidden="1" x14ac:dyDescent="0.25"/>
    <row r="51907" hidden="1" x14ac:dyDescent="0.25"/>
    <row r="51908" hidden="1" x14ac:dyDescent="0.25"/>
    <row r="51909" hidden="1" x14ac:dyDescent="0.25"/>
    <row r="51910" hidden="1" x14ac:dyDescent="0.25"/>
    <row r="51911" hidden="1" x14ac:dyDescent="0.25"/>
    <row r="51912" hidden="1" x14ac:dyDescent="0.25"/>
    <row r="51913" hidden="1" x14ac:dyDescent="0.25"/>
    <row r="51914" hidden="1" x14ac:dyDescent="0.25"/>
    <row r="51915" hidden="1" x14ac:dyDescent="0.25"/>
    <row r="51916" hidden="1" x14ac:dyDescent="0.25"/>
    <row r="51917" hidden="1" x14ac:dyDescent="0.25"/>
    <row r="51918" hidden="1" x14ac:dyDescent="0.25"/>
    <row r="51919" hidden="1" x14ac:dyDescent="0.25"/>
    <row r="51920" hidden="1" x14ac:dyDescent="0.25"/>
    <row r="51921" hidden="1" x14ac:dyDescent="0.25"/>
    <row r="51922" hidden="1" x14ac:dyDescent="0.25"/>
    <row r="51923" hidden="1" x14ac:dyDescent="0.25"/>
    <row r="51924" hidden="1" x14ac:dyDescent="0.25"/>
    <row r="51925" hidden="1" x14ac:dyDescent="0.25"/>
    <row r="51926" hidden="1" x14ac:dyDescent="0.25"/>
    <row r="51927" hidden="1" x14ac:dyDescent="0.25"/>
    <row r="51928" hidden="1" x14ac:dyDescent="0.25"/>
    <row r="51929" hidden="1" x14ac:dyDescent="0.25"/>
    <row r="51930" hidden="1" x14ac:dyDescent="0.25"/>
    <row r="51931" hidden="1" x14ac:dyDescent="0.25"/>
    <row r="51932" hidden="1" x14ac:dyDescent="0.25"/>
    <row r="51933" hidden="1" x14ac:dyDescent="0.25"/>
    <row r="51934" hidden="1" x14ac:dyDescent="0.25"/>
    <row r="51935" hidden="1" x14ac:dyDescent="0.25"/>
    <row r="51936" hidden="1" x14ac:dyDescent="0.25"/>
    <row r="51937" hidden="1" x14ac:dyDescent="0.25"/>
    <row r="51938" hidden="1" x14ac:dyDescent="0.25"/>
    <row r="51939" hidden="1" x14ac:dyDescent="0.25"/>
    <row r="51940" hidden="1" x14ac:dyDescent="0.25"/>
    <row r="51941" hidden="1" x14ac:dyDescent="0.25"/>
    <row r="51942" hidden="1" x14ac:dyDescent="0.25"/>
    <row r="51943" hidden="1" x14ac:dyDescent="0.25"/>
    <row r="51944" hidden="1" x14ac:dyDescent="0.25"/>
    <row r="51945" hidden="1" x14ac:dyDescent="0.25"/>
    <row r="51946" hidden="1" x14ac:dyDescent="0.25"/>
    <row r="51947" hidden="1" x14ac:dyDescent="0.25"/>
    <row r="51948" hidden="1" x14ac:dyDescent="0.25"/>
    <row r="51949" hidden="1" x14ac:dyDescent="0.25"/>
    <row r="51950" hidden="1" x14ac:dyDescent="0.25"/>
    <row r="51951" hidden="1" x14ac:dyDescent="0.25"/>
    <row r="51952" hidden="1" x14ac:dyDescent="0.25"/>
    <row r="51953" hidden="1" x14ac:dyDescent="0.25"/>
    <row r="51954" hidden="1" x14ac:dyDescent="0.25"/>
    <row r="51955" hidden="1" x14ac:dyDescent="0.25"/>
    <row r="51956" hidden="1" x14ac:dyDescent="0.25"/>
    <row r="51957" hidden="1" x14ac:dyDescent="0.25"/>
    <row r="51958" hidden="1" x14ac:dyDescent="0.25"/>
    <row r="51959" hidden="1" x14ac:dyDescent="0.25"/>
    <row r="51960" hidden="1" x14ac:dyDescent="0.25"/>
    <row r="51961" hidden="1" x14ac:dyDescent="0.25"/>
    <row r="51962" hidden="1" x14ac:dyDescent="0.25"/>
    <row r="51963" hidden="1" x14ac:dyDescent="0.25"/>
    <row r="51964" hidden="1" x14ac:dyDescent="0.25"/>
    <row r="51965" hidden="1" x14ac:dyDescent="0.25"/>
    <row r="51966" hidden="1" x14ac:dyDescent="0.25"/>
    <row r="51967" hidden="1" x14ac:dyDescent="0.25"/>
    <row r="51968" hidden="1" x14ac:dyDescent="0.25"/>
    <row r="51969" hidden="1" x14ac:dyDescent="0.25"/>
    <row r="51970" hidden="1" x14ac:dyDescent="0.25"/>
    <row r="51971" hidden="1" x14ac:dyDescent="0.25"/>
    <row r="51972" hidden="1" x14ac:dyDescent="0.25"/>
    <row r="51973" hidden="1" x14ac:dyDescent="0.25"/>
    <row r="51974" hidden="1" x14ac:dyDescent="0.25"/>
    <row r="51975" hidden="1" x14ac:dyDescent="0.25"/>
    <row r="51976" hidden="1" x14ac:dyDescent="0.25"/>
    <row r="51977" hidden="1" x14ac:dyDescent="0.25"/>
    <row r="51978" hidden="1" x14ac:dyDescent="0.25"/>
    <row r="51979" hidden="1" x14ac:dyDescent="0.25"/>
    <row r="51980" hidden="1" x14ac:dyDescent="0.25"/>
    <row r="51981" hidden="1" x14ac:dyDescent="0.25"/>
    <row r="51982" hidden="1" x14ac:dyDescent="0.25"/>
    <row r="51983" hidden="1" x14ac:dyDescent="0.25"/>
    <row r="51984" hidden="1" x14ac:dyDescent="0.25"/>
    <row r="51985" hidden="1" x14ac:dyDescent="0.25"/>
    <row r="51986" hidden="1" x14ac:dyDescent="0.25"/>
    <row r="51987" hidden="1" x14ac:dyDescent="0.25"/>
    <row r="51988" hidden="1" x14ac:dyDescent="0.25"/>
    <row r="51989" hidden="1" x14ac:dyDescent="0.25"/>
    <row r="51990" hidden="1" x14ac:dyDescent="0.25"/>
    <row r="51991" hidden="1" x14ac:dyDescent="0.25"/>
    <row r="51992" hidden="1" x14ac:dyDescent="0.25"/>
    <row r="51993" hidden="1" x14ac:dyDescent="0.25"/>
    <row r="51994" hidden="1" x14ac:dyDescent="0.25"/>
    <row r="51995" hidden="1" x14ac:dyDescent="0.25"/>
    <row r="51996" hidden="1" x14ac:dyDescent="0.25"/>
    <row r="51997" hidden="1" x14ac:dyDescent="0.25"/>
    <row r="51998" hidden="1" x14ac:dyDescent="0.25"/>
    <row r="51999" hidden="1" x14ac:dyDescent="0.25"/>
    <row r="52000" hidden="1" x14ac:dyDescent="0.25"/>
    <row r="52001" hidden="1" x14ac:dyDescent="0.25"/>
    <row r="52002" hidden="1" x14ac:dyDescent="0.25"/>
    <row r="52003" hidden="1" x14ac:dyDescent="0.25"/>
    <row r="52004" hidden="1" x14ac:dyDescent="0.25"/>
    <row r="52005" hidden="1" x14ac:dyDescent="0.25"/>
    <row r="52006" hidden="1" x14ac:dyDescent="0.25"/>
    <row r="52007" hidden="1" x14ac:dyDescent="0.25"/>
    <row r="52008" hidden="1" x14ac:dyDescent="0.25"/>
    <row r="52009" hidden="1" x14ac:dyDescent="0.25"/>
    <row r="52010" hidden="1" x14ac:dyDescent="0.25"/>
    <row r="52011" hidden="1" x14ac:dyDescent="0.25"/>
    <row r="52012" hidden="1" x14ac:dyDescent="0.25"/>
    <row r="52013" hidden="1" x14ac:dyDescent="0.25"/>
    <row r="52014" hidden="1" x14ac:dyDescent="0.25"/>
    <row r="52015" hidden="1" x14ac:dyDescent="0.25"/>
    <row r="52016" hidden="1" x14ac:dyDescent="0.25"/>
    <row r="52017" hidden="1" x14ac:dyDescent="0.25"/>
    <row r="52018" hidden="1" x14ac:dyDescent="0.25"/>
    <row r="52019" hidden="1" x14ac:dyDescent="0.25"/>
    <row r="52020" hidden="1" x14ac:dyDescent="0.25"/>
    <row r="52021" hidden="1" x14ac:dyDescent="0.25"/>
    <row r="52022" hidden="1" x14ac:dyDescent="0.25"/>
    <row r="52023" hidden="1" x14ac:dyDescent="0.25"/>
    <row r="52024" hidden="1" x14ac:dyDescent="0.25"/>
    <row r="52025" hidden="1" x14ac:dyDescent="0.25"/>
    <row r="52026" hidden="1" x14ac:dyDescent="0.25"/>
    <row r="52027" hidden="1" x14ac:dyDescent="0.25"/>
    <row r="52028" hidden="1" x14ac:dyDescent="0.25"/>
    <row r="52029" hidden="1" x14ac:dyDescent="0.25"/>
    <row r="52030" hidden="1" x14ac:dyDescent="0.25"/>
    <row r="52031" hidden="1" x14ac:dyDescent="0.25"/>
    <row r="52032" hidden="1" x14ac:dyDescent="0.25"/>
    <row r="52033" hidden="1" x14ac:dyDescent="0.25"/>
    <row r="52034" hidden="1" x14ac:dyDescent="0.25"/>
    <row r="52035" hidden="1" x14ac:dyDescent="0.25"/>
    <row r="52036" hidden="1" x14ac:dyDescent="0.25"/>
    <row r="52037" hidden="1" x14ac:dyDescent="0.25"/>
    <row r="52038" hidden="1" x14ac:dyDescent="0.25"/>
    <row r="52039" hidden="1" x14ac:dyDescent="0.25"/>
    <row r="52040" hidden="1" x14ac:dyDescent="0.25"/>
    <row r="52041" hidden="1" x14ac:dyDescent="0.25"/>
    <row r="52042" hidden="1" x14ac:dyDescent="0.25"/>
    <row r="52043" hidden="1" x14ac:dyDescent="0.25"/>
    <row r="52044" hidden="1" x14ac:dyDescent="0.25"/>
    <row r="52045" hidden="1" x14ac:dyDescent="0.25"/>
    <row r="52046" hidden="1" x14ac:dyDescent="0.25"/>
    <row r="52047" hidden="1" x14ac:dyDescent="0.25"/>
    <row r="52048" hidden="1" x14ac:dyDescent="0.25"/>
    <row r="52049" hidden="1" x14ac:dyDescent="0.25"/>
    <row r="52050" hidden="1" x14ac:dyDescent="0.25"/>
    <row r="52051" hidden="1" x14ac:dyDescent="0.25"/>
    <row r="52052" hidden="1" x14ac:dyDescent="0.25"/>
    <row r="52053" hidden="1" x14ac:dyDescent="0.25"/>
    <row r="52054" hidden="1" x14ac:dyDescent="0.25"/>
    <row r="52055" hidden="1" x14ac:dyDescent="0.25"/>
    <row r="52056" hidden="1" x14ac:dyDescent="0.25"/>
    <row r="52057" hidden="1" x14ac:dyDescent="0.25"/>
    <row r="52058" hidden="1" x14ac:dyDescent="0.25"/>
    <row r="52059" hidden="1" x14ac:dyDescent="0.25"/>
    <row r="52060" hidden="1" x14ac:dyDescent="0.25"/>
    <row r="52061" hidden="1" x14ac:dyDescent="0.25"/>
    <row r="52062" hidden="1" x14ac:dyDescent="0.25"/>
    <row r="52063" hidden="1" x14ac:dyDescent="0.25"/>
    <row r="52064" hidden="1" x14ac:dyDescent="0.25"/>
    <row r="52065" hidden="1" x14ac:dyDescent="0.25"/>
    <row r="52066" hidden="1" x14ac:dyDescent="0.25"/>
    <row r="52067" hidden="1" x14ac:dyDescent="0.25"/>
    <row r="52068" hidden="1" x14ac:dyDescent="0.25"/>
    <row r="52069" hidden="1" x14ac:dyDescent="0.25"/>
    <row r="52070" hidden="1" x14ac:dyDescent="0.25"/>
    <row r="52071" hidden="1" x14ac:dyDescent="0.25"/>
    <row r="52072" hidden="1" x14ac:dyDescent="0.25"/>
    <row r="52073" hidden="1" x14ac:dyDescent="0.25"/>
    <row r="52074" hidden="1" x14ac:dyDescent="0.25"/>
    <row r="52075" hidden="1" x14ac:dyDescent="0.25"/>
    <row r="52076" hidden="1" x14ac:dyDescent="0.25"/>
    <row r="52077" hidden="1" x14ac:dyDescent="0.25"/>
    <row r="52078" hidden="1" x14ac:dyDescent="0.25"/>
    <row r="52079" hidden="1" x14ac:dyDescent="0.25"/>
    <row r="52080" hidden="1" x14ac:dyDescent="0.25"/>
    <row r="52081" hidden="1" x14ac:dyDescent="0.25"/>
    <row r="52082" hidden="1" x14ac:dyDescent="0.25"/>
    <row r="52083" hidden="1" x14ac:dyDescent="0.25"/>
    <row r="52084" hidden="1" x14ac:dyDescent="0.25"/>
    <row r="52085" hidden="1" x14ac:dyDescent="0.25"/>
    <row r="52086" hidden="1" x14ac:dyDescent="0.25"/>
    <row r="52087" hidden="1" x14ac:dyDescent="0.25"/>
    <row r="52088" hidden="1" x14ac:dyDescent="0.25"/>
    <row r="52089" hidden="1" x14ac:dyDescent="0.25"/>
    <row r="52090" hidden="1" x14ac:dyDescent="0.25"/>
    <row r="52091" hidden="1" x14ac:dyDescent="0.25"/>
    <row r="52092" hidden="1" x14ac:dyDescent="0.25"/>
    <row r="52093" hidden="1" x14ac:dyDescent="0.25"/>
    <row r="52094" hidden="1" x14ac:dyDescent="0.25"/>
    <row r="52095" hidden="1" x14ac:dyDescent="0.25"/>
    <row r="52096" hidden="1" x14ac:dyDescent="0.25"/>
    <row r="52097" hidden="1" x14ac:dyDescent="0.25"/>
    <row r="52098" hidden="1" x14ac:dyDescent="0.25"/>
    <row r="52099" hidden="1" x14ac:dyDescent="0.25"/>
    <row r="52100" hidden="1" x14ac:dyDescent="0.25"/>
    <row r="52101" hidden="1" x14ac:dyDescent="0.25"/>
    <row r="52102" hidden="1" x14ac:dyDescent="0.25"/>
    <row r="52103" hidden="1" x14ac:dyDescent="0.25"/>
    <row r="52104" hidden="1" x14ac:dyDescent="0.25"/>
    <row r="52105" hidden="1" x14ac:dyDescent="0.25"/>
    <row r="52106" hidden="1" x14ac:dyDescent="0.25"/>
    <row r="52107" hidden="1" x14ac:dyDescent="0.25"/>
    <row r="52108" hidden="1" x14ac:dyDescent="0.25"/>
    <row r="52109" hidden="1" x14ac:dyDescent="0.25"/>
    <row r="52110" hidden="1" x14ac:dyDescent="0.25"/>
    <row r="52111" hidden="1" x14ac:dyDescent="0.25"/>
    <row r="52112" hidden="1" x14ac:dyDescent="0.25"/>
    <row r="52113" hidden="1" x14ac:dyDescent="0.25"/>
    <row r="52114" hidden="1" x14ac:dyDescent="0.25"/>
    <row r="52115" hidden="1" x14ac:dyDescent="0.25"/>
    <row r="52116" hidden="1" x14ac:dyDescent="0.25"/>
    <row r="52117" hidden="1" x14ac:dyDescent="0.25"/>
    <row r="52118" hidden="1" x14ac:dyDescent="0.25"/>
    <row r="52119" hidden="1" x14ac:dyDescent="0.25"/>
    <row r="52120" hidden="1" x14ac:dyDescent="0.25"/>
    <row r="52121" hidden="1" x14ac:dyDescent="0.25"/>
    <row r="52122" hidden="1" x14ac:dyDescent="0.25"/>
    <row r="52123" hidden="1" x14ac:dyDescent="0.25"/>
    <row r="52124" hidden="1" x14ac:dyDescent="0.25"/>
    <row r="52125" hidden="1" x14ac:dyDescent="0.25"/>
    <row r="52126" hidden="1" x14ac:dyDescent="0.25"/>
    <row r="52127" hidden="1" x14ac:dyDescent="0.25"/>
    <row r="52128" hidden="1" x14ac:dyDescent="0.25"/>
    <row r="52129" hidden="1" x14ac:dyDescent="0.25"/>
    <row r="52130" hidden="1" x14ac:dyDescent="0.25"/>
    <row r="52131" hidden="1" x14ac:dyDescent="0.25"/>
    <row r="52132" hidden="1" x14ac:dyDescent="0.25"/>
    <row r="52133" hidden="1" x14ac:dyDescent="0.25"/>
    <row r="52134" hidden="1" x14ac:dyDescent="0.25"/>
    <row r="52135" hidden="1" x14ac:dyDescent="0.25"/>
    <row r="52136" hidden="1" x14ac:dyDescent="0.25"/>
    <row r="52137" hidden="1" x14ac:dyDescent="0.25"/>
    <row r="52138" hidden="1" x14ac:dyDescent="0.25"/>
    <row r="52139" hidden="1" x14ac:dyDescent="0.25"/>
    <row r="52140" hidden="1" x14ac:dyDescent="0.25"/>
    <row r="52141" hidden="1" x14ac:dyDescent="0.25"/>
    <row r="52142" hidden="1" x14ac:dyDescent="0.25"/>
    <row r="52143" hidden="1" x14ac:dyDescent="0.25"/>
    <row r="52144" hidden="1" x14ac:dyDescent="0.25"/>
    <row r="52145" hidden="1" x14ac:dyDescent="0.25"/>
    <row r="52146" hidden="1" x14ac:dyDescent="0.25"/>
    <row r="52147" hidden="1" x14ac:dyDescent="0.25"/>
    <row r="52148" hidden="1" x14ac:dyDescent="0.25"/>
    <row r="52149" hidden="1" x14ac:dyDescent="0.25"/>
    <row r="52150" hidden="1" x14ac:dyDescent="0.25"/>
    <row r="52151" hidden="1" x14ac:dyDescent="0.25"/>
    <row r="52152" hidden="1" x14ac:dyDescent="0.25"/>
    <row r="52153" hidden="1" x14ac:dyDescent="0.25"/>
    <row r="52154" hidden="1" x14ac:dyDescent="0.25"/>
    <row r="52155" hidden="1" x14ac:dyDescent="0.25"/>
    <row r="52156" hidden="1" x14ac:dyDescent="0.25"/>
    <row r="52157" hidden="1" x14ac:dyDescent="0.25"/>
    <row r="52158" hidden="1" x14ac:dyDescent="0.25"/>
    <row r="52159" hidden="1" x14ac:dyDescent="0.25"/>
    <row r="52160" hidden="1" x14ac:dyDescent="0.25"/>
    <row r="52161" hidden="1" x14ac:dyDescent="0.25"/>
    <row r="52162" hidden="1" x14ac:dyDescent="0.25"/>
    <row r="52163" hidden="1" x14ac:dyDescent="0.25"/>
    <row r="52164" hidden="1" x14ac:dyDescent="0.25"/>
    <row r="52165" hidden="1" x14ac:dyDescent="0.25"/>
    <row r="52166" hidden="1" x14ac:dyDescent="0.25"/>
    <row r="52167" hidden="1" x14ac:dyDescent="0.25"/>
    <row r="52168" hidden="1" x14ac:dyDescent="0.25"/>
    <row r="52169" hidden="1" x14ac:dyDescent="0.25"/>
    <row r="52170" hidden="1" x14ac:dyDescent="0.25"/>
    <row r="52171" hidden="1" x14ac:dyDescent="0.25"/>
    <row r="52172" hidden="1" x14ac:dyDescent="0.25"/>
    <row r="52173" hidden="1" x14ac:dyDescent="0.25"/>
    <row r="52174" hidden="1" x14ac:dyDescent="0.25"/>
    <row r="52175" hidden="1" x14ac:dyDescent="0.25"/>
    <row r="52176" hidden="1" x14ac:dyDescent="0.25"/>
    <row r="52177" hidden="1" x14ac:dyDescent="0.25"/>
    <row r="52178" hidden="1" x14ac:dyDescent="0.25"/>
    <row r="52179" hidden="1" x14ac:dyDescent="0.25"/>
    <row r="52180" hidden="1" x14ac:dyDescent="0.25"/>
    <row r="52181" hidden="1" x14ac:dyDescent="0.25"/>
    <row r="52182" hidden="1" x14ac:dyDescent="0.25"/>
    <row r="52183" hidden="1" x14ac:dyDescent="0.25"/>
    <row r="52184" hidden="1" x14ac:dyDescent="0.25"/>
    <row r="52185" hidden="1" x14ac:dyDescent="0.25"/>
    <row r="52186" hidden="1" x14ac:dyDescent="0.25"/>
    <row r="52187" hidden="1" x14ac:dyDescent="0.25"/>
    <row r="52188" hidden="1" x14ac:dyDescent="0.25"/>
    <row r="52189" hidden="1" x14ac:dyDescent="0.25"/>
    <row r="52190" hidden="1" x14ac:dyDescent="0.25"/>
    <row r="52191" hidden="1" x14ac:dyDescent="0.25"/>
    <row r="52192" hidden="1" x14ac:dyDescent="0.25"/>
    <row r="52193" hidden="1" x14ac:dyDescent="0.25"/>
    <row r="52194" hidden="1" x14ac:dyDescent="0.25"/>
    <row r="52195" hidden="1" x14ac:dyDescent="0.25"/>
    <row r="52196" hidden="1" x14ac:dyDescent="0.25"/>
    <row r="52197" hidden="1" x14ac:dyDescent="0.25"/>
    <row r="52198" hidden="1" x14ac:dyDescent="0.25"/>
    <row r="52199" hidden="1" x14ac:dyDescent="0.25"/>
    <row r="52200" hidden="1" x14ac:dyDescent="0.25"/>
    <row r="52201" hidden="1" x14ac:dyDescent="0.25"/>
    <row r="52202" hidden="1" x14ac:dyDescent="0.25"/>
    <row r="52203" hidden="1" x14ac:dyDescent="0.25"/>
    <row r="52204" hidden="1" x14ac:dyDescent="0.25"/>
    <row r="52205" hidden="1" x14ac:dyDescent="0.25"/>
    <row r="52206" hidden="1" x14ac:dyDescent="0.25"/>
    <row r="52207" hidden="1" x14ac:dyDescent="0.25"/>
    <row r="52208" hidden="1" x14ac:dyDescent="0.25"/>
    <row r="52209" hidden="1" x14ac:dyDescent="0.25"/>
    <row r="52210" hidden="1" x14ac:dyDescent="0.25"/>
    <row r="52211" hidden="1" x14ac:dyDescent="0.25"/>
    <row r="52212" hidden="1" x14ac:dyDescent="0.25"/>
    <row r="52213" hidden="1" x14ac:dyDescent="0.25"/>
    <row r="52214" hidden="1" x14ac:dyDescent="0.25"/>
    <row r="52215" hidden="1" x14ac:dyDescent="0.25"/>
    <row r="52216" hidden="1" x14ac:dyDescent="0.25"/>
    <row r="52217" hidden="1" x14ac:dyDescent="0.25"/>
    <row r="52218" hidden="1" x14ac:dyDescent="0.25"/>
    <row r="52219" hidden="1" x14ac:dyDescent="0.25"/>
    <row r="52220" hidden="1" x14ac:dyDescent="0.25"/>
    <row r="52221" hidden="1" x14ac:dyDescent="0.25"/>
    <row r="52222" hidden="1" x14ac:dyDescent="0.25"/>
    <row r="52223" hidden="1" x14ac:dyDescent="0.25"/>
    <row r="52224" hidden="1" x14ac:dyDescent="0.25"/>
    <row r="52225" hidden="1" x14ac:dyDescent="0.25"/>
    <row r="52226" hidden="1" x14ac:dyDescent="0.25"/>
    <row r="52227" hidden="1" x14ac:dyDescent="0.25"/>
    <row r="52228" hidden="1" x14ac:dyDescent="0.25"/>
    <row r="52229" hidden="1" x14ac:dyDescent="0.25"/>
    <row r="52230" hidden="1" x14ac:dyDescent="0.25"/>
    <row r="52231" hidden="1" x14ac:dyDescent="0.25"/>
    <row r="52232" hidden="1" x14ac:dyDescent="0.25"/>
    <row r="52233" hidden="1" x14ac:dyDescent="0.25"/>
    <row r="52234" hidden="1" x14ac:dyDescent="0.25"/>
    <row r="52235" hidden="1" x14ac:dyDescent="0.25"/>
    <row r="52236" hidden="1" x14ac:dyDescent="0.25"/>
    <row r="52237" hidden="1" x14ac:dyDescent="0.25"/>
    <row r="52238" hidden="1" x14ac:dyDescent="0.25"/>
    <row r="52239" hidden="1" x14ac:dyDescent="0.25"/>
    <row r="52240" hidden="1" x14ac:dyDescent="0.25"/>
    <row r="52241" hidden="1" x14ac:dyDescent="0.25"/>
    <row r="52242" hidden="1" x14ac:dyDescent="0.25"/>
    <row r="52243" hidden="1" x14ac:dyDescent="0.25"/>
    <row r="52244" hidden="1" x14ac:dyDescent="0.25"/>
    <row r="52245" hidden="1" x14ac:dyDescent="0.25"/>
    <row r="52246" hidden="1" x14ac:dyDescent="0.25"/>
    <row r="52247" hidden="1" x14ac:dyDescent="0.25"/>
    <row r="52248" hidden="1" x14ac:dyDescent="0.25"/>
    <row r="52249" hidden="1" x14ac:dyDescent="0.25"/>
    <row r="52250" hidden="1" x14ac:dyDescent="0.25"/>
    <row r="52251" hidden="1" x14ac:dyDescent="0.25"/>
    <row r="52252" hidden="1" x14ac:dyDescent="0.25"/>
    <row r="52253" hidden="1" x14ac:dyDescent="0.25"/>
    <row r="52254" hidden="1" x14ac:dyDescent="0.25"/>
    <row r="52255" hidden="1" x14ac:dyDescent="0.25"/>
    <row r="52256" hidden="1" x14ac:dyDescent="0.25"/>
    <row r="52257" hidden="1" x14ac:dyDescent="0.25"/>
    <row r="52258" hidden="1" x14ac:dyDescent="0.25"/>
    <row r="52259" hidden="1" x14ac:dyDescent="0.25"/>
    <row r="52260" hidden="1" x14ac:dyDescent="0.25"/>
    <row r="52261" hidden="1" x14ac:dyDescent="0.25"/>
    <row r="52262" hidden="1" x14ac:dyDescent="0.25"/>
    <row r="52263" hidden="1" x14ac:dyDescent="0.25"/>
    <row r="52264" hidden="1" x14ac:dyDescent="0.25"/>
    <row r="52265" hidden="1" x14ac:dyDescent="0.25"/>
    <row r="52266" hidden="1" x14ac:dyDescent="0.25"/>
    <row r="52267" hidden="1" x14ac:dyDescent="0.25"/>
    <row r="52268" hidden="1" x14ac:dyDescent="0.25"/>
    <row r="52269" hidden="1" x14ac:dyDescent="0.25"/>
    <row r="52270" hidden="1" x14ac:dyDescent="0.25"/>
    <row r="52271" hidden="1" x14ac:dyDescent="0.25"/>
    <row r="52272" hidden="1" x14ac:dyDescent="0.25"/>
    <row r="52273" hidden="1" x14ac:dyDescent="0.25"/>
    <row r="52274" hidden="1" x14ac:dyDescent="0.25"/>
    <row r="52275" hidden="1" x14ac:dyDescent="0.25"/>
    <row r="52276" hidden="1" x14ac:dyDescent="0.25"/>
    <row r="52277" hidden="1" x14ac:dyDescent="0.25"/>
    <row r="52278" hidden="1" x14ac:dyDescent="0.25"/>
    <row r="52279" hidden="1" x14ac:dyDescent="0.25"/>
    <row r="52280" hidden="1" x14ac:dyDescent="0.25"/>
    <row r="52281" hidden="1" x14ac:dyDescent="0.25"/>
    <row r="52282" hidden="1" x14ac:dyDescent="0.25"/>
    <row r="52283" hidden="1" x14ac:dyDescent="0.25"/>
    <row r="52284" hidden="1" x14ac:dyDescent="0.25"/>
    <row r="52285" hidden="1" x14ac:dyDescent="0.25"/>
    <row r="52286" hidden="1" x14ac:dyDescent="0.25"/>
    <row r="52287" hidden="1" x14ac:dyDescent="0.25"/>
    <row r="52288" hidden="1" x14ac:dyDescent="0.25"/>
    <row r="52289" hidden="1" x14ac:dyDescent="0.25"/>
    <row r="52290" hidden="1" x14ac:dyDescent="0.25"/>
    <row r="52291" hidden="1" x14ac:dyDescent="0.25"/>
    <row r="52292" hidden="1" x14ac:dyDescent="0.25"/>
    <row r="52293" hidden="1" x14ac:dyDescent="0.25"/>
    <row r="52294" hidden="1" x14ac:dyDescent="0.25"/>
    <row r="52295" hidden="1" x14ac:dyDescent="0.25"/>
    <row r="52296" hidden="1" x14ac:dyDescent="0.25"/>
    <row r="52297" hidden="1" x14ac:dyDescent="0.25"/>
    <row r="52298" hidden="1" x14ac:dyDescent="0.25"/>
    <row r="52299" hidden="1" x14ac:dyDescent="0.25"/>
    <row r="52300" hidden="1" x14ac:dyDescent="0.25"/>
    <row r="52301" hidden="1" x14ac:dyDescent="0.25"/>
    <row r="52302" hidden="1" x14ac:dyDescent="0.25"/>
    <row r="52303" hidden="1" x14ac:dyDescent="0.25"/>
    <row r="52304" hidden="1" x14ac:dyDescent="0.25"/>
    <row r="52305" hidden="1" x14ac:dyDescent="0.25"/>
    <row r="52306" hidden="1" x14ac:dyDescent="0.25"/>
    <row r="52307" hidden="1" x14ac:dyDescent="0.25"/>
    <row r="52308" hidden="1" x14ac:dyDescent="0.25"/>
    <row r="52309" hidden="1" x14ac:dyDescent="0.25"/>
    <row r="52310" hidden="1" x14ac:dyDescent="0.25"/>
    <row r="52311" hidden="1" x14ac:dyDescent="0.25"/>
    <row r="52312" hidden="1" x14ac:dyDescent="0.25"/>
    <row r="52313" hidden="1" x14ac:dyDescent="0.25"/>
    <row r="52314" hidden="1" x14ac:dyDescent="0.25"/>
    <row r="52315" hidden="1" x14ac:dyDescent="0.25"/>
    <row r="52316" hidden="1" x14ac:dyDescent="0.25"/>
    <row r="52317" hidden="1" x14ac:dyDescent="0.25"/>
    <row r="52318" hidden="1" x14ac:dyDescent="0.25"/>
    <row r="52319" hidden="1" x14ac:dyDescent="0.25"/>
    <row r="52320" hidden="1" x14ac:dyDescent="0.25"/>
    <row r="52321" hidden="1" x14ac:dyDescent="0.25"/>
    <row r="52322" hidden="1" x14ac:dyDescent="0.25"/>
    <row r="52323" hidden="1" x14ac:dyDescent="0.25"/>
    <row r="52324" hidden="1" x14ac:dyDescent="0.25"/>
    <row r="52325" hidden="1" x14ac:dyDescent="0.25"/>
    <row r="52326" hidden="1" x14ac:dyDescent="0.25"/>
    <row r="52327" hidden="1" x14ac:dyDescent="0.25"/>
    <row r="52328" hidden="1" x14ac:dyDescent="0.25"/>
    <row r="52329" hidden="1" x14ac:dyDescent="0.25"/>
    <row r="52330" hidden="1" x14ac:dyDescent="0.25"/>
    <row r="52331" hidden="1" x14ac:dyDescent="0.25"/>
    <row r="52332" hidden="1" x14ac:dyDescent="0.25"/>
    <row r="52333" hidden="1" x14ac:dyDescent="0.25"/>
    <row r="52334" hidden="1" x14ac:dyDescent="0.25"/>
    <row r="52335" hidden="1" x14ac:dyDescent="0.25"/>
    <row r="52336" hidden="1" x14ac:dyDescent="0.25"/>
    <row r="52337" hidden="1" x14ac:dyDescent="0.25"/>
    <row r="52338" hidden="1" x14ac:dyDescent="0.25"/>
    <row r="52339" hidden="1" x14ac:dyDescent="0.25"/>
    <row r="52340" hidden="1" x14ac:dyDescent="0.25"/>
    <row r="52341" hidden="1" x14ac:dyDescent="0.25"/>
    <row r="52342" hidden="1" x14ac:dyDescent="0.25"/>
    <row r="52343" hidden="1" x14ac:dyDescent="0.25"/>
    <row r="52344" hidden="1" x14ac:dyDescent="0.25"/>
    <row r="52345" hidden="1" x14ac:dyDescent="0.25"/>
    <row r="52346" hidden="1" x14ac:dyDescent="0.25"/>
    <row r="52347" hidden="1" x14ac:dyDescent="0.25"/>
    <row r="52348" hidden="1" x14ac:dyDescent="0.25"/>
    <row r="52349" hidden="1" x14ac:dyDescent="0.25"/>
    <row r="52350" hidden="1" x14ac:dyDescent="0.25"/>
    <row r="52351" hidden="1" x14ac:dyDescent="0.25"/>
    <row r="52352" hidden="1" x14ac:dyDescent="0.25"/>
    <row r="52353" hidden="1" x14ac:dyDescent="0.25"/>
    <row r="52354" hidden="1" x14ac:dyDescent="0.25"/>
    <row r="52355" hidden="1" x14ac:dyDescent="0.25"/>
    <row r="52356" hidden="1" x14ac:dyDescent="0.25"/>
    <row r="52357" hidden="1" x14ac:dyDescent="0.25"/>
    <row r="52358" hidden="1" x14ac:dyDescent="0.25"/>
    <row r="52359" hidden="1" x14ac:dyDescent="0.25"/>
    <row r="52360" hidden="1" x14ac:dyDescent="0.25"/>
    <row r="52361" hidden="1" x14ac:dyDescent="0.25"/>
    <row r="52362" hidden="1" x14ac:dyDescent="0.25"/>
    <row r="52363" hidden="1" x14ac:dyDescent="0.25"/>
    <row r="52364" hidden="1" x14ac:dyDescent="0.25"/>
    <row r="52365" hidden="1" x14ac:dyDescent="0.25"/>
    <row r="52366" hidden="1" x14ac:dyDescent="0.25"/>
    <row r="52367" hidden="1" x14ac:dyDescent="0.25"/>
    <row r="52368" hidden="1" x14ac:dyDescent="0.25"/>
    <row r="52369" hidden="1" x14ac:dyDescent="0.25"/>
    <row r="52370" hidden="1" x14ac:dyDescent="0.25"/>
    <row r="52371" hidden="1" x14ac:dyDescent="0.25"/>
    <row r="52372" hidden="1" x14ac:dyDescent="0.25"/>
    <row r="52373" hidden="1" x14ac:dyDescent="0.25"/>
    <row r="52374" hidden="1" x14ac:dyDescent="0.25"/>
    <row r="52375" hidden="1" x14ac:dyDescent="0.25"/>
    <row r="52376" hidden="1" x14ac:dyDescent="0.25"/>
    <row r="52377" hidden="1" x14ac:dyDescent="0.25"/>
    <row r="52378" hidden="1" x14ac:dyDescent="0.25"/>
    <row r="52379" hidden="1" x14ac:dyDescent="0.25"/>
    <row r="52380" hidden="1" x14ac:dyDescent="0.25"/>
    <row r="52381" hidden="1" x14ac:dyDescent="0.25"/>
    <row r="52382" hidden="1" x14ac:dyDescent="0.25"/>
    <row r="52383" hidden="1" x14ac:dyDescent="0.25"/>
    <row r="52384" hidden="1" x14ac:dyDescent="0.25"/>
    <row r="52385" hidden="1" x14ac:dyDescent="0.25"/>
    <row r="52386" hidden="1" x14ac:dyDescent="0.25"/>
    <row r="52387" hidden="1" x14ac:dyDescent="0.25"/>
    <row r="52388" hidden="1" x14ac:dyDescent="0.25"/>
    <row r="52389" hidden="1" x14ac:dyDescent="0.25"/>
    <row r="52390" hidden="1" x14ac:dyDescent="0.25"/>
    <row r="52391" hidden="1" x14ac:dyDescent="0.25"/>
    <row r="52392" hidden="1" x14ac:dyDescent="0.25"/>
    <row r="52393" hidden="1" x14ac:dyDescent="0.25"/>
    <row r="52394" hidden="1" x14ac:dyDescent="0.25"/>
    <row r="52395" hidden="1" x14ac:dyDescent="0.25"/>
    <row r="52396" hidden="1" x14ac:dyDescent="0.25"/>
    <row r="52397" hidden="1" x14ac:dyDescent="0.25"/>
    <row r="52398" hidden="1" x14ac:dyDescent="0.25"/>
    <row r="52399" hidden="1" x14ac:dyDescent="0.25"/>
    <row r="52400" hidden="1" x14ac:dyDescent="0.25"/>
    <row r="52401" hidden="1" x14ac:dyDescent="0.25"/>
    <row r="52402" hidden="1" x14ac:dyDescent="0.25"/>
    <row r="52403" hidden="1" x14ac:dyDescent="0.25"/>
    <row r="52404" hidden="1" x14ac:dyDescent="0.25"/>
    <row r="52405" hidden="1" x14ac:dyDescent="0.25"/>
    <row r="52406" hidden="1" x14ac:dyDescent="0.25"/>
    <row r="52407" hidden="1" x14ac:dyDescent="0.25"/>
    <row r="52408" hidden="1" x14ac:dyDescent="0.25"/>
    <row r="52409" hidden="1" x14ac:dyDescent="0.25"/>
    <row r="52410" hidden="1" x14ac:dyDescent="0.25"/>
    <row r="52411" hidden="1" x14ac:dyDescent="0.25"/>
    <row r="52412" hidden="1" x14ac:dyDescent="0.25"/>
    <row r="52413" hidden="1" x14ac:dyDescent="0.25"/>
    <row r="52414" hidden="1" x14ac:dyDescent="0.25"/>
    <row r="52415" hidden="1" x14ac:dyDescent="0.25"/>
    <row r="52416" hidden="1" x14ac:dyDescent="0.25"/>
    <row r="52417" hidden="1" x14ac:dyDescent="0.25"/>
    <row r="52418" hidden="1" x14ac:dyDescent="0.25"/>
    <row r="52419" hidden="1" x14ac:dyDescent="0.25"/>
    <row r="52420" hidden="1" x14ac:dyDescent="0.25"/>
    <row r="52421" hidden="1" x14ac:dyDescent="0.25"/>
    <row r="52422" hidden="1" x14ac:dyDescent="0.25"/>
    <row r="52423" hidden="1" x14ac:dyDescent="0.25"/>
    <row r="52424" hidden="1" x14ac:dyDescent="0.25"/>
    <row r="52425" hidden="1" x14ac:dyDescent="0.25"/>
    <row r="52426" hidden="1" x14ac:dyDescent="0.25"/>
    <row r="52427" hidden="1" x14ac:dyDescent="0.25"/>
    <row r="52428" hidden="1" x14ac:dyDescent="0.25"/>
    <row r="52429" hidden="1" x14ac:dyDescent="0.25"/>
    <row r="52430" hidden="1" x14ac:dyDescent="0.25"/>
    <row r="52431" hidden="1" x14ac:dyDescent="0.25"/>
    <row r="52432" hidden="1" x14ac:dyDescent="0.25"/>
    <row r="52433" hidden="1" x14ac:dyDescent="0.25"/>
    <row r="52434" hidden="1" x14ac:dyDescent="0.25"/>
    <row r="52435" hidden="1" x14ac:dyDescent="0.25"/>
    <row r="52436" hidden="1" x14ac:dyDescent="0.25"/>
    <row r="52437" hidden="1" x14ac:dyDescent="0.25"/>
    <row r="52438" hidden="1" x14ac:dyDescent="0.25"/>
    <row r="52439" hidden="1" x14ac:dyDescent="0.25"/>
    <row r="52440" hidden="1" x14ac:dyDescent="0.25"/>
    <row r="52441" hidden="1" x14ac:dyDescent="0.25"/>
    <row r="52442" hidden="1" x14ac:dyDescent="0.25"/>
    <row r="52443" hidden="1" x14ac:dyDescent="0.25"/>
    <row r="52444" hidden="1" x14ac:dyDescent="0.25"/>
    <row r="52445" hidden="1" x14ac:dyDescent="0.25"/>
    <row r="52446" hidden="1" x14ac:dyDescent="0.25"/>
    <row r="52447" hidden="1" x14ac:dyDescent="0.25"/>
    <row r="52448" hidden="1" x14ac:dyDescent="0.25"/>
    <row r="52449" hidden="1" x14ac:dyDescent="0.25"/>
    <row r="52450" hidden="1" x14ac:dyDescent="0.25"/>
    <row r="52451" hidden="1" x14ac:dyDescent="0.25"/>
    <row r="52452" hidden="1" x14ac:dyDescent="0.25"/>
    <row r="52453" hidden="1" x14ac:dyDescent="0.25"/>
    <row r="52454" hidden="1" x14ac:dyDescent="0.25"/>
    <row r="52455" hidden="1" x14ac:dyDescent="0.25"/>
    <row r="52456" hidden="1" x14ac:dyDescent="0.25"/>
    <row r="52457" hidden="1" x14ac:dyDescent="0.25"/>
    <row r="52458" hidden="1" x14ac:dyDescent="0.25"/>
    <row r="52459" hidden="1" x14ac:dyDescent="0.25"/>
    <row r="52460" hidden="1" x14ac:dyDescent="0.25"/>
    <row r="52461" hidden="1" x14ac:dyDescent="0.25"/>
    <row r="52462" hidden="1" x14ac:dyDescent="0.25"/>
    <row r="52463" hidden="1" x14ac:dyDescent="0.25"/>
    <row r="52464" hidden="1" x14ac:dyDescent="0.25"/>
    <row r="52465" hidden="1" x14ac:dyDescent="0.25"/>
    <row r="52466" hidden="1" x14ac:dyDescent="0.25"/>
    <row r="52467" hidden="1" x14ac:dyDescent="0.25"/>
    <row r="52468" hidden="1" x14ac:dyDescent="0.25"/>
    <row r="52469" hidden="1" x14ac:dyDescent="0.25"/>
    <row r="52470" hidden="1" x14ac:dyDescent="0.25"/>
    <row r="52471" hidden="1" x14ac:dyDescent="0.25"/>
    <row r="52472" hidden="1" x14ac:dyDescent="0.25"/>
    <row r="52473" hidden="1" x14ac:dyDescent="0.25"/>
    <row r="52474" hidden="1" x14ac:dyDescent="0.25"/>
    <row r="52475" hidden="1" x14ac:dyDescent="0.25"/>
    <row r="52476" hidden="1" x14ac:dyDescent="0.25"/>
    <row r="52477" hidden="1" x14ac:dyDescent="0.25"/>
    <row r="52478" hidden="1" x14ac:dyDescent="0.25"/>
    <row r="52479" hidden="1" x14ac:dyDescent="0.25"/>
    <row r="52480" hidden="1" x14ac:dyDescent="0.25"/>
    <row r="52481" hidden="1" x14ac:dyDescent="0.25"/>
    <row r="52482" hidden="1" x14ac:dyDescent="0.25"/>
    <row r="52483" hidden="1" x14ac:dyDescent="0.25"/>
    <row r="52484" hidden="1" x14ac:dyDescent="0.25"/>
    <row r="52485" hidden="1" x14ac:dyDescent="0.25"/>
    <row r="52486" hidden="1" x14ac:dyDescent="0.25"/>
    <row r="52487" hidden="1" x14ac:dyDescent="0.25"/>
    <row r="52488" hidden="1" x14ac:dyDescent="0.25"/>
    <row r="52489" hidden="1" x14ac:dyDescent="0.25"/>
    <row r="52490" hidden="1" x14ac:dyDescent="0.25"/>
    <row r="52491" hidden="1" x14ac:dyDescent="0.25"/>
    <row r="52492" hidden="1" x14ac:dyDescent="0.25"/>
    <row r="52493" hidden="1" x14ac:dyDescent="0.25"/>
    <row r="52494" hidden="1" x14ac:dyDescent="0.25"/>
    <row r="52495" hidden="1" x14ac:dyDescent="0.25"/>
    <row r="52496" hidden="1" x14ac:dyDescent="0.25"/>
    <row r="52497" hidden="1" x14ac:dyDescent="0.25"/>
    <row r="52498" hidden="1" x14ac:dyDescent="0.25"/>
    <row r="52499" hidden="1" x14ac:dyDescent="0.25"/>
    <row r="52500" hidden="1" x14ac:dyDescent="0.25"/>
    <row r="52501" hidden="1" x14ac:dyDescent="0.25"/>
    <row r="52502" hidden="1" x14ac:dyDescent="0.25"/>
    <row r="52503" hidden="1" x14ac:dyDescent="0.25"/>
    <row r="52504" hidden="1" x14ac:dyDescent="0.25"/>
    <row r="52505" hidden="1" x14ac:dyDescent="0.25"/>
    <row r="52506" hidden="1" x14ac:dyDescent="0.25"/>
    <row r="52507" hidden="1" x14ac:dyDescent="0.25"/>
    <row r="52508" hidden="1" x14ac:dyDescent="0.25"/>
    <row r="52509" hidden="1" x14ac:dyDescent="0.25"/>
    <row r="52510" hidden="1" x14ac:dyDescent="0.25"/>
    <row r="52511" hidden="1" x14ac:dyDescent="0.25"/>
    <row r="52512" hidden="1" x14ac:dyDescent="0.25"/>
    <row r="52513" hidden="1" x14ac:dyDescent="0.25"/>
    <row r="52514" hidden="1" x14ac:dyDescent="0.25"/>
    <row r="52515" hidden="1" x14ac:dyDescent="0.25"/>
    <row r="52516" hidden="1" x14ac:dyDescent="0.25"/>
    <row r="52517" hidden="1" x14ac:dyDescent="0.25"/>
    <row r="52518" hidden="1" x14ac:dyDescent="0.25"/>
    <row r="52519" hidden="1" x14ac:dyDescent="0.25"/>
    <row r="52520" hidden="1" x14ac:dyDescent="0.25"/>
    <row r="52521" hidden="1" x14ac:dyDescent="0.25"/>
    <row r="52522" hidden="1" x14ac:dyDescent="0.25"/>
    <row r="52523" hidden="1" x14ac:dyDescent="0.25"/>
    <row r="52524" hidden="1" x14ac:dyDescent="0.25"/>
    <row r="52525" hidden="1" x14ac:dyDescent="0.25"/>
    <row r="52526" hidden="1" x14ac:dyDescent="0.25"/>
    <row r="52527" hidden="1" x14ac:dyDescent="0.25"/>
    <row r="52528" hidden="1" x14ac:dyDescent="0.25"/>
    <row r="52529" hidden="1" x14ac:dyDescent="0.25"/>
    <row r="52530" hidden="1" x14ac:dyDescent="0.25"/>
    <row r="52531" hidden="1" x14ac:dyDescent="0.25"/>
    <row r="52532" hidden="1" x14ac:dyDescent="0.25"/>
    <row r="52533" hidden="1" x14ac:dyDescent="0.25"/>
    <row r="52534" hidden="1" x14ac:dyDescent="0.25"/>
    <row r="52535" hidden="1" x14ac:dyDescent="0.25"/>
    <row r="52536" hidden="1" x14ac:dyDescent="0.25"/>
    <row r="52537" hidden="1" x14ac:dyDescent="0.25"/>
    <row r="52538" hidden="1" x14ac:dyDescent="0.25"/>
    <row r="52539" hidden="1" x14ac:dyDescent="0.25"/>
    <row r="52540" hidden="1" x14ac:dyDescent="0.25"/>
    <row r="52541" hidden="1" x14ac:dyDescent="0.25"/>
    <row r="52542" hidden="1" x14ac:dyDescent="0.25"/>
    <row r="52543" hidden="1" x14ac:dyDescent="0.25"/>
    <row r="52544" hidden="1" x14ac:dyDescent="0.25"/>
    <row r="52545" hidden="1" x14ac:dyDescent="0.25"/>
    <row r="52546" hidden="1" x14ac:dyDescent="0.25"/>
    <row r="52547" hidden="1" x14ac:dyDescent="0.25"/>
    <row r="52548" hidden="1" x14ac:dyDescent="0.25"/>
    <row r="52549" hidden="1" x14ac:dyDescent="0.25"/>
    <row r="52550" hidden="1" x14ac:dyDescent="0.25"/>
    <row r="52551" hidden="1" x14ac:dyDescent="0.25"/>
    <row r="52552" hidden="1" x14ac:dyDescent="0.25"/>
    <row r="52553" hidden="1" x14ac:dyDescent="0.25"/>
    <row r="52554" hidden="1" x14ac:dyDescent="0.25"/>
    <row r="52555" hidden="1" x14ac:dyDescent="0.25"/>
    <row r="52556" hidden="1" x14ac:dyDescent="0.25"/>
    <row r="52557" hidden="1" x14ac:dyDescent="0.25"/>
    <row r="52558" hidden="1" x14ac:dyDescent="0.25"/>
    <row r="52559" hidden="1" x14ac:dyDescent="0.25"/>
    <row r="52560" hidden="1" x14ac:dyDescent="0.25"/>
    <row r="52561" hidden="1" x14ac:dyDescent="0.25"/>
    <row r="52562" hidden="1" x14ac:dyDescent="0.25"/>
    <row r="52563" hidden="1" x14ac:dyDescent="0.25"/>
    <row r="52564" hidden="1" x14ac:dyDescent="0.25"/>
    <row r="52565" hidden="1" x14ac:dyDescent="0.25"/>
    <row r="52566" hidden="1" x14ac:dyDescent="0.25"/>
    <row r="52567" hidden="1" x14ac:dyDescent="0.25"/>
    <row r="52568" hidden="1" x14ac:dyDescent="0.25"/>
    <row r="52569" hidden="1" x14ac:dyDescent="0.25"/>
    <row r="52570" hidden="1" x14ac:dyDescent="0.25"/>
    <row r="52571" hidden="1" x14ac:dyDescent="0.25"/>
    <row r="52572" hidden="1" x14ac:dyDescent="0.25"/>
    <row r="52573" hidden="1" x14ac:dyDescent="0.25"/>
    <row r="52574" hidden="1" x14ac:dyDescent="0.25"/>
    <row r="52575" hidden="1" x14ac:dyDescent="0.25"/>
    <row r="52576" hidden="1" x14ac:dyDescent="0.25"/>
    <row r="52577" hidden="1" x14ac:dyDescent="0.25"/>
    <row r="52578" hidden="1" x14ac:dyDescent="0.25"/>
    <row r="52579" hidden="1" x14ac:dyDescent="0.25"/>
    <row r="52580" hidden="1" x14ac:dyDescent="0.25"/>
    <row r="52581" hidden="1" x14ac:dyDescent="0.25"/>
    <row r="52582" hidden="1" x14ac:dyDescent="0.25"/>
    <row r="52583" hidden="1" x14ac:dyDescent="0.25"/>
    <row r="52584" hidden="1" x14ac:dyDescent="0.25"/>
    <row r="52585" hidden="1" x14ac:dyDescent="0.25"/>
    <row r="52586" hidden="1" x14ac:dyDescent="0.25"/>
    <row r="52587" hidden="1" x14ac:dyDescent="0.25"/>
    <row r="52588" hidden="1" x14ac:dyDescent="0.25"/>
    <row r="52589" hidden="1" x14ac:dyDescent="0.25"/>
    <row r="52590" hidden="1" x14ac:dyDescent="0.25"/>
    <row r="52591" hidden="1" x14ac:dyDescent="0.25"/>
    <row r="52592" hidden="1" x14ac:dyDescent="0.25"/>
    <row r="52593" hidden="1" x14ac:dyDescent="0.25"/>
    <row r="52594" hidden="1" x14ac:dyDescent="0.25"/>
    <row r="52595" hidden="1" x14ac:dyDescent="0.25"/>
    <row r="52596" hidden="1" x14ac:dyDescent="0.25"/>
    <row r="52597" hidden="1" x14ac:dyDescent="0.25"/>
    <row r="52598" hidden="1" x14ac:dyDescent="0.25"/>
    <row r="52599" hidden="1" x14ac:dyDescent="0.25"/>
    <row r="52600" hidden="1" x14ac:dyDescent="0.25"/>
    <row r="52601" hidden="1" x14ac:dyDescent="0.25"/>
    <row r="52602" hidden="1" x14ac:dyDescent="0.25"/>
    <row r="52603" hidden="1" x14ac:dyDescent="0.25"/>
    <row r="52604" hidden="1" x14ac:dyDescent="0.25"/>
    <row r="52605" hidden="1" x14ac:dyDescent="0.25"/>
    <row r="52606" hidden="1" x14ac:dyDescent="0.25"/>
    <row r="52607" hidden="1" x14ac:dyDescent="0.25"/>
    <row r="52608" hidden="1" x14ac:dyDescent="0.25"/>
    <row r="52609" hidden="1" x14ac:dyDescent="0.25"/>
    <row r="52610" hidden="1" x14ac:dyDescent="0.25"/>
    <row r="52611" hidden="1" x14ac:dyDescent="0.25"/>
    <row r="52612" hidden="1" x14ac:dyDescent="0.25"/>
    <row r="52613" hidden="1" x14ac:dyDescent="0.25"/>
    <row r="52614" hidden="1" x14ac:dyDescent="0.25"/>
    <row r="52615" hidden="1" x14ac:dyDescent="0.25"/>
    <row r="52616" hidden="1" x14ac:dyDescent="0.25"/>
    <row r="52617" hidden="1" x14ac:dyDescent="0.25"/>
    <row r="52618" hidden="1" x14ac:dyDescent="0.25"/>
    <row r="52619" hidden="1" x14ac:dyDescent="0.25"/>
    <row r="52620" hidden="1" x14ac:dyDescent="0.25"/>
    <row r="52621" hidden="1" x14ac:dyDescent="0.25"/>
    <row r="52622" hidden="1" x14ac:dyDescent="0.25"/>
    <row r="52623" hidden="1" x14ac:dyDescent="0.25"/>
    <row r="52624" hidden="1" x14ac:dyDescent="0.25"/>
    <row r="52625" hidden="1" x14ac:dyDescent="0.25"/>
    <row r="52626" hidden="1" x14ac:dyDescent="0.25"/>
    <row r="52627" hidden="1" x14ac:dyDescent="0.25"/>
    <row r="52628" hidden="1" x14ac:dyDescent="0.25"/>
    <row r="52629" hidden="1" x14ac:dyDescent="0.25"/>
    <row r="52630" hidden="1" x14ac:dyDescent="0.25"/>
    <row r="52631" hidden="1" x14ac:dyDescent="0.25"/>
    <row r="52632" hidden="1" x14ac:dyDescent="0.25"/>
    <row r="52633" hidden="1" x14ac:dyDescent="0.25"/>
    <row r="52634" hidden="1" x14ac:dyDescent="0.25"/>
    <row r="52635" hidden="1" x14ac:dyDescent="0.25"/>
    <row r="52636" hidden="1" x14ac:dyDescent="0.25"/>
    <row r="52637" hidden="1" x14ac:dyDescent="0.25"/>
    <row r="52638" hidden="1" x14ac:dyDescent="0.25"/>
    <row r="52639" hidden="1" x14ac:dyDescent="0.25"/>
    <row r="52640" hidden="1" x14ac:dyDescent="0.25"/>
    <row r="52641" hidden="1" x14ac:dyDescent="0.25"/>
    <row r="52642" hidden="1" x14ac:dyDescent="0.25"/>
    <row r="52643" hidden="1" x14ac:dyDescent="0.25"/>
    <row r="52644" hidden="1" x14ac:dyDescent="0.25"/>
    <row r="52645" hidden="1" x14ac:dyDescent="0.25"/>
    <row r="52646" hidden="1" x14ac:dyDescent="0.25"/>
    <row r="52647" hidden="1" x14ac:dyDescent="0.25"/>
    <row r="52648" hidden="1" x14ac:dyDescent="0.25"/>
    <row r="52649" hidden="1" x14ac:dyDescent="0.25"/>
    <row r="52650" hidden="1" x14ac:dyDescent="0.25"/>
    <row r="52651" hidden="1" x14ac:dyDescent="0.25"/>
    <row r="52652" hidden="1" x14ac:dyDescent="0.25"/>
    <row r="52653" hidden="1" x14ac:dyDescent="0.25"/>
    <row r="52654" hidden="1" x14ac:dyDescent="0.25"/>
    <row r="52655" hidden="1" x14ac:dyDescent="0.25"/>
    <row r="52656" hidden="1" x14ac:dyDescent="0.25"/>
    <row r="52657" hidden="1" x14ac:dyDescent="0.25"/>
    <row r="52658" hidden="1" x14ac:dyDescent="0.25"/>
    <row r="52659" hidden="1" x14ac:dyDescent="0.25"/>
    <row r="52660" hidden="1" x14ac:dyDescent="0.25"/>
    <row r="52661" hidden="1" x14ac:dyDescent="0.25"/>
    <row r="52662" hidden="1" x14ac:dyDescent="0.25"/>
    <row r="52663" hidden="1" x14ac:dyDescent="0.25"/>
    <row r="52664" hidden="1" x14ac:dyDescent="0.25"/>
    <row r="52665" hidden="1" x14ac:dyDescent="0.25"/>
    <row r="52666" hidden="1" x14ac:dyDescent="0.25"/>
    <row r="52667" hidden="1" x14ac:dyDescent="0.25"/>
    <row r="52668" hidden="1" x14ac:dyDescent="0.25"/>
    <row r="52669" hidden="1" x14ac:dyDescent="0.25"/>
    <row r="52670" hidden="1" x14ac:dyDescent="0.25"/>
    <row r="52671" hidden="1" x14ac:dyDescent="0.25"/>
    <row r="52672" hidden="1" x14ac:dyDescent="0.25"/>
    <row r="52673" hidden="1" x14ac:dyDescent="0.25"/>
    <row r="52674" hidden="1" x14ac:dyDescent="0.25"/>
    <row r="52675" hidden="1" x14ac:dyDescent="0.25"/>
    <row r="52676" hidden="1" x14ac:dyDescent="0.25"/>
    <row r="52677" hidden="1" x14ac:dyDescent="0.25"/>
    <row r="52678" hidden="1" x14ac:dyDescent="0.25"/>
    <row r="52679" hidden="1" x14ac:dyDescent="0.25"/>
    <row r="52680" hidden="1" x14ac:dyDescent="0.25"/>
    <row r="52681" hidden="1" x14ac:dyDescent="0.25"/>
    <row r="52682" hidden="1" x14ac:dyDescent="0.25"/>
    <row r="52683" hidden="1" x14ac:dyDescent="0.25"/>
    <row r="52684" hidden="1" x14ac:dyDescent="0.25"/>
    <row r="52685" hidden="1" x14ac:dyDescent="0.25"/>
    <row r="52686" hidden="1" x14ac:dyDescent="0.25"/>
    <row r="52687" hidden="1" x14ac:dyDescent="0.25"/>
    <row r="52688" hidden="1" x14ac:dyDescent="0.25"/>
    <row r="52689" hidden="1" x14ac:dyDescent="0.25"/>
    <row r="52690" hidden="1" x14ac:dyDescent="0.25"/>
    <row r="52691" hidden="1" x14ac:dyDescent="0.25"/>
    <row r="52692" hidden="1" x14ac:dyDescent="0.25"/>
    <row r="52693" hidden="1" x14ac:dyDescent="0.25"/>
    <row r="52694" hidden="1" x14ac:dyDescent="0.25"/>
    <row r="52695" hidden="1" x14ac:dyDescent="0.25"/>
    <row r="52696" hidden="1" x14ac:dyDescent="0.25"/>
    <row r="52697" hidden="1" x14ac:dyDescent="0.25"/>
    <row r="52698" hidden="1" x14ac:dyDescent="0.25"/>
    <row r="52699" hidden="1" x14ac:dyDescent="0.25"/>
    <row r="52700" hidden="1" x14ac:dyDescent="0.25"/>
    <row r="52701" hidden="1" x14ac:dyDescent="0.25"/>
    <row r="52702" hidden="1" x14ac:dyDescent="0.25"/>
    <row r="52703" hidden="1" x14ac:dyDescent="0.25"/>
    <row r="52704" hidden="1" x14ac:dyDescent="0.25"/>
    <row r="52705" hidden="1" x14ac:dyDescent="0.25"/>
    <row r="52706" hidden="1" x14ac:dyDescent="0.25"/>
    <row r="52707" hidden="1" x14ac:dyDescent="0.25"/>
    <row r="52708" hidden="1" x14ac:dyDescent="0.25"/>
    <row r="52709" hidden="1" x14ac:dyDescent="0.25"/>
    <row r="52710" hidden="1" x14ac:dyDescent="0.25"/>
    <row r="52711" hidden="1" x14ac:dyDescent="0.25"/>
    <row r="52712" hidden="1" x14ac:dyDescent="0.25"/>
    <row r="52713" hidden="1" x14ac:dyDescent="0.25"/>
    <row r="52714" hidden="1" x14ac:dyDescent="0.25"/>
    <row r="52715" hidden="1" x14ac:dyDescent="0.25"/>
    <row r="52716" hidden="1" x14ac:dyDescent="0.25"/>
    <row r="52717" hidden="1" x14ac:dyDescent="0.25"/>
    <row r="52718" hidden="1" x14ac:dyDescent="0.25"/>
    <row r="52719" hidden="1" x14ac:dyDescent="0.25"/>
    <row r="52720" hidden="1" x14ac:dyDescent="0.25"/>
    <row r="52721" hidden="1" x14ac:dyDescent="0.25"/>
    <row r="52722" hidden="1" x14ac:dyDescent="0.25"/>
    <row r="52723" hidden="1" x14ac:dyDescent="0.25"/>
    <row r="52724" hidden="1" x14ac:dyDescent="0.25"/>
    <row r="52725" hidden="1" x14ac:dyDescent="0.25"/>
    <row r="52726" hidden="1" x14ac:dyDescent="0.25"/>
    <row r="52727" hidden="1" x14ac:dyDescent="0.25"/>
    <row r="52728" hidden="1" x14ac:dyDescent="0.25"/>
    <row r="52729" hidden="1" x14ac:dyDescent="0.25"/>
    <row r="52730" hidden="1" x14ac:dyDescent="0.25"/>
    <row r="52731" hidden="1" x14ac:dyDescent="0.25"/>
    <row r="52732" hidden="1" x14ac:dyDescent="0.25"/>
    <row r="52733" hidden="1" x14ac:dyDescent="0.25"/>
    <row r="52734" hidden="1" x14ac:dyDescent="0.25"/>
    <row r="52735" hidden="1" x14ac:dyDescent="0.25"/>
    <row r="52736" hidden="1" x14ac:dyDescent="0.25"/>
    <row r="52737" hidden="1" x14ac:dyDescent="0.25"/>
    <row r="52738" hidden="1" x14ac:dyDescent="0.25"/>
    <row r="52739" hidden="1" x14ac:dyDescent="0.25"/>
    <row r="52740" hidden="1" x14ac:dyDescent="0.25"/>
    <row r="52741" hidden="1" x14ac:dyDescent="0.25"/>
    <row r="52742" hidden="1" x14ac:dyDescent="0.25"/>
    <row r="52743" hidden="1" x14ac:dyDescent="0.25"/>
    <row r="52744" hidden="1" x14ac:dyDescent="0.25"/>
    <row r="52745" hidden="1" x14ac:dyDescent="0.25"/>
    <row r="52746" hidden="1" x14ac:dyDescent="0.25"/>
    <row r="52747" hidden="1" x14ac:dyDescent="0.25"/>
    <row r="52748" hidden="1" x14ac:dyDescent="0.25"/>
    <row r="52749" hidden="1" x14ac:dyDescent="0.25"/>
    <row r="52750" hidden="1" x14ac:dyDescent="0.25"/>
    <row r="52751" hidden="1" x14ac:dyDescent="0.25"/>
    <row r="52752" hidden="1" x14ac:dyDescent="0.25"/>
    <row r="52753" hidden="1" x14ac:dyDescent="0.25"/>
    <row r="52754" hidden="1" x14ac:dyDescent="0.25"/>
    <row r="52755" hidden="1" x14ac:dyDescent="0.25"/>
    <row r="52756" hidden="1" x14ac:dyDescent="0.25"/>
    <row r="52757" hidden="1" x14ac:dyDescent="0.25"/>
    <row r="52758" hidden="1" x14ac:dyDescent="0.25"/>
    <row r="52759" hidden="1" x14ac:dyDescent="0.25"/>
    <row r="52760" hidden="1" x14ac:dyDescent="0.25"/>
    <row r="52761" hidden="1" x14ac:dyDescent="0.25"/>
    <row r="52762" hidden="1" x14ac:dyDescent="0.25"/>
    <row r="52763" hidden="1" x14ac:dyDescent="0.25"/>
    <row r="52764" hidden="1" x14ac:dyDescent="0.25"/>
    <row r="52765" hidden="1" x14ac:dyDescent="0.25"/>
    <row r="52766" hidden="1" x14ac:dyDescent="0.25"/>
    <row r="52767" hidden="1" x14ac:dyDescent="0.25"/>
    <row r="52768" hidden="1" x14ac:dyDescent="0.25"/>
    <row r="52769" hidden="1" x14ac:dyDescent="0.25"/>
    <row r="52770" hidden="1" x14ac:dyDescent="0.25"/>
    <row r="52771" hidden="1" x14ac:dyDescent="0.25"/>
    <row r="52772" hidden="1" x14ac:dyDescent="0.25"/>
    <row r="52773" hidden="1" x14ac:dyDescent="0.25"/>
    <row r="52774" hidden="1" x14ac:dyDescent="0.25"/>
    <row r="52775" hidden="1" x14ac:dyDescent="0.25"/>
    <row r="52776" hidden="1" x14ac:dyDescent="0.25"/>
    <row r="52777" hidden="1" x14ac:dyDescent="0.25"/>
    <row r="52778" hidden="1" x14ac:dyDescent="0.25"/>
    <row r="52779" hidden="1" x14ac:dyDescent="0.25"/>
    <row r="52780" hidden="1" x14ac:dyDescent="0.25"/>
    <row r="52781" hidden="1" x14ac:dyDescent="0.25"/>
    <row r="52782" hidden="1" x14ac:dyDescent="0.25"/>
    <row r="52783" hidden="1" x14ac:dyDescent="0.25"/>
    <row r="52784" hidden="1" x14ac:dyDescent="0.25"/>
    <row r="52785" hidden="1" x14ac:dyDescent="0.25"/>
    <row r="52786" hidden="1" x14ac:dyDescent="0.25"/>
    <row r="52787" hidden="1" x14ac:dyDescent="0.25"/>
    <row r="52788" hidden="1" x14ac:dyDescent="0.25"/>
    <row r="52789" hidden="1" x14ac:dyDescent="0.25"/>
    <row r="52790" hidden="1" x14ac:dyDescent="0.25"/>
    <row r="52791" hidden="1" x14ac:dyDescent="0.25"/>
    <row r="52792" hidden="1" x14ac:dyDescent="0.25"/>
    <row r="52793" hidden="1" x14ac:dyDescent="0.25"/>
    <row r="52794" hidden="1" x14ac:dyDescent="0.25"/>
    <row r="52795" hidden="1" x14ac:dyDescent="0.25"/>
    <row r="52796" hidden="1" x14ac:dyDescent="0.25"/>
    <row r="52797" hidden="1" x14ac:dyDescent="0.25"/>
    <row r="52798" hidden="1" x14ac:dyDescent="0.25"/>
    <row r="52799" hidden="1" x14ac:dyDescent="0.25"/>
    <row r="52800" hidden="1" x14ac:dyDescent="0.25"/>
    <row r="52801" hidden="1" x14ac:dyDescent="0.25"/>
    <row r="52802" hidden="1" x14ac:dyDescent="0.25"/>
    <row r="52803" hidden="1" x14ac:dyDescent="0.25"/>
    <row r="52804" hidden="1" x14ac:dyDescent="0.25"/>
    <row r="52805" hidden="1" x14ac:dyDescent="0.25"/>
    <row r="52806" hidden="1" x14ac:dyDescent="0.25"/>
    <row r="52807" hidden="1" x14ac:dyDescent="0.25"/>
    <row r="52808" hidden="1" x14ac:dyDescent="0.25"/>
    <row r="52809" hidden="1" x14ac:dyDescent="0.25"/>
    <row r="52810" hidden="1" x14ac:dyDescent="0.25"/>
    <row r="52811" hidden="1" x14ac:dyDescent="0.25"/>
    <row r="52812" hidden="1" x14ac:dyDescent="0.25"/>
    <row r="52813" hidden="1" x14ac:dyDescent="0.25"/>
    <row r="52814" hidden="1" x14ac:dyDescent="0.25"/>
    <row r="52815" hidden="1" x14ac:dyDescent="0.25"/>
    <row r="52816" hidden="1" x14ac:dyDescent="0.25"/>
    <row r="52817" hidden="1" x14ac:dyDescent="0.25"/>
    <row r="52818" hidden="1" x14ac:dyDescent="0.25"/>
    <row r="52819" hidden="1" x14ac:dyDescent="0.25"/>
    <row r="52820" hidden="1" x14ac:dyDescent="0.25"/>
    <row r="52821" hidden="1" x14ac:dyDescent="0.25"/>
    <row r="52822" hidden="1" x14ac:dyDescent="0.25"/>
    <row r="52823" hidden="1" x14ac:dyDescent="0.25"/>
    <row r="52824" hidden="1" x14ac:dyDescent="0.25"/>
    <row r="52825" hidden="1" x14ac:dyDescent="0.25"/>
    <row r="52826" hidden="1" x14ac:dyDescent="0.25"/>
    <row r="52827" hidden="1" x14ac:dyDescent="0.25"/>
    <row r="52828" hidden="1" x14ac:dyDescent="0.25"/>
    <row r="52829" hidden="1" x14ac:dyDescent="0.25"/>
    <row r="52830" hidden="1" x14ac:dyDescent="0.25"/>
    <row r="52831" hidden="1" x14ac:dyDescent="0.25"/>
    <row r="52832" hidden="1" x14ac:dyDescent="0.25"/>
    <row r="52833" hidden="1" x14ac:dyDescent="0.25"/>
    <row r="52834" hidden="1" x14ac:dyDescent="0.25"/>
    <row r="52835" hidden="1" x14ac:dyDescent="0.25"/>
    <row r="52836" hidden="1" x14ac:dyDescent="0.25"/>
    <row r="52837" hidden="1" x14ac:dyDescent="0.25"/>
    <row r="52838" hidden="1" x14ac:dyDescent="0.25"/>
    <row r="52839" hidden="1" x14ac:dyDescent="0.25"/>
    <row r="52840" hidden="1" x14ac:dyDescent="0.25"/>
    <row r="52841" hidden="1" x14ac:dyDescent="0.25"/>
    <row r="52842" hidden="1" x14ac:dyDescent="0.25"/>
    <row r="52843" hidden="1" x14ac:dyDescent="0.25"/>
    <row r="52844" hidden="1" x14ac:dyDescent="0.25"/>
    <row r="52845" hidden="1" x14ac:dyDescent="0.25"/>
    <row r="52846" hidden="1" x14ac:dyDescent="0.25"/>
    <row r="52847" hidden="1" x14ac:dyDescent="0.25"/>
    <row r="52848" hidden="1" x14ac:dyDescent="0.25"/>
    <row r="52849" hidden="1" x14ac:dyDescent="0.25"/>
    <row r="52850" hidden="1" x14ac:dyDescent="0.25"/>
    <row r="52851" hidden="1" x14ac:dyDescent="0.25"/>
    <row r="52852" hidden="1" x14ac:dyDescent="0.25"/>
    <row r="52853" hidden="1" x14ac:dyDescent="0.25"/>
    <row r="52854" hidden="1" x14ac:dyDescent="0.25"/>
    <row r="52855" hidden="1" x14ac:dyDescent="0.25"/>
    <row r="52856" hidden="1" x14ac:dyDescent="0.25"/>
    <row r="52857" hidden="1" x14ac:dyDescent="0.25"/>
    <row r="52858" hidden="1" x14ac:dyDescent="0.25"/>
    <row r="52859" hidden="1" x14ac:dyDescent="0.25"/>
    <row r="52860" hidden="1" x14ac:dyDescent="0.25"/>
    <row r="52861" hidden="1" x14ac:dyDescent="0.25"/>
    <row r="52862" hidden="1" x14ac:dyDescent="0.25"/>
    <row r="52863" hidden="1" x14ac:dyDescent="0.25"/>
    <row r="52864" hidden="1" x14ac:dyDescent="0.25"/>
    <row r="52865" hidden="1" x14ac:dyDescent="0.25"/>
    <row r="52866" hidden="1" x14ac:dyDescent="0.25"/>
    <row r="52867" hidden="1" x14ac:dyDescent="0.25"/>
    <row r="52868" hidden="1" x14ac:dyDescent="0.25"/>
    <row r="52869" hidden="1" x14ac:dyDescent="0.25"/>
    <row r="52870" hidden="1" x14ac:dyDescent="0.25"/>
    <row r="52871" hidden="1" x14ac:dyDescent="0.25"/>
    <row r="52872" hidden="1" x14ac:dyDescent="0.25"/>
    <row r="52873" hidden="1" x14ac:dyDescent="0.25"/>
    <row r="52874" hidden="1" x14ac:dyDescent="0.25"/>
    <row r="52875" hidden="1" x14ac:dyDescent="0.25"/>
    <row r="52876" hidden="1" x14ac:dyDescent="0.25"/>
    <row r="52877" hidden="1" x14ac:dyDescent="0.25"/>
    <row r="52878" hidden="1" x14ac:dyDescent="0.25"/>
    <row r="52879" hidden="1" x14ac:dyDescent="0.25"/>
    <row r="52880" hidden="1" x14ac:dyDescent="0.25"/>
    <row r="52881" hidden="1" x14ac:dyDescent="0.25"/>
    <row r="52882" hidden="1" x14ac:dyDescent="0.25"/>
    <row r="52883" hidden="1" x14ac:dyDescent="0.25"/>
    <row r="52884" hidden="1" x14ac:dyDescent="0.25"/>
    <row r="52885" hidden="1" x14ac:dyDescent="0.25"/>
    <row r="52886" hidden="1" x14ac:dyDescent="0.25"/>
    <row r="52887" hidden="1" x14ac:dyDescent="0.25"/>
    <row r="52888" hidden="1" x14ac:dyDescent="0.25"/>
    <row r="52889" hidden="1" x14ac:dyDescent="0.25"/>
    <row r="52890" hidden="1" x14ac:dyDescent="0.25"/>
    <row r="52891" hidden="1" x14ac:dyDescent="0.25"/>
    <row r="52892" hidden="1" x14ac:dyDescent="0.25"/>
    <row r="52893" hidden="1" x14ac:dyDescent="0.25"/>
    <row r="52894" hidden="1" x14ac:dyDescent="0.25"/>
    <row r="52895" hidden="1" x14ac:dyDescent="0.25"/>
    <row r="52896" hidden="1" x14ac:dyDescent="0.25"/>
    <row r="52897" hidden="1" x14ac:dyDescent="0.25"/>
    <row r="52898" hidden="1" x14ac:dyDescent="0.25"/>
    <row r="52899" hidden="1" x14ac:dyDescent="0.25"/>
    <row r="52900" hidden="1" x14ac:dyDescent="0.25"/>
    <row r="52901" hidden="1" x14ac:dyDescent="0.25"/>
    <row r="52902" hidden="1" x14ac:dyDescent="0.25"/>
    <row r="52903" hidden="1" x14ac:dyDescent="0.25"/>
    <row r="52904" hidden="1" x14ac:dyDescent="0.25"/>
    <row r="52905" hidden="1" x14ac:dyDescent="0.25"/>
    <row r="52906" hidden="1" x14ac:dyDescent="0.25"/>
    <row r="52907" hidden="1" x14ac:dyDescent="0.25"/>
    <row r="52908" hidden="1" x14ac:dyDescent="0.25"/>
    <row r="52909" hidden="1" x14ac:dyDescent="0.25"/>
    <row r="52910" hidden="1" x14ac:dyDescent="0.25"/>
    <row r="52911" hidden="1" x14ac:dyDescent="0.25"/>
    <row r="52912" hidden="1" x14ac:dyDescent="0.25"/>
    <row r="52913" hidden="1" x14ac:dyDescent="0.25"/>
    <row r="52914" hidden="1" x14ac:dyDescent="0.25"/>
    <row r="52915" hidden="1" x14ac:dyDescent="0.25"/>
    <row r="52916" hidden="1" x14ac:dyDescent="0.25"/>
    <row r="52917" hidden="1" x14ac:dyDescent="0.25"/>
    <row r="52918" hidden="1" x14ac:dyDescent="0.25"/>
    <row r="52919" hidden="1" x14ac:dyDescent="0.25"/>
    <row r="52920" hidden="1" x14ac:dyDescent="0.25"/>
    <row r="52921" hidden="1" x14ac:dyDescent="0.25"/>
    <row r="52922" hidden="1" x14ac:dyDescent="0.25"/>
    <row r="52923" hidden="1" x14ac:dyDescent="0.25"/>
    <row r="52924" hidden="1" x14ac:dyDescent="0.25"/>
    <row r="52925" hidden="1" x14ac:dyDescent="0.25"/>
    <row r="52926" hidden="1" x14ac:dyDescent="0.25"/>
    <row r="52927" hidden="1" x14ac:dyDescent="0.25"/>
    <row r="52928" hidden="1" x14ac:dyDescent="0.25"/>
    <row r="52929" hidden="1" x14ac:dyDescent="0.25"/>
    <row r="52930" hidden="1" x14ac:dyDescent="0.25"/>
    <row r="52931" hidden="1" x14ac:dyDescent="0.25"/>
    <row r="52932" hidden="1" x14ac:dyDescent="0.25"/>
    <row r="52933" hidden="1" x14ac:dyDescent="0.25"/>
    <row r="52934" hidden="1" x14ac:dyDescent="0.25"/>
    <row r="52935" hidden="1" x14ac:dyDescent="0.25"/>
    <row r="52936" hidden="1" x14ac:dyDescent="0.25"/>
    <row r="52937" hidden="1" x14ac:dyDescent="0.25"/>
    <row r="52938" hidden="1" x14ac:dyDescent="0.25"/>
    <row r="52939" hidden="1" x14ac:dyDescent="0.25"/>
    <row r="52940" hidden="1" x14ac:dyDescent="0.25"/>
    <row r="52941" hidden="1" x14ac:dyDescent="0.25"/>
    <row r="52942" hidden="1" x14ac:dyDescent="0.25"/>
    <row r="52943" hidden="1" x14ac:dyDescent="0.25"/>
    <row r="52944" hidden="1" x14ac:dyDescent="0.25"/>
    <row r="52945" hidden="1" x14ac:dyDescent="0.25"/>
    <row r="52946" hidden="1" x14ac:dyDescent="0.25"/>
    <row r="52947" hidden="1" x14ac:dyDescent="0.25"/>
    <row r="52948" hidden="1" x14ac:dyDescent="0.25"/>
    <row r="52949" hidden="1" x14ac:dyDescent="0.25"/>
    <row r="52950" hidden="1" x14ac:dyDescent="0.25"/>
    <row r="52951" hidden="1" x14ac:dyDescent="0.25"/>
    <row r="52952" hidden="1" x14ac:dyDescent="0.25"/>
    <row r="52953" hidden="1" x14ac:dyDescent="0.25"/>
    <row r="52954" hidden="1" x14ac:dyDescent="0.25"/>
    <row r="52955" hidden="1" x14ac:dyDescent="0.25"/>
    <row r="52956" hidden="1" x14ac:dyDescent="0.25"/>
    <row r="52957" hidden="1" x14ac:dyDescent="0.25"/>
    <row r="52958" hidden="1" x14ac:dyDescent="0.25"/>
    <row r="52959" hidden="1" x14ac:dyDescent="0.25"/>
    <row r="52960" hidden="1" x14ac:dyDescent="0.25"/>
    <row r="52961" hidden="1" x14ac:dyDescent="0.25"/>
    <row r="52962" hidden="1" x14ac:dyDescent="0.25"/>
    <row r="52963" hidden="1" x14ac:dyDescent="0.25"/>
    <row r="52964" hidden="1" x14ac:dyDescent="0.25"/>
    <row r="52965" hidden="1" x14ac:dyDescent="0.25"/>
    <row r="52966" hidden="1" x14ac:dyDescent="0.25"/>
    <row r="52967" hidden="1" x14ac:dyDescent="0.25"/>
    <row r="52968" hidden="1" x14ac:dyDescent="0.25"/>
    <row r="52969" hidden="1" x14ac:dyDescent="0.25"/>
    <row r="52970" hidden="1" x14ac:dyDescent="0.25"/>
    <row r="52971" hidden="1" x14ac:dyDescent="0.25"/>
    <row r="52972" hidden="1" x14ac:dyDescent="0.25"/>
    <row r="52973" hidden="1" x14ac:dyDescent="0.25"/>
    <row r="52974" hidden="1" x14ac:dyDescent="0.25"/>
    <row r="52975" hidden="1" x14ac:dyDescent="0.25"/>
    <row r="52976" hidden="1" x14ac:dyDescent="0.25"/>
    <row r="52977" hidden="1" x14ac:dyDescent="0.25"/>
    <row r="52978" hidden="1" x14ac:dyDescent="0.25"/>
    <row r="52979" hidden="1" x14ac:dyDescent="0.25"/>
    <row r="52980" hidden="1" x14ac:dyDescent="0.25"/>
    <row r="52981" hidden="1" x14ac:dyDescent="0.25"/>
    <row r="52982" hidden="1" x14ac:dyDescent="0.25"/>
    <row r="52983" hidden="1" x14ac:dyDescent="0.25"/>
    <row r="52984" hidden="1" x14ac:dyDescent="0.25"/>
    <row r="52985" hidden="1" x14ac:dyDescent="0.25"/>
    <row r="52986" hidden="1" x14ac:dyDescent="0.25"/>
    <row r="52987" hidden="1" x14ac:dyDescent="0.25"/>
    <row r="52988" hidden="1" x14ac:dyDescent="0.25"/>
    <row r="52989" hidden="1" x14ac:dyDescent="0.25"/>
    <row r="52990" hidden="1" x14ac:dyDescent="0.25"/>
    <row r="52991" hidden="1" x14ac:dyDescent="0.25"/>
    <row r="52992" hidden="1" x14ac:dyDescent="0.25"/>
    <row r="52993" hidden="1" x14ac:dyDescent="0.25"/>
    <row r="52994" hidden="1" x14ac:dyDescent="0.25"/>
    <row r="52995" hidden="1" x14ac:dyDescent="0.25"/>
    <row r="52996" hidden="1" x14ac:dyDescent="0.25"/>
    <row r="52997" hidden="1" x14ac:dyDescent="0.25"/>
    <row r="52998" hidden="1" x14ac:dyDescent="0.25"/>
    <row r="52999" hidden="1" x14ac:dyDescent="0.25"/>
    <row r="53000" hidden="1" x14ac:dyDescent="0.25"/>
    <row r="53001" hidden="1" x14ac:dyDescent="0.25"/>
    <row r="53002" hidden="1" x14ac:dyDescent="0.25"/>
    <row r="53003" hidden="1" x14ac:dyDescent="0.25"/>
    <row r="53004" hidden="1" x14ac:dyDescent="0.25"/>
    <row r="53005" hidden="1" x14ac:dyDescent="0.25"/>
    <row r="53006" hidden="1" x14ac:dyDescent="0.25"/>
    <row r="53007" hidden="1" x14ac:dyDescent="0.25"/>
    <row r="53008" hidden="1" x14ac:dyDescent="0.25"/>
    <row r="53009" hidden="1" x14ac:dyDescent="0.25"/>
    <row r="53010" hidden="1" x14ac:dyDescent="0.25"/>
    <row r="53011" hidden="1" x14ac:dyDescent="0.25"/>
    <row r="53012" hidden="1" x14ac:dyDescent="0.25"/>
    <row r="53013" hidden="1" x14ac:dyDescent="0.25"/>
    <row r="53014" hidden="1" x14ac:dyDescent="0.25"/>
    <row r="53015" hidden="1" x14ac:dyDescent="0.25"/>
    <row r="53016" hidden="1" x14ac:dyDescent="0.25"/>
    <row r="53017" hidden="1" x14ac:dyDescent="0.25"/>
    <row r="53018" hidden="1" x14ac:dyDescent="0.25"/>
    <row r="53019" hidden="1" x14ac:dyDescent="0.25"/>
    <row r="53020" hidden="1" x14ac:dyDescent="0.25"/>
    <row r="53021" hidden="1" x14ac:dyDescent="0.25"/>
    <row r="53022" hidden="1" x14ac:dyDescent="0.25"/>
    <row r="53023" hidden="1" x14ac:dyDescent="0.25"/>
    <row r="53024" hidden="1" x14ac:dyDescent="0.25"/>
    <row r="53025" hidden="1" x14ac:dyDescent="0.25"/>
    <row r="53026" hidden="1" x14ac:dyDescent="0.25"/>
    <row r="53027" hidden="1" x14ac:dyDescent="0.25"/>
    <row r="53028" hidden="1" x14ac:dyDescent="0.25"/>
    <row r="53029" hidden="1" x14ac:dyDescent="0.25"/>
    <row r="53030" hidden="1" x14ac:dyDescent="0.25"/>
    <row r="53031" hidden="1" x14ac:dyDescent="0.25"/>
    <row r="53032" hidden="1" x14ac:dyDescent="0.25"/>
    <row r="53033" hidden="1" x14ac:dyDescent="0.25"/>
    <row r="53034" hidden="1" x14ac:dyDescent="0.25"/>
    <row r="53035" hidden="1" x14ac:dyDescent="0.25"/>
    <row r="53036" hidden="1" x14ac:dyDescent="0.25"/>
    <row r="53037" hidden="1" x14ac:dyDescent="0.25"/>
    <row r="53038" hidden="1" x14ac:dyDescent="0.25"/>
    <row r="53039" hidden="1" x14ac:dyDescent="0.25"/>
    <row r="53040" hidden="1" x14ac:dyDescent="0.25"/>
    <row r="53041" hidden="1" x14ac:dyDescent="0.25"/>
    <row r="53042" hidden="1" x14ac:dyDescent="0.25"/>
    <row r="53043" hidden="1" x14ac:dyDescent="0.25"/>
    <row r="53044" hidden="1" x14ac:dyDescent="0.25"/>
    <row r="53045" hidden="1" x14ac:dyDescent="0.25"/>
    <row r="53046" hidden="1" x14ac:dyDescent="0.25"/>
    <row r="53047" hidden="1" x14ac:dyDescent="0.25"/>
    <row r="53048" hidden="1" x14ac:dyDescent="0.25"/>
    <row r="53049" hidden="1" x14ac:dyDescent="0.25"/>
    <row r="53050" hidden="1" x14ac:dyDescent="0.25"/>
    <row r="53051" hidden="1" x14ac:dyDescent="0.25"/>
    <row r="53052" hidden="1" x14ac:dyDescent="0.25"/>
    <row r="53053" hidden="1" x14ac:dyDescent="0.25"/>
    <row r="53054" hidden="1" x14ac:dyDescent="0.25"/>
    <row r="53055" hidden="1" x14ac:dyDescent="0.25"/>
    <row r="53056" hidden="1" x14ac:dyDescent="0.25"/>
    <row r="53057" hidden="1" x14ac:dyDescent="0.25"/>
    <row r="53058" hidden="1" x14ac:dyDescent="0.25"/>
    <row r="53059" hidden="1" x14ac:dyDescent="0.25"/>
    <row r="53060" hidden="1" x14ac:dyDescent="0.25"/>
    <row r="53061" hidden="1" x14ac:dyDescent="0.25"/>
    <row r="53062" hidden="1" x14ac:dyDescent="0.25"/>
    <row r="53063" hidden="1" x14ac:dyDescent="0.25"/>
    <row r="53064" hidden="1" x14ac:dyDescent="0.25"/>
    <row r="53065" hidden="1" x14ac:dyDescent="0.25"/>
    <row r="53066" hidden="1" x14ac:dyDescent="0.25"/>
    <row r="53067" hidden="1" x14ac:dyDescent="0.25"/>
    <row r="53068" hidden="1" x14ac:dyDescent="0.25"/>
    <row r="53069" hidden="1" x14ac:dyDescent="0.25"/>
    <row r="53070" hidden="1" x14ac:dyDescent="0.25"/>
    <row r="53071" hidden="1" x14ac:dyDescent="0.25"/>
    <row r="53072" hidden="1" x14ac:dyDescent="0.25"/>
    <row r="53073" hidden="1" x14ac:dyDescent="0.25"/>
    <row r="53074" hidden="1" x14ac:dyDescent="0.25"/>
    <row r="53075" hidden="1" x14ac:dyDescent="0.25"/>
    <row r="53076" hidden="1" x14ac:dyDescent="0.25"/>
    <row r="53077" hidden="1" x14ac:dyDescent="0.25"/>
    <row r="53078" hidden="1" x14ac:dyDescent="0.25"/>
    <row r="53079" hidden="1" x14ac:dyDescent="0.25"/>
    <row r="53080" hidden="1" x14ac:dyDescent="0.25"/>
    <row r="53081" hidden="1" x14ac:dyDescent="0.25"/>
    <row r="53082" hidden="1" x14ac:dyDescent="0.25"/>
    <row r="53083" hidden="1" x14ac:dyDescent="0.25"/>
    <row r="53084" hidden="1" x14ac:dyDescent="0.25"/>
    <row r="53085" hidden="1" x14ac:dyDescent="0.25"/>
    <row r="53086" hidden="1" x14ac:dyDescent="0.25"/>
    <row r="53087" hidden="1" x14ac:dyDescent="0.25"/>
    <row r="53088" hidden="1" x14ac:dyDescent="0.25"/>
    <row r="53089" hidden="1" x14ac:dyDescent="0.25"/>
    <row r="53090" hidden="1" x14ac:dyDescent="0.25"/>
    <row r="53091" hidden="1" x14ac:dyDescent="0.25"/>
    <row r="53092" hidden="1" x14ac:dyDescent="0.25"/>
    <row r="53093" hidden="1" x14ac:dyDescent="0.25"/>
    <row r="53094" hidden="1" x14ac:dyDescent="0.25"/>
    <row r="53095" hidden="1" x14ac:dyDescent="0.25"/>
    <row r="53096" hidden="1" x14ac:dyDescent="0.25"/>
    <row r="53097" hidden="1" x14ac:dyDescent="0.25"/>
    <row r="53098" hidden="1" x14ac:dyDescent="0.25"/>
    <row r="53099" hidden="1" x14ac:dyDescent="0.25"/>
    <row r="53100" hidden="1" x14ac:dyDescent="0.25"/>
    <row r="53101" hidden="1" x14ac:dyDescent="0.25"/>
    <row r="53102" hidden="1" x14ac:dyDescent="0.25"/>
    <row r="53103" hidden="1" x14ac:dyDescent="0.25"/>
    <row r="53104" hidden="1" x14ac:dyDescent="0.25"/>
    <row r="53105" hidden="1" x14ac:dyDescent="0.25"/>
    <row r="53106" hidden="1" x14ac:dyDescent="0.25"/>
    <row r="53107" hidden="1" x14ac:dyDescent="0.25"/>
    <row r="53108" hidden="1" x14ac:dyDescent="0.25"/>
    <row r="53109" hidden="1" x14ac:dyDescent="0.25"/>
    <row r="53110" hidden="1" x14ac:dyDescent="0.25"/>
    <row r="53111" hidden="1" x14ac:dyDescent="0.25"/>
    <row r="53112" hidden="1" x14ac:dyDescent="0.25"/>
    <row r="53113" hidden="1" x14ac:dyDescent="0.25"/>
    <row r="53114" hidden="1" x14ac:dyDescent="0.25"/>
    <row r="53115" hidden="1" x14ac:dyDescent="0.25"/>
    <row r="53116" hidden="1" x14ac:dyDescent="0.25"/>
    <row r="53117" hidden="1" x14ac:dyDescent="0.25"/>
    <row r="53118" hidden="1" x14ac:dyDescent="0.25"/>
    <row r="53119" hidden="1" x14ac:dyDescent="0.25"/>
    <row r="53120" hidden="1" x14ac:dyDescent="0.25"/>
    <row r="53121" hidden="1" x14ac:dyDescent="0.25"/>
    <row r="53122" hidden="1" x14ac:dyDescent="0.25"/>
    <row r="53123" hidden="1" x14ac:dyDescent="0.25"/>
    <row r="53124" hidden="1" x14ac:dyDescent="0.25"/>
    <row r="53125" hidden="1" x14ac:dyDescent="0.25"/>
    <row r="53126" hidden="1" x14ac:dyDescent="0.25"/>
    <row r="53127" hidden="1" x14ac:dyDescent="0.25"/>
    <row r="53128" hidden="1" x14ac:dyDescent="0.25"/>
    <row r="53129" hidden="1" x14ac:dyDescent="0.25"/>
    <row r="53130" hidden="1" x14ac:dyDescent="0.25"/>
    <row r="53131" hidden="1" x14ac:dyDescent="0.25"/>
    <row r="53132" hidden="1" x14ac:dyDescent="0.25"/>
    <row r="53133" hidden="1" x14ac:dyDescent="0.25"/>
    <row r="53134" hidden="1" x14ac:dyDescent="0.25"/>
    <row r="53135" hidden="1" x14ac:dyDescent="0.25"/>
    <row r="53136" hidden="1" x14ac:dyDescent="0.25"/>
    <row r="53137" hidden="1" x14ac:dyDescent="0.25"/>
    <row r="53138" hidden="1" x14ac:dyDescent="0.25"/>
    <row r="53139" hidden="1" x14ac:dyDescent="0.25"/>
    <row r="53140" hidden="1" x14ac:dyDescent="0.25"/>
    <row r="53141" hidden="1" x14ac:dyDescent="0.25"/>
    <row r="53142" hidden="1" x14ac:dyDescent="0.25"/>
    <row r="53143" hidden="1" x14ac:dyDescent="0.25"/>
    <row r="53144" hidden="1" x14ac:dyDescent="0.25"/>
    <row r="53145" hidden="1" x14ac:dyDescent="0.25"/>
    <row r="53146" hidden="1" x14ac:dyDescent="0.25"/>
    <row r="53147" hidden="1" x14ac:dyDescent="0.25"/>
    <row r="53148" hidden="1" x14ac:dyDescent="0.25"/>
    <row r="53149" hidden="1" x14ac:dyDescent="0.25"/>
    <row r="53150" hidden="1" x14ac:dyDescent="0.25"/>
    <row r="53151" hidden="1" x14ac:dyDescent="0.25"/>
    <row r="53152" hidden="1" x14ac:dyDescent="0.25"/>
    <row r="53153" hidden="1" x14ac:dyDescent="0.25"/>
    <row r="53154" hidden="1" x14ac:dyDescent="0.25"/>
    <row r="53155" hidden="1" x14ac:dyDescent="0.25"/>
    <row r="53156" hidden="1" x14ac:dyDescent="0.25"/>
    <row r="53157" hidden="1" x14ac:dyDescent="0.25"/>
    <row r="53158" hidden="1" x14ac:dyDescent="0.25"/>
    <row r="53159" hidden="1" x14ac:dyDescent="0.25"/>
    <row r="53160" hidden="1" x14ac:dyDescent="0.25"/>
    <row r="53161" hidden="1" x14ac:dyDescent="0.25"/>
    <row r="53162" hidden="1" x14ac:dyDescent="0.25"/>
    <row r="53163" hidden="1" x14ac:dyDescent="0.25"/>
    <row r="53164" hidden="1" x14ac:dyDescent="0.25"/>
    <row r="53165" hidden="1" x14ac:dyDescent="0.25"/>
    <row r="53166" hidden="1" x14ac:dyDescent="0.25"/>
    <row r="53167" hidden="1" x14ac:dyDescent="0.25"/>
    <row r="53168" hidden="1" x14ac:dyDescent="0.25"/>
    <row r="53169" hidden="1" x14ac:dyDescent="0.25"/>
    <row r="53170" hidden="1" x14ac:dyDescent="0.25"/>
    <row r="53171" hidden="1" x14ac:dyDescent="0.25"/>
    <row r="53172" hidden="1" x14ac:dyDescent="0.25"/>
    <row r="53173" hidden="1" x14ac:dyDescent="0.25"/>
    <row r="53174" hidden="1" x14ac:dyDescent="0.25"/>
    <row r="53175" hidden="1" x14ac:dyDescent="0.25"/>
    <row r="53176" hidden="1" x14ac:dyDescent="0.25"/>
    <row r="53177" hidden="1" x14ac:dyDescent="0.25"/>
    <row r="53178" hidden="1" x14ac:dyDescent="0.25"/>
    <row r="53179" hidden="1" x14ac:dyDescent="0.25"/>
    <row r="53180" hidden="1" x14ac:dyDescent="0.25"/>
    <row r="53181" hidden="1" x14ac:dyDescent="0.25"/>
    <row r="53182" hidden="1" x14ac:dyDescent="0.25"/>
    <row r="53183" hidden="1" x14ac:dyDescent="0.25"/>
    <row r="53184" hidden="1" x14ac:dyDescent="0.25"/>
    <row r="53185" hidden="1" x14ac:dyDescent="0.25"/>
    <row r="53186" hidden="1" x14ac:dyDescent="0.25"/>
    <row r="53187" hidden="1" x14ac:dyDescent="0.25"/>
    <row r="53188" hidden="1" x14ac:dyDescent="0.25"/>
    <row r="53189" hidden="1" x14ac:dyDescent="0.25"/>
    <row r="53190" hidden="1" x14ac:dyDescent="0.25"/>
    <row r="53191" hidden="1" x14ac:dyDescent="0.25"/>
    <row r="53192" hidden="1" x14ac:dyDescent="0.25"/>
    <row r="53193" hidden="1" x14ac:dyDescent="0.25"/>
    <row r="53194" hidden="1" x14ac:dyDescent="0.25"/>
    <row r="53195" hidden="1" x14ac:dyDescent="0.25"/>
    <row r="53196" hidden="1" x14ac:dyDescent="0.25"/>
    <row r="53197" hidden="1" x14ac:dyDescent="0.25"/>
    <row r="53198" hidden="1" x14ac:dyDescent="0.25"/>
    <row r="53199" hidden="1" x14ac:dyDescent="0.25"/>
    <row r="53200" hidden="1" x14ac:dyDescent="0.25"/>
    <row r="53201" hidden="1" x14ac:dyDescent="0.25"/>
    <row r="53202" hidden="1" x14ac:dyDescent="0.25"/>
    <row r="53203" hidden="1" x14ac:dyDescent="0.25"/>
    <row r="53204" hidden="1" x14ac:dyDescent="0.25"/>
    <row r="53205" hidden="1" x14ac:dyDescent="0.25"/>
    <row r="53206" hidden="1" x14ac:dyDescent="0.25"/>
    <row r="53207" hidden="1" x14ac:dyDescent="0.25"/>
    <row r="53208" hidden="1" x14ac:dyDescent="0.25"/>
    <row r="53209" hidden="1" x14ac:dyDescent="0.25"/>
    <row r="53210" hidden="1" x14ac:dyDescent="0.25"/>
    <row r="53211" hidden="1" x14ac:dyDescent="0.25"/>
    <row r="53212" hidden="1" x14ac:dyDescent="0.25"/>
    <row r="53213" hidden="1" x14ac:dyDescent="0.25"/>
    <row r="53214" hidden="1" x14ac:dyDescent="0.25"/>
    <row r="53215" hidden="1" x14ac:dyDescent="0.25"/>
    <row r="53216" hidden="1" x14ac:dyDescent="0.25"/>
    <row r="53217" hidden="1" x14ac:dyDescent="0.25"/>
    <row r="53218" hidden="1" x14ac:dyDescent="0.25"/>
    <row r="53219" hidden="1" x14ac:dyDescent="0.25"/>
    <row r="53220" hidden="1" x14ac:dyDescent="0.25"/>
    <row r="53221" hidden="1" x14ac:dyDescent="0.25"/>
    <row r="53222" hidden="1" x14ac:dyDescent="0.25"/>
    <row r="53223" hidden="1" x14ac:dyDescent="0.25"/>
    <row r="53224" hidden="1" x14ac:dyDescent="0.25"/>
    <row r="53225" hidden="1" x14ac:dyDescent="0.25"/>
    <row r="53226" hidden="1" x14ac:dyDescent="0.25"/>
    <row r="53227" hidden="1" x14ac:dyDescent="0.25"/>
    <row r="53228" hidden="1" x14ac:dyDescent="0.25"/>
    <row r="53229" hidden="1" x14ac:dyDescent="0.25"/>
    <row r="53230" hidden="1" x14ac:dyDescent="0.25"/>
    <row r="53231" hidden="1" x14ac:dyDescent="0.25"/>
    <row r="53232" hidden="1" x14ac:dyDescent="0.25"/>
    <row r="53233" hidden="1" x14ac:dyDescent="0.25"/>
    <row r="53234" hidden="1" x14ac:dyDescent="0.25"/>
    <row r="53235" hidden="1" x14ac:dyDescent="0.25"/>
    <row r="53236" hidden="1" x14ac:dyDescent="0.25"/>
    <row r="53237" hidden="1" x14ac:dyDescent="0.25"/>
    <row r="53238" hidden="1" x14ac:dyDescent="0.25"/>
    <row r="53239" hidden="1" x14ac:dyDescent="0.25"/>
    <row r="53240" hidden="1" x14ac:dyDescent="0.25"/>
    <row r="53241" hidden="1" x14ac:dyDescent="0.25"/>
    <row r="53242" hidden="1" x14ac:dyDescent="0.25"/>
    <row r="53243" hidden="1" x14ac:dyDescent="0.25"/>
    <row r="53244" hidden="1" x14ac:dyDescent="0.25"/>
    <row r="53245" hidden="1" x14ac:dyDescent="0.25"/>
    <row r="53246" hidden="1" x14ac:dyDescent="0.25"/>
    <row r="53247" hidden="1" x14ac:dyDescent="0.25"/>
    <row r="53248" hidden="1" x14ac:dyDescent="0.25"/>
    <row r="53249" hidden="1" x14ac:dyDescent="0.25"/>
    <row r="53250" hidden="1" x14ac:dyDescent="0.25"/>
    <row r="53251" hidden="1" x14ac:dyDescent="0.25"/>
    <row r="53252" hidden="1" x14ac:dyDescent="0.25"/>
    <row r="53253" hidden="1" x14ac:dyDescent="0.25"/>
    <row r="53254" hidden="1" x14ac:dyDescent="0.25"/>
    <row r="53255" hidden="1" x14ac:dyDescent="0.25"/>
    <row r="53256" hidden="1" x14ac:dyDescent="0.25"/>
    <row r="53257" hidden="1" x14ac:dyDescent="0.25"/>
    <row r="53258" hidden="1" x14ac:dyDescent="0.25"/>
    <row r="53259" hidden="1" x14ac:dyDescent="0.25"/>
    <row r="53260" hidden="1" x14ac:dyDescent="0.25"/>
    <row r="53261" hidden="1" x14ac:dyDescent="0.25"/>
    <row r="53262" hidden="1" x14ac:dyDescent="0.25"/>
    <row r="53263" hidden="1" x14ac:dyDescent="0.25"/>
    <row r="53264" hidden="1" x14ac:dyDescent="0.25"/>
    <row r="53265" hidden="1" x14ac:dyDescent="0.25"/>
    <row r="53266" hidden="1" x14ac:dyDescent="0.25"/>
    <row r="53267" hidden="1" x14ac:dyDescent="0.25"/>
    <row r="53268" hidden="1" x14ac:dyDescent="0.25"/>
    <row r="53269" hidden="1" x14ac:dyDescent="0.25"/>
    <row r="53270" hidden="1" x14ac:dyDescent="0.25"/>
    <row r="53271" hidden="1" x14ac:dyDescent="0.25"/>
    <row r="53272" hidden="1" x14ac:dyDescent="0.25"/>
    <row r="53273" hidden="1" x14ac:dyDescent="0.25"/>
    <row r="53274" hidden="1" x14ac:dyDescent="0.25"/>
    <row r="53275" hidden="1" x14ac:dyDescent="0.25"/>
    <row r="53276" hidden="1" x14ac:dyDescent="0.25"/>
    <row r="53277" hidden="1" x14ac:dyDescent="0.25"/>
    <row r="53278" hidden="1" x14ac:dyDescent="0.25"/>
    <row r="53279" hidden="1" x14ac:dyDescent="0.25"/>
    <row r="53280" hidden="1" x14ac:dyDescent="0.25"/>
    <row r="53281" hidden="1" x14ac:dyDescent="0.25"/>
    <row r="53282" hidden="1" x14ac:dyDescent="0.25"/>
    <row r="53283" hidden="1" x14ac:dyDescent="0.25"/>
    <row r="53284" hidden="1" x14ac:dyDescent="0.25"/>
    <row r="53285" hidden="1" x14ac:dyDescent="0.25"/>
    <row r="53286" hidden="1" x14ac:dyDescent="0.25"/>
    <row r="53287" hidden="1" x14ac:dyDescent="0.25"/>
    <row r="53288" hidden="1" x14ac:dyDescent="0.25"/>
    <row r="53289" hidden="1" x14ac:dyDescent="0.25"/>
    <row r="53290" hidden="1" x14ac:dyDescent="0.25"/>
    <row r="53291" hidden="1" x14ac:dyDescent="0.25"/>
    <row r="53292" hidden="1" x14ac:dyDescent="0.25"/>
    <row r="53293" hidden="1" x14ac:dyDescent="0.25"/>
    <row r="53294" hidden="1" x14ac:dyDescent="0.25"/>
    <row r="53295" hidden="1" x14ac:dyDescent="0.25"/>
    <row r="53296" hidden="1" x14ac:dyDescent="0.25"/>
    <row r="53297" hidden="1" x14ac:dyDescent="0.25"/>
    <row r="53298" hidden="1" x14ac:dyDescent="0.25"/>
    <row r="53299" hidden="1" x14ac:dyDescent="0.25"/>
    <row r="53300" hidden="1" x14ac:dyDescent="0.25"/>
    <row r="53301" hidden="1" x14ac:dyDescent="0.25"/>
    <row r="53302" hidden="1" x14ac:dyDescent="0.25"/>
    <row r="53303" hidden="1" x14ac:dyDescent="0.25"/>
    <row r="53304" hidden="1" x14ac:dyDescent="0.25"/>
    <row r="53305" hidden="1" x14ac:dyDescent="0.25"/>
    <row r="53306" hidden="1" x14ac:dyDescent="0.25"/>
    <row r="53307" hidden="1" x14ac:dyDescent="0.25"/>
    <row r="53308" hidden="1" x14ac:dyDescent="0.25"/>
    <row r="53309" hidden="1" x14ac:dyDescent="0.25"/>
    <row r="53310" hidden="1" x14ac:dyDescent="0.25"/>
    <row r="53311" hidden="1" x14ac:dyDescent="0.25"/>
    <row r="53312" hidden="1" x14ac:dyDescent="0.25"/>
    <row r="53313" hidden="1" x14ac:dyDescent="0.25"/>
    <row r="53314" hidden="1" x14ac:dyDescent="0.25"/>
    <row r="53315" hidden="1" x14ac:dyDescent="0.25"/>
    <row r="53316" hidden="1" x14ac:dyDescent="0.25"/>
    <row r="53317" hidden="1" x14ac:dyDescent="0.25"/>
    <row r="53318" hidden="1" x14ac:dyDescent="0.25"/>
    <row r="53319" hidden="1" x14ac:dyDescent="0.25"/>
    <row r="53320" hidden="1" x14ac:dyDescent="0.25"/>
    <row r="53321" hidden="1" x14ac:dyDescent="0.25"/>
    <row r="53322" hidden="1" x14ac:dyDescent="0.25"/>
    <row r="53323" hidden="1" x14ac:dyDescent="0.25"/>
    <row r="53324" hidden="1" x14ac:dyDescent="0.25"/>
    <row r="53325" hidden="1" x14ac:dyDescent="0.25"/>
    <row r="53326" hidden="1" x14ac:dyDescent="0.25"/>
    <row r="53327" hidden="1" x14ac:dyDescent="0.25"/>
    <row r="53328" hidden="1" x14ac:dyDescent="0.25"/>
    <row r="53329" hidden="1" x14ac:dyDescent="0.25"/>
    <row r="53330" hidden="1" x14ac:dyDescent="0.25"/>
    <row r="53331" hidden="1" x14ac:dyDescent="0.25"/>
    <row r="53332" hidden="1" x14ac:dyDescent="0.25"/>
    <row r="53333" hidden="1" x14ac:dyDescent="0.25"/>
    <row r="53334" hidden="1" x14ac:dyDescent="0.25"/>
    <row r="53335" hidden="1" x14ac:dyDescent="0.25"/>
    <row r="53336" hidden="1" x14ac:dyDescent="0.25"/>
    <row r="53337" hidden="1" x14ac:dyDescent="0.25"/>
    <row r="53338" hidden="1" x14ac:dyDescent="0.25"/>
    <row r="53339" hidden="1" x14ac:dyDescent="0.25"/>
    <row r="53340" hidden="1" x14ac:dyDescent="0.25"/>
    <row r="53341" hidden="1" x14ac:dyDescent="0.25"/>
    <row r="53342" hidden="1" x14ac:dyDescent="0.25"/>
    <row r="53343" hidden="1" x14ac:dyDescent="0.25"/>
    <row r="53344" hidden="1" x14ac:dyDescent="0.25"/>
    <row r="53345" hidden="1" x14ac:dyDescent="0.25"/>
    <row r="53346" hidden="1" x14ac:dyDescent="0.25"/>
    <row r="53347" hidden="1" x14ac:dyDescent="0.25"/>
    <row r="53348" hidden="1" x14ac:dyDescent="0.25"/>
    <row r="53349" hidden="1" x14ac:dyDescent="0.25"/>
    <row r="53350" hidden="1" x14ac:dyDescent="0.25"/>
    <row r="53351" hidden="1" x14ac:dyDescent="0.25"/>
    <row r="53352" hidden="1" x14ac:dyDescent="0.25"/>
    <row r="53353" hidden="1" x14ac:dyDescent="0.25"/>
    <row r="53354" hidden="1" x14ac:dyDescent="0.25"/>
    <row r="53355" hidden="1" x14ac:dyDescent="0.25"/>
    <row r="53356" hidden="1" x14ac:dyDescent="0.25"/>
    <row r="53357" hidden="1" x14ac:dyDescent="0.25"/>
    <row r="53358" hidden="1" x14ac:dyDescent="0.25"/>
    <row r="53359" hidden="1" x14ac:dyDescent="0.25"/>
    <row r="53360" hidden="1" x14ac:dyDescent="0.25"/>
    <row r="53361" hidden="1" x14ac:dyDescent="0.25"/>
    <row r="53362" hidden="1" x14ac:dyDescent="0.25"/>
    <row r="53363" hidden="1" x14ac:dyDescent="0.25"/>
    <row r="53364" hidden="1" x14ac:dyDescent="0.25"/>
    <row r="53365" hidden="1" x14ac:dyDescent="0.25"/>
    <row r="53366" hidden="1" x14ac:dyDescent="0.25"/>
    <row r="53367" hidden="1" x14ac:dyDescent="0.25"/>
    <row r="53368" hidden="1" x14ac:dyDescent="0.25"/>
    <row r="53369" hidden="1" x14ac:dyDescent="0.25"/>
    <row r="53370" hidden="1" x14ac:dyDescent="0.25"/>
    <row r="53371" hidden="1" x14ac:dyDescent="0.25"/>
    <row r="53372" hidden="1" x14ac:dyDescent="0.25"/>
    <row r="53373" hidden="1" x14ac:dyDescent="0.25"/>
    <row r="53374" hidden="1" x14ac:dyDescent="0.25"/>
    <row r="53375" hidden="1" x14ac:dyDescent="0.25"/>
    <row r="53376" hidden="1" x14ac:dyDescent="0.25"/>
    <row r="53377" hidden="1" x14ac:dyDescent="0.25"/>
    <row r="53378" hidden="1" x14ac:dyDescent="0.25"/>
    <row r="53379" hidden="1" x14ac:dyDescent="0.25"/>
    <row r="53380" hidden="1" x14ac:dyDescent="0.25"/>
    <row r="53381" hidden="1" x14ac:dyDescent="0.25"/>
    <row r="53382" hidden="1" x14ac:dyDescent="0.25"/>
    <row r="53383" hidden="1" x14ac:dyDescent="0.25"/>
    <row r="53384" hidden="1" x14ac:dyDescent="0.25"/>
    <row r="53385" hidden="1" x14ac:dyDescent="0.25"/>
    <row r="53386" hidden="1" x14ac:dyDescent="0.25"/>
    <row r="53387" hidden="1" x14ac:dyDescent="0.25"/>
    <row r="53388" hidden="1" x14ac:dyDescent="0.25"/>
    <row r="53389" hidden="1" x14ac:dyDescent="0.25"/>
    <row r="53390" hidden="1" x14ac:dyDescent="0.25"/>
    <row r="53391" hidden="1" x14ac:dyDescent="0.25"/>
    <row r="53392" hidden="1" x14ac:dyDescent="0.25"/>
    <row r="53393" hidden="1" x14ac:dyDescent="0.25"/>
    <row r="53394" hidden="1" x14ac:dyDescent="0.25"/>
    <row r="53395" hidden="1" x14ac:dyDescent="0.25"/>
    <row r="53396" hidden="1" x14ac:dyDescent="0.25"/>
    <row r="53397" hidden="1" x14ac:dyDescent="0.25"/>
    <row r="53398" hidden="1" x14ac:dyDescent="0.25"/>
    <row r="53399" hidden="1" x14ac:dyDescent="0.25"/>
    <row r="53400" hidden="1" x14ac:dyDescent="0.25"/>
    <row r="53401" hidden="1" x14ac:dyDescent="0.25"/>
    <row r="53402" hidden="1" x14ac:dyDescent="0.25"/>
    <row r="53403" hidden="1" x14ac:dyDescent="0.25"/>
    <row r="53404" hidden="1" x14ac:dyDescent="0.25"/>
    <row r="53405" hidden="1" x14ac:dyDescent="0.25"/>
    <row r="53406" hidden="1" x14ac:dyDescent="0.25"/>
    <row r="53407" hidden="1" x14ac:dyDescent="0.25"/>
    <row r="53408" hidden="1" x14ac:dyDescent="0.25"/>
    <row r="53409" hidden="1" x14ac:dyDescent="0.25"/>
    <row r="53410" hidden="1" x14ac:dyDescent="0.25"/>
    <row r="53411" hidden="1" x14ac:dyDescent="0.25"/>
    <row r="53412" hidden="1" x14ac:dyDescent="0.25"/>
    <row r="53413" hidden="1" x14ac:dyDescent="0.25"/>
    <row r="53414" hidden="1" x14ac:dyDescent="0.25"/>
    <row r="53415" hidden="1" x14ac:dyDescent="0.25"/>
    <row r="53416" hidden="1" x14ac:dyDescent="0.25"/>
    <row r="53417" hidden="1" x14ac:dyDescent="0.25"/>
    <row r="53418" hidden="1" x14ac:dyDescent="0.25"/>
    <row r="53419" hidden="1" x14ac:dyDescent="0.25"/>
    <row r="53420" hidden="1" x14ac:dyDescent="0.25"/>
    <row r="53421" hidden="1" x14ac:dyDescent="0.25"/>
    <row r="53422" hidden="1" x14ac:dyDescent="0.25"/>
    <row r="53423" hidden="1" x14ac:dyDescent="0.25"/>
    <row r="53424" hidden="1" x14ac:dyDescent="0.25"/>
    <row r="53425" hidden="1" x14ac:dyDescent="0.25"/>
    <row r="53426" hidden="1" x14ac:dyDescent="0.25"/>
    <row r="53427" hidden="1" x14ac:dyDescent="0.25"/>
    <row r="53428" hidden="1" x14ac:dyDescent="0.25"/>
    <row r="53429" hidden="1" x14ac:dyDescent="0.25"/>
    <row r="53430" hidden="1" x14ac:dyDescent="0.25"/>
    <row r="53431" hidden="1" x14ac:dyDescent="0.25"/>
    <row r="53432" hidden="1" x14ac:dyDescent="0.25"/>
    <row r="53433" hidden="1" x14ac:dyDescent="0.25"/>
    <row r="53434" hidden="1" x14ac:dyDescent="0.25"/>
    <row r="53435" hidden="1" x14ac:dyDescent="0.25"/>
    <row r="53436" hidden="1" x14ac:dyDescent="0.25"/>
    <row r="53437" hidden="1" x14ac:dyDescent="0.25"/>
    <row r="53438" hidden="1" x14ac:dyDescent="0.25"/>
    <row r="53439" hidden="1" x14ac:dyDescent="0.25"/>
    <row r="53440" hidden="1" x14ac:dyDescent="0.25"/>
    <row r="53441" hidden="1" x14ac:dyDescent="0.25"/>
    <row r="53442" hidden="1" x14ac:dyDescent="0.25"/>
    <row r="53443" hidden="1" x14ac:dyDescent="0.25"/>
    <row r="53444" hidden="1" x14ac:dyDescent="0.25"/>
    <row r="53445" hidden="1" x14ac:dyDescent="0.25"/>
    <row r="53446" hidden="1" x14ac:dyDescent="0.25"/>
    <row r="53447" hidden="1" x14ac:dyDescent="0.25"/>
    <row r="53448" hidden="1" x14ac:dyDescent="0.25"/>
    <row r="53449" hidden="1" x14ac:dyDescent="0.25"/>
    <row r="53450" hidden="1" x14ac:dyDescent="0.25"/>
    <row r="53451" hidden="1" x14ac:dyDescent="0.25"/>
    <row r="53452" hidden="1" x14ac:dyDescent="0.25"/>
    <row r="53453" hidden="1" x14ac:dyDescent="0.25"/>
    <row r="53454" hidden="1" x14ac:dyDescent="0.25"/>
    <row r="53455" hidden="1" x14ac:dyDescent="0.25"/>
    <row r="53456" hidden="1" x14ac:dyDescent="0.25"/>
    <row r="53457" hidden="1" x14ac:dyDescent="0.25"/>
    <row r="53458" hidden="1" x14ac:dyDescent="0.25"/>
    <row r="53459" hidden="1" x14ac:dyDescent="0.25"/>
    <row r="53460" hidden="1" x14ac:dyDescent="0.25"/>
    <row r="53461" hidden="1" x14ac:dyDescent="0.25"/>
    <row r="53462" hidden="1" x14ac:dyDescent="0.25"/>
    <row r="53463" hidden="1" x14ac:dyDescent="0.25"/>
    <row r="53464" hidden="1" x14ac:dyDescent="0.25"/>
    <row r="53465" hidden="1" x14ac:dyDescent="0.25"/>
    <row r="53466" hidden="1" x14ac:dyDescent="0.25"/>
    <row r="53467" hidden="1" x14ac:dyDescent="0.25"/>
    <row r="53468" hidden="1" x14ac:dyDescent="0.25"/>
    <row r="53469" hidden="1" x14ac:dyDescent="0.25"/>
    <row r="53470" hidden="1" x14ac:dyDescent="0.25"/>
    <row r="53471" hidden="1" x14ac:dyDescent="0.25"/>
    <row r="53472" hidden="1" x14ac:dyDescent="0.25"/>
    <row r="53473" hidden="1" x14ac:dyDescent="0.25"/>
    <row r="53474" hidden="1" x14ac:dyDescent="0.25"/>
    <row r="53475" hidden="1" x14ac:dyDescent="0.25"/>
    <row r="53476" hidden="1" x14ac:dyDescent="0.25"/>
    <row r="53477" hidden="1" x14ac:dyDescent="0.25"/>
    <row r="53478" hidden="1" x14ac:dyDescent="0.25"/>
    <row r="53479" hidden="1" x14ac:dyDescent="0.25"/>
    <row r="53480" hidden="1" x14ac:dyDescent="0.25"/>
    <row r="53481" hidden="1" x14ac:dyDescent="0.25"/>
    <row r="53482" hidden="1" x14ac:dyDescent="0.25"/>
    <row r="53483" hidden="1" x14ac:dyDescent="0.25"/>
    <row r="53484" hidden="1" x14ac:dyDescent="0.25"/>
    <row r="53485" hidden="1" x14ac:dyDescent="0.25"/>
    <row r="53486" hidden="1" x14ac:dyDescent="0.25"/>
    <row r="53487" hidden="1" x14ac:dyDescent="0.25"/>
    <row r="53488" hidden="1" x14ac:dyDescent="0.25"/>
    <row r="53489" hidden="1" x14ac:dyDescent="0.25"/>
    <row r="53490" hidden="1" x14ac:dyDescent="0.25"/>
    <row r="53491" hidden="1" x14ac:dyDescent="0.25"/>
    <row r="53492" hidden="1" x14ac:dyDescent="0.25"/>
    <row r="53493" hidden="1" x14ac:dyDescent="0.25"/>
    <row r="53494" hidden="1" x14ac:dyDescent="0.25"/>
    <row r="53495" hidden="1" x14ac:dyDescent="0.25"/>
    <row r="53496" hidden="1" x14ac:dyDescent="0.25"/>
    <row r="53497" hidden="1" x14ac:dyDescent="0.25"/>
    <row r="53498" hidden="1" x14ac:dyDescent="0.25"/>
    <row r="53499" hidden="1" x14ac:dyDescent="0.25"/>
    <row r="53500" hidden="1" x14ac:dyDescent="0.25"/>
    <row r="53501" hidden="1" x14ac:dyDescent="0.25"/>
    <row r="53502" hidden="1" x14ac:dyDescent="0.25"/>
    <row r="53503" hidden="1" x14ac:dyDescent="0.25"/>
    <row r="53504" hidden="1" x14ac:dyDescent="0.25"/>
    <row r="53505" hidden="1" x14ac:dyDescent="0.25"/>
    <row r="53506" hidden="1" x14ac:dyDescent="0.25"/>
    <row r="53507" hidden="1" x14ac:dyDescent="0.25"/>
    <row r="53508" hidden="1" x14ac:dyDescent="0.25"/>
    <row r="53509" hidden="1" x14ac:dyDescent="0.25"/>
    <row r="53510" hidden="1" x14ac:dyDescent="0.25"/>
    <row r="53511" hidden="1" x14ac:dyDescent="0.25"/>
    <row r="53512" hidden="1" x14ac:dyDescent="0.25"/>
    <row r="53513" hidden="1" x14ac:dyDescent="0.25"/>
    <row r="53514" hidden="1" x14ac:dyDescent="0.25"/>
    <row r="53515" hidden="1" x14ac:dyDescent="0.25"/>
    <row r="53516" hidden="1" x14ac:dyDescent="0.25"/>
    <row r="53517" hidden="1" x14ac:dyDescent="0.25"/>
    <row r="53518" hidden="1" x14ac:dyDescent="0.25"/>
    <row r="53519" hidden="1" x14ac:dyDescent="0.25"/>
    <row r="53520" hidden="1" x14ac:dyDescent="0.25"/>
    <row r="53521" hidden="1" x14ac:dyDescent="0.25"/>
    <row r="53522" hidden="1" x14ac:dyDescent="0.25"/>
    <row r="53523" hidden="1" x14ac:dyDescent="0.25"/>
    <row r="53524" hidden="1" x14ac:dyDescent="0.25"/>
    <row r="53525" hidden="1" x14ac:dyDescent="0.25"/>
    <row r="53526" hidden="1" x14ac:dyDescent="0.25"/>
    <row r="53527" hidden="1" x14ac:dyDescent="0.25"/>
    <row r="53528" hidden="1" x14ac:dyDescent="0.25"/>
    <row r="53529" hidden="1" x14ac:dyDescent="0.25"/>
    <row r="53530" hidden="1" x14ac:dyDescent="0.25"/>
    <row r="53531" hidden="1" x14ac:dyDescent="0.25"/>
    <row r="53532" hidden="1" x14ac:dyDescent="0.25"/>
    <row r="53533" hidden="1" x14ac:dyDescent="0.25"/>
    <row r="53534" hidden="1" x14ac:dyDescent="0.25"/>
    <row r="53535" hidden="1" x14ac:dyDescent="0.25"/>
    <row r="53536" hidden="1" x14ac:dyDescent="0.25"/>
    <row r="53537" hidden="1" x14ac:dyDescent="0.25"/>
    <row r="53538" hidden="1" x14ac:dyDescent="0.25"/>
    <row r="53539" hidden="1" x14ac:dyDescent="0.25"/>
    <row r="53540" hidden="1" x14ac:dyDescent="0.25"/>
    <row r="53541" hidden="1" x14ac:dyDescent="0.25"/>
    <row r="53542" hidden="1" x14ac:dyDescent="0.25"/>
    <row r="53543" hidden="1" x14ac:dyDescent="0.25"/>
    <row r="53544" hidden="1" x14ac:dyDescent="0.25"/>
    <row r="53545" hidden="1" x14ac:dyDescent="0.25"/>
    <row r="53546" hidden="1" x14ac:dyDescent="0.25"/>
    <row r="53547" hidden="1" x14ac:dyDescent="0.25"/>
    <row r="53548" hidden="1" x14ac:dyDescent="0.25"/>
    <row r="53549" hidden="1" x14ac:dyDescent="0.25"/>
    <row r="53550" hidden="1" x14ac:dyDescent="0.25"/>
    <row r="53551" hidden="1" x14ac:dyDescent="0.25"/>
    <row r="53552" hidden="1" x14ac:dyDescent="0.25"/>
    <row r="53553" hidden="1" x14ac:dyDescent="0.25"/>
    <row r="53554" hidden="1" x14ac:dyDescent="0.25"/>
    <row r="53555" hidden="1" x14ac:dyDescent="0.25"/>
    <row r="53556" hidden="1" x14ac:dyDescent="0.25"/>
    <row r="53557" hidden="1" x14ac:dyDescent="0.25"/>
    <row r="53558" hidden="1" x14ac:dyDescent="0.25"/>
    <row r="53559" hidden="1" x14ac:dyDescent="0.25"/>
    <row r="53560" hidden="1" x14ac:dyDescent="0.25"/>
    <row r="53561" hidden="1" x14ac:dyDescent="0.25"/>
    <row r="53562" hidden="1" x14ac:dyDescent="0.25"/>
    <row r="53563" hidden="1" x14ac:dyDescent="0.25"/>
    <row r="53564" hidden="1" x14ac:dyDescent="0.25"/>
    <row r="53565" hidden="1" x14ac:dyDescent="0.25"/>
    <row r="53566" hidden="1" x14ac:dyDescent="0.25"/>
    <row r="53567" hidden="1" x14ac:dyDescent="0.25"/>
    <row r="53568" hidden="1" x14ac:dyDescent="0.25"/>
    <row r="53569" hidden="1" x14ac:dyDescent="0.25"/>
    <row r="53570" hidden="1" x14ac:dyDescent="0.25"/>
    <row r="53571" hidden="1" x14ac:dyDescent="0.25"/>
    <row r="53572" hidden="1" x14ac:dyDescent="0.25"/>
    <row r="53573" hidden="1" x14ac:dyDescent="0.25"/>
    <row r="53574" hidden="1" x14ac:dyDescent="0.25"/>
    <row r="53575" hidden="1" x14ac:dyDescent="0.25"/>
    <row r="53576" hidden="1" x14ac:dyDescent="0.25"/>
    <row r="53577" hidden="1" x14ac:dyDescent="0.25"/>
    <row r="53578" hidden="1" x14ac:dyDescent="0.25"/>
    <row r="53579" hidden="1" x14ac:dyDescent="0.25"/>
    <row r="53580" hidden="1" x14ac:dyDescent="0.25"/>
    <row r="53581" hidden="1" x14ac:dyDescent="0.25"/>
    <row r="53582" hidden="1" x14ac:dyDescent="0.25"/>
    <row r="53583" hidden="1" x14ac:dyDescent="0.25"/>
    <row r="53584" hidden="1" x14ac:dyDescent="0.25"/>
    <row r="53585" hidden="1" x14ac:dyDescent="0.25"/>
    <row r="53586" hidden="1" x14ac:dyDescent="0.25"/>
    <row r="53587" hidden="1" x14ac:dyDescent="0.25"/>
    <row r="53588" hidden="1" x14ac:dyDescent="0.25"/>
    <row r="53589" hidden="1" x14ac:dyDescent="0.25"/>
    <row r="53590" hidden="1" x14ac:dyDescent="0.25"/>
    <row r="53591" hidden="1" x14ac:dyDescent="0.25"/>
    <row r="53592" hidden="1" x14ac:dyDescent="0.25"/>
    <row r="53593" hidden="1" x14ac:dyDescent="0.25"/>
    <row r="53594" hidden="1" x14ac:dyDescent="0.25"/>
    <row r="53595" hidden="1" x14ac:dyDescent="0.25"/>
    <row r="53596" hidden="1" x14ac:dyDescent="0.25"/>
    <row r="53597" hidden="1" x14ac:dyDescent="0.25"/>
    <row r="53598" hidden="1" x14ac:dyDescent="0.25"/>
    <row r="53599" hidden="1" x14ac:dyDescent="0.25"/>
    <row r="53600" hidden="1" x14ac:dyDescent="0.25"/>
    <row r="53601" hidden="1" x14ac:dyDescent="0.25"/>
    <row r="53602" hidden="1" x14ac:dyDescent="0.25"/>
    <row r="53603" hidden="1" x14ac:dyDescent="0.25"/>
    <row r="53604" hidden="1" x14ac:dyDescent="0.25"/>
    <row r="53605" hidden="1" x14ac:dyDescent="0.25"/>
    <row r="53606" hidden="1" x14ac:dyDescent="0.25"/>
    <row r="53607" hidden="1" x14ac:dyDescent="0.25"/>
    <row r="53608" hidden="1" x14ac:dyDescent="0.25"/>
    <row r="53609" hidden="1" x14ac:dyDescent="0.25"/>
    <row r="53610" hidden="1" x14ac:dyDescent="0.25"/>
    <row r="53611" hidden="1" x14ac:dyDescent="0.25"/>
    <row r="53612" hidden="1" x14ac:dyDescent="0.25"/>
    <row r="53613" hidden="1" x14ac:dyDescent="0.25"/>
    <row r="53614" hidden="1" x14ac:dyDescent="0.25"/>
    <row r="53615" hidden="1" x14ac:dyDescent="0.25"/>
    <row r="53616" hidden="1" x14ac:dyDescent="0.25"/>
    <row r="53617" hidden="1" x14ac:dyDescent="0.25"/>
    <row r="53618" hidden="1" x14ac:dyDescent="0.25"/>
    <row r="53619" hidden="1" x14ac:dyDescent="0.25"/>
    <row r="53620" hidden="1" x14ac:dyDescent="0.25"/>
    <row r="53621" hidden="1" x14ac:dyDescent="0.25"/>
    <row r="53622" hidden="1" x14ac:dyDescent="0.25"/>
    <row r="53623" hidden="1" x14ac:dyDescent="0.25"/>
    <row r="53624" hidden="1" x14ac:dyDescent="0.25"/>
    <row r="53625" hidden="1" x14ac:dyDescent="0.25"/>
    <row r="53626" hidden="1" x14ac:dyDescent="0.25"/>
    <row r="53627" hidden="1" x14ac:dyDescent="0.25"/>
    <row r="53628" hidden="1" x14ac:dyDescent="0.25"/>
    <row r="53629" hidden="1" x14ac:dyDescent="0.25"/>
    <row r="53630" hidden="1" x14ac:dyDescent="0.25"/>
    <row r="53631" hidden="1" x14ac:dyDescent="0.25"/>
    <row r="53632" hidden="1" x14ac:dyDescent="0.25"/>
    <row r="53633" hidden="1" x14ac:dyDescent="0.25"/>
    <row r="53634" hidden="1" x14ac:dyDescent="0.25"/>
    <row r="53635" hidden="1" x14ac:dyDescent="0.25"/>
    <row r="53636" hidden="1" x14ac:dyDescent="0.25"/>
    <row r="53637" hidden="1" x14ac:dyDescent="0.25"/>
    <row r="53638" hidden="1" x14ac:dyDescent="0.25"/>
    <row r="53639" hidden="1" x14ac:dyDescent="0.25"/>
    <row r="53640" hidden="1" x14ac:dyDescent="0.25"/>
    <row r="53641" hidden="1" x14ac:dyDescent="0.25"/>
    <row r="53642" hidden="1" x14ac:dyDescent="0.25"/>
    <row r="53643" hidden="1" x14ac:dyDescent="0.25"/>
    <row r="53644" hidden="1" x14ac:dyDescent="0.25"/>
    <row r="53645" hidden="1" x14ac:dyDescent="0.25"/>
    <row r="53646" hidden="1" x14ac:dyDescent="0.25"/>
    <row r="53647" hidden="1" x14ac:dyDescent="0.25"/>
    <row r="53648" hidden="1" x14ac:dyDescent="0.25"/>
    <row r="53649" hidden="1" x14ac:dyDescent="0.25"/>
    <row r="53650" hidden="1" x14ac:dyDescent="0.25"/>
    <row r="53651" hidden="1" x14ac:dyDescent="0.25"/>
    <row r="53652" hidden="1" x14ac:dyDescent="0.25"/>
    <row r="53653" hidden="1" x14ac:dyDescent="0.25"/>
    <row r="53654" hidden="1" x14ac:dyDescent="0.25"/>
    <row r="53655" hidden="1" x14ac:dyDescent="0.25"/>
    <row r="53656" hidden="1" x14ac:dyDescent="0.25"/>
    <row r="53657" hidden="1" x14ac:dyDescent="0.25"/>
    <row r="53658" hidden="1" x14ac:dyDescent="0.25"/>
    <row r="53659" hidden="1" x14ac:dyDescent="0.25"/>
    <row r="53660" hidden="1" x14ac:dyDescent="0.25"/>
    <row r="53661" hidden="1" x14ac:dyDescent="0.25"/>
    <row r="53662" hidden="1" x14ac:dyDescent="0.25"/>
    <row r="53663" hidden="1" x14ac:dyDescent="0.25"/>
    <row r="53664" hidden="1" x14ac:dyDescent="0.25"/>
    <row r="53665" hidden="1" x14ac:dyDescent="0.25"/>
    <row r="53666" hidden="1" x14ac:dyDescent="0.25"/>
    <row r="53667" hidden="1" x14ac:dyDescent="0.25"/>
    <row r="53668" hidden="1" x14ac:dyDescent="0.25"/>
    <row r="53669" hidden="1" x14ac:dyDescent="0.25"/>
    <row r="53670" hidden="1" x14ac:dyDescent="0.25"/>
    <row r="53671" hidden="1" x14ac:dyDescent="0.25"/>
    <row r="53672" hidden="1" x14ac:dyDescent="0.25"/>
    <row r="53673" hidden="1" x14ac:dyDescent="0.25"/>
    <row r="53674" hidden="1" x14ac:dyDescent="0.25"/>
    <row r="53675" hidden="1" x14ac:dyDescent="0.25"/>
    <row r="53676" hidden="1" x14ac:dyDescent="0.25"/>
    <row r="53677" hidden="1" x14ac:dyDescent="0.25"/>
    <row r="53678" hidden="1" x14ac:dyDescent="0.25"/>
    <row r="53679" hidden="1" x14ac:dyDescent="0.25"/>
    <row r="53680" hidden="1" x14ac:dyDescent="0.25"/>
    <row r="53681" hidden="1" x14ac:dyDescent="0.25"/>
    <row r="53682" hidden="1" x14ac:dyDescent="0.25"/>
    <row r="53683" hidden="1" x14ac:dyDescent="0.25"/>
    <row r="53684" hidden="1" x14ac:dyDescent="0.25"/>
    <row r="53685" hidden="1" x14ac:dyDescent="0.25"/>
    <row r="53686" hidden="1" x14ac:dyDescent="0.25"/>
    <row r="53687" hidden="1" x14ac:dyDescent="0.25"/>
    <row r="53688" hidden="1" x14ac:dyDescent="0.25"/>
    <row r="53689" hidden="1" x14ac:dyDescent="0.25"/>
    <row r="53690" hidden="1" x14ac:dyDescent="0.25"/>
    <row r="53691" hidden="1" x14ac:dyDescent="0.25"/>
    <row r="53692" hidden="1" x14ac:dyDescent="0.25"/>
    <row r="53693" hidden="1" x14ac:dyDescent="0.25"/>
    <row r="53694" hidden="1" x14ac:dyDescent="0.25"/>
    <row r="53695" hidden="1" x14ac:dyDescent="0.25"/>
    <row r="53696" hidden="1" x14ac:dyDescent="0.25"/>
    <row r="53697" hidden="1" x14ac:dyDescent="0.25"/>
    <row r="53698" hidden="1" x14ac:dyDescent="0.25"/>
    <row r="53699" hidden="1" x14ac:dyDescent="0.25"/>
    <row r="53700" hidden="1" x14ac:dyDescent="0.25"/>
    <row r="53701" hidden="1" x14ac:dyDescent="0.25"/>
    <row r="53702" hidden="1" x14ac:dyDescent="0.25"/>
    <row r="53703" hidden="1" x14ac:dyDescent="0.25"/>
    <row r="53704" hidden="1" x14ac:dyDescent="0.25"/>
    <row r="53705" hidden="1" x14ac:dyDescent="0.25"/>
    <row r="53706" hidden="1" x14ac:dyDescent="0.25"/>
    <row r="53707" hidden="1" x14ac:dyDescent="0.25"/>
    <row r="53708" hidden="1" x14ac:dyDescent="0.25"/>
    <row r="53709" hidden="1" x14ac:dyDescent="0.25"/>
    <row r="53710" hidden="1" x14ac:dyDescent="0.25"/>
    <row r="53711" hidden="1" x14ac:dyDescent="0.25"/>
    <row r="53712" hidden="1" x14ac:dyDescent="0.25"/>
    <row r="53713" hidden="1" x14ac:dyDescent="0.25"/>
    <row r="53714" hidden="1" x14ac:dyDescent="0.25"/>
    <row r="53715" hidden="1" x14ac:dyDescent="0.25"/>
    <row r="53716" hidden="1" x14ac:dyDescent="0.25"/>
    <row r="53717" hidden="1" x14ac:dyDescent="0.25"/>
    <row r="53718" hidden="1" x14ac:dyDescent="0.25"/>
    <row r="53719" hidden="1" x14ac:dyDescent="0.25"/>
    <row r="53720" hidden="1" x14ac:dyDescent="0.25"/>
    <row r="53721" hidden="1" x14ac:dyDescent="0.25"/>
    <row r="53722" hidden="1" x14ac:dyDescent="0.25"/>
    <row r="53723" hidden="1" x14ac:dyDescent="0.25"/>
    <row r="53724" hidden="1" x14ac:dyDescent="0.25"/>
    <row r="53725" hidden="1" x14ac:dyDescent="0.25"/>
    <row r="53726" hidden="1" x14ac:dyDescent="0.25"/>
    <row r="53727" hidden="1" x14ac:dyDescent="0.25"/>
    <row r="53728" hidden="1" x14ac:dyDescent="0.25"/>
    <row r="53729" hidden="1" x14ac:dyDescent="0.25"/>
    <row r="53730" hidden="1" x14ac:dyDescent="0.25"/>
    <row r="53731" hidden="1" x14ac:dyDescent="0.25"/>
    <row r="53732" hidden="1" x14ac:dyDescent="0.25"/>
    <row r="53733" hidden="1" x14ac:dyDescent="0.25"/>
    <row r="53734" hidden="1" x14ac:dyDescent="0.25"/>
    <row r="53735" hidden="1" x14ac:dyDescent="0.25"/>
    <row r="53736" hidden="1" x14ac:dyDescent="0.25"/>
    <row r="53737" hidden="1" x14ac:dyDescent="0.25"/>
    <row r="53738" hidden="1" x14ac:dyDescent="0.25"/>
    <row r="53739" hidden="1" x14ac:dyDescent="0.25"/>
    <row r="53740" hidden="1" x14ac:dyDescent="0.25"/>
    <row r="53741" hidden="1" x14ac:dyDescent="0.25"/>
    <row r="53742" hidden="1" x14ac:dyDescent="0.25"/>
    <row r="53743" hidden="1" x14ac:dyDescent="0.25"/>
    <row r="53744" hidden="1" x14ac:dyDescent="0.25"/>
    <row r="53745" hidden="1" x14ac:dyDescent="0.25"/>
    <row r="53746" hidden="1" x14ac:dyDescent="0.25"/>
    <row r="53747" hidden="1" x14ac:dyDescent="0.25"/>
    <row r="53748" hidden="1" x14ac:dyDescent="0.25"/>
    <row r="53749" hidden="1" x14ac:dyDescent="0.25"/>
    <row r="53750" hidden="1" x14ac:dyDescent="0.25"/>
    <row r="53751" hidden="1" x14ac:dyDescent="0.25"/>
    <row r="53752" hidden="1" x14ac:dyDescent="0.25"/>
    <row r="53753" hidden="1" x14ac:dyDescent="0.25"/>
    <row r="53754" hidden="1" x14ac:dyDescent="0.25"/>
    <row r="53755" hidden="1" x14ac:dyDescent="0.25"/>
    <row r="53756" hidden="1" x14ac:dyDescent="0.25"/>
    <row r="53757" hidden="1" x14ac:dyDescent="0.25"/>
    <row r="53758" hidden="1" x14ac:dyDescent="0.25"/>
    <row r="53759" hidden="1" x14ac:dyDescent="0.25"/>
    <row r="53760" hidden="1" x14ac:dyDescent="0.25"/>
    <row r="53761" hidden="1" x14ac:dyDescent="0.25"/>
    <row r="53762" hidden="1" x14ac:dyDescent="0.25"/>
    <row r="53763" hidden="1" x14ac:dyDescent="0.25"/>
    <row r="53764" hidden="1" x14ac:dyDescent="0.25"/>
    <row r="53765" hidden="1" x14ac:dyDescent="0.25"/>
    <row r="53766" hidden="1" x14ac:dyDescent="0.25"/>
    <row r="53767" hidden="1" x14ac:dyDescent="0.25"/>
    <row r="53768" hidden="1" x14ac:dyDescent="0.25"/>
    <row r="53769" hidden="1" x14ac:dyDescent="0.25"/>
    <row r="53770" hidden="1" x14ac:dyDescent="0.25"/>
    <row r="53771" hidden="1" x14ac:dyDescent="0.25"/>
    <row r="53772" hidden="1" x14ac:dyDescent="0.25"/>
    <row r="53773" hidden="1" x14ac:dyDescent="0.25"/>
    <row r="53774" hidden="1" x14ac:dyDescent="0.25"/>
    <row r="53775" hidden="1" x14ac:dyDescent="0.25"/>
    <row r="53776" hidden="1" x14ac:dyDescent="0.25"/>
    <row r="53777" hidden="1" x14ac:dyDescent="0.25"/>
    <row r="53778" hidden="1" x14ac:dyDescent="0.25"/>
    <row r="53779" hidden="1" x14ac:dyDescent="0.25"/>
    <row r="53780" hidden="1" x14ac:dyDescent="0.25"/>
    <row r="53781" hidden="1" x14ac:dyDescent="0.25"/>
    <row r="53782" hidden="1" x14ac:dyDescent="0.25"/>
    <row r="53783" hidden="1" x14ac:dyDescent="0.25"/>
    <row r="53784" hidden="1" x14ac:dyDescent="0.25"/>
    <row r="53785" hidden="1" x14ac:dyDescent="0.25"/>
    <row r="53786" hidden="1" x14ac:dyDescent="0.25"/>
    <row r="53787" hidden="1" x14ac:dyDescent="0.25"/>
    <row r="53788" hidden="1" x14ac:dyDescent="0.25"/>
    <row r="53789" hidden="1" x14ac:dyDescent="0.25"/>
    <row r="53790" hidden="1" x14ac:dyDescent="0.25"/>
    <row r="53791" hidden="1" x14ac:dyDescent="0.25"/>
    <row r="53792" hidden="1" x14ac:dyDescent="0.25"/>
    <row r="53793" hidden="1" x14ac:dyDescent="0.25"/>
    <row r="53794" hidden="1" x14ac:dyDescent="0.25"/>
    <row r="53795" hidden="1" x14ac:dyDescent="0.25"/>
    <row r="53796" hidden="1" x14ac:dyDescent="0.25"/>
    <row r="53797" hidden="1" x14ac:dyDescent="0.25"/>
    <row r="53798" hidden="1" x14ac:dyDescent="0.25"/>
    <row r="53799" hidden="1" x14ac:dyDescent="0.25"/>
    <row r="53800" hidden="1" x14ac:dyDescent="0.25"/>
    <row r="53801" hidden="1" x14ac:dyDescent="0.25"/>
    <row r="53802" hidden="1" x14ac:dyDescent="0.25"/>
    <row r="53803" hidden="1" x14ac:dyDescent="0.25"/>
    <row r="53804" hidden="1" x14ac:dyDescent="0.25"/>
    <row r="53805" hidden="1" x14ac:dyDescent="0.25"/>
    <row r="53806" hidden="1" x14ac:dyDescent="0.25"/>
    <row r="53807" hidden="1" x14ac:dyDescent="0.25"/>
    <row r="53808" hidden="1" x14ac:dyDescent="0.25"/>
    <row r="53809" hidden="1" x14ac:dyDescent="0.25"/>
    <row r="53810" hidden="1" x14ac:dyDescent="0.25"/>
    <row r="53811" hidden="1" x14ac:dyDescent="0.25"/>
    <row r="53812" hidden="1" x14ac:dyDescent="0.25"/>
    <row r="53813" hidden="1" x14ac:dyDescent="0.25"/>
    <row r="53814" hidden="1" x14ac:dyDescent="0.25"/>
    <row r="53815" hidden="1" x14ac:dyDescent="0.25"/>
    <row r="53816" hidden="1" x14ac:dyDescent="0.25"/>
    <row r="53817" hidden="1" x14ac:dyDescent="0.25"/>
    <row r="53818" hidden="1" x14ac:dyDescent="0.25"/>
    <row r="53819" hidden="1" x14ac:dyDescent="0.25"/>
    <row r="53820" hidden="1" x14ac:dyDescent="0.25"/>
    <row r="53821" hidden="1" x14ac:dyDescent="0.25"/>
    <row r="53822" hidden="1" x14ac:dyDescent="0.25"/>
    <row r="53823" hidden="1" x14ac:dyDescent="0.25"/>
    <row r="53824" hidden="1" x14ac:dyDescent="0.25"/>
    <row r="53825" hidden="1" x14ac:dyDescent="0.25"/>
    <row r="53826" hidden="1" x14ac:dyDescent="0.25"/>
    <row r="53827" hidden="1" x14ac:dyDescent="0.25"/>
    <row r="53828" hidden="1" x14ac:dyDescent="0.25"/>
    <row r="53829" hidden="1" x14ac:dyDescent="0.25"/>
    <row r="53830" hidden="1" x14ac:dyDescent="0.25"/>
    <row r="53831" hidden="1" x14ac:dyDescent="0.25"/>
    <row r="53832" hidden="1" x14ac:dyDescent="0.25"/>
    <row r="53833" hidden="1" x14ac:dyDescent="0.25"/>
    <row r="53834" hidden="1" x14ac:dyDescent="0.25"/>
    <row r="53835" hidden="1" x14ac:dyDescent="0.25"/>
    <row r="53836" hidden="1" x14ac:dyDescent="0.25"/>
    <row r="53837" hidden="1" x14ac:dyDescent="0.25"/>
    <row r="53838" hidden="1" x14ac:dyDescent="0.25"/>
    <row r="53839" hidden="1" x14ac:dyDescent="0.25"/>
    <row r="53840" hidden="1" x14ac:dyDescent="0.25"/>
    <row r="53841" hidden="1" x14ac:dyDescent="0.25"/>
    <row r="53842" hidden="1" x14ac:dyDescent="0.25"/>
    <row r="53843" hidden="1" x14ac:dyDescent="0.25"/>
    <row r="53844" hidden="1" x14ac:dyDescent="0.25"/>
    <row r="53845" hidden="1" x14ac:dyDescent="0.25"/>
    <row r="53846" hidden="1" x14ac:dyDescent="0.25"/>
    <row r="53847" hidden="1" x14ac:dyDescent="0.25"/>
    <row r="53848" hidden="1" x14ac:dyDescent="0.25"/>
    <row r="53849" hidden="1" x14ac:dyDescent="0.25"/>
    <row r="53850" hidden="1" x14ac:dyDescent="0.25"/>
    <row r="53851" hidden="1" x14ac:dyDescent="0.25"/>
    <row r="53852" hidden="1" x14ac:dyDescent="0.25"/>
    <row r="53853" hidden="1" x14ac:dyDescent="0.25"/>
    <row r="53854" hidden="1" x14ac:dyDescent="0.25"/>
    <row r="53855" hidden="1" x14ac:dyDescent="0.25"/>
    <row r="53856" hidden="1" x14ac:dyDescent="0.25"/>
    <row r="53857" hidden="1" x14ac:dyDescent="0.25"/>
    <row r="53858" hidden="1" x14ac:dyDescent="0.25"/>
    <row r="53859" hidden="1" x14ac:dyDescent="0.25"/>
    <row r="53860" hidden="1" x14ac:dyDescent="0.25"/>
    <row r="53861" hidden="1" x14ac:dyDescent="0.25"/>
    <row r="53862" hidden="1" x14ac:dyDescent="0.25"/>
    <row r="53863" hidden="1" x14ac:dyDescent="0.25"/>
    <row r="53864" hidden="1" x14ac:dyDescent="0.25"/>
    <row r="53865" hidden="1" x14ac:dyDescent="0.25"/>
    <row r="53866" hidden="1" x14ac:dyDescent="0.25"/>
    <row r="53867" hidden="1" x14ac:dyDescent="0.25"/>
    <row r="53868" hidden="1" x14ac:dyDescent="0.25"/>
    <row r="53869" hidden="1" x14ac:dyDescent="0.25"/>
    <row r="53870" hidden="1" x14ac:dyDescent="0.25"/>
    <row r="53871" hidden="1" x14ac:dyDescent="0.25"/>
    <row r="53872" hidden="1" x14ac:dyDescent="0.25"/>
    <row r="53873" hidden="1" x14ac:dyDescent="0.25"/>
    <row r="53874" hidden="1" x14ac:dyDescent="0.25"/>
    <row r="53875" hidden="1" x14ac:dyDescent="0.25"/>
    <row r="53876" hidden="1" x14ac:dyDescent="0.25"/>
    <row r="53877" hidden="1" x14ac:dyDescent="0.25"/>
    <row r="53878" hidden="1" x14ac:dyDescent="0.25"/>
    <row r="53879" hidden="1" x14ac:dyDescent="0.25"/>
    <row r="53880" hidden="1" x14ac:dyDescent="0.25"/>
    <row r="53881" hidden="1" x14ac:dyDescent="0.25"/>
    <row r="53882" hidden="1" x14ac:dyDescent="0.25"/>
    <row r="53883" hidden="1" x14ac:dyDescent="0.25"/>
    <row r="53884" hidden="1" x14ac:dyDescent="0.25"/>
    <row r="53885" hidden="1" x14ac:dyDescent="0.25"/>
    <row r="53886" hidden="1" x14ac:dyDescent="0.25"/>
    <row r="53887" hidden="1" x14ac:dyDescent="0.25"/>
    <row r="53888" hidden="1" x14ac:dyDescent="0.25"/>
    <row r="53889" hidden="1" x14ac:dyDescent="0.25"/>
    <row r="53890" hidden="1" x14ac:dyDescent="0.25"/>
    <row r="53891" hidden="1" x14ac:dyDescent="0.25"/>
    <row r="53892" hidden="1" x14ac:dyDescent="0.25"/>
    <row r="53893" hidden="1" x14ac:dyDescent="0.25"/>
    <row r="53894" hidden="1" x14ac:dyDescent="0.25"/>
    <row r="53895" hidden="1" x14ac:dyDescent="0.25"/>
    <row r="53896" hidden="1" x14ac:dyDescent="0.25"/>
    <row r="53897" hidden="1" x14ac:dyDescent="0.25"/>
    <row r="53898" hidden="1" x14ac:dyDescent="0.25"/>
    <row r="53899" hidden="1" x14ac:dyDescent="0.25"/>
    <row r="53900" hidden="1" x14ac:dyDescent="0.25"/>
    <row r="53901" hidden="1" x14ac:dyDescent="0.25"/>
    <row r="53902" hidden="1" x14ac:dyDescent="0.25"/>
    <row r="53903" hidden="1" x14ac:dyDescent="0.25"/>
    <row r="53904" hidden="1" x14ac:dyDescent="0.25"/>
    <row r="53905" hidden="1" x14ac:dyDescent="0.25"/>
    <row r="53906" hidden="1" x14ac:dyDescent="0.25"/>
    <row r="53907" hidden="1" x14ac:dyDescent="0.25"/>
    <row r="53908" hidden="1" x14ac:dyDescent="0.25"/>
    <row r="53909" hidden="1" x14ac:dyDescent="0.25"/>
    <row r="53910" hidden="1" x14ac:dyDescent="0.25"/>
    <row r="53911" hidden="1" x14ac:dyDescent="0.25"/>
    <row r="53912" hidden="1" x14ac:dyDescent="0.25"/>
    <row r="53913" hidden="1" x14ac:dyDescent="0.25"/>
    <row r="53914" hidden="1" x14ac:dyDescent="0.25"/>
    <row r="53915" hidden="1" x14ac:dyDescent="0.25"/>
    <row r="53916" hidden="1" x14ac:dyDescent="0.25"/>
    <row r="53917" hidden="1" x14ac:dyDescent="0.25"/>
    <row r="53918" hidden="1" x14ac:dyDescent="0.25"/>
    <row r="53919" hidden="1" x14ac:dyDescent="0.25"/>
    <row r="53920" hidden="1" x14ac:dyDescent="0.25"/>
    <row r="53921" hidden="1" x14ac:dyDescent="0.25"/>
    <row r="53922" hidden="1" x14ac:dyDescent="0.25"/>
    <row r="53923" hidden="1" x14ac:dyDescent="0.25"/>
    <row r="53924" hidden="1" x14ac:dyDescent="0.25"/>
    <row r="53925" hidden="1" x14ac:dyDescent="0.25"/>
    <row r="53926" hidden="1" x14ac:dyDescent="0.25"/>
    <row r="53927" hidden="1" x14ac:dyDescent="0.25"/>
    <row r="53928" hidden="1" x14ac:dyDescent="0.25"/>
    <row r="53929" hidden="1" x14ac:dyDescent="0.25"/>
    <row r="53930" hidden="1" x14ac:dyDescent="0.25"/>
    <row r="53931" hidden="1" x14ac:dyDescent="0.25"/>
    <row r="53932" hidden="1" x14ac:dyDescent="0.25"/>
    <row r="53933" hidden="1" x14ac:dyDescent="0.25"/>
    <row r="53934" hidden="1" x14ac:dyDescent="0.25"/>
    <row r="53935" hidden="1" x14ac:dyDescent="0.25"/>
    <row r="53936" hidden="1" x14ac:dyDescent="0.25"/>
    <row r="53937" hidden="1" x14ac:dyDescent="0.25"/>
    <row r="53938" hidden="1" x14ac:dyDescent="0.25"/>
    <row r="53939" hidden="1" x14ac:dyDescent="0.25"/>
    <row r="53940" hidden="1" x14ac:dyDescent="0.25"/>
    <row r="53941" hidden="1" x14ac:dyDescent="0.25"/>
    <row r="53942" hidden="1" x14ac:dyDescent="0.25"/>
    <row r="53943" hidden="1" x14ac:dyDescent="0.25"/>
    <row r="53944" hidden="1" x14ac:dyDescent="0.25"/>
    <row r="53945" hidden="1" x14ac:dyDescent="0.25"/>
    <row r="53946" hidden="1" x14ac:dyDescent="0.25"/>
    <row r="53947" hidden="1" x14ac:dyDescent="0.25"/>
    <row r="53948" hidden="1" x14ac:dyDescent="0.25"/>
    <row r="53949" hidden="1" x14ac:dyDescent="0.25"/>
    <row r="53950" hidden="1" x14ac:dyDescent="0.25"/>
    <row r="53951" hidden="1" x14ac:dyDescent="0.25"/>
    <row r="53952" hidden="1" x14ac:dyDescent="0.25"/>
    <row r="53953" hidden="1" x14ac:dyDescent="0.25"/>
    <row r="53954" hidden="1" x14ac:dyDescent="0.25"/>
    <row r="53955" hidden="1" x14ac:dyDescent="0.25"/>
    <row r="53956" hidden="1" x14ac:dyDescent="0.25"/>
    <row r="53957" hidden="1" x14ac:dyDescent="0.25"/>
    <row r="53958" hidden="1" x14ac:dyDescent="0.25"/>
    <row r="53959" hidden="1" x14ac:dyDescent="0.25"/>
    <row r="53960" hidden="1" x14ac:dyDescent="0.25"/>
    <row r="53961" hidden="1" x14ac:dyDescent="0.25"/>
    <row r="53962" hidden="1" x14ac:dyDescent="0.25"/>
    <row r="53963" hidden="1" x14ac:dyDescent="0.25"/>
    <row r="53964" hidden="1" x14ac:dyDescent="0.25"/>
    <row r="53965" hidden="1" x14ac:dyDescent="0.25"/>
    <row r="53966" hidden="1" x14ac:dyDescent="0.25"/>
    <row r="53967" hidden="1" x14ac:dyDescent="0.25"/>
    <row r="53968" hidden="1" x14ac:dyDescent="0.25"/>
    <row r="53969" hidden="1" x14ac:dyDescent="0.25"/>
    <row r="53970" hidden="1" x14ac:dyDescent="0.25"/>
    <row r="53971" hidden="1" x14ac:dyDescent="0.25"/>
    <row r="53972" hidden="1" x14ac:dyDescent="0.25"/>
    <row r="53973" hidden="1" x14ac:dyDescent="0.25"/>
    <row r="53974" hidden="1" x14ac:dyDescent="0.25"/>
    <row r="53975" hidden="1" x14ac:dyDescent="0.25"/>
    <row r="53976" hidden="1" x14ac:dyDescent="0.25"/>
    <row r="53977" hidden="1" x14ac:dyDescent="0.25"/>
    <row r="53978" hidden="1" x14ac:dyDescent="0.25"/>
    <row r="53979" hidden="1" x14ac:dyDescent="0.25"/>
    <row r="53980" hidden="1" x14ac:dyDescent="0.25"/>
    <row r="53981" hidden="1" x14ac:dyDescent="0.25"/>
    <row r="53982" hidden="1" x14ac:dyDescent="0.25"/>
    <row r="53983" hidden="1" x14ac:dyDescent="0.25"/>
    <row r="53984" hidden="1" x14ac:dyDescent="0.25"/>
    <row r="53985" hidden="1" x14ac:dyDescent="0.25"/>
    <row r="53986" hidden="1" x14ac:dyDescent="0.25"/>
    <row r="53987" hidden="1" x14ac:dyDescent="0.25"/>
    <row r="53988" hidden="1" x14ac:dyDescent="0.25"/>
    <row r="53989" hidden="1" x14ac:dyDescent="0.25"/>
    <row r="53990" hidden="1" x14ac:dyDescent="0.25"/>
    <row r="53991" hidden="1" x14ac:dyDescent="0.25"/>
    <row r="53992" hidden="1" x14ac:dyDescent="0.25"/>
    <row r="53993" hidden="1" x14ac:dyDescent="0.25"/>
    <row r="53994" hidden="1" x14ac:dyDescent="0.25"/>
    <row r="53995" hidden="1" x14ac:dyDescent="0.25"/>
    <row r="53996" hidden="1" x14ac:dyDescent="0.25"/>
    <row r="53997" hidden="1" x14ac:dyDescent="0.25"/>
    <row r="53998" hidden="1" x14ac:dyDescent="0.25"/>
    <row r="53999" hidden="1" x14ac:dyDescent="0.25"/>
    <row r="54000" hidden="1" x14ac:dyDescent="0.25"/>
    <row r="54001" hidden="1" x14ac:dyDescent="0.25"/>
    <row r="54002" hidden="1" x14ac:dyDescent="0.25"/>
    <row r="54003" hidden="1" x14ac:dyDescent="0.25"/>
    <row r="54004" hidden="1" x14ac:dyDescent="0.25"/>
    <row r="54005" hidden="1" x14ac:dyDescent="0.25"/>
    <row r="54006" hidden="1" x14ac:dyDescent="0.25"/>
    <row r="54007" hidden="1" x14ac:dyDescent="0.25"/>
    <row r="54008" hidden="1" x14ac:dyDescent="0.25"/>
    <row r="54009" hidden="1" x14ac:dyDescent="0.25"/>
    <row r="54010" hidden="1" x14ac:dyDescent="0.25"/>
    <row r="54011" hidden="1" x14ac:dyDescent="0.25"/>
    <row r="54012" hidden="1" x14ac:dyDescent="0.25"/>
    <row r="54013" hidden="1" x14ac:dyDescent="0.25"/>
    <row r="54014" hidden="1" x14ac:dyDescent="0.25"/>
    <row r="54015" hidden="1" x14ac:dyDescent="0.25"/>
    <row r="54016" hidden="1" x14ac:dyDescent="0.25"/>
    <row r="54017" hidden="1" x14ac:dyDescent="0.25"/>
    <row r="54018" hidden="1" x14ac:dyDescent="0.25"/>
    <row r="54019" hidden="1" x14ac:dyDescent="0.25"/>
    <row r="54020" hidden="1" x14ac:dyDescent="0.25"/>
    <row r="54021" hidden="1" x14ac:dyDescent="0.25"/>
    <row r="54022" hidden="1" x14ac:dyDescent="0.25"/>
    <row r="54023" hidden="1" x14ac:dyDescent="0.25"/>
    <row r="54024" hidden="1" x14ac:dyDescent="0.25"/>
    <row r="54025" hidden="1" x14ac:dyDescent="0.25"/>
    <row r="54026" hidden="1" x14ac:dyDescent="0.25"/>
    <row r="54027" hidden="1" x14ac:dyDescent="0.25"/>
    <row r="54028" hidden="1" x14ac:dyDescent="0.25"/>
    <row r="54029" hidden="1" x14ac:dyDescent="0.25"/>
    <row r="54030" hidden="1" x14ac:dyDescent="0.25"/>
    <row r="54031" hidden="1" x14ac:dyDescent="0.25"/>
    <row r="54032" hidden="1" x14ac:dyDescent="0.25"/>
    <row r="54033" hidden="1" x14ac:dyDescent="0.25"/>
    <row r="54034" hidden="1" x14ac:dyDescent="0.25"/>
    <row r="54035" hidden="1" x14ac:dyDescent="0.25"/>
    <row r="54036" hidden="1" x14ac:dyDescent="0.25"/>
    <row r="54037" hidden="1" x14ac:dyDescent="0.25"/>
    <row r="54038" hidden="1" x14ac:dyDescent="0.25"/>
    <row r="54039" hidden="1" x14ac:dyDescent="0.25"/>
    <row r="54040" hidden="1" x14ac:dyDescent="0.25"/>
    <row r="54041" hidden="1" x14ac:dyDescent="0.25"/>
    <row r="54042" hidden="1" x14ac:dyDescent="0.25"/>
    <row r="54043" hidden="1" x14ac:dyDescent="0.25"/>
    <row r="54044" hidden="1" x14ac:dyDescent="0.25"/>
    <row r="54045" hidden="1" x14ac:dyDescent="0.25"/>
    <row r="54046" hidden="1" x14ac:dyDescent="0.25"/>
    <row r="54047" hidden="1" x14ac:dyDescent="0.25"/>
    <row r="54048" hidden="1" x14ac:dyDescent="0.25"/>
    <row r="54049" hidden="1" x14ac:dyDescent="0.25"/>
    <row r="54050" hidden="1" x14ac:dyDescent="0.25"/>
    <row r="54051" hidden="1" x14ac:dyDescent="0.25"/>
    <row r="54052" hidden="1" x14ac:dyDescent="0.25"/>
    <row r="54053" hidden="1" x14ac:dyDescent="0.25"/>
    <row r="54054" hidden="1" x14ac:dyDescent="0.25"/>
    <row r="54055" hidden="1" x14ac:dyDescent="0.25"/>
    <row r="54056" hidden="1" x14ac:dyDescent="0.25"/>
    <row r="54057" hidden="1" x14ac:dyDescent="0.25"/>
    <row r="54058" hidden="1" x14ac:dyDescent="0.25"/>
    <row r="54059" hidden="1" x14ac:dyDescent="0.25"/>
    <row r="54060" hidden="1" x14ac:dyDescent="0.25"/>
    <row r="54061" hidden="1" x14ac:dyDescent="0.25"/>
    <row r="54062" hidden="1" x14ac:dyDescent="0.25"/>
    <row r="54063" hidden="1" x14ac:dyDescent="0.25"/>
    <row r="54064" hidden="1" x14ac:dyDescent="0.25"/>
    <row r="54065" hidden="1" x14ac:dyDescent="0.25"/>
    <row r="54066" hidden="1" x14ac:dyDescent="0.25"/>
    <row r="54067" hidden="1" x14ac:dyDescent="0.25"/>
    <row r="54068" hidden="1" x14ac:dyDescent="0.25"/>
    <row r="54069" hidden="1" x14ac:dyDescent="0.25"/>
    <row r="54070" hidden="1" x14ac:dyDescent="0.25"/>
    <row r="54071" hidden="1" x14ac:dyDescent="0.25"/>
    <row r="54072" hidden="1" x14ac:dyDescent="0.25"/>
    <row r="54073" hidden="1" x14ac:dyDescent="0.25"/>
    <row r="54074" hidden="1" x14ac:dyDescent="0.25"/>
    <row r="54075" hidden="1" x14ac:dyDescent="0.25"/>
    <row r="54076" hidden="1" x14ac:dyDescent="0.25"/>
    <row r="54077" hidden="1" x14ac:dyDescent="0.25"/>
    <row r="54078" hidden="1" x14ac:dyDescent="0.25"/>
    <row r="54079" hidden="1" x14ac:dyDescent="0.25"/>
    <row r="54080" hidden="1" x14ac:dyDescent="0.25"/>
    <row r="54081" hidden="1" x14ac:dyDescent="0.25"/>
    <row r="54082" hidden="1" x14ac:dyDescent="0.25"/>
    <row r="54083" hidden="1" x14ac:dyDescent="0.25"/>
    <row r="54084" hidden="1" x14ac:dyDescent="0.25"/>
    <row r="54085" hidden="1" x14ac:dyDescent="0.25"/>
    <row r="54086" hidden="1" x14ac:dyDescent="0.25"/>
    <row r="54087" hidden="1" x14ac:dyDescent="0.25"/>
    <row r="54088" hidden="1" x14ac:dyDescent="0.25"/>
    <row r="54089" hidden="1" x14ac:dyDescent="0.25"/>
    <row r="54090" hidden="1" x14ac:dyDescent="0.25"/>
    <row r="54091" hidden="1" x14ac:dyDescent="0.25"/>
    <row r="54092" hidden="1" x14ac:dyDescent="0.25"/>
    <row r="54093" hidden="1" x14ac:dyDescent="0.25"/>
    <row r="54094" hidden="1" x14ac:dyDescent="0.25"/>
    <row r="54095" hidden="1" x14ac:dyDescent="0.25"/>
    <row r="54096" hidden="1" x14ac:dyDescent="0.25"/>
    <row r="54097" hidden="1" x14ac:dyDescent="0.25"/>
    <row r="54098" hidden="1" x14ac:dyDescent="0.25"/>
    <row r="54099" hidden="1" x14ac:dyDescent="0.25"/>
    <row r="54100" hidden="1" x14ac:dyDescent="0.25"/>
    <row r="54101" hidden="1" x14ac:dyDescent="0.25"/>
    <row r="54102" hidden="1" x14ac:dyDescent="0.25"/>
    <row r="54103" hidden="1" x14ac:dyDescent="0.25"/>
    <row r="54104" hidden="1" x14ac:dyDescent="0.25"/>
    <row r="54105" hidden="1" x14ac:dyDescent="0.25"/>
    <row r="54106" hidden="1" x14ac:dyDescent="0.25"/>
    <row r="54107" hidden="1" x14ac:dyDescent="0.25"/>
    <row r="54108" hidden="1" x14ac:dyDescent="0.25"/>
    <row r="54109" hidden="1" x14ac:dyDescent="0.25"/>
    <row r="54110" hidden="1" x14ac:dyDescent="0.25"/>
    <row r="54111" hidden="1" x14ac:dyDescent="0.25"/>
    <row r="54112" hidden="1" x14ac:dyDescent="0.25"/>
    <row r="54113" hidden="1" x14ac:dyDescent="0.25"/>
    <row r="54114" hidden="1" x14ac:dyDescent="0.25"/>
    <row r="54115" hidden="1" x14ac:dyDescent="0.25"/>
    <row r="54116" hidden="1" x14ac:dyDescent="0.25"/>
    <row r="54117" hidden="1" x14ac:dyDescent="0.25"/>
    <row r="54118" hidden="1" x14ac:dyDescent="0.25"/>
    <row r="54119" hidden="1" x14ac:dyDescent="0.25"/>
    <row r="54120" hidden="1" x14ac:dyDescent="0.25"/>
    <row r="54121" hidden="1" x14ac:dyDescent="0.25"/>
    <row r="54122" hidden="1" x14ac:dyDescent="0.25"/>
    <row r="54123" hidden="1" x14ac:dyDescent="0.25"/>
    <row r="54124" hidden="1" x14ac:dyDescent="0.25"/>
    <row r="54125" hidden="1" x14ac:dyDescent="0.25"/>
    <row r="54126" hidden="1" x14ac:dyDescent="0.25"/>
    <row r="54127" hidden="1" x14ac:dyDescent="0.25"/>
    <row r="54128" hidden="1" x14ac:dyDescent="0.25"/>
    <row r="54129" hidden="1" x14ac:dyDescent="0.25"/>
    <row r="54130" hidden="1" x14ac:dyDescent="0.25"/>
    <row r="54131" hidden="1" x14ac:dyDescent="0.25"/>
    <row r="54132" hidden="1" x14ac:dyDescent="0.25"/>
    <row r="54133" hidden="1" x14ac:dyDescent="0.25"/>
    <row r="54134" hidden="1" x14ac:dyDescent="0.25"/>
    <row r="54135" hidden="1" x14ac:dyDescent="0.25"/>
    <row r="54136" hidden="1" x14ac:dyDescent="0.25"/>
    <row r="54137" hidden="1" x14ac:dyDescent="0.25"/>
    <row r="54138" hidden="1" x14ac:dyDescent="0.25"/>
    <row r="54139" hidden="1" x14ac:dyDescent="0.25"/>
    <row r="54140" hidden="1" x14ac:dyDescent="0.25"/>
    <row r="54141" hidden="1" x14ac:dyDescent="0.25"/>
    <row r="54142" hidden="1" x14ac:dyDescent="0.25"/>
    <row r="54143" hidden="1" x14ac:dyDescent="0.25"/>
    <row r="54144" hidden="1" x14ac:dyDescent="0.25"/>
    <row r="54145" hidden="1" x14ac:dyDescent="0.25"/>
    <row r="54146" hidden="1" x14ac:dyDescent="0.25"/>
    <row r="54147" hidden="1" x14ac:dyDescent="0.25"/>
    <row r="54148" hidden="1" x14ac:dyDescent="0.25"/>
    <row r="54149" hidden="1" x14ac:dyDescent="0.25"/>
    <row r="54150" hidden="1" x14ac:dyDescent="0.25"/>
    <row r="54151" hidden="1" x14ac:dyDescent="0.25"/>
    <row r="54152" hidden="1" x14ac:dyDescent="0.25"/>
    <row r="54153" hidden="1" x14ac:dyDescent="0.25"/>
    <row r="54154" hidden="1" x14ac:dyDescent="0.25"/>
    <row r="54155" hidden="1" x14ac:dyDescent="0.25"/>
    <row r="54156" hidden="1" x14ac:dyDescent="0.25"/>
    <row r="54157" hidden="1" x14ac:dyDescent="0.25"/>
    <row r="54158" hidden="1" x14ac:dyDescent="0.25"/>
    <row r="54159" hidden="1" x14ac:dyDescent="0.25"/>
    <row r="54160" hidden="1" x14ac:dyDescent="0.25"/>
    <row r="54161" hidden="1" x14ac:dyDescent="0.25"/>
    <row r="54162" hidden="1" x14ac:dyDescent="0.25"/>
    <row r="54163" hidden="1" x14ac:dyDescent="0.25"/>
    <row r="54164" hidden="1" x14ac:dyDescent="0.25"/>
    <row r="54165" hidden="1" x14ac:dyDescent="0.25"/>
    <row r="54166" hidden="1" x14ac:dyDescent="0.25"/>
    <row r="54167" hidden="1" x14ac:dyDescent="0.25"/>
    <row r="54168" hidden="1" x14ac:dyDescent="0.25"/>
    <row r="54169" hidden="1" x14ac:dyDescent="0.25"/>
    <row r="54170" hidden="1" x14ac:dyDescent="0.25"/>
    <row r="54171" hidden="1" x14ac:dyDescent="0.25"/>
    <row r="54172" hidden="1" x14ac:dyDescent="0.25"/>
    <row r="54173" hidden="1" x14ac:dyDescent="0.25"/>
    <row r="54174" hidden="1" x14ac:dyDescent="0.25"/>
    <row r="54175" hidden="1" x14ac:dyDescent="0.25"/>
    <row r="54176" hidden="1" x14ac:dyDescent="0.25"/>
    <row r="54177" hidden="1" x14ac:dyDescent="0.25"/>
    <row r="54178" hidden="1" x14ac:dyDescent="0.25"/>
    <row r="54179" hidden="1" x14ac:dyDescent="0.25"/>
    <row r="54180" hidden="1" x14ac:dyDescent="0.25"/>
    <row r="54181" hidden="1" x14ac:dyDescent="0.25"/>
    <row r="54182" hidden="1" x14ac:dyDescent="0.25"/>
    <row r="54183" hidden="1" x14ac:dyDescent="0.25"/>
    <row r="54184" hidden="1" x14ac:dyDescent="0.25"/>
    <row r="54185" hidden="1" x14ac:dyDescent="0.25"/>
    <row r="54186" hidden="1" x14ac:dyDescent="0.25"/>
    <row r="54187" hidden="1" x14ac:dyDescent="0.25"/>
    <row r="54188" hidden="1" x14ac:dyDescent="0.25"/>
    <row r="54189" hidden="1" x14ac:dyDescent="0.25"/>
    <row r="54190" hidden="1" x14ac:dyDescent="0.25"/>
    <row r="54191" hidden="1" x14ac:dyDescent="0.25"/>
    <row r="54192" hidden="1" x14ac:dyDescent="0.25"/>
    <row r="54193" hidden="1" x14ac:dyDescent="0.25"/>
    <row r="54194" hidden="1" x14ac:dyDescent="0.25"/>
    <row r="54195" hidden="1" x14ac:dyDescent="0.25"/>
    <row r="54196" hidden="1" x14ac:dyDescent="0.25"/>
    <row r="54197" hidden="1" x14ac:dyDescent="0.25"/>
    <row r="54198" hidden="1" x14ac:dyDescent="0.25"/>
    <row r="54199" hidden="1" x14ac:dyDescent="0.25"/>
    <row r="54200" hidden="1" x14ac:dyDescent="0.25"/>
    <row r="54201" hidden="1" x14ac:dyDescent="0.25"/>
    <row r="54202" hidden="1" x14ac:dyDescent="0.25"/>
    <row r="54203" hidden="1" x14ac:dyDescent="0.25"/>
    <row r="54204" hidden="1" x14ac:dyDescent="0.25"/>
    <row r="54205" hidden="1" x14ac:dyDescent="0.25"/>
    <row r="54206" hidden="1" x14ac:dyDescent="0.25"/>
    <row r="54207" hidden="1" x14ac:dyDescent="0.25"/>
    <row r="54208" hidden="1" x14ac:dyDescent="0.25"/>
    <row r="54209" hidden="1" x14ac:dyDescent="0.25"/>
    <row r="54210" hidden="1" x14ac:dyDescent="0.25"/>
    <row r="54211" hidden="1" x14ac:dyDescent="0.25"/>
    <row r="54212" hidden="1" x14ac:dyDescent="0.25"/>
    <row r="54213" hidden="1" x14ac:dyDescent="0.25"/>
    <row r="54214" hidden="1" x14ac:dyDescent="0.25"/>
    <row r="54215" hidden="1" x14ac:dyDescent="0.25"/>
    <row r="54216" hidden="1" x14ac:dyDescent="0.25"/>
    <row r="54217" hidden="1" x14ac:dyDescent="0.25"/>
    <row r="54218" hidden="1" x14ac:dyDescent="0.25"/>
    <row r="54219" hidden="1" x14ac:dyDescent="0.25"/>
    <row r="54220" hidden="1" x14ac:dyDescent="0.25"/>
    <row r="54221" hidden="1" x14ac:dyDescent="0.25"/>
    <row r="54222" hidden="1" x14ac:dyDescent="0.25"/>
    <row r="54223" hidden="1" x14ac:dyDescent="0.25"/>
    <row r="54224" hidden="1" x14ac:dyDescent="0.25"/>
    <row r="54225" hidden="1" x14ac:dyDescent="0.25"/>
    <row r="54226" hidden="1" x14ac:dyDescent="0.25"/>
    <row r="54227" hidden="1" x14ac:dyDescent="0.25"/>
    <row r="54228" hidden="1" x14ac:dyDescent="0.25"/>
    <row r="54229" hidden="1" x14ac:dyDescent="0.25"/>
    <row r="54230" hidden="1" x14ac:dyDescent="0.25"/>
    <row r="54231" hidden="1" x14ac:dyDescent="0.25"/>
    <row r="54232" hidden="1" x14ac:dyDescent="0.25"/>
    <row r="54233" hidden="1" x14ac:dyDescent="0.25"/>
    <row r="54234" hidden="1" x14ac:dyDescent="0.25"/>
    <row r="54235" hidden="1" x14ac:dyDescent="0.25"/>
    <row r="54236" hidden="1" x14ac:dyDescent="0.25"/>
    <row r="54237" hidden="1" x14ac:dyDescent="0.25"/>
    <row r="54238" hidden="1" x14ac:dyDescent="0.25"/>
    <row r="54239" hidden="1" x14ac:dyDescent="0.25"/>
    <row r="54240" hidden="1" x14ac:dyDescent="0.25"/>
    <row r="54241" hidden="1" x14ac:dyDescent="0.25"/>
    <row r="54242" hidden="1" x14ac:dyDescent="0.25"/>
    <row r="54243" hidden="1" x14ac:dyDescent="0.25"/>
    <row r="54244" hidden="1" x14ac:dyDescent="0.25"/>
    <row r="54245" hidden="1" x14ac:dyDescent="0.25"/>
    <row r="54246" hidden="1" x14ac:dyDescent="0.25"/>
    <row r="54247" hidden="1" x14ac:dyDescent="0.25"/>
    <row r="54248" hidden="1" x14ac:dyDescent="0.25"/>
    <row r="54249" hidden="1" x14ac:dyDescent="0.25"/>
    <row r="54250" hidden="1" x14ac:dyDescent="0.25"/>
    <row r="54251" hidden="1" x14ac:dyDescent="0.25"/>
    <row r="54252" hidden="1" x14ac:dyDescent="0.25"/>
    <row r="54253" hidden="1" x14ac:dyDescent="0.25"/>
    <row r="54254" hidden="1" x14ac:dyDescent="0.25"/>
    <row r="54255" hidden="1" x14ac:dyDescent="0.25"/>
    <row r="54256" hidden="1" x14ac:dyDescent="0.25"/>
    <row r="54257" hidden="1" x14ac:dyDescent="0.25"/>
    <row r="54258" hidden="1" x14ac:dyDescent="0.25"/>
    <row r="54259" hidden="1" x14ac:dyDescent="0.25"/>
    <row r="54260" hidden="1" x14ac:dyDescent="0.25"/>
    <row r="54261" hidden="1" x14ac:dyDescent="0.25"/>
    <row r="54262" hidden="1" x14ac:dyDescent="0.25"/>
    <row r="54263" hidden="1" x14ac:dyDescent="0.25"/>
    <row r="54264" hidden="1" x14ac:dyDescent="0.25"/>
    <row r="54265" hidden="1" x14ac:dyDescent="0.25"/>
    <row r="54266" hidden="1" x14ac:dyDescent="0.25"/>
    <row r="54267" hidden="1" x14ac:dyDescent="0.25"/>
    <row r="54268" hidden="1" x14ac:dyDescent="0.25"/>
    <row r="54269" hidden="1" x14ac:dyDescent="0.25"/>
    <row r="54270" hidden="1" x14ac:dyDescent="0.25"/>
    <row r="54271" hidden="1" x14ac:dyDescent="0.25"/>
    <row r="54272" hidden="1" x14ac:dyDescent="0.25"/>
    <row r="54273" hidden="1" x14ac:dyDescent="0.25"/>
    <row r="54274" hidden="1" x14ac:dyDescent="0.25"/>
    <row r="54275" hidden="1" x14ac:dyDescent="0.25"/>
    <row r="54276" hidden="1" x14ac:dyDescent="0.25"/>
    <row r="54277" hidden="1" x14ac:dyDescent="0.25"/>
    <row r="54278" hidden="1" x14ac:dyDescent="0.25"/>
    <row r="54279" hidden="1" x14ac:dyDescent="0.25"/>
    <row r="54280" hidden="1" x14ac:dyDescent="0.25"/>
    <row r="54281" hidden="1" x14ac:dyDescent="0.25"/>
    <row r="54282" hidden="1" x14ac:dyDescent="0.25"/>
    <row r="54283" hidden="1" x14ac:dyDescent="0.25"/>
    <row r="54284" hidden="1" x14ac:dyDescent="0.25"/>
    <row r="54285" hidden="1" x14ac:dyDescent="0.25"/>
    <row r="54286" hidden="1" x14ac:dyDescent="0.25"/>
    <row r="54287" hidden="1" x14ac:dyDescent="0.25"/>
    <row r="54288" hidden="1" x14ac:dyDescent="0.25"/>
    <row r="54289" hidden="1" x14ac:dyDescent="0.25"/>
    <row r="54290" hidden="1" x14ac:dyDescent="0.25"/>
    <row r="54291" hidden="1" x14ac:dyDescent="0.25"/>
    <row r="54292" hidden="1" x14ac:dyDescent="0.25"/>
    <row r="54293" hidden="1" x14ac:dyDescent="0.25"/>
    <row r="54294" hidden="1" x14ac:dyDescent="0.25"/>
    <row r="54295" hidden="1" x14ac:dyDescent="0.25"/>
    <row r="54296" hidden="1" x14ac:dyDescent="0.25"/>
    <row r="54297" hidden="1" x14ac:dyDescent="0.25"/>
    <row r="54298" hidden="1" x14ac:dyDescent="0.25"/>
    <row r="54299" hidden="1" x14ac:dyDescent="0.25"/>
    <row r="54300" hidden="1" x14ac:dyDescent="0.25"/>
    <row r="54301" hidden="1" x14ac:dyDescent="0.25"/>
    <row r="54302" hidden="1" x14ac:dyDescent="0.25"/>
    <row r="54303" hidden="1" x14ac:dyDescent="0.25"/>
    <row r="54304" hidden="1" x14ac:dyDescent="0.25"/>
    <row r="54305" hidden="1" x14ac:dyDescent="0.25"/>
    <row r="54306" hidden="1" x14ac:dyDescent="0.25"/>
    <row r="54307" hidden="1" x14ac:dyDescent="0.25"/>
    <row r="54308" hidden="1" x14ac:dyDescent="0.25"/>
    <row r="54309" hidden="1" x14ac:dyDescent="0.25"/>
    <row r="54310" hidden="1" x14ac:dyDescent="0.25"/>
    <row r="54311" hidden="1" x14ac:dyDescent="0.25"/>
    <row r="54312" hidden="1" x14ac:dyDescent="0.25"/>
    <row r="54313" hidden="1" x14ac:dyDescent="0.25"/>
    <row r="54314" hidden="1" x14ac:dyDescent="0.25"/>
    <row r="54315" hidden="1" x14ac:dyDescent="0.25"/>
    <row r="54316" hidden="1" x14ac:dyDescent="0.25"/>
    <row r="54317" hidden="1" x14ac:dyDescent="0.25"/>
    <row r="54318" hidden="1" x14ac:dyDescent="0.25"/>
    <row r="54319" hidden="1" x14ac:dyDescent="0.25"/>
    <row r="54320" hidden="1" x14ac:dyDescent="0.25"/>
    <row r="54321" hidden="1" x14ac:dyDescent="0.25"/>
    <row r="54322" hidden="1" x14ac:dyDescent="0.25"/>
    <row r="54323" hidden="1" x14ac:dyDescent="0.25"/>
    <row r="54324" hidden="1" x14ac:dyDescent="0.25"/>
    <row r="54325" hidden="1" x14ac:dyDescent="0.25"/>
    <row r="54326" hidden="1" x14ac:dyDescent="0.25"/>
    <row r="54327" hidden="1" x14ac:dyDescent="0.25"/>
    <row r="54328" hidden="1" x14ac:dyDescent="0.25"/>
    <row r="54329" hidden="1" x14ac:dyDescent="0.25"/>
    <row r="54330" hidden="1" x14ac:dyDescent="0.25"/>
    <row r="54331" hidden="1" x14ac:dyDescent="0.25"/>
    <row r="54332" hidden="1" x14ac:dyDescent="0.25"/>
    <row r="54333" hidden="1" x14ac:dyDescent="0.25"/>
    <row r="54334" hidden="1" x14ac:dyDescent="0.25"/>
    <row r="54335" hidden="1" x14ac:dyDescent="0.25"/>
    <row r="54336" hidden="1" x14ac:dyDescent="0.25"/>
    <row r="54337" hidden="1" x14ac:dyDescent="0.25"/>
    <row r="54338" hidden="1" x14ac:dyDescent="0.25"/>
    <row r="54339" hidden="1" x14ac:dyDescent="0.25"/>
    <row r="54340" hidden="1" x14ac:dyDescent="0.25"/>
    <row r="54341" hidden="1" x14ac:dyDescent="0.25"/>
    <row r="54342" hidden="1" x14ac:dyDescent="0.25"/>
    <row r="54343" hidden="1" x14ac:dyDescent="0.25"/>
    <row r="54344" hidden="1" x14ac:dyDescent="0.25"/>
    <row r="54345" hidden="1" x14ac:dyDescent="0.25"/>
    <row r="54346" hidden="1" x14ac:dyDescent="0.25"/>
    <row r="54347" hidden="1" x14ac:dyDescent="0.25"/>
    <row r="54348" hidden="1" x14ac:dyDescent="0.25"/>
    <row r="54349" hidden="1" x14ac:dyDescent="0.25"/>
    <row r="54350" hidden="1" x14ac:dyDescent="0.25"/>
    <row r="54351" hidden="1" x14ac:dyDescent="0.25"/>
    <row r="54352" hidden="1" x14ac:dyDescent="0.25"/>
    <row r="54353" hidden="1" x14ac:dyDescent="0.25"/>
    <row r="54354" hidden="1" x14ac:dyDescent="0.25"/>
    <row r="54355" hidden="1" x14ac:dyDescent="0.25"/>
    <row r="54356" hidden="1" x14ac:dyDescent="0.25"/>
    <row r="54357" hidden="1" x14ac:dyDescent="0.25"/>
    <row r="54358" hidden="1" x14ac:dyDescent="0.25"/>
    <row r="54359" hidden="1" x14ac:dyDescent="0.25"/>
    <row r="54360" hidden="1" x14ac:dyDescent="0.25"/>
    <row r="54361" hidden="1" x14ac:dyDescent="0.25"/>
    <row r="54362" hidden="1" x14ac:dyDescent="0.25"/>
    <row r="54363" hidden="1" x14ac:dyDescent="0.25"/>
    <row r="54364" hidden="1" x14ac:dyDescent="0.25"/>
    <row r="54365" hidden="1" x14ac:dyDescent="0.25"/>
    <row r="54366" hidden="1" x14ac:dyDescent="0.25"/>
    <row r="54367" hidden="1" x14ac:dyDescent="0.25"/>
    <row r="54368" hidden="1" x14ac:dyDescent="0.25"/>
    <row r="54369" hidden="1" x14ac:dyDescent="0.25"/>
    <row r="54370" hidden="1" x14ac:dyDescent="0.25"/>
    <row r="54371" hidden="1" x14ac:dyDescent="0.25"/>
    <row r="54372" hidden="1" x14ac:dyDescent="0.25"/>
    <row r="54373" hidden="1" x14ac:dyDescent="0.25"/>
    <row r="54374" hidden="1" x14ac:dyDescent="0.25"/>
    <row r="54375" hidden="1" x14ac:dyDescent="0.25"/>
    <row r="54376" hidden="1" x14ac:dyDescent="0.25"/>
    <row r="54377" hidden="1" x14ac:dyDescent="0.25"/>
    <row r="54378" hidden="1" x14ac:dyDescent="0.25"/>
    <row r="54379" hidden="1" x14ac:dyDescent="0.25"/>
    <row r="54380" hidden="1" x14ac:dyDescent="0.25"/>
    <row r="54381" hidden="1" x14ac:dyDescent="0.25"/>
    <row r="54382" hidden="1" x14ac:dyDescent="0.25"/>
    <row r="54383" hidden="1" x14ac:dyDescent="0.25"/>
    <row r="54384" hidden="1" x14ac:dyDescent="0.25"/>
    <row r="54385" hidden="1" x14ac:dyDescent="0.25"/>
    <row r="54386" hidden="1" x14ac:dyDescent="0.25"/>
    <row r="54387" hidden="1" x14ac:dyDescent="0.25"/>
    <row r="54388" hidden="1" x14ac:dyDescent="0.25"/>
    <row r="54389" hidden="1" x14ac:dyDescent="0.25"/>
    <row r="54390" hidden="1" x14ac:dyDescent="0.25"/>
    <row r="54391" hidden="1" x14ac:dyDescent="0.25"/>
    <row r="54392" hidden="1" x14ac:dyDescent="0.25"/>
    <row r="54393" hidden="1" x14ac:dyDescent="0.25"/>
    <row r="54394" hidden="1" x14ac:dyDescent="0.25"/>
    <row r="54395" hidden="1" x14ac:dyDescent="0.25"/>
    <row r="54396" hidden="1" x14ac:dyDescent="0.25"/>
    <row r="54397" hidden="1" x14ac:dyDescent="0.25"/>
    <row r="54398" hidden="1" x14ac:dyDescent="0.25"/>
    <row r="54399" hidden="1" x14ac:dyDescent="0.25"/>
    <row r="54400" hidden="1" x14ac:dyDescent="0.25"/>
    <row r="54401" hidden="1" x14ac:dyDescent="0.25"/>
    <row r="54402" hidden="1" x14ac:dyDescent="0.25"/>
    <row r="54403" hidden="1" x14ac:dyDescent="0.25"/>
    <row r="54404" hidden="1" x14ac:dyDescent="0.25"/>
    <row r="54405" hidden="1" x14ac:dyDescent="0.25"/>
    <row r="54406" hidden="1" x14ac:dyDescent="0.25"/>
    <row r="54407" hidden="1" x14ac:dyDescent="0.25"/>
    <row r="54408" hidden="1" x14ac:dyDescent="0.25"/>
    <row r="54409" hidden="1" x14ac:dyDescent="0.25"/>
    <row r="54410" hidden="1" x14ac:dyDescent="0.25"/>
    <row r="54411" hidden="1" x14ac:dyDescent="0.25"/>
    <row r="54412" hidden="1" x14ac:dyDescent="0.25"/>
    <row r="54413" hidden="1" x14ac:dyDescent="0.25"/>
    <row r="54414" hidden="1" x14ac:dyDescent="0.25"/>
    <row r="54415" hidden="1" x14ac:dyDescent="0.25"/>
    <row r="54416" hidden="1" x14ac:dyDescent="0.25"/>
    <row r="54417" hidden="1" x14ac:dyDescent="0.25"/>
    <row r="54418" hidden="1" x14ac:dyDescent="0.25"/>
    <row r="54419" hidden="1" x14ac:dyDescent="0.25"/>
    <row r="54420" hidden="1" x14ac:dyDescent="0.25"/>
    <row r="54421" hidden="1" x14ac:dyDescent="0.25"/>
    <row r="54422" hidden="1" x14ac:dyDescent="0.25"/>
    <row r="54423" hidden="1" x14ac:dyDescent="0.25"/>
    <row r="54424" hidden="1" x14ac:dyDescent="0.25"/>
    <row r="54425" hidden="1" x14ac:dyDescent="0.25"/>
    <row r="54426" hidden="1" x14ac:dyDescent="0.25"/>
    <row r="54427" hidden="1" x14ac:dyDescent="0.25"/>
    <row r="54428" hidden="1" x14ac:dyDescent="0.25"/>
    <row r="54429" hidden="1" x14ac:dyDescent="0.25"/>
    <row r="54430" hidden="1" x14ac:dyDescent="0.25"/>
    <row r="54431" hidden="1" x14ac:dyDescent="0.25"/>
    <row r="54432" hidden="1" x14ac:dyDescent="0.25"/>
    <row r="54433" hidden="1" x14ac:dyDescent="0.25"/>
    <row r="54434" hidden="1" x14ac:dyDescent="0.25"/>
    <row r="54435" hidden="1" x14ac:dyDescent="0.25"/>
    <row r="54436" hidden="1" x14ac:dyDescent="0.25"/>
    <row r="54437" hidden="1" x14ac:dyDescent="0.25"/>
    <row r="54438" hidden="1" x14ac:dyDescent="0.25"/>
    <row r="54439" hidden="1" x14ac:dyDescent="0.25"/>
    <row r="54440" hidden="1" x14ac:dyDescent="0.25"/>
    <row r="54441" hidden="1" x14ac:dyDescent="0.25"/>
    <row r="54442" hidden="1" x14ac:dyDescent="0.25"/>
    <row r="54443" hidden="1" x14ac:dyDescent="0.25"/>
    <row r="54444" hidden="1" x14ac:dyDescent="0.25"/>
    <row r="54445" hidden="1" x14ac:dyDescent="0.25"/>
    <row r="54446" hidden="1" x14ac:dyDescent="0.25"/>
    <row r="54447" hidden="1" x14ac:dyDescent="0.25"/>
    <row r="54448" hidden="1" x14ac:dyDescent="0.25"/>
    <row r="54449" hidden="1" x14ac:dyDescent="0.25"/>
    <row r="54450" hidden="1" x14ac:dyDescent="0.25"/>
    <row r="54451" hidden="1" x14ac:dyDescent="0.25"/>
    <row r="54452" hidden="1" x14ac:dyDescent="0.25"/>
    <row r="54453" hidden="1" x14ac:dyDescent="0.25"/>
    <row r="54454" hidden="1" x14ac:dyDescent="0.25"/>
    <row r="54455" hidden="1" x14ac:dyDescent="0.25"/>
    <row r="54456" hidden="1" x14ac:dyDescent="0.25"/>
    <row r="54457" hidden="1" x14ac:dyDescent="0.25"/>
    <row r="54458" hidden="1" x14ac:dyDescent="0.25"/>
    <row r="54459" hidden="1" x14ac:dyDescent="0.25"/>
    <row r="54460" hidden="1" x14ac:dyDescent="0.25"/>
    <row r="54461" hidden="1" x14ac:dyDescent="0.25"/>
    <row r="54462" hidden="1" x14ac:dyDescent="0.25"/>
    <row r="54463" hidden="1" x14ac:dyDescent="0.25"/>
    <row r="54464" hidden="1" x14ac:dyDescent="0.25"/>
    <row r="54465" hidden="1" x14ac:dyDescent="0.25"/>
    <row r="54466" hidden="1" x14ac:dyDescent="0.25"/>
    <row r="54467" hidden="1" x14ac:dyDescent="0.25"/>
    <row r="54468" hidden="1" x14ac:dyDescent="0.25"/>
    <row r="54469" hidden="1" x14ac:dyDescent="0.25"/>
    <row r="54470" hidden="1" x14ac:dyDescent="0.25"/>
    <row r="54471" hidden="1" x14ac:dyDescent="0.25"/>
    <row r="54472" hidden="1" x14ac:dyDescent="0.25"/>
    <row r="54473" hidden="1" x14ac:dyDescent="0.25"/>
    <row r="54474" hidden="1" x14ac:dyDescent="0.25"/>
    <row r="54475" hidden="1" x14ac:dyDescent="0.25"/>
    <row r="54476" hidden="1" x14ac:dyDescent="0.25"/>
    <row r="54477" hidden="1" x14ac:dyDescent="0.25"/>
    <row r="54478" hidden="1" x14ac:dyDescent="0.25"/>
    <row r="54479" hidden="1" x14ac:dyDescent="0.25"/>
    <row r="54480" hidden="1" x14ac:dyDescent="0.25"/>
    <row r="54481" hidden="1" x14ac:dyDescent="0.25"/>
    <row r="54482" hidden="1" x14ac:dyDescent="0.25"/>
    <row r="54483" hidden="1" x14ac:dyDescent="0.25"/>
    <row r="54484" hidden="1" x14ac:dyDescent="0.25"/>
    <row r="54485" hidden="1" x14ac:dyDescent="0.25"/>
    <row r="54486" hidden="1" x14ac:dyDescent="0.25"/>
    <row r="54487" hidden="1" x14ac:dyDescent="0.25"/>
    <row r="54488" hidden="1" x14ac:dyDescent="0.25"/>
    <row r="54489" hidden="1" x14ac:dyDescent="0.25"/>
    <row r="54490" hidden="1" x14ac:dyDescent="0.25"/>
    <row r="54491" hidden="1" x14ac:dyDescent="0.25"/>
    <row r="54492" hidden="1" x14ac:dyDescent="0.25"/>
    <row r="54493" hidden="1" x14ac:dyDescent="0.25"/>
    <row r="54494" hidden="1" x14ac:dyDescent="0.25"/>
    <row r="54495" hidden="1" x14ac:dyDescent="0.25"/>
    <row r="54496" hidden="1" x14ac:dyDescent="0.25"/>
    <row r="54497" hidden="1" x14ac:dyDescent="0.25"/>
    <row r="54498" hidden="1" x14ac:dyDescent="0.25"/>
    <row r="54499" hidden="1" x14ac:dyDescent="0.25"/>
    <row r="54500" hidden="1" x14ac:dyDescent="0.25"/>
    <row r="54501" hidden="1" x14ac:dyDescent="0.25"/>
    <row r="54502" hidden="1" x14ac:dyDescent="0.25"/>
    <row r="54503" hidden="1" x14ac:dyDescent="0.25"/>
    <row r="54504" hidden="1" x14ac:dyDescent="0.25"/>
    <row r="54505" hidden="1" x14ac:dyDescent="0.25"/>
    <row r="54506" hidden="1" x14ac:dyDescent="0.25"/>
    <row r="54507" hidden="1" x14ac:dyDescent="0.25"/>
    <row r="54508" hidden="1" x14ac:dyDescent="0.25"/>
    <row r="54509" hidden="1" x14ac:dyDescent="0.25"/>
    <row r="54510" hidden="1" x14ac:dyDescent="0.25"/>
    <row r="54511" hidden="1" x14ac:dyDescent="0.25"/>
    <row r="54512" hidden="1" x14ac:dyDescent="0.25"/>
    <row r="54513" hidden="1" x14ac:dyDescent="0.25"/>
    <row r="54514" hidden="1" x14ac:dyDescent="0.25"/>
    <row r="54515" hidden="1" x14ac:dyDescent="0.25"/>
    <row r="54516" hidden="1" x14ac:dyDescent="0.25"/>
    <row r="54517" hidden="1" x14ac:dyDescent="0.25"/>
    <row r="54518" hidden="1" x14ac:dyDescent="0.25"/>
    <row r="54519" hidden="1" x14ac:dyDescent="0.25"/>
    <row r="54520" hidden="1" x14ac:dyDescent="0.25"/>
    <row r="54521" hidden="1" x14ac:dyDescent="0.25"/>
    <row r="54522" hidden="1" x14ac:dyDescent="0.25"/>
    <row r="54523" hidden="1" x14ac:dyDescent="0.25"/>
    <row r="54524" hidden="1" x14ac:dyDescent="0.25"/>
    <row r="54525" hidden="1" x14ac:dyDescent="0.25"/>
    <row r="54526" hidden="1" x14ac:dyDescent="0.25"/>
    <row r="54527" hidden="1" x14ac:dyDescent="0.25"/>
    <row r="54528" hidden="1" x14ac:dyDescent="0.25"/>
    <row r="54529" hidden="1" x14ac:dyDescent="0.25"/>
    <row r="54530" hidden="1" x14ac:dyDescent="0.25"/>
    <row r="54531" hidden="1" x14ac:dyDescent="0.25"/>
    <row r="54532" hidden="1" x14ac:dyDescent="0.25"/>
    <row r="54533" hidden="1" x14ac:dyDescent="0.25"/>
    <row r="54534" hidden="1" x14ac:dyDescent="0.25"/>
    <row r="54535" hidden="1" x14ac:dyDescent="0.25"/>
    <row r="54536" hidden="1" x14ac:dyDescent="0.25"/>
    <row r="54537" hidden="1" x14ac:dyDescent="0.25"/>
    <row r="54538" hidden="1" x14ac:dyDescent="0.25"/>
    <row r="54539" hidden="1" x14ac:dyDescent="0.25"/>
    <row r="54540" hidden="1" x14ac:dyDescent="0.25"/>
    <row r="54541" hidden="1" x14ac:dyDescent="0.25"/>
    <row r="54542" hidden="1" x14ac:dyDescent="0.25"/>
    <row r="54543" hidden="1" x14ac:dyDescent="0.25"/>
    <row r="54544" hidden="1" x14ac:dyDescent="0.25"/>
    <row r="54545" hidden="1" x14ac:dyDescent="0.25"/>
    <row r="54546" hidden="1" x14ac:dyDescent="0.25"/>
    <row r="54547" hidden="1" x14ac:dyDescent="0.25"/>
    <row r="54548" hidden="1" x14ac:dyDescent="0.25"/>
    <row r="54549" hidden="1" x14ac:dyDescent="0.25"/>
    <row r="54550" hidden="1" x14ac:dyDescent="0.25"/>
    <row r="54551" hidden="1" x14ac:dyDescent="0.25"/>
    <row r="54552" hidden="1" x14ac:dyDescent="0.25"/>
    <row r="54553" hidden="1" x14ac:dyDescent="0.25"/>
    <row r="54554" hidden="1" x14ac:dyDescent="0.25"/>
    <row r="54555" hidden="1" x14ac:dyDescent="0.25"/>
    <row r="54556" hidden="1" x14ac:dyDescent="0.25"/>
    <row r="54557" hidden="1" x14ac:dyDescent="0.25"/>
    <row r="54558" hidden="1" x14ac:dyDescent="0.25"/>
    <row r="54559" hidden="1" x14ac:dyDescent="0.25"/>
    <row r="54560" hidden="1" x14ac:dyDescent="0.25"/>
    <row r="54561" hidden="1" x14ac:dyDescent="0.25"/>
    <row r="54562" hidden="1" x14ac:dyDescent="0.25"/>
    <row r="54563" hidden="1" x14ac:dyDescent="0.25"/>
    <row r="54564" hidden="1" x14ac:dyDescent="0.25"/>
    <row r="54565" hidden="1" x14ac:dyDescent="0.25"/>
    <row r="54566" hidden="1" x14ac:dyDescent="0.25"/>
    <row r="54567" hidden="1" x14ac:dyDescent="0.25"/>
    <row r="54568" hidden="1" x14ac:dyDescent="0.25"/>
    <row r="54569" hidden="1" x14ac:dyDescent="0.25"/>
    <row r="54570" hidden="1" x14ac:dyDescent="0.25"/>
    <row r="54571" hidden="1" x14ac:dyDescent="0.25"/>
    <row r="54572" hidden="1" x14ac:dyDescent="0.25"/>
    <row r="54573" hidden="1" x14ac:dyDescent="0.25"/>
    <row r="54574" hidden="1" x14ac:dyDescent="0.25"/>
    <row r="54575" hidden="1" x14ac:dyDescent="0.25"/>
    <row r="54576" hidden="1" x14ac:dyDescent="0.25"/>
    <row r="54577" hidden="1" x14ac:dyDescent="0.25"/>
    <row r="54578" hidden="1" x14ac:dyDescent="0.25"/>
    <row r="54579" hidden="1" x14ac:dyDescent="0.25"/>
    <row r="54580" hidden="1" x14ac:dyDescent="0.25"/>
    <row r="54581" hidden="1" x14ac:dyDescent="0.25"/>
    <row r="54582" hidden="1" x14ac:dyDescent="0.25"/>
    <row r="54583" hidden="1" x14ac:dyDescent="0.25"/>
    <row r="54584" hidden="1" x14ac:dyDescent="0.25"/>
    <row r="54585" hidden="1" x14ac:dyDescent="0.25"/>
    <row r="54586" hidden="1" x14ac:dyDescent="0.25"/>
    <row r="54587" hidden="1" x14ac:dyDescent="0.25"/>
    <row r="54588" hidden="1" x14ac:dyDescent="0.25"/>
    <row r="54589" hidden="1" x14ac:dyDescent="0.25"/>
    <row r="54590" hidden="1" x14ac:dyDescent="0.25"/>
    <row r="54591" hidden="1" x14ac:dyDescent="0.25"/>
    <row r="54592" hidden="1" x14ac:dyDescent="0.25"/>
    <row r="54593" hidden="1" x14ac:dyDescent="0.25"/>
    <row r="54594" hidden="1" x14ac:dyDescent="0.25"/>
    <row r="54595" hidden="1" x14ac:dyDescent="0.25"/>
    <row r="54596" hidden="1" x14ac:dyDescent="0.25"/>
    <row r="54597" hidden="1" x14ac:dyDescent="0.25"/>
    <row r="54598" hidden="1" x14ac:dyDescent="0.25"/>
    <row r="54599" hidden="1" x14ac:dyDescent="0.25"/>
    <row r="54600" hidden="1" x14ac:dyDescent="0.25"/>
    <row r="54601" hidden="1" x14ac:dyDescent="0.25"/>
    <row r="54602" hidden="1" x14ac:dyDescent="0.25"/>
    <row r="54603" hidden="1" x14ac:dyDescent="0.25"/>
    <row r="54604" hidden="1" x14ac:dyDescent="0.25"/>
    <row r="54605" hidden="1" x14ac:dyDescent="0.25"/>
    <row r="54606" hidden="1" x14ac:dyDescent="0.25"/>
    <row r="54607" hidden="1" x14ac:dyDescent="0.25"/>
    <row r="54608" hidden="1" x14ac:dyDescent="0.25"/>
    <row r="54609" hidden="1" x14ac:dyDescent="0.25"/>
    <row r="54610" hidden="1" x14ac:dyDescent="0.25"/>
    <row r="54611" hidden="1" x14ac:dyDescent="0.25"/>
    <row r="54612" hidden="1" x14ac:dyDescent="0.25"/>
    <row r="54613" hidden="1" x14ac:dyDescent="0.25"/>
    <row r="54614" hidden="1" x14ac:dyDescent="0.25"/>
    <row r="54615" hidden="1" x14ac:dyDescent="0.25"/>
    <row r="54616" hidden="1" x14ac:dyDescent="0.25"/>
    <row r="54617" hidden="1" x14ac:dyDescent="0.25"/>
    <row r="54618" hidden="1" x14ac:dyDescent="0.25"/>
    <row r="54619" hidden="1" x14ac:dyDescent="0.25"/>
    <row r="54620" hidden="1" x14ac:dyDescent="0.25"/>
    <row r="54621" hidden="1" x14ac:dyDescent="0.25"/>
    <row r="54622" hidden="1" x14ac:dyDescent="0.25"/>
    <row r="54623" hidden="1" x14ac:dyDescent="0.25"/>
    <row r="54624" hidden="1" x14ac:dyDescent="0.25"/>
    <row r="54625" hidden="1" x14ac:dyDescent="0.25"/>
    <row r="54626" hidden="1" x14ac:dyDescent="0.25"/>
    <row r="54627" hidden="1" x14ac:dyDescent="0.25"/>
    <row r="54628" hidden="1" x14ac:dyDescent="0.25"/>
    <row r="54629" hidden="1" x14ac:dyDescent="0.25"/>
    <row r="54630" hidden="1" x14ac:dyDescent="0.25"/>
    <row r="54631" hidden="1" x14ac:dyDescent="0.25"/>
    <row r="54632" hidden="1" x14ac:dyDescent="0.25"/>
    <row r="54633" hidden="1" x14ac:dyDescent="0.25"/>
    <row r="54634" hidden="1" x14ac:dyDescent="0.25"/>
    <row r="54635" hidden="1" x14ac:dyDescent="0.25"/>
    <row r="54636" hidden="1" x14ac:dyDescent="0.25"/>
    <row r="54637" hidden="1" x14ac:dyDescent="0.25"/>
    <row r="54638" hidden="1" x14ac:dyDescent="0.25"/>
    <row r="54639" hidden="1" x14ac:dyDescent="0.25"/>
    <row r="54640" hidden="1" x14ac:dyDescent="0.25"/>
    <row r="54641" hidden="1" x14ac:dyDescent="0.25"/>
    <row r="54642" hidden="1" x14ac:dyDescent="0.25"/>
    <row r="54643" hidden="1" x14ac:dyDescent="0.25"/>
    <row r="54644" hidden="1" x14ac:dyDescent="0.25"/>
    <row r="54645" hidden="1" x14ac:dyDescent="0.25"/>
    <row r="54646" hidden="1" x14ac:dyDescent="0.25"/>
    <row r="54647" hidden="1" x14ac:dyDescent="0.25"/>
    <row r="54648" hidden="1" x14ac:dyDescent="0.25"/>
    <row r="54649" hidden="1" x14ac:dyDescent="0.25"/>
    <row r="54650" hidden="1" x14ac:dyDescent="0.25"/>
    <row r="54651" hidden="1" x14ac:dyDescent="0.25"/>
    <row r="54652" hidden="1" x14ac:dyDescent="0.25"/>
    <row r="54653" hidden="1" x14ac:dyDescent="0.25"/>
    <row r="54654" hidden="1" x14ac:dyDescent="0.25"/>
    <row r="54655" hidden="1" x14ac:dyDescent="0.25"/>
    <row r="54656" hidden="1" x14ac:dyDescent="0.25"/>
    <row r="54657" hidden="1" x14ac:dyDescent="0.25"/>
    <row r="54658" hidden="1" x14ac:dyDescent="0.25"/>
    <row r="54659" hidden="1" x14ac:dyDescent="0.25"/>
    <row r="54660" hidden="1" x14ac:dyDescent="0.25"/>
    <row r="54661" hidden="1" x14ac:dyDescent="0.25"/>
    <row r="54662" hidden="1" x14ac:dyDescent="0.25"/>
    <row r="54663" hidden="1" x14ac:dyDescent="0.25"/>
    <row r="54664" hidden="1" x14ac:dyDescent="0.25"/>
    <row r="54665" hidden="1" x14ac:dyDescent="0.25"/>
    <row r="54666" hidden="1" x14ac:dyDescent="0.25"/>
    <row r="54667" hidden="1" x14ac:dyDescent="0.25"/>
    <row r="54668" hidden="1" x14ac:dyDescent="0.25"/>
    <row r="54669" hidden="1" x14ac:dyDescent="0.25"/>
    <row r="54670" hidden="1" x14ac:dyDescent="0.25"/>
    <row r="54671" hidden="1" x14ac:dyDescent="0.25"/>
    <row r="54672" hidden="1" x14ac:dyDescent="0.25"/>
    <row r="54673" hidden="1" x14ac:dyDescent="0.25"/>
    <row r="54674" hidden="1" x14ac:dyDescent="0.25"/>
    <row r="54675" hidden="1" x14ac:dyDescent="0.25"/>
    <row r="54676" hidden="1" x14ac:dyDescent="0.25"/>
    <row r="54677" hidden="1" x14ac:dyDescent="0.25"/>
    <row r="54678" hidden="1" x14ac:dyDescent="0.25"/>
    <row r="54679" hidden="1" x14ac:dyDescent="0.25"/>
    <row r="54680" hidden="1" x14ac:dyDescent="0.25"/>
    <row r="54681" hidden="1" x14ac:dyDescent="0.25"/>
    <row r="54682" hidden="1" x14ac:dyDescent="0.25"/>
    <row r="54683" hidden="1" x14ac:dyDescent="0.25"/>
    <row r="54684" hidden="1" x14ac:dyDescent="0.25"/>
    <row r="54685" hidden="1" x14ac:dyDescent="0.25"/>
    <row r="54686" hidden="1" x14ac:dyDescent="0.25"/>
    <row r="54687" hidden="1" x14ac:dyDescent="0.25"/>
    <row r="54688" hidden="1" x14ac:dyDescent="0.25"/>
    <row r="54689" hidden="1" x14ac:dyDescent="0.25"/>
    <row r="54690" hidden="1" x14ac:dyDescent="0.25"/>
    <row r="54691" hidden="1" x14ac:dyDescent="0.25"/>
    <row r="54692" hidden="1" x14ac:dyDescent="0.25"/>
    <row r="54693" hidden="1" x14ac:dyDescent="0.25"/>
    <row r="54694" hidden="1" x14ac:dyDescent="0.25"/>
    <row r="54695" hidden="1" x14ac:dyDescent="0.25"/>
    <row r="54696" hidden="1" x14ac:dyDescent="0.25"/>
    <row r="54697" hidden="1" x14ac:dyDescent="0.25"/>
    <row r="54698" hidden="1" x14ac:dyDescent="0.25"/>
    <row r="54699" hidden="1" x14ac:dyDescent="0.25"/>
    <row r="54700" hidden="1" x14ac:dyDescent="0.25"/>
    <row r="54701" hidden="1" x14ac:dyDescent="0.25"/>
    <row r="54702" hidden="1" x14ac:dyDescent="0.25"/>
    <row r="54703" hidden="1" x14ac:dyDescent="0.25"/>
    <row r="54704" hidden="1" x14ac:dyDescent="0.25"/>
    <row r="54705" hidden="1" x14ac:dyDescent="0.25"/>
    <row r="54706" hidden="1" x14ac:dyDescent="0.25"/>
    <row r="54707" hidden="1" x14ac:dyDescent="0.25"/>
    <row r="54708" hidden="1" x14ac:dyDescent="0.25"/>
    <row r="54709" hidden="1" x14ac:dyDescent="0.25"/>
    <row r="54710" hidden="1" x14ac:dyDescent="0.25"/>
    <row r="54711" hidden="1" x14ac:dyDescent="0.25"/>
    <row r="54712" hidden="1" x14ac:dyDescent="0.25"/>
    <row r="54713" hidden="1" x14ac:dyDescent="0.25"/>
    <row r="54714" hidden="1" x14ac:dyDescent="0.25"/>
    <row r="54715" hidden="1" x14ac:dyDescent="0.25"/>
    <row r="54716" hidden="1" x14ac:dyDescent="0.25"/>
    <row r="54717" hidden="1" x14ac:dyDescent="0.25"/>
    <row r="54718" hidden="1" x14ac:dyDescent="0.25"/>
    <row r="54719" hidden="1" x14ac:dyDescent="0.25"/>
    <row r="54720" hidden="1" x14ac:dyDescent="0.25"/>
    <row r="54721" hidden="1" x14ac:dyDescent="0.25"/>
    <row r="54722" hidden="1" x14ac:dyDescent="0.25"/>
    <row r="54723" hidden="1" x14ac:dyDescent="0.25"/>
    <row r="54724" hidden="1" x14ac:dyDescent="0.25"/>
    <row r="54725" hidden="1" x14ac:dyDescent="0.25"/>
    <row r="54726" hidden="1" x14ac:dyDescent="0.25"/>
    <row r="54727" hidden="1" x14ac:dyDescent="0.25"/>
    <row r="54728" hidden="1" x14ac:dyDescent="0.25"/>
    <row r="54729" hidden="1" x14ac:dyDescent="0.25"/>
    <row r="54730" hidden="1" x14ac:dyDescent="0.25"/>
    <row r="54731" hidden="1" x14ac:dyDescent="0.25"/>
    <row r="54732" hidden="1" x14ac:dyDescent="0.25"/>
    <row r="54733" hidden="1" x14ac:dyDescent="0.25"/>
    <row r="54734" hidden="1" x14ac:dyDescent="0.25"/>
    <row r="54735" hidden="1" x14ac:dyDescent="0.25"/>
    <row r="54736" hidden="1" x14ac:dyDescent="0.25"/>
    <row r="54737" hidden="1" x14ac:dyDescent="0.25"/>
    <row r="54738" hidden="1" x14ac:dyDescent="0.25"/>
    <row r="54739" hidden="1" x14ac:dyDescent="0.25"/>
    <row r="54740" hidden="1" x14ac:dyDescent="0.25"/>
    <row r="54741" hidden="1" x14ac:dyDescent="0.25"/>
    <row r="54742" hidden="1" x14ac:dyDescent="0.25"/>
    <row r="54743" hidden="1" x14ac:dyDescent="0.25"/>
    <row r="54744" hidden="1" x14ac:dyDescent="0.25"/>
    <row r="54745" hidden="1" x14ac:dyDescent="0.25"/>
    <row r="54746" hidden="1" x14ac:dyDescent="0.25"/>
    <row r="54747" hidden="1" x14ac:dyDescent="0.25"/>
    <row r="54748" hidden="1" x14ac:dyDescent="0.25"/>
    <row r="54749" hidden="1" x14ac:dyDescent="0.25"/>
    <row r="54750" hidden="1" x14ac:dyDescent="0.25"/>
    <row r="54751" hidden="1" x14ac:dyDescent="0.25"/>
    <row r="54752" hidden="1" x14ac:dyDescent="0.25"/>
    <row r="54753" hidden="1" x14ac:dyDescent="0.25"/>
    <row r="54754" hidden="1" x14ac:dyDescent="0.25"/>
    <row r="54755" hidden="1" x14ac:dyDescent="0.25"/>
    <row r="54756" hidden="1" x14ac:dyDescent="0.25"/>
    <row r="54757" hidden="1" x14ac:dyDescent="0.25"/>
    <row r="54758" hidden="1" x14ac:dyDescent="0.25"/>
    <row r="54759" hidden="1" x14ac:dyDescent="0.25"/>
    <row r="54760" hidden="1" x14ac:dyDescent="0.25"/>
    <row r="54761" hidden="1" x14ac:dyDescent="0.25"/>
    <row r="54762" hidden="1" x14ac:dyDescent="0.25"/>
    <row r="54763" hidden="1" x14ac:dyDescent="0.25"/>
    <row r="54764" hidden="1" x14ac:dyDescent="0.25"/>
    <row r="54765" hidden="1" x14ac:dyDescent="0.25"/>
    <row r="54766" hidden="1" x14ac:dyDescent="0.25"/>
    <row r="54767" hidden="1" x14ac:dyDescent="0.25"/>
    <row r="54768" hidden="1" x14ac:dyDescent="0.25"/>
    <row r="54769" hidden="1" x14ac:dyDescent="0.25"/>
    <row r="54770" hidden="1" x14ac:dyDescent="0.25"/>
    <row r="54771" hidden="1" x14ac:dyDescent="0.25"/>
    <row r="54772" hidden="1" x14ac:dyDescent="0.25"/>
    <row r="54773" hidden="1" x14ac:dyDescent="0.25"/>
    <row r="54774" hidden="1" x14ac:dyDescent="0.25"/>
    <row r="54775" hidden="1" x14ac:dyDescent="0.25"/>
    <row r="54776" hidden="1" x14ac:dyDescent="0.25"/>
    <row r="54777" hidden="1" x14ac:dyDescent="0.25"/>
    <row r="54778" hidden="1" x14ac:dyDescent="0.25"/>
    <row r="54779" hidden="1" x14ac:dyDescent="0.25"/>
    <row r="54780" hidden="1" x14ac:dyDescent="0.25"/>
    <row r="54781" hidden="1" x14ac:dyDescent="0.25"/>
    <row r="54782" hidden="1" x14ac:dyDescent="0.25"/>
    <row r="54783" hidden="1" x14ac:dyDescent="0.25"/>
    <row r="54784" hidden="1" x14ac:dyDescent="0.25"/>
    <row r="54785" hidden="1" x14ac:dyDescent="0.25"/>
    <row r="54786" hidden="1" x14ac:dyDescent="0.25"/>
    <row r="54787" hidden="1" x14ac:dyDescent="0.25"/>
    <row r="54788" hidden="1" x14ac:dyDescent="0.25"/>
    <row r="54789" hidden="1" x14ac:dyDescent="0.25"/>
    <row r="54790" hidden="1" x14ac:dyDescent="0.25"/>
    <row r="54791" hidden="1" x14ac:dyDescent="0.25"/>
    <row r="54792" hidden="1" x14ac:dyDescent="0.25"/>
    <row r="54793" hidden="1" x14ac:dyDescent="0.25"/>
    <row r="54794" hidden="1" x14ac:dyDescent="0.25"/>
    <row r="54795" hidden="1" x14ac:dyDescent="0.25"/>
    <row r="54796" hidden="1" x14ac:dyDescent="0.25"/>
    <row r="54797" hidden="1" x14ac:dyDescent="0.25"/>
    <row r="54798" hidden="1" x14ac:dyDescent="0.25"/>
    <row r="54799" hidden="1" x14ac:dyDescent="0.25"/>
    <row r="54800" hidden="1" x14ac:dyDescent="0.25"/>
    <row r="54801" hidden="1" x14ac:dyDescent="0.25"/>
    <row r="54802" hidden="1" x14ac:dyDescent="0.25"/>
    <row r="54803" hidden="1" x14ac:dyDescent="0.25"/>
    <row r="54804" hidden="1" x14ac:dyDescent="0.25"/>
    <row r="54805" hidden="1" x14ac:dyDescent="0.25"/>
    <row r="54806" hidden="1" x14ac:dyDescent="0.25"/>
    <row r="54807" hidden="1" x14ac:dyDescent="0.25"/>
    <row r="54808" hidden="1" x14ac:dyDescent="0.25"/>
    <row r="54809" hidden="1" x14ac:dyDescent="0.25"/>
    <row r="54810" hidden="1" x14ac:dyDescent="0.25"/>
    <row r="54811" hidden="1" x14ac:dyDescent="0.25"/>
    <row r="54812" hidden="1" x14ac:dyDescent="0.25"/>
    <row r="54813" hidden="1" x14ac:dyDescent="0.25"/>
    <row r="54814" hidden="1" x14ac:dyDescent="0.25"/>
    <row r="54815" hidden="1" x14ac:dyDescent="0.25"/>
    <row r="54816" hidden="1" x14ac:dyDescent="0.25"/>
    <row r="54817" hidden="1" x14ac:dyDescent="0.25"/>
    <row r="54818" hidden="1" x14ac:dyDescent="0.25"/>
    <row r="54819" hidden="1" x14ac:dyDescent="0.25"/>
    <row r="54820" hidden="1" x14ac:dyDescent="0.25"/>
    <row r="54821" hidden="1" x14ac:dyDescent="0.25"/>
    <row r="54822" hidden="1" x14ac:dyDescent="0.25"/>
    <row r="54823" hidden="1" x14ac:dyDescent="0.25"/>
    <row r="54824" hidden="1" x14ac:dyDescent="0.25"/>
    <row r="54825" hidden="1" x14ac:dyDescent="0.25"/>
    <row r="54826" hidden="1" x14ac:dyDescent="0.25"/>
    <row r="54827" hidden="1" x14ac:dyDescent="0.25"/>
    <row r="54828" hidden="1" x14ac:dyDescent="0.25"/>
    <row r="54829" hidden="1" x14ac:dyDescent="0.25"/>
    <row r="54830" hidden="1" x14ac:dyDescent="0.25"/>
    <row r="54831" hidden="1" x14ac:dyDescent="0.25"/>
    <row r="54832" hidden="1" x14ac:dyDescent="0.25"/>
    <row r="54833" hidden="1" x14ac:dyDescent="0.25"/>
    <row r="54834" hidden="1" x14ac:dyDescent="0.25"/>
    <row r="54835" hidden="1" x14ac:dyDescent="0.25"/>
    <row r="54836" hidden="1" x14ac:dyDescent="0.25"/>
    <row r="54837" hidden="1" x14ac:dyDescent="0.25"/>
    <row r="54838" hidden="1" x14ac:dyDescent="0.25"/>
    <row r="54839" hidden="1" x14ac:dyDescent="0.25"/>
    <row r="54840" hidden="1" x14ac:dyDescent="0.25"/>
    <row r="54841" hidden="1" x14ac:dyDescent="0.25"/>
    <row r="54842" hidden="1" x14ac:dyDescent="0.25"/>
    <row r="54843" hidden="1" x14ac:dyDescent="0.25"/>
    <row r="54844" hidden="1" x14ac:dyDescent="0.25"/>
    <row r="54845" hidden="1" x14ac:dyDescent="0.25"/>
    <row r="54846" hidden="1" x14ac:dyDescent="0.25"/>
    <row r="54847" hidden="1" x14ac:dyDescent="0.25"/>
    <row r="54848" hidden="1" x14ac:dyDescent="0.25"/>
    <row r="54849" hidden="1" x14ac:dyDescent="0.25"/>
    <row r="54850" hidden="1" x14ac:dyDescent="0.25"/>
    <row r="54851" hidden="1" x14ac:dyDescent="0.25"/>
    <row r="54852" hidden="1" x14ac:dyDescent="0.25"/>
    <row r="54853" hidden="1" x14ac:dyDescent="0.25"/>
    <row r="54854" hidden="1" x14ac:dyDescent="0.25"/>
    <row r="54855" hidden="1" x14ac:dyDescent="0.25"/>
    <row r="54856" hidden="1" x14ac:dyDescent="0.25"/>
    <row r="54857" hidden="1" x14ac:dyDescent="0.25"/>
    <row r="54858" hidden="1" x14ac:dyDescent="0.25"/>
    <row r="54859" hidden="1" x14ac:dyDescent="0.25"/>
    <row r="54860" hidden="1" x14ac:dyDescent="0.25"/>
    <row r="54861" hidden="1" x14ac:dyDescent="0.25"/>
    <row r="54862" hidden="1" x14ac:dyDescent="0.25"/>
    <row r="54863" hidden="1" x14ac:dyDescent="0.25"/>
    <row r="54864" hidden="1" x14ac:dyDescent="0.25"/>
    <row r="54865" hidden="1" x14ac:dyDescent="0.25"/>
    <row r="54866" hidden="1" x14ac:dyDescent="0.25"/>
    <row r="54867" hidden="1" x14ac:dyDescent="0.25"/>
    <row r="54868" hidden="1" x14ac:dyDescent="0.25"/>
    <row r="54869" hidden="1" x14ac:dyDescent="0.25"/>
    <row r="54870" hidden="1" x14ac:dyDescent="0.25"/>
    <row r="54871" hidden="1" x14ac:dyDescent="0.25"/>
    <row r="54872" hidden="1" x14ac:dyDescent="0.25"/>
    <row r="54873" hidden="1" x14ac:dyDescent="0.25"/>
    <row r="54874" hidden="1" x14ac:dyDescent="0.25"/>
    <row r="54875" hidden="1" x14ac:dyDescent="0.25"/>
    <row r="54876" hidden="1" x14ac:dyDescent="0.25"/>
    <row r="54877" hidden="1" x14ac:dyDescent="0.25"/>
    <row r="54878" hidden="1" x14ac:dyDescent="0.25"/>
    <row r="54879" hidden="1" x14ac:dyDescent="0.25"/>
    <row r="54880" hidden="1" x14ac:dyDescent="0.25"/>
    <row r="54881" hidden="1" x14ac:dyDescent="0.25"/>
    <row r="54882" hidden="1" x14ac:dyDescent="0.25"/>
    <row r="54883" hidden="1" x14ac:dyDescent="0.25"/>
    <row r="54884" hidden="1" x14ac:dyDescent="0.25"/>
    <row r="54885" hidden="1" x14ac:dyDescent="0.25"/>
    <row r="54886" hidden="1" x14ac:dyDescent="0.25"/>
    <row r="54887" hidden="1" x14ac:dyDescent="0.25"/>
    <row r="54888" hidden="1" x14ac:dyDescent="0.25"/>
    <row r="54889" hidden="1" x14ac:dyDescent="0.25"/>
    <row r="54890" hidden="1" x14ac:dyDescent="0.25"/>
    <row r="54891" hidden="1" x14ac:dyDescent="0.25"/>
    <row r="54892" hidden="1" x14ac:dyDescent="0.25"/>
    <row r="54893" hidden="1" x14ac:dyDescent="0.25"/>
    <row r="54894" hidden="1" x14ac:dyDescent="0.25"/>
    <row r="54895" hidden="1" x14ac:dyDescent="0.25"/>
    <row r="54896" hidden="1" x14ac:dyDescent="0.25"/>
    <row r="54897" hidden="1" x14ac:dyDescent="0.25"/>
    <row r="54898" hidden="1" x14ac:dyDescent="0.25"/>
    <row r="54899" hidden="1" x14ac:dyDescent="0.25"/>
    <row r="54900" hidden="1" x14ac:dyDescent="0.25"/>
    <row r="54901" hidden="1" x14ac:dyDescent="0.25"/>
    <row r="54902" hidden="1" x14ac:dyDescent="0.25"/>
    <row r="54903" hidden="1" x14ac:dyDescent="0.25"/>
    <row r="54904" hidden="1" x14ac:dyDescent="0.25"/>
    <row r="54905" hidden="1" x14ac:dyDescent="0.25"/>
    <row r="54906" hidden="1" x14ac:dyDescent="0.25"/>
    <row r="54907" hidden="1" x14ac:dyDescent="0.25"/>
    <row r="54908" hidden="1" x14ac:dyDescent="0.25"/>
    <row r="54909" hidden="1" x14ac:dyDescent="0.25"/>
    <row r="54910" hidden="1" x14ac:dyDescent="0.25"/>
    <row r="54911" hidden="1" x14ac:dyDescent="0.25"/>
    <row r="54912" hidden="1" x14ac:dyDescent="0.25"/>
    <row r="54913" hidden="1" x14ac:dyDescent="0.25"/>
    <row r="54914" hidden="1" x14ac:dyDescent="0.25"/>
    <row r="54915" hidden="1" x14ac:dyDescent="0.25"/>
    <row r="54916" hidden="1" x14ac:dyDescent="0.25"/>
    <row r="54917" hidden="1" x14ac:dyDescent="0.25"/>
    <row r="54918" hidden="1" x14ac:dyDescent="0.25"/>
    <row r="54919" hidden="1" x14ac:dyDescent="0.25"/>
    <row r="54920" hidden="1" x14ac:dyDescent="0.25"/>
    <row r="54921" hidden="1" x14ac:dyDescent="0.25"/>
    <row r="54922" hidden="1" x14ac:dyDescent="0.25"/>
    <row r="54923" hidden="1" x14ac:dyDescent="0.25"/>
    <row r="54924" hidden="1" x14ac:dyDescent="0.25"/>
    <row r="54925" hidden="1" x14ac:dyDescent="0.25"/>
    <row r="54926" hidden="1" x14ac:dyDescent="0.25"/>
    <row r="54927" hidden="1" x14ac:dyDescent="0.25"/>
    <row r="54928" hidden="1" x14ac:dyDescent="0.25"/>
    <row r="54929" hidden="1" x14ac:dyDescent="0.25"/>
    <row r="54930" hidden="1" x14ac:dyDescent="0.25"/>
    <row r="54931" hidden="1" x14ac:dyDescent="0.25"/>
    <row r="54932" hidden="1" x14ac:dyDescent="0.25"/>
    <row r="54933" hidden="1" x14ac:dyDescent="0.25"/>
    <row r="54934" hidden="1" x14ac:dyDescent="0.25"/>
    <row r="54935" hidden="1" x14ac:dyDescent="0.25"/>
    <row r="54936" hidden="1" x14ac:dyDescent="0.25"/>
    <row r="54937" hidden="1" x14ac:dyDescent="0.25"/>
    <row r="54938" hidden="1" x14ac:dyDescent="0.25"/>
    <row r="54939" hidden="1" x14ac:dyDescent="0.25"/>
    <row r="54940" hidden="1" x14ac:dyDescent="0.25"/>
    <row r="54941" hidden="1" x14ac:dyDescent="0.25"/>
    <row r="54942" hidden="1" x14ac:dyDescent="0.25"/>
    <row r="54943" hidden="1" x14ac:dyDescent="0.25"/>
    <row r="54944" hidden="1" x14ac:dyDescent="0.25"/>
    <row r="54945" hidden="1" x14ac:dyDescent="0.25"/>
    <row r="54946" hidden="1" x14ac:dyDescent="0.25"/>
    <row r="54947" hidden="1" x14ac:dyDescent="0.25"/>
    <row r="54948" hidden="1" x14ac:dyDescent="0.25"/>
    <row r="54949" hidden="1" x14ac:dyDescent="0.25"/>
    <row r="54950" hidden="1" x14ac:dyDescent="0.25"/>
    <row r="54951" hidden="1" x14ac:dyDescent="0.25"/>
    <row r="54952" hidden="1" x14ac:dyDescent="0.25"/>
    <row r="54953" hidden="1" x14ac:dyDescent="0.25"/>
    <row r="54954" hidden="1" x14ac:dyDescent="0.25"/>
    <row r="54955" hidden="1" x14ac:dyDescent="0.25"/>
    <row r="54956" hidden="1" x14ac:dyDescent="0.25"/>
    <row r="54957" hidden="1" x14ac:dyDescent="0.25"/>
    <row r="54958" hidden="1" x14ac:dyDescent="0.25"/>
    <row r="54959" hidden="1" x14ac:dyDescent="0.25"/>
    <row r="54960" hidden="1" x14ac:dyDescent="0.25"/>
    <row r="54961" hidden="1" x14ac:dyDescent="0.25"/>
    <row r="54962" hidden="1" x14ac:dyDescent="0.25"/>
    <row r="54963" hidden="1" x14ac:dyDescent="0.25"/>
    <row r="54964" hidden="1" x14ac:dyDescent="0.25"/>
    <row r="54965" hidden="1" x14ac:dyDescent="0.25"/>
    <row r="54966" hidden="1" x14ac:dyDescent="0.25"/>
    <row r="54967" hidden="1" x14ac:dyDescent="0.25"/>
    <row r="54968" hidden="1" x14ac:dyDescent="0.25"/>
    <row r="54969" hidden="1" x14ac:dyDescent="0.25"/>
    <row r="54970" hidden="1" x14ac:dyDescent="0.25"/>
    <row r="54971" hidden="1" x14ac:dyDescent="0.25"/>
    <row r="54972" hidden="1" x14ac:dyDescent="0.25"/>
    <row r="54973" hidden="1" x14ac:dyDescent="0.25"/>
    <row r="54974" hidden="1" x14ac:dyDescent="0.25"/>
    <row r="54975" hidden="1" x14ac:dyDescent="0.25"/>
    <row r="54976" hidden="1" x14ac:dyDescent="0.25"/>
    <row r="54977" hidden="1" x14ac:dyDescent="0.25"/>
    <row r="54978" hidden="1" x14ac:dyDescent="0.25"/>
    <row r="54979" hidden="1" x14ac:dyDescent="0.25"/>
    <row r="54980" hidden="1" x14ac:dyDescent="0.25"/>
    <row r="54981" hidden="1" x14ac:dyDescent="0.25"/>
    <row r="54982" hidden="1" x14ac:dyDescent="0.25"/>
    <row r="54983" hidden="1" x14ac:dyDescent="0.25"/>
    <row r="54984" hidden="1" x14ac:dyDescent="0.25"/>
    <row r="54985" hidden="1" x14ac:dyDescent="0.25"/>
    <row r="54986" hidden="1" x14ac:dyDescent="0.25"/>
    <row r="54987" hidden="1" x14ac:dyDescent="0.25"/>
    <row r="54988" hidden="1" x14ac:dyDescent="0.25"/>
    <row r="54989" hidden="1" x14ac:dyDescent="0.25"/>
    <row r="54990" hidden="1" x14ac:dyDescent="0.25"/>
    <row r="54991" hidden="1" x14ac:dyDescent="0.25"/>
    <row r="54992" hidden="1" x14ac:dyDescent="0.25"/>
    <row r="54993" hidden="1" x14ac:dyDescent="0.25"/>
    <row r="54994" hidden="1" x14ac:dyDescent="0.25"/>
    <row r="54995" hidden="1" x14ac:dyDescent="0.25"/>
    <row r="54996" hidden="1" x14ac:dyDescent="0.25"/>
    <row r="54997" hidden="1" x14ac:dyDescent="0.25"/>
    <row r="54998" hidden="1" x14ac:dyDescent="0.25"/>
    <row r="54999" hidden="1" x14ac:dyDescent="0.25"/>
    <row r="55000" hidden="1" x14ac:dyDescent="0.25"/>
    <row r="55001" hidden="1" x14ac:dyDescent="0.25"/>
    <row r="55002" hidden="1" x14ac:dyDescent="0.25"/>
    <row r="55003" hidden="1" x14ac:dyDescent="0.25"/>
    <row r="55004" hidden="1" x14ac:dyDescent="0.25"/>
    <row r="55005" hidden="1" x14ac:dyDescent="0.25"/>
    <row r="55006" hidden="1" x14ac:dyDescent="0.25"/>
    <row r="55007" hidden="1" x14ac:dyDescent="0.25"/>
    <row r="55008" hidden="1" x14ac:dyDescent="0.25"/>
    <row r="55009" hidden="1" x14ac:dyDescent="0.25"/>
    <row r="55010" hidden="1" x14ac:dyDescent="0.25"/>
    <row r="55011" hidden="1" x14ac:dyDescent="0.25"/>
    <row r="55012" hidden="1" x14ac:dyDescent="0.25"/>
    <row r="55013" hidden="1" x14ac:dyDescent="0.25"/>
    <row r="55014" hidden="1" x14ac:dyDescent="0.25"/>
    <row r="55015" hidden="1" x14ac:dyDescent="0.25"/>
    <row r="55016" hidden="1" x14ac:dyDescent="0.25"/>
    <row r="55017" hidden="1" x14ac:dyDescent="0.25"/>
    <row r="55018" hidden="1" x14ac:dyDescent="0.25"/>
    <row r="55019" hidden="1" x14ac:dyDescent="0.25"/>
    <row r="55020" hidden="1" x14ac:dyDescent="0.25"/>
    <row r="55021" hidden="1" x14ac:dyDescent="0.25"/>
    <row r="55022" hidden="1" x14ac:dyDescent="0.25"/>
    <row r="55023" hidden="1" x14ac:dyDescent="0.25"/>
    <row r="55024" hidden="1" x14ac:dyDescent="0.25"/>
    <row r="55025" hidden="1" x14ac:dyDescent="0.25"/>
    <row r="55026" hidden="1" x14ac:dyDescent="0.25"/>
    <row r="55027" hidden="1" x14ac:dyDescent="0.25"/>
    <row r="55028" hidden="1" x14ac:dyDescent="0.25"/>
    <row r="55029" hidden="1" x14ac:dyDescent="0.25"/>
    <row r="55030" hidden="1" x14ac:dyDescent="0.25"/>
    <row r="55031" hidden="1" x14ac:dyDescent="0.25"/>
    <row r="55032" hidden="1" x14ac:dyDescent="0.25"/>
    <row r="55033" hidden="1" x14ac:dyDescent="0.25"/>
    <row r="55034" hidden="1" x14ac:dyDescent="0.25"/>
    <row r="55035" hidden="1" x14ac:dyDescent="0.25"/>
    <row r="55036" hidden="1" x14ac:dyDescent="0.25"/>
    <row r="55037" hidden="1" x14ac:dyDescent="0.25"/>
    <row r="55038" hidden="1" x14ac:dyDescent="0.25"/>
    <row r="55039" hidden="1" x14ac:dyDescent="0.25"/>
    <row r="55040" hidden="1" x14ac:dyDescent="0.25"/>
    <row r="55041" hidden="1" x14ac:dyDescent="0.25"/>
    <row r="55042" hidden="1" x14ac:dyDescent="0.25"/>
    <row r="55043" hidden="1" x14ac:dyDescent="0.25"/>
    <row r="55044" hidden="1" x14ac:dyDescent="0.25"/>
    <row r="55045" hidden="1" x14ac:dyDescent="0.25"/>
    <row r="55046" hidden="1" x14ac:dyDescent="0.25"/>
    <row r="55047" hidden="1" x14ac:dyDescent="0.25"/>
    <row r="55048" hidden="1" x14ac:dyDescent="0.25"/>
    <row r="55049" hidden="1" x14ac:dyDescent="0.25"/>
    <row r="55050" hidden="1" x14ac:dyDescent="0.25"/>
    <row r="55051" hidden="1" x14ac:dyDescent="0.25"/>
    <row r="55052" hidden="1" x14ac:dyDescent="0.25"/>
    <row r="55053" hidden="1" x14ac:dyDescent="0.25"/>
    <row r="55054" hidden="1" x14ac:dyDescent="0.25"/>
    <row r="55055" hidden="1" x14ac:dyDescent="0.25"/>
    <row r="55056" hidden="1" x14ac:dyDescent="0.25"/>
    <row r="55057" hidden="1" x14ac:dyDescent="0.25"/>
    <row r="55058" hidden="1" x14ac:dyDescent="0.25"/>
    <row r="55059" hidden="1" x14ac:dyDescent="0.25"/>
    <row r="55060" hidden="1" x14ac:dyDescent="0.25"/>
    <row r="55061" hidden="1" x14ac:dyDescent="0.25"/>
    <row r="55062" hidden="1" x14ac:dyDescent="0.25"/>
    <row r="55063" hidden="1" x14ac:dyDescent="0.25"/>
    <row r="55064" hidden="1" x14ac:dyDescent="0.25"/>
    <row r="55065" hidden="1" x14ac:dyDescent="0.25"/>
    <row r="55066" hidden="1" x14ac:dyDescent="0.25"/>
    <row r="55067" hidden="1" x14ac:dyDescent="0.25"/>
    <row r="55068" hidden="1" x14ac:dyDescent="0.25"/>
    <row r="55069" hidden="1" x14ac:dyDescent="0.25"/>
    <row r="55070" hidden="1" x14ac:dyDescent="0.25"/>
    <row r="55071" hidden="1" x14ac:dyDescent="0.25"/>
    <row r="55072" hidden="1" x14ac:dyDescent="0.25"/>
    <row r="55073" hidden="1" x14ac:dyDescent="0.25"/>
    <row r="55074" hidden="1" x14ac:dyDescent="0.25"/>
    <row r="55075" hidden="1" x14ac:dyDescent="0.25"/>
    <row r="55076" hidden="1" x14ac:dyDescent="0.25"/>
    <row r="55077" hidden="1" x14ac:dyDescent="0.25"/>
    <row r="55078" hidden="1" x14ac:dyDescent="0.25"/>
    <row r="55079" hidden="1" x14ac:dyDescent="0.25"/>
    <row r="55080" hidden="1" x14ac:dyDescent="0.25"/>
    <row r="55081" hidden="1" x14ac:dyDescent="0.25"/>
    <row r="55082" hidden="1" x14ac:dyDescent="0.25"/>
    <row r="55083" hidden="1" x14ac:dyDescent="0.25"/>
    <row r="55084" hidden="1" x14ac:dyDescent="0.25"/>
    <row r="55085" hidden="1" x14ac:dyDescent="0.25"/>
    <row r="55086" hidden="1" x14ac:dyDescent="0.25"/>
    <row r="55087" hidden="1" x14ac:dyDescent="0.25"/>
    <row r="55088" hidden="1" x14ac:dyDescent="0.25"/>
    <row r="55089" hidden="1" x14ac:dyDescent="0.25"/>
    <row r="55090" hidden="1" x14ac:dyDescent="0.25"/>
    <row r="55091" hidden="1" x14ac:dyDescent="0.25"/>
    <row r="55092" hidden="1" x14ac:dyDescent="0.25"/>
    <row r="55093" hidden="1" x14ac:dyDescent="0.25"/>
    <row r="55094" hidden="1" x14ac:dyDescent="0.25"/>
    <row r="55095" hidden="1" x14ac:dyDescent="0.25"/>
    <row r="55096" hidden="1" x14ac:dyDescent="0.25"/>
    <row r="55097" hidden="1" x14ac:dyDescent="0.25"/>
    <row r="55098" hidden="1" x14ac:dyDescent="0.25"/>
    <row r="55099" hidden="1" x14ac:dyDescent="0.25"/>
    <row r="55100" hidden="1" x14ac:dyDescent="0.25"/>
    <row r="55101" hidden="1" x14ac:dyDescent="0.25"/>
    <row r="55102" hidden="1" x14ac:dyDescent="0.25"/>
    <row r="55103" hidden="1" x14ac:dyDescent="0.25"/>
    <row r="55104" hidden="1" x14ac:dyDescent="0.25"/>
    <row r="55105" hidden="1" x14ac:dyDescent="0.25"/>
    <row r="55106" hidden="1" x14ac:dyDescent="0.25"/>
    <row r="55107" hidden="1" x14ac:dyDescent="0.25"/>
    <row r="55108" hidden="1" x14ac:dyDescent="0.25"/>
    <row r="55109" hidden="1" x14ac:dyDescent="0.25"/>
    <row r="55110" hidden="1" x14ac:dyDescent="0.25"/>
    <row r="55111" hidden="1" x14ac:dyDescent="0.25"/>
    <row r="55112" hidden="1" x14ac:dyDescent="0.25"/>
    <row r="55113" hidden="1" x14ac:dyDescent="0.25"/>
    <row r="55114" hidden="1" x14ac:dyDescent="0.25"/>
    <row r="55115" hidden="1" x14ac:dyDescent="0.25"/>
    <row r="55116" hidden="1" x14ac:dyDescent="0.25"/>
    <row r="55117" hidden="1" x14ac:dyDescent="0.25"/>
    <row r="55118" hidden="1" x14ac:dyDescent="0.25"/>
    <row r="55119" hidden="1" x14ac:dyDescent="0.25"/>
    <row r="55120" hidden="1" x14ac:dyDescent="0.25"/>
    <row r="55121" hidden="1" x14ac:dyDescent="0.25"/>
    <row r="55122" hidden="1" x14ac:dyDescent="0.25"/>
    <row r="55123" hidden="1" x14ac:dyDescent="0.25"/>
    <row r="55124" hidden="1" x14ac:dyDescent="0.25"/>
    <row r="55125" hidden="1" x14ac:dyDescent="0.25"/>
    <row r="55126" hidden="1" x14ac:dyDescent="0.25"/>
    <row r="55127" hidden="1" x14ac:dyDescent="0.25"/>
    <row r="55128" hidden="1" x14ac:dyDescent="0.25"/>
    <row r="55129" hidden="1" x14ac:dyDescent="0.25"/>
    <row r="55130" hidden="1" x14ac:dyDescent="0.25"/>
    <row r="55131" hidden="1" x14ac:dyDescent="0.25"/>
    <row r="55132" hidden="1" x14ac:dyDescent="0.25"/>
    <row r="55133" hidden="1" x14ac:dyDescent="0.25"/>
    <row r="55134" hidden="1" x14ac:dyDescent="0.25"/>
    <row r="55135" hidden="1" x14ac:dyDescent="0.25"/>
    <row r="55136" hidden="1" x14ac:dyDescent="0.25"/>
    <row r="55137" hidden="1" x14ac:dyDescent="0.25"/>
    <row r="55138" hidden="1" x14ac:dyDescent="0.25"/>
    <row r="55139" hidden="1" x14ac:dyDescent="0.25"/>
    <row r="55140" hidden="1" x14ac:dyDescent="0.25"/>
    <row r="55141" hidden="1" x14ac:dyDescent="0.25"/>
    <row r="55142" hidden="1" x14ac:dyDescent="0.25"/>
    <row r="55143" hidden="1" x14ac:dyDescent="0.25"/>
    <row r="55144" hidden="1" x14ac:dyDescent="0.25"/>
    <row r="55145" hidden="1" x14ac:dyDescent="0.25"/>
    <row r="55146" hidden="1" x14ac:dyDescent="0.25"/>
    <row r="55147" hidden="1" x14ac:dyDescent="0.25"/>
    <row r="55148" hidden="1" x14ac:dyDescent="0.25"/>
    <row r="55149" hidden="1" x14ac:dyDescent="0.25"/>
    <row r="55150" hidden="1" x14ac:dyDescent="0.25"/>
    <row r="55151" hidden="1" x14ac:dyDescent="0.25"/>
    <row r="55152" hidden="1" x14ac:dyDescent="0.25"/>
    <row r="55153" hidden="1" x14ac:dyDescent="0.25"/>
    <row r="55154" hidden="1" x14ac:dyDescent="0.25"/>
    <row r="55155" hidden="1" x14ac:dyDescent="0.25"/>
    <row r="55156" hidden="1" x14ac:dyDescent="0.25"/>
    <row r="55157" hidden="1" x14ac:dyDescent="0.25"/>
    <row r="55158" hidden="1" x14ac:dyDescent="0.25"/>
    <row r="55159" hidden="1" x14ac:dyDescent="0.25"/>
    <row r="55160" hidden="1" x14ac:dyDescent="0.25"/>
    <row r="55161" hidden="1" x14ac:dyDescent="0.25"/>
    <row r="55162" hidden="1" x14ac:dyDescent="0.25"/>
    <row r="55163" hidden="1" x14ac:dyDescent="0.25"/>
    <row r="55164" hidden="1" x14ac:dyDescent="0.25"/>
    <row r="55165" hidden="1" x14ac:dyDescent="0.25"/>
    <row r="55166" hidden="1" x14ac:dyDescent="0.25"/>
    <row r="55167" hidden="1" x14ac:dyDescent="0.25"/>
    <row r="55168" hidden="1" x14ac:dyDescent="0.25"/>
    <row r="55169" hidden="1" x14ac:dyDescent="0.25"/>
    <row r="55170" hidden="1" x14ac:dyDescent="0.25"/>
    <row r="55171" hidden="1" x14ac:dyDescent="0.25"/>
    <row r="55172" hidden="1" x14ac:dyDescent="0.25"/>
    <row r="55173" hidden="1" x14ac:dyDescent="0.25"/>
    <row r="55174" hidden="1" x14ac:dyDescent="0.25"/>
    <row r="55175" hidden="1" x14ac:dyDescent="0.25"/>
    <row r="55176" hidden="1" x14ac:dyDescent="0.25"/>
    <row r="55177" hidden="1" x14ac:dyDescent="0.25"/>
    <row r="55178" hidden="1" x14ac:dyDescent="0.25"/>
    <row r="55179" hidden="1" x14ac:dyDescent="0.25"/>
    <row r="55180" hidden="1" x14ac:dyDescent="0.25"/>
    <row r="55181" hidden="1" x14ac:dyDescent="0.25"/>
    <row r="55182" hidden="1" x14ac:dyDescent="0.25"/>
    <row r="55183" hidden="1" x14ac:dyDescent="0.25"/>
    <row r="55184" hidden="1" x14ac:dyDescent="0.25"/>
    <row r="55185" hidden="1" x14ac:dyDescent="0.25"/>
    <row r="55186" hidden="1" x14ac:dyDescent="0.25"/>
    <row r="55187" hidden="1" x14ac:dyDescent="0.25"/>
    <row r="55188" hidden="1" x14ac:dyDescent="0.25"/>
    <row r="55189" hidden="1" x14ac:dyDescent="0.25"/>
    <row r="55190" hidden="1" x14ac:dyDescent="0.25"/>
    <row r="55191" hidden="1" x14ac:dyDescent="0.25"/>
    <row r="55192" hidden="1" x14ac:dyDescent="0.25"/>
    <row r="55193" hidden="1" x14ac:dyDescent="0.25"/>
    <row r="55194" hidden="1" x14ac:dyDescent="0.25"/>
    <row r="55195" hidden="1" x14ac:dyDescent="0.25"/>
    <row r="55196" hidden="1" x14ac:dyDescent="0.25"/>
    <row r="55197" hidden="1" x14ac:dyDescent="0.25"/>
    <row r="55198" hidden="1" x14ac:dyDescent="0.25"/>
    <row r="55199" hidden="1" x14ac:dyDescent="0.25"/>
    <row r="55200" hidden="1" x14ac:dyDescent="0.25"/>
    <row r="55201" hidden="1" x14ac:dyDescent="0.25"/>
    <row r="55202" hidden="1" x14ac:dyDescent="0.25"/>
    <row r="55203" hidden="1" x14ac:dyDescent="0.25"/>
    <row r="55204" hidden="1" x14ac:dyDescent="0.25"/>
    <row r="55205" hidden="1" x14ac:dyDescent="0.25"/>
    <row r="55206" hidden="1" x14ac:dyDescent="0.25"/>
    <row r="55207" hidden="1" x14ac:dyDescent="0.25"/>
    <row r="55208" hidden="1" x14ac:dyDescent="0.25"/>
    <row r="55209" hidden="1" x14ac:dyDescent="0.25"/>
    <row r="55210" hidden="1" x14ac:dyDescent="0.25"/>
    <row r="55211" hidden="1" x14ac:dyDescent="0.25"/>
    <row r="55212" hidden="1" x14ac:dyDescent="0.25"/>
    <row r="55213" hidden="1" x14ac:dyDescent="0.25"/>
    <row r="55214" hidden="1" x14ac:dyDescent="0.25"/>
    <row r="55215" hidden="1" x14ac:dyDescent="0.25"/>
    <row r="55216" hidden="1" x14ac:dyDescent="0.25"/>
    <row r="55217" hidden="1" x14ac:dyDescent="0.25"/>
    <row r="55218" hidden="1" x14ac:dyDescent="0.25"/>
    <row r="55219" hidden="1" x14ac:dyDescent="0.25"/>
    <row r="55220" hidden="1" x14ac:dyDescent="0.25"/>
    <row r="55221" hidden="1" x14ac:dyDescent="0.25"/>
    <row r="55222" hidden="1" x14ac:dyDescent="0.25"/>
    <row r="55223" hidden="1" x14ac:dyDescent="0.25"/>
    <row r="55224" hidden="1" x14ac:dyDescent="0.25"/>
    <row r="55225" hidden="1" x14ac:dyDescent="0.25"/>
    <row r="55226" hidden="1" x14ac:dyDescent="0.25"/>
    <row r="55227" hidden="1" x14ac:dyDescent="0.25"/>
    <row r="55228" hidden="1" x14ac:dyDescent="0.25"/>
    <row r="55229" hidden="1" x14ac:dyDescent="0.25"/>
    <row r="55230" hidden="1" x14ac:dyDescent="0.25"/>
    <row r="55231" hidden="1" x14ac:dyDescent="0.25"/>
    <row r="55232" hidden="1" x14ac:dyDescent="0.25"/>
    <row r="55233" hidden="1" x14ac:dyDescent="0.25"/>
    <row r="55234" hidden="1" x14ac:dyDescent="0.25"/>
    <row r="55235" hidden="1" x14ac:dyDescent="0.25"/>
    <row r="55236" hidden="1" x14ac:dyDescent="0.25"/>
    <row r="55237" hidden="1" x14ac:dyDescent="0.25"/>
    <row r="55238" hidden="1" x14ac:dyDescent="0.25"/>
    <row r="55239" hidden="1" x14ac:dyDescent="0.25"/>
    <row r="55240" hidden="1" x14ac:dyDescent="0.25"/>
    <row r="55241" hidden="1" x14ac:dyDescent="0.25"/>
    <row r="55242" hidden="1" x14ac:dyDescent="0.25"/>
    <row r="55243" hidden="1" x14ac:dyDescent="0.25"/>
    <row r="55244" hidden="1" x14ac:dyDescent="0.25"/>
    <row r="55245" hidden="1" x14ac:dyDescent="0.25"/>
    <row r="55246" hidden="1" x14ac:dyDescent="0.25"/>
    <row r="55247" hidden="1" x14ac:dyDescent="0.25"/>
    <row r="55248" hidden="1" x14ac:dyDescent="0.25"/>
    <row r="55249" hidden="1" x14ac:dyDescent="0.25"/>
    <row r="55250" hidden="1" x14ac:dyDescent="0.25"/>
    <row r="55251" hidden="1" x14ac:dyDescent="0.25"/>
    <row r="55252" hidden="1" x14ac:dyDescent="0.25"/>
    <row r="55253" hidden="1" x14ac:dyDescent="0.25"/>
    <row r="55254" hidden="1" x14ac:dyDescent="0.25"/>
    <row r="55255" hidden="1" x14ac:dyDescent="0.25"/>
    <row r="55256" hidden="1" x14ac:dyDescent="0.25"/>
    <row r="55257" hidden="1" x14ac:dyDescent="0.25"/>
    <row r="55258" hidden="1" x14ac:dyDescent="0.25"/>
    <row r="55259" hidden="1" x14ac:dyDescent="0.25"/>
    <row r="55260" hidden="1" x14ac:dyDescent="0.25"/>
    <row r="55261" hidden="1" x14ac:dyDescent="0.25"/>
    <row r="55262" hidden="1" x14ac:dyDescent="0.25"/>
    <row r="55263" hidden="1" x14ac:dyDescent="0.25"/>
    <row r="55264" hidden="1" x14ac:dyDescent="0.25"/>
    <row r="55265" hidden="1" x14ac:dyDescent="0.25"/>
    <row r="55266" hidden="1" x14ac:dyDescent="0.25"/>
    <row r="55267" hidden="1" x14ac:dyDescent="0.25"/>
    <row r="55268" hidden="1" x14ac:dyDescent="0.25"/>
    <row r="55269" hidden="1" x14ac:dyDescent="0.25"/>
    <row r="55270" hidden="1" x14ac:dyDescent="0.25"/>
    <row r="55271" hidden="1" x14ac:dyDescent="0.25"/>
    <row r="55272" hidden="1" x14ac:dyDescent="0.25"/>
    <row r="55273" hidden="1" x14ac:dyDescent="0.25"/>
    <row r="55274" hidden="1" x14ac:dyDescent="0.25"/>
    <row r="55275" hidden="1" x14ac:dyDescent="0.25"/>
    <row r="55276" hidden="1" x14ac:dyDescent="0.25"/>
    <row r="55277" hidden="1" x14ac:dyDescent="0.25"/>
    <row r="55278" hidden="1" x14ac:dyDescent="0.25"/>
    <row r="55279" hidden="1" x14ac:dyDescent="0.25"/>
    <row r="55280" hidden="1" x14ac:dyDescent="0.25"/>
    <row r="55281" hidden="1" x14ac:dyDescent="0.25"/>
    <row r="55282" hidden="1" x14ac:dyDescent="0.25"/>
    <row r="55283" hidden="1" x14ac:dyDescent="0.25"/>
    <row r="55284" hidden="1" x14ac:dyDescent="0.25"/>
    <row r="55285" hidden="1" x14ac:dyDescent="0.25"/>
    <row r="55286" hidden="1" x14ac:dyDescent="0.25"/>
    <row r="55287" hidden="1" x14ac:dyDescent="0.25"/>
    <row r="55288" hidden="1" x14ac:dyDescent="0.25"/>
    <row r="55289" hidden="1" x14ac:dyDescent="0.25"/>
    <row r="55290" hidden="1" x14ac:dyDescent="0.25"/>
    <row r="55291" hidden="1" x14ac:dyDescent="0.25"/>
    <row r="55292" hidden="1" x14ac:dyDescent="0.25"/>
    <row r="55293" hidden="1" x14ac:dyDescent="0.25"/>
    <row r="55294" hidden="1" x14ac:dyDescent="0.25"/>
    <row r="55295" hidden="1" x14ac:dyDescent="0.25"/>
    <row r="55296" hidden="1" x14ac:dyDescent="0.25"/>
    <row r="55297" hidden="1" x14ac:dyDescent="0.25"/>
    <row r="55298" hidden="1" x14ac:dyDescent="0.25"/>
    <row r="55299" hidden="1" x14ac:dyDescent="0.25"/>
    <row r="55300" hidden="1" x14ac:dyDescent="0.25"/>
    <row r="55301" hidden="1" x14ac:dyDescent="0.25"/>
    <row r="55302" hidden="1" x14ac:dyDescent="0.25"/>
    <row r="55303" hidden="1" x14ac:dyDescent="0.25"/>
    <row r="55304" hidden="1" x14ac:dyDescent="0.25"/>
    <row r="55305" hidden="1" x14ac:dyDescent="0.25"/>
    <row r="55306" hidden="1" x14ac:dyDescent="0.25"/>
    <row r="55307" hidden="1" x14ac:dyDescent="0.25"/>
    <row r="55308" hidden="1" x14ac:dyDescent="0.25"/>
    <row r="55309" hidden="1" x14ac:dyDescent="0.25"/>
    <row r="55310" hidden="1" x14ac:dyDescent="0.25"/>
    <row r="55311" hidden="1" x14ac:dyDescent="0.25"/>
    <row r="55312" hidden="1" x14ac:dyDescent="0.25"/>
    <row r="55313" hidden="1" x14ac:dyDescent="0.25"/>
    <row r="55314" hidden="1" x14ac:dyDescent="0.25"/>
    <row r="55315" hidden="1" x14ac:dyDescent="0.25"/>
    <row r="55316" hidden="1" x14ac:dyDescent="0.25"/>
    <row r="55317" hidden="1" x14ac:dyDescent="0.25"/>
    <row r="55318" hidden="1" x14ac:dyDescent="0.25"/>
    <row r="55319" hidden="1" x14ac:dyDescent="0.25"/>
    <row r="55320" hidden="1" x14ac:dyDescent="0.25"/>
    <row r="55321" hidden="1" x14ac:dyDescent="0.25"/>
    <row r="55322" hidden="1" x14ac:dyDescent="0.25"/>
    <row r="55323" hidden="1" x14ac:dyDescent="0.25"/>
    <row r="55324" hidden="1" x14ac:dyDescent="0.25"/>
    <row r="55325" hidden="1" x14ac:dyDescent="0.25"/>
    <row r="55326" hidden="1" x14ac:dyDescent="0.25"/>
    <row r="55327" hidden="1" x14ac:dyDescent="0.25"/>
    <row r="55328" hidden="1" x14ac:dyDescent="0.25"/>
    <row r="55329" hidden="1" x14ac:dyDescent="0.25"/>
    <row r="55330" hidden="1" x14ac:dyDescent="0.25"/>
    <row r="55331" hidden="1" x14ac:dyDescent="0.25"/>
    <row r="55332" hidden="1" x14ac:dyDescent="0.25"/>
    <row r="55333" hidden="1" x14ac:dyDescent="0.25"/>
    <row r="55334" hidden="1" x14ac:dyDescent="0.25"/>
    <row r="55335" hidden="1" x14ac:dyDescent="0.25"/>
    <row r="55336" hidden="1" x14ac:dyDescent="0.25"/>
    <row r="55337" hidden="1" x14ac:dyDescent="0.25"/>
    <row r="55338" hidden="1" x14ac:dyDescent="0.25"/>
    <row r="55339" hidden="1" x14ac:dyDescent="0.25"/>
    <row r="55340" hidden="1" x14ac:dyDescent="0.25"/>
    <row r="55341" hidden="1" x14ac:dyDescent="0.25"/>
    <row r="55342" hidden="1" x14ac:dyDescent="0.25"/>
    <row r="55343" hidden="1" x14ac:dyDescent="0.25"/>
    <row r="55344" hidden="1" x14ac:dyDescent="0.25"/>
    <row r="55345" hidden="1" x14ac:dyDescent="0.25"/>
    <row r="55346" hidden="1" x14ac:dyDescent="0.25"/>
    <row r="55347" hidden="1" x14ac:dyDescent="0.25"/>
    <row r="55348" hidden="1" x14ac:dyDescent="0.25"/>
    <row r="55349" hidden="1" x14ac:dyDescent="0.25"/>
    <row r="55350" hidden="1" x14ac:dyDescent="0.25"/>
    <row r="55351" hidden="1" x14ac:dyDescent="0.25"/>
    <row r="55352" hidden="1" x14ac:dyDescent="0.25"/>
    <row r="55353" hidden="1" x14ac:dyDescent="0.25"/>
    <row r="55354" hidden="1" x14ac:dyDescent="0.25"/>
    <row r="55355" hidden="1" x14ac:dyDescent="0.25"/>
    <row r="55356" hidden="1" x14ac:dyDescent="0.25"/>
    <row r="55357" hidden="1" x14ac:dyDescent="0.25"/>
    <row r="55358" hidden="1" x14ac:dyDescent="0.25"/>
    <row r="55359" hidden="1" x14ac:dyDescent="0.25"/>
    <row r="55360" hidden="1" x14ac:dyDescent="0.25"/>
    <row r="55361" hidden="1" x14ac:dyDescent="0.25"/>
    <row r="55362" hidden="1" x14ac:dyDescent="0.25"/>
    <row r="55363" hidden="1" x14ac:dyDescent="0.25"/>
    <row r="55364" hidden="1" x14ac:dyDescent="0.25"/>
    <row r="55365" hidden="1" x14ac:dyDescent="0.25"/>
    <row r="55366" hidden="1" x14ac:dyDescent="0.25"/>
    <row r="55367" hidden="1" x14ac:dyDescent="0.25"/>
    <row r="55368" hidden="1" x14ac:dyDescent="0.25"/>
    <row r="55369" hidden="1" x14ac:dyDescent="0.25"/>
    <row r="55370" hidden="1" x14ac:dyDescent="0.25"/>
    <row r="55371" hidden="1" x14ac:dyDescent="0.25"/>
    <row r="55372" hidden="1" x14ac:dyDescent="0.25"/>
    <row r="55373" hidden="1" x14ac:dyDescent="0.25"/>
    <row r="55374" hidden="1" x14ac:dyDescent="0.25"/>
    <row r="55375" hidden="1" x14ac:dyDescent="0.25"/>
    <row r="55376" hidden="1" x14ac:dyDescent="0.25"/>
    <row r="55377" hidden="1" x14ac:dyDescent="0.25"/>
    <row r="55378" hidden="1" x14ac:dyDescent="0.25"/>
    <row r="55379" hidden="1" x14ac:dyDescent="0.25"/>
    <row r="55380" hidden="1" x14ac:dyDescent="0.25"/>
    <row r="55381" hidden="1" x14ac:dyDescent="0.25"/>
    <row r="55382" hidden="1" x14ac:dyDescent="0.25"/>
    <row r="55383" hidden="1" x14ac:dyDescent="0.25"/>
    <row r="55384" hidden="1" x14ac:dyDescent="0.25"/>
    <row r="55385" hidden="1" x14ac:dyDescent="0.25"/>
    <row r="55386" hidden="1" x14ac:dyDescent="0.25"/>
    <row r="55387" hidden="1" x14ac:dyDescent="0.25"/>
    <row r="55388" hidden="1" x14ac:dyDescent="0.25"/>
    <row r="55389" hidden="1" x14ac:dyDescent="0.25"/>
    <row r="55390" hidden="1" x14ac:dyDescent="0.25"/>
    <row r="55391" hidden="1" x14ac:dyDescent="0.25"/>
    <row r="55392" hidden="1" x14ac:dyDescent="0.25"/>
    <row r="55393" hidden="1" x14ac:dyDescent="0.25"/>
    <row r="55394" hidden="1" x14ac:dyDescent="0.25"/>
    <row r="55395" hidden="1" x14ac:dyDescent="0.25"/>
    <row r="55396" hidden="1" x14ac:dyDescent="0.25"/>
    <row r="55397" hidden="1" x14ac:dyDescent="0.25"/>
    <row r="55398" hidden="1" x14ac:dyDescent="0.25"/>
    <row r="55399" hidden="1" x14ac:dyDescent="0.25"/>
    <row r="55400" hidden="1" x14ac:dyDescent="0.25"/>
    <row r="55401" hidden="1" x14ac:dyDescent="0.25"/>
    <row r="55402" hidden="1" x14ac:dyDescent="0.25"/>
    <row r="55403" hidden="1" x14ac:dyDescent="0.25"/>
    <row r="55404" hidden="1" x14ac:dyDescent="0.25"/>
    <row r="55405" hidden="1" x14ac:dyDescent="0.25"/>
    <row r="55406" hidden="1" x14ac:dyDescent="0.25"/>
    <row r="55407" hidden="1" x14ac:dyDescent="0.25"/>
    <row r="55408" hidden="1" x14ac:dyDescent="0.25"/>
    <row r="55409" hidden="1" x14ac:dyDescent="0.25"/>
    <row r="55410" hidden="1" x14ac:dyDescent="0.25"/>
    <row r="55411" hidden="1" x14ac:dyDescent="0.25"/>
    <row r="55412" hidden="1" x14ac:dyDescent="0.25"/>
    <row r="55413" hidden="1" x14ac:dyDescent="0.25"/>
    <row r="55414" hidden="1" x14ac:dyDescent="0.25"/>
    <row r="55415" hidden="1" x14ac:dyDescent="0.25"/>
    <row r="55416" hidden="1" x14ac:dyDescent="0.25"/>
    <row r="55417" hidden="1" x14ac:dyDescent="0.25"/>
    <row r="55418" hidden="1" x14ac:dyDescent="0.25"/>
    <row r="55419" hidden="1" x14ac:dyDescent="0.25"/>
    <row r="55420" hidden="1" x14ac:dyDescent="0.25"/>
    <row r="55421" hidden="1" x14ac:dyDescent="0.25"/>
    <row r="55422" hidden="1" x14ac:dyDescent="0.25"/>
    <row r="55423" hidden="1" x14ac:dyDescent="0.25"/>
    <row r="55424" hidden="1" x14ac:dyDescent="0.25"/>
    <row r="55425" hidden="1" x14ac:dyDescent="0.25"/>
    <row r="55426" hidden="1" x14ac:dyDescent="0.25"/>
    <row r="55427" hidden="1" x14ac:dyDescent="0.25"/>
    <row r="55428" hidden="1" x14ac:dyDescent="0.25"/>
    <row r="55429" hidden="1" x14ac:dyDescent="0.25"/>
    <row r="55430" hidden="1" x14ac:dyDescent="0.25"/>
    <row r="55431" hidden="1" x14ac:dyDescent="0.25"/>
    <row r="55432" hidden="1" x14ac:dyDescent="0.25"/>
    <row r="55433" hidden="1" x14ac:dyDescent="0.25"/>
    <row r="55434" hidden="1" x14ac:dyDescent="0.25"/>
    <row r="55435" hidden="1" x14ac:dyDescent="0.25"/>
    <row r="55436" hidden="1" x14ac:dyDescent="0.25"/>
    <row r="55437" hidden="1" x14ac:dyDescent="0.25"/>
    <row r="55438" hidden="1" x14ac:dyDescent="0.25"/>
    <row r="55439" hidden="1" x14ac:dyDescent="0.25"/>
    <row r="55440" hidden="1" x14ac:dyDescent="0.25"/>
    <row r="55441" hidden="1" x14ac:dyDescent="0.25"/>
    <row r="55442" hidden="1" x14ac:dyDescent="0.25"/>
    <row r="55443" hidden="1" x14ac:dyDescent="0.25"/>
    <row r="55444" hidden="1" x14ac:dyDescent="0.25"/>
    <row r="55445" hidden="1" x14ac:dyDescent="0.25"/>
    <row r="55446" hidden="1" x14ac:dyDescent="0.25"/>
    <row r="55447" hidden="1" x14ac:dyDescent="0.25"/>
    <row r="55448" hidden="1" x14ac:dyDescent="0.25"/>
    <row r="55449" hidden="1" x14ac:dyDescent="0.25"/>
    <row r="55450" hidden="1" x14ac:dyDescent="0.25"/>
    <row r="55451" hidden="1" x14ac:dyDescent="0.25"/>
    <row r="55452" hidden="1" x14ac:dyDescent="0.25"/>
    <row r="55453" hidden="1" x14ac:dyDescent="0.25"/>
    <row r="55454" hidden="1" x14ac:dyDescent="0.25"/>
    <row r="55455" hidden="1" x14ac:dyDescent="0.25"/>
    <row r="55456" hidden="1" x14ac:dyDescent="0.25"/>
    <row r="55457" hidden="1" x14ac:dyDescent="0.25"/>
    <row r="55458" hidden="1" x14ac:dyDescent="0.25"/>
    <row r="55459" hidden="1" x14ac:dyDescent="0.25"/>
    <row r="55460" hidden="1" x14ac:dyDescent="0.25"/>
    <row r="55461" hidden="1" x14ac:dyDescent="0.25"/>
    <row r="55462" hidden="1" x14ac:dyDescent="0.25"/>
    <row r="55463" hidden="1" x14ac:dyDescent="0.25"/>
    <row r="55464" hidden="1" x14ac:dyDescent="0.25"/>
    <row r="55465" hidden="1" x14ac:dyDescent="0.25"/>
    <row r="55466" hidden="1" x14ac:dyDescent="0.25"/>
    <row r="55467" hidden="1" x14ac:dyDescent="0.25"/>
    <row r="55468" hidden="1" x14ac:dyDescent="0.25"/>
    <row r="55469" hidden="1" x14ac:dyDescent="0.25"/>
    <row r="55470" hidden="1" x14ac:dyDescent="0.25"/>
    <row r="55471" hidden="1" x14ac:dyDescent="0.25"/>
    <row r="55472" hidden="1" x14ac:dyDescent="0.25"/>
    <row r="55473" hidden="1" x14ac:dyDescent="0.25"/>
    <row r="55474" hidden="1" x14ac:dyDescent="0.25"/>
    <row r="55475" hidden="1" x14ac:dyDescent="0.25"/>
    <row r="55476" hidden="1" x14ac:dyDescent="0.25"/>
    <row r="55477" hidden="1" x14ac:dyDescent="0.25"/>
    <row r="55478" hidden="1" x14ac:dyDescent="0.25"/>
    <row r="55479" hidden="1" x14ac:dyDescent="0.25"/>
    <row r="55480" hidden="1" x14ac:dyDescent="0.25"/>
    <row r="55481" hidden="1" x14ac:dyDescent="0.25"/>
    <row r="55482" hidden="1" x14ac:dyDescent="0.25"/>
    <row r="55483" hidden="1" x14ac:dyDescent="0.25"/>
    <row r="55484" hidden="1" x14ac:dyDescent="0.25"/>
    <row r="55485" hidden="1" x14ac:dyDescent="0.25"/>
    <row r="55486" hidden="1" x14ac:dyDescent="0.25"/>
    <row r="55487" hidden="1" x14ac:dyDescent="0.25"/>
    <row r="55488" hidden="1" x14ac:dyDescent="0.25"/>
    <row r="55489" hidden="1" x14ac:dyDescent="0.25"/>
    <row r="55490" hidden="1" x14ac:dyDescent="0.25"/>
    <row r="55491" hidden="1" x14ac:dyDescent="0.25"/>
    <row r="55492" hidden="1" x14ac:dyDescent="0.25"/>
    <row r="55493" hidden="1" x14ac:dyDescent="0.25"/>
    <row r="55494" hidden="1" x14ac:dyDescent="0.25"/>
    <row r="55495" hidden="1" x14ac:dyDescent="0.25"/>
    <row r="55496" hidden="1" x14ac:dyDescent="0.25"/>
    <row r="55497" hidden="1" x14ac:dyDescent="0.25"/>
    <row r="55498" hidden="1" x14ac:dyDescent="0.25"/>
    <row r="55499" hidden="1" x14ac:dyDescent="0.25"/>
    <row r="55500" hidden="1" x14ac:dyDescent="0.25"/>
    <row r="55501" hidden="1" x14ac:dyDescent="0.25"/>
    <row r="55502" hidden="1" x14ac:dyDescent="0.25"/>
    <row r="55503" hidden="1" x14ac:dyDescent="0.25"/>
    <row r="55504" hidden="1" x14ac:dyDescent="0.25"/>
    <row r="55505" hidden="1" x14ac:dyDescent="0.25"/>
    <row r="55506" hidden="1" x14ac:dyDescent="0.25"/>
    <row r="55507" hidden="1" x14ac:dyDescent="0.25"/>
    <row r="55508" hidden="1" x14ac:dyDescent="0.25"/>
    <row r="55509" hidden="1" x14ac:dyDescent="0.25"/>
    <row r="55510" hidden="1" x14ac:dyDescent="0.25"/>
    <row r="55511" hidden="1" x14ac:dyDescent="0.25"/>
    <row r="55512" hidden="1" x14ac:dyDescent="0.25"/>
    <row r="55513" hidden="1" x14ac:dyDescent="0.25"/>
    <row r="55514" hidden="1" x14ac:dyDescent="0.25"/>
    <row r="55515" hidden="1" x14ac:dyDescent="0.25"/>
    <row r="55516" hidden="1" x14ac:dyDescent="0.25"/>
    <row r="55517" hidden="1" x14ac:dyDescent="0.25"/>
    <row r="55518" hidden="1" x14ac:dyDescent="0.25"/>
    <row r="55519" hidden="1" x14ac:dyDescent="0.25"/>
    <row r="55520" hidden="1" x14ac:dyDescent="0.25"/>
    <row r="55521" hidden="1" x14ac:dyDescent="0.25"/>
    <row r="55522" hidden="1" x14ac:dyDescent="0.25"/>
    <row r="55523" hidden="1" x14ac:dyDescent="0.25"/>
    <row r="55524" hidden="1" x14ac:dyDescent="0.25"/>
    <row r="55525" hidden="1" x14ac:dyDescent="0.25"/>
    <row r="55526" hidden="1" x14ac:dyDescent="0.25"/>
    <row r="55527" hidden="1" x14ac:dyDescent="0.25"/>
    <row r="55528" hidden="1" x14ac:dyDescent="0.25"/>
    <row r="55529" hidden="1" x14ac:dyDescent="0.25"/>
    <row r="55530" hidden="1" x14ac:dyDescent="0.25"/>
    <row r="55531" hidden="1" x14ac:dyDescent="0.25"/>
    <row r="55532" hidden="1" x14ac:dyDescent="0.25"/>
    <row r="55533" hidden="1" x14ac:dyDescent="0.25"/>
    <row r="55534" hidden="1" x14ac:dyDescent="0.25"/>
    <row r="55535" hidden="1" x14ac:dyDescent="0.25"/>
    <row r="55536" hidden="1" x14ac:dyDescent="0.25"/>
    <row r="55537" hidden="1" x14ac:dyDescent="0.25"/>
    <row r="55538" hidden="1" x14ac:dyDescent="0.25"/>
    <row r="55539" hidden="1" x14ac:dyDescent="0.25"/>
    <row r="55540" hidden="1" x14ac:dyDescent="0.25"/>
    <row r="55541" hidden="1" x14ac:dyDescent="0.25"/>
    <row r="55542" hidden="1" x14ac:dyDescent="0.25"/>
    <row r="55543" hidden="1" x14ac:dyDescent="0.25"/>
    <row r="55544" hidden="1" x14ac:dyDescent="0.25"/>
    <row r="55545" hidden="1" x14ac:dyDescent="0.25"/>
    <row r="55546" hidden="1" x14ac:dyDescent="0.25"/>
    <row r="55547" hidden="1" x14ac:dyDescent="0.25"/>
    <row r="55548" hidden="1" x14ac:dyDescent="0.25"/>
    <row r="55549" hidden="1" x14ac:dyDescent="0.25"/>
    <row r="55550" hidden="1" x14ac:dyDescent="0.25"/>
    <row r="55551" hidden="1" x14ac:dyDescent="0.25"/>
    <row r="55552" hidden="1" x14ac:dyDescent="0.25"/>
    <row r="55553" hidden="1" x14ac:dyDescent="0.25"/>
    <row r="55554" hidden="1" x14ac:dyDescent="0.25"/>
    <row r="55555" hidden="1" x14ac:dyDescent="0.25"/>
    <row r="55556" hidden="1" x14ac:dyDescent="0.25"/>
    <row r="55557" hidden="1" x14ac:dyDescent="0.25"/>
    <row r="55558" hidden="1" x14ac:dyDescent="0.25"/>
    <row r="55559" hidden="1" x14ac:dyDescent="0.25"/>
    <row r="55560" hidden="1" x14ac:dyDescent="0.25"/>
    <row r="55561" hidden="1" x14ac:dyDescent="0.25"/>
    <row r="55562" hidden="1" x14ac:dyDescent="0.25"/>
    <row r="55563" hidden="1" x14ac:dyDescent="0.25"/>
    <row r="55564" hidden="1" x14ac:dyDescent="0.25"/>
    <row r="55565" hidden="1" x14ac:dyDescent="0.25"/>
    <row r="55566" hidden="1" x14ac:dyDescent="0.25"/>
    <row r="55567" hidden="1" x14ac:dyDescent="0.25"/>
    <row r="55568" hidden="1" x14ac:dyDescent="0.25"/>
    <row r="55569" hidden="1" x14ac:dyDescent="0.25"/>
    <row r="55570" hidden="1" x14ac:dyDescent="0.25"/>
    <row r="55571" hidden="1" x14ac:dyDescent="0.25"/>
    <row r="55572" hidden="1" x14ac:dyDescent="0.25"/>
    <row r="55573" hidden="1" x14ac:dyDescent="0.25"/>
    <row r="55574" hidden="1" x14ac:dyDescent="0.25"/>
    <row r="55575" hidden="1" x14ac:dyDescent="0.25"/>
    <row r="55576" hidden="1" x14ac:dyDescent="0.25"/>
    <row r="55577" hidden="1" x14ac:dyDescent="0.25"/>
    <row r="55578" hidden="1" x14ac:dyDescent="0.25"/>
    <row r="55579" hidden="1" x14ac:dyDescent="0.25"/>
    <row r="55580" hidden="1" x14ac:dyDescent="0.25"/>
    <row r="55581" hidden="1" x14ac:dyDescent="0.25"/>
    <row r="55582" hidden="1" x14ac:dyDescent="0.25"/>
    <row r="55583" hidden="1" x14ac:dyDescent="0.25"/>
    <row r="55584" hidden="1" x14ac:dyDescent="0.25"/>
    <row r="55585" hidden="1" x14ac:dyDescent="0.25"/>
    <row r="55586" hidden="1" x14ac:dyDescent="0.25"/>
    <row r="55587" hidden="1" x14ac:dyDescent="0.25"/>
    <row r="55588" hidden="1" x14ac:dyDescent="0.25"/>
    <row r="55589" hidden="1" x14ac:dyDescent="0.25"/>
    <row r="55590" hidden="1" x14ac:dyDescent="0.25"/>
    <row r="55591" hidden="1" x14ac:dyDescent="0.25"/>
    <row r="55592" hidden="1" x14ac:dyDescent="0.25"/>
    <row r="55593" hidden="1" x14ac:dyDescent="0.25"/>
    <row r="55594" hidden="1" x14ac:dyDescent="0.25"/>
    <row r="55595" hidden="1" x14ac:dyDescent="0.25"/>
    <row r="55596" hidden="1" x14ac:dyDescent="0.25"/>
    <row r="55597" hidden="1" x14ac:dyDescent="0.25"/>
    <row r="55598" hidden="1" x14ac:dyDescent="0.25"/>
    <row r="55599" hidden="1" x14ac:dyDescent="0.25"/>
    <row r="55600" hidden="1" x14ac:dyDescent="0.25"/>
    <row r="55601" hidden="1" x14ac:dyDescent="0.25"/>
    <row r="55602" hidden="1" x14ac:dyDescent="0.25"/>
    <row r="55603" hidden="1" x14ac:dyDescent="0.25"/>
    <row r="55604" hidden="1" x14ac:dyDescent="0.25"/>
    <row r="55605" hidden="1" x14ac:dyDescent="0.25"/>
    <row r="55606" hidden="1" x14ac:dyDescent="0.25"/>
    <row r="55607" hidden="1" x14ac:dyDescent="0.25"/>
    <row r="55608" hidden="1" x14ac:dyDescent="0.25"/>
    <row r="55609" hidden="1" x14ac:dyDescent="0.25"/>
    <row r="55610" hidden="1" x14ac:dyDescent="0.25"/>
    <row r="55611" hidden="1" x14ac:dyDescent="0.25"/>
    <row r="55612" hidden="1" x14ac:dyDescent="0.25"/>
    <row r="55613" hidden="1" x14ac:dyDescent="0.25"/>
    <row r="55614" hidden="1" x14ac:dyDescent="0.25"/>
    <row r="55615" hidden="1" x14ac:dyDescent="0.25"/>
    <row r="55616" hidden="1" x14ac:dyDescent="0.25"/>
    <row r="55617" hidden="1" x14ac:dyDescent="0.25"/>
    <row r="55618" hidden="1" x14ac:dyDescent="0.25"/>
    <row r="55619" hidden="1" x14ac:dyDescent="0.25"/>
    <row r="55620" hidden="1" x14ac:dyDescent="0.25"/>
    <row r="55621" hidden="1" x14ac:dyDescent="0.25"/>
    <row r="55622" hidden="1" x14ac:dyDescent="0.25"/>
    <row r="55623" hidden="1" x14ac:dyDescent="0.25"/>
    <row r="55624" hidden="1" x14ac:dyDescent="0.25"/>
    <row r="55625" hidden="1" x14ac:dyDescent="0.25"/>
    <row r="55626" hidden="1" x14ac:dyDescent="0.25"/>
    <row r="55627" hidden="1" x14ac:dyDescent="0.25"/>
    <row r="55628" hidden="1" x14ac:dyDescent="0.25"/>
    <row r="55629" hidden="1" x14ac:dyDescent="0.25"/>
    <row r="55630" hidden="1" x14ac:dyDescent="0.25"/>
    <row r="55631" hidden="1" x14ac:dyDescent="0.25"/>
    <row r="55632" hidden="1" x14ac:dyDescent="0.25"/>
    <row r="55633" hidden="1" x14ac:dyDescent="0.25"/>
    <row r="55634" hidden="1" x14ac:dyDescent="0.25"/>
    <row r="55635" hidden="1" x14ac:dyDescent="0.25"/>
    <row r="55636" hidden="1" x14ac:dyDescent="0.25"/>
    <row r="55637" hidden="1" x14ac:dyDescent="0.25"/>
    <row r="55638" hidden="1" x14ac:dyDescent="0.25"/>
    <row r="55639" hidden="1" x14ac:dyDescent="0.25"/>
    <row r="55640" hidden="1" x14ac:dyDescent="0.25"/>
    <row r="55641" hidden="1" x14ac:dyDescent="0.25"/>
    <row r="55642" hidden="1" x14ac:dyDescent="0.25"/>
    <row r="55643" hidden="1" x14ac:dyDescent="0.25"/>
    <row r="55644" hidden="1" x14ac:dyDescent="0.25"/>
    <row r="55645" hidden="1" x14ac:dyDescent="0.25"/>
    <row r="55646" hidden="1" x14ac:dyDescent="0.25"/>
    <row r="55647" hidden="1" x14ac:dyDescent="0.25"/>
    <row r="55648" hidden="1" x14ac:dyDescent="0.25"/>
    <row r="55649" hidden="1" x14ac:dyDescent="0.25"/>
    <row r="55650" hidden="1" x14ac:dyDescent="0.25"/>
    <row r="55651" hidden="1" x14ac:dyDescent="0.25"/>
    <row r="55652" hidden="1" x14ac:dyDescent="0.25"/>
    <row r="55653" hidden="1" x14ac:dyDescent="0.25"/>
    <row r="55654" hidden="1" x14ac:dyDescent="0.25"/>
    <row r="55655" hidden="1" x14ac:dyDescent="0.25"/>
    <row r="55656" hidden="1" x14ac:dyDescent="0.25"/>
    <row r="55657" hidden="1" x14ac:dyDescent="0.25"/>
    <row r="55658" hidden="1" x14ac:dyDescent="0.25"/>
    <row r="55659" hidden="1" x14ac:dyDescent="0.25"/>
    <row r="55660" hidden="1" x14ac:dyDescent="0.25"/>
    <row r="55661" hidden="1" x14ac:dyDescent="0.25"/>
    <row r="55662" hidden="1" x14ac:dyDescent="0.25"/>
    <row r="55663" hidden="1" x14ac:dyDescent="0.25"/>
    <row r="55664" hidden="1" x14ac:dyDescent="0.25"/>
    <row r="55665" hidden="1" x14ac:dyDescent="0.25"/>
    <row r="55666" hidden="1" x14ac:dyDescent="0.25"/>
    <row r="55667" hidden="1" x14ac:dyDescent="0.25"/>
    <row r="55668" hidden="1" x14ac:dyDescent="0.25"/>
    <row r="55669" hidden="1" x14ac:dyDescent="0.25"/>
    <row r="55670" hidden="1" x14ac:dyDescent="0.25"/>
    <row r="55671" hidden="1" x14ac:dyDescent="0.25"/>
    <row r="55672" hidden="1" x14ac:dyDescent="0.25"/>
    <row r="55673" hidden="1" x14ac:dyDescent="0.25"/>
    <row r="55674" hidden="1" x14ac:dyDescent="0.25"/>
    <row r="55675" hidden="1" x14ac:dyDescent="0.25"/>
    <row r="55676" hidden="1" x14ac:dyDescent="0.25"/>
    <row r="55677" hidden="1" x14ac:dyDescent="0.25"/>
    <row r="55678" hidden="1" x14ac:dyDescent="0.25"/>
    <row r="55679" hidden="1" x14ac:dyDescent="0.25"/>
    <row r="55680" hidden="1" x14ac:dyDescent="0.25"/>
    <row r="55681" hidden="1" x14ac:dyDescent="0.25"/>
    <row r="55682" hidden="1" x14ac:dyDescent="0.25"/>
    <row r="55683" hidden="1" x14ac:dyDescent="0.25"/>
    <row r="55684" hidden="1" x14ac:dyDescent="0.25"/>
    <row r="55685" hidden="1" x14ac:dyDescent="0.25"/>
    <row r="55686" hidden="1" x14ac:dyDescent="0.25"/>
    <row r="55687" hidden="1" x14ac:dyDescent="0.25"/>
    <row r="55688" hidden="1" x14ac:dyDescent="0.25"/>
    <row r="55689" hidden="1" x14ac:dyDescent="0.25"/>
    <row r="55690" hidden="1" x14ac:dyDescent="0.25"/>
    <row r="55691" hidden="1" x14ac:dyDescent="0.25"/>
    <row r="55692" hidden="1" x14ac:dyDescent="0.25"/>
    <row r="55693" hidden="1" x14ac:dyDescent="0.25"/>
    <row r="55694" hidden="1" x14ac:dyDescent="0.25"/>
    <row r="55695" hidden="1" x14ac:dyDescent="0.25"/>
    <row r="55696" hidden="1" x14ac:dyDescent="0.25"/>
    <row r="55697" hidden="1" x14ac:dyDescent="0.25"/>
    <row r="55698" hidden="1" x14ac:dyDescent="0.25"/>
    <row r="55699" hidden="1" x14ac:dyDescent="0.25"/>
    <row r="55700" hidden="1" x14ac:dyDescent="0.25"/>
    <row r="55701" hidden="1" x14ac:dyDescent="0.25"/>
    <row r="55702" hidden="1" x14ac:dyDescent="0.25"/>
    <row r="55703" hidden="1" x14ac:dyDescent="0.25"/>
    <row r="55704" hidden="1" x14ac:dyDescent="0.25"/>
    <row r="55705" hidden="1" x14ac:dyDescent="0.25"/>
    <row r="55706" hidden="1" x14ac:dyDescent="0.25"/>
    <row r="55707" hidden="1" x14ac:dyDescent="0.25"/>
    <row r="55708" hidden="1" x14ac:dyDescent="0.25"/>
    <row r="55709" hidden="1" x14ac:dyDescent="0.25"/>
    <row r="55710" hidden="1" x14ac:dyDescent="0.25"/>
    <row r="55711" hidden="1" x14ac:dyDescent="0.25"/>
    <row r="55712" hidden="1" x14ac:dyDescent="0.25"/>
    <row r="55713" hidden="1" x14ac:dyDescent="0.25"/>
    <row r="55714" hidden="1" x14ac:dyDescent="0.25"/>
    <row r="55715" hidden="1" x14ac:dyDescent="0.25"/>
    <row r="55716" hidden="1" x14ac:dyDescent="0.25"/>
    <row r="55717" hidden="1" x14ac:dyDescent="0.25"/>
    <row r="55718" hidden="1" x14ac:dyDescent="0.25"/>
    <row r="55719" hidden="1" x14ac:dyDescent="0.25"/>
    <row r="55720" hidden="1" x14ac:dyDescent="0.25"/>
    <row r="55721" hidden="1" x14ac:dyDescent="0.25"/>
    <row r="55722" hidden="1" x14ac:dyDescent="0.25"/>
    <row r="55723" hidden="1" x14ac:dyDescent="0.25"/>
    <row r="55724" hidden="1" x14ac:dyDescent="0.25"/>
    <row r="55725" hidden="1" x14ac:dyDescent="0.25"/>
    <row r="55726" hidden="1" x14ac:dyDescent="0.25"/>
    <row r="55727" hidden="1" x14ac:dyDescent="0.25"/>
    <row r="55728" hidden="1" x14ac:dyDescent="0.25"/>
    <row r="55729" hidden="1" x14ac:dyDescent="0.25"/>
    <row r="55730" hidden="1" x14ac:dyDescent="0.25"/>
    <row r="55731" hidden="1" x14ac:dyDescent="0.25"/>
    <row r="55732" hidden="1" x14ac:dyDescent="0.25"/>
    <row r="55733" hidden="1" x14ac:dyDescent="0.25"/>
    <row r="55734" hidden="1" x14ac:dyDescent="0.25"/>
    <row r="55735" hidden="1" x14ac:dyDescent="0.25"/>
    <row r="55736" hidden="1" x14ac:dyDescent="0.25"/>
    <row r="55737" hidden="1" x14ac:dyDescent="0.25"/>
    <row r="55738" hidden="1" x14ac:dyDescent="0.25"/>
    <row r="55739" hidden="1" x14ac:dyDescent="0.25"/>
    <row r="55740" hidden="1" x14ac:dyDescent="0.25"/>
    <row r="55741" hidden="1" x14ac:dyDescent="0.25"/>
    <row r="55742" hidden="1" x14ac:dyDescent="0.25"/>
    <row r="55743" hidden="1" x14ac:dyDescent="0.25"/>
    <row r="55744" hidden="1" x14ac:dyDescent="0.25"/>
    <row r="55745" hidden="1" x14ac:dyDescent="0.25"/>
    <row r="55746" hidden="1" x14ac:dyDescent="0.25"/>
    <row r="55747" hidden="1" x14ac:dyDescent="0.25"/>
    <row r="55748" hidden="1" x14ac:dyDescent="0.25"/>
    <row r="55749" hidden="1" x14ac:dyDescent="0.25"/>
    <row r="55750" hidden="1" x14ac:dyDescent="0.25"/>
    <row r="55751" hidden="1" x14ac:dyDescent="0.25"/>
    <row r="55752" hidden="1" x14ac:dyDescent="0.25"/>
    <row r="55753" hidden="1" x14ac:dyDescent="0.25"/>
    <row r="55754" hidden="1" x14ac:dyDescent="0.25"/>
    <row r="55755" hidden="1" x14ac:dyDescent="0.25"/>
    <row r="55756" hidden="1" x14ac:dyDescent="0.25"/>
    <row r="55757" hidden="1" x14ac:dyDescent="0.25"/>
    <row r="55758" hidden="1" x14ac:dyDescent="0.25"/>
    <row r="55759" hidden="1" x14ac:dyDescent="0.25"/>
    <row r="55760" hidden="1" x14ac:dyDescent="0.25"/>
    <row r="55761" hidden="1" x14ac:dyDescent="0.25"/>
    <row r="55762" hidden="1" x14ac:dyDescent="0.25"/>
    <row r="55763" hidden="1" x14ac:dyDescent="0.25"/>
    <row r="55764" hidden="1" x14ac:dyDescent="0.25"/>
    <row r="55765" hidden="1" x14ac:dyDescent="0.25"/>
    <row r="55766" hidden="1" x14ac:dyDescent="0.25"/>
    <row r="55767" hidden="1" x14ac:dyDescent="0.25"/>
    <row r="55768" hidden="1" x14ac:dyDescent="0.25"/>
    <row r="55769" hidden="1" x14ac:dyDescent="0.25"/>
    <row r="55770" hidden="1" x14ac:dyDescent="0.25"/>
    <row r="55771" hidden="1" x14ac:dyDescent="0.25"/>
    <row r="55772" hidden="1" x14ac:dyDescent="0.25"/>
    <row r="55773" hidden="1" x14ac:dyDescent="0.25"/>
    <row r="55774" hidden="1" x14ac:dyDescent="0.25"/>
    <row r="55775" hidden="1" x14ac:dyDescent="0.25"/>
    <row r="55776" hidden="1" x14ac:dyDescent="0.25"/>
    <row r="55777" hidden="1" x14ac:dyDescent="0.25"/>
    <row r="55778" hidden="1" x14ac:dyDescent="0.25"/>
    <row r="55779" hidden="1" x14ac:dyDescent="0.25"/>
    <row r="55780" hidden="1" x14ac:dyDescent="0.25"/>
    <row r="55781" hidden="1" x14ac:dyDescent="0.25"/>
    <row r="55782" hidden="1" x14ac:dyDescent="0.25"/>
    <row r="55783" hidden="1" x14ac:dyDescent="0.25"/>
    <row r="55784" hidden="1" x14ac:dyDescent="0.25"/>
    <row r="55785" hidden="1" x14ac:dyDescent="0.25"/>
    <row r="55786" hidden="1" x14ac:dyDescent="0.25"/>
    <row r="55787" hidden="1" x14ac:dyDescent="0.25"/>
    <row r="55788" hidden="1" x14ac:dyDescent="0.25"/>
    <row r="55789" hidden="1" x14ac:dyDescent="0.25"/>
    <row r="55790" hidden="1" x14ac:dyDescent="0.25"/>
    <row r="55791" hidden="1" x14ac:dyDescent="0.25"/>
    <row r="55792" hidden="1" x14ac:dyDescent="0.25"/>
    <row r="55793" hidden="1" x14ac:dyDescent="0.25"/>
    <row r="55794" hidden="1" x14ac:dyDescent="0.25"/>
    <row r="55795" hidden="1" x14ac:dyDescent="0.25"/>
    <row r="55796" hidden="1" x14ac:dyDescent="0.25"/>
    <row r="55797" hidden="1" x14ac:dyDescent="0.25"/>
    <row r="55798" hidden="1" x14ac:dyDescent="0.25"/>
    <row r="55799" hidden="1" x14ac:dyDescent="0.25"/>
    <row r="55800" hidden="1" x14ac:dyDescent="0.25"/>
    <row r="55801" hidden="1" x14ac:dyDescent="0.25"/>
    <row r="55802" hidden="1" x14ac:dyDescent="0.25"/>
    <row r="55803" hidden="1" x14ac:dyDescent="0.25"/>
    <row r="55804" hidden="1" x14ac:dyDescent="0.25"/>
    <row r="55805" hidden="1" x14ac:dyDescent="0.25"/>
    <row r="55806" hidden="1" x14ac:dyDescent="0.25"/>
    <row r="55807" hidden="1" x14ac:dyDescent="0.25"/>
    <row r="55808" hidden="1" x14ac:dyDescent="0.25"/>
    <row r="55809" hidden="1" x14ac:dyDescent="0.25"/>
    <row r="55810" hidden="1" x14ac:dyDescent="0.25"/>
    <row r="55811" hidden="1" x14ac:dyDescent="0.25"/>
    <row r="55812" hidden="1" x14ac:dyDescent="0.25"/>
    <row r="55813" hidden="1" x14ac:dyDescent="0.25"/>
    <row r="55814" hidden="1" x14ac:dyDescent="0.25"/>
    <row r="55815" hidden="1" x14ac:dyDescent="0.25"/>
    <row r="55816" hidden="1" x14ac:dyDescent="0.25"/>
    <row r="55817" hidden="1" x14ac:dyDescent="0.25"/>
    <row r="55818" hidden="1" x14ac:dyDescent="0.25"/>
    <row r="55819" hidden="1" x14ac:dyDescent="0.25"/>
    <row r="55820" hidden="1" x14ac:dyDescent="0.25"/>
    <row r="55821" hidden="1" x14ac:dyDescent="0.25"/>
    <row r="55822" hidden="1" x14ac:dyDescent="0.25"/>
    <row r="55823" hidden="1" x14ac:dyDescent="0.25"/>
    <row r="55824" hidden="1" x14ac:dyDescent="0.25"/>
    <row r="55825" hidden="1" x14ac:dyDescent="0.25"/>
    <row r="55826" hidden="1" x14ac:dyDescent="0.25"/>
    <row r="55827" hidden="1" x14ac:dyDescent="0.25"/>
    <row r="55828" hidden="1" x14ac:dyDescent="0.25"/>
    <row r="55829" hidden="1" x14ac:dyDescent="0.25"/>
    <row r="55830" hidden="1" x14ac:dyDescent="0.25"/>
    <row r="55831" hidden="1" x14ac:dyDescent="0.25"/>
    <row r="55832" hidden="1" x14ac:dyDescent="0.25"/>
    <row r="55833" hidden="1" x14ac:dyDescent="0.25"/>
    <row r="55834" hidden="1" x14ac:dyDescent="0.25"/>
    <row r="55835" hidden="1" x14ac:dyDescent="0.25"/>
    <row r="55836" hidden="1" x14ac:dyDescent="0.25"/>
    <row r="55837" hidden="1" x14ac:dyDescent="0.25"/>
    <row r="55838" hidden="1" x14ac:dyDescent="0.25"/>
    <row r="55839" hidden="1" x14ac:dyDescent="0.25"/>
    <row r="55840" hidden="1" x14ac:dyDescent="0.25"/>
    <row r="55841" hidden="1" x14ac:dyDescent="0.25"/>
    <row r="55842" hidden="1" x14ac:dyDescent="0.25"/>
    <row r="55843" hidden="1" x14ac:dyDescent="0.25"/>
    <row r="55844" hidden="1" x14ac:dyDescent="0.25"/>
    <row r="55845" hidden="1" x14ac:dyDescent="0.25"/>
    <row r="55846" hidden="1" x14ac:dyDescent="0.25"/>
    <row r="55847" hidden="1" x14ac:dyDescent="0.25"/>
    <row r="55848" hidden="1" x14ac:dyDescent="0.25"/>
    <row r="55849" hidden="1" x14ac:dyDescent="0.25"/>
    <row r="55850" hidden="1" x14ac:dyDescent="0.25"/>
    <row r="55851" hidden="1" x14ac:dyDescent="0.25"/>
    <row r="55852" hidden="1" x14ac:dyDescent="0.25"/>
    <row r="55853" hidden="1" x14ac:dyDescent="0.25"/>
    <row r="55854" hidden="1" x14ac:dyDescent="0.25"/>
    <row r="55855" hidden="1" x14ac:dyDescent="0.25"/>
    <row r="55856" hidden="1" x14ac:dyDescent="0.25"/>
    <row r="55857" hidden="1" x14ac:dyDescent="0.25"/>
    <row r="55858" hidden="1" x14ac:dyDescent="0.25"/>
    <row r="55859" hidden="1" x14ac:dyDescent="0.25"/>
    <row r="55860" hidden="1" x14ac:dyDescent="0.25"/>
    <row r="55861" hidden="1" x14ac:dyDescent="0.25"/>
    <row r="55862" hidden="1" x14ac:dyDescent="0.25"/>
    <row r="55863" hidden="1" x14ac:dyDescent="0.25"/>
    <row r="55864" hidden="1" x14ac:dyDescent="0.25"/>
    <row r="55865" hidden="1" x14ac:dyDescent="0.25"/>
    <row r="55866" hidden="1" x14ac:dyDescent="0.25"/>
    <row r="55867" hidden="1" x14ac:dyDescent="0.25"/>
    <row r="55868" hidden="1" x14ac:dyDescent="0.25"/>
    <row r="55869" hidden="1" x14ac:dyDescent="0.25"/>
    <row r="55870" hidden="1" x14ac:dyDescent="0.25"/>
    <row r="55871" hidden="1" x14ac:dyDescent="0.25"/>
    <row r="55872" hidden="1" x14ac:dyDescent="0.25"/>
    <row r="55873" hidden="1" x14ac:dyDescent="0.25"/>
    <row r="55874" hidden="1" x14ac:dyDescent="0.25"/>
    <row r="55875" hidden="1" x14ac:dyDescent="0.25"/>
    <row r="55876" hidden="1" x14ac:dyDescent="0.25"/>
    <row r="55877" hidden="1" x14ac:dyDescent="0.25"/>
    <row r="55878" hidden="1" x14ac:dyDescent="0.25"/>
    <row r="55879" hidden="1" x14ac:dyDescent="0.25"/>
    <row r="55880" hidden="1" x14ac:dyDescent="0.25"/>
    <row r="55881" hidden="1" x14ac:dyDescent="0.25"/>
    <row r="55882" hidden="1" x14ac:dyDescent="0.25"/>
    <row r="55883" hidden="1" x14ac:dyDescent="0.25"/>
    <row r="55884" hidden="1" x14ac:dyDescent="0.25"/>
    <row r="55885" hidden="1" x14ac:dyDescent="0.25"/>
    <row r="55886" hidden="1" x14ac:dyDescent="0.25"/>
    <row r="55887" hidden="1" x14ac:dyDescent="0.25"/>
    <row r="55888" hidden="1" x14ac:dyDescent="0.25"/>
    <row r="55889" hidden="1" x14ac:dyDescent="0.25"/>
    <row r="55890" hidden="1" x14ac:dyDescent="0.25"/>
    <row r="55891" hidden="1" x14ac:dyDescent="0.25"/>
    <row r="55892" hidden="1" x14ac:dyDescent="0.25"/>
    <row r="55893" hidden="1" x14ac:dyDescent="0.25"/>
    <row r="55894" hidden="1" x14ac:dyDescent="0.25"/>
    <row r="55895" hidden="1" x14ac:dyDescent="0.25"/>
    <row r="55896" hidden="1" x14ac:dyDescent="0.25"/>
    <row r="55897" hidden="1" x14ac:dyDescent="0.25"/>
    <row r="55898" hidden="1" x14ac:dyDescent="0.25"/>
    <row r="55899" hidden="1" x14ac:dyDescent="0.25"/>
    <row r="55900" hidden="1" x14ac:dyDescent="0.25"/>
    <row r="55901" hidden="1" x14ac:dyDescent="0.25"/>
    <row r="55902" hidden="1" x14ac:dyDescent="0.25"/>
    <row r="55903" hidden="1" x14ac:dyDescent="0.25"/>
    <row r="55904" hidden="1" x14ac:dyDescent="0.25"/>
    <row r="55905" hidden="1" x14ac:dyDescent="0.25"/>
    <row r="55906" hidden="1" x14ac:dyDescent="0.25"/>
    <row r="55907" hidden="1" x14ac:dyDescent="0.25"/>
    <row r="55908" hidden="1" x14ac:dyDescent="0.25"/>
    <row r="55909" hidden="1" x14ac:dyDescent="0.25"/>
    <row r="55910" hidden="1" x14ac:dyDescent="0.25"/>
    <row r="55911" hidden="1" x14ac:dyDescent="0.25"/>
    <row r="55912" hidden="1" x14ac:dyDescent="0.25"/>
    <row r="55913" hidden="1" x14ac:dyDescent="0.25"/>
    <row r="55914" hidden="1" x14ac:dyDescent="0.25"/>
    <row r="55915" hidden="1" x14ac:dyDescent="0.25"/>
    <row r="55916" hidden="1" x14ac:dyDescent="0.25"/>
    <row r="55917" hidden="1" x14ac:dyDescent="0.25"/>
    <row r="55918" hidden="1" x14ac:dyDescent="0.25"/>
    <row r="55919" hidden="1" x14ac:dyDescent="0.25"/>
    <row r="55920" hidden="1" x14ac:dyDescent="0.25"/>
    <row r="55921" hidden="1" x14ac:dyDescent="0.25"/>
    <row r="55922" hidden="1" x14ac:dyDescent="0.25"/>
    <row r="55923" hidden="1" x14ac:dyDescent="0.25"/>
    <row r="55924" hidden="1" x14ac:dyDescent="0.25"/>
    <row r="55925" hidden="1" x14ac:dyDescent="0.25"/>
    <row r="55926" hidden="1" x14ac:dyDescent="0.25"/>
    <row r="55927" hidden="1" x14ac:dyDescent="0.25"/>
    <row r="55928" hidden="1" x14ac:dyDescent="0.25"/>
    <row r="55929" hidden="1" x14ac:dyDescent="0.25"/>
    <row r="55930" hidden="1" x14ac:dyDescent="0.25"/>
    <row r="55931" hidden="1" x14ac:dyDescent="0.25"/>
    <row r="55932" hidden="1" x14ac:dyDescent="0.25"/>
    <row r="55933" hidden="1" x14ac:dyDescent="0.25"/>
    <row r="55934" hidden="1" x14ac:dyDescent="0.25"/>
    <row r="55935" hidden="1" x14ac:dyDescent="0.25"/>
    <row r="55936" hidden="1" x14ac:dyDescent="0.25"/>
    <row r="55937" hidden="1" x14ac:dyDescent="0.25"/>
    <row r="55938" hidden="1" x14ac:dyDescent="0.25"/>
    <row r="55939" hidden="1" x14ac:dyDescent="0.25"/>
    <row r="55940" hidden="1" x14ac:dyDescent="0.25"/>
    <row r="55941" hidden="1" x14ac:dyDescent="0.25"/>
    <row r="55942" hidden="1" x14ac:dyDescent="0.25"/>
    <row r="55943" hidden="1" x14ac:dyDescent="0.25"/>
    <row r="55944" hidden="1" x14ac:dyDescent="0.25"/>
    <row r="55945" hidden="1" x14ac:dyDescent="0.25"/>
    <row r="55946" hidden="1" x14ac:dyDescent="0.25"/>
    <row r="55947" hidden="1" x14ac:dyDescent="0.25"/>
    <row r="55948" hidden="1" x14ac:dyDescent="0.25"/>
    <row r="55949" hidden="1" x14ac:dyDescent="0.25"/>
    <row r="55950" hidden="1" x14ac:dyDescent="0.25"/>
    <row r="55951" hidden="1" x14ac:dyDescent="0.25"/>
    <row r="55952" hidden="1" x14ac:dyDescent="0.25"/>
    <row r="55953" hidden="1" x14ac:dyDescent="0.25"/>
    <row r="55954" hidden="1" x14ac:dyDescent="0.25"/>
    <row r="55955" hidden="1" x14ac:dyDescent="0.25"/>
    <row r="55956" hidden="1" x14ac:dyDescent="0.25"/>
    <row r="55957" hidden="1" x14ac:dyDescent="0.25"/>
    <row r="55958" hidden="1" x14ac:dyDescent="0.25"/>
    <row r="55959" hidden="1" x14ac:dyDescent="0.25"/>
    <row r="55960" hidden="1" x14ac:dyDescent="0.25"/>
    <row r="55961" hidden="1" x14ac:dyDescent="0.25"/>
    <row r="55962" hidden="1" x14ac:dyDescent="0.25"/>
    <row r="55963" hidden="1" x14ac:dyDescent="0.25"/>
    <row r="55964" hidden="1" x14ac:dyDescent="0.25"/>
    <row r="55965" hidden="1" x14ac:dyDescent="0.25"/>
    <row r="55966" hidden="1" x14ac:dyDescent="0.25"/>
    <row r="55967" hidden="1" x14ac:dyDescent="0.25"/>
    <row r="55968" hidden="1" x14ac:dyDescent="0.25"/>
    <row r="55969" hidden="1" x14ac:dyDescent="0.25"/>
    <row r="55970" hidden="1" x14ac:dyDescent="0.25"/>
    <row r="55971" hidden="1" x14ac:dyDescent="0.25"/>
    <row r="55972" hidden="1" x14ac:dyDescent="0.25"/>
    <row r="55973" hidden="1" x14ac:dyDescent="0.25"/>
    <row r="55974" hidden="1" x14ac:dyDescent="0.25"/>
    <row r="55975" hidden="1" x14ac:dyDescent="0.25"/>
    <row r="55976" hidden="1" x14ac:dyDescent="0.25"/>
    <row r="55977" hidden="1" x14ac:dyDescent="0.25"/>
    <row r="55978" hidden="1" x14ac:dyDescent="0.25"/>
    <row r="55979" hidden="1" x14ac:dyDescent="0.25"/>
    <row r="55980" hidden="1" x14ac:dyDescent="0.25"/>
    <row r="55981" hidden="1" x14ac:dyDescent="0.25"/>
    <row r="55982" hidden="1" x14ac:dyDescent="0.25"/>
    <row r="55983" hidden="1" x14ac:dyDescent="0.25"/>
    <row r="55984" hidden="1" x14ac:dyDescent="0.25"/>
    <row r="55985" hidden="1" x14ac:dyDescent="0.25"/>
    <row r="55986" hidden="1" x14ac:dyDescent="0.25"/>
    <row r="55987" hidden="1" x14ac:dyDescent="0.25"/>
    <row r="55988" hidden="1" x14ac:dyDescent="0.25"/>
    <row r="55989" hidden="1" x14ac:dyDescent="0.25"/>
    <row r="55990" hidden="1" x14ac:dyDescent="0.25"/>
    <row r="55991" hidden="1" x14ac:dyDescent="0.25"/>
    <row r="55992" hidden="1" x14ac:dyDescent="0.25"/>
    <row r="55993" hidden="1" x14ac:dyDescent="0.25"/>
    <row r="55994" hidden="1" x14ac:dyDescent="0.25"/>
    <row r="55995" hidden="1" x14ac:dyDescent="0.25"/>
    <row r="55996" hidden="1" x14ac:dyDescent="0.25"/>
    <row r="55997" hidden="1" x14ac:dyDescent="0.25"/>
    <row r="55998" hidden="1" x14ac:dyDescent="0.25"/>
    <row r="55999" hidden="1" x14ac:dyDescent="0.25"/>
    <row r="56000" hidden="1" x14ac:dyDescent="0.25"/>
    <row r="56001" hidden="1" x14ac:dyDescent="0.25"/>
    <row r="56002" hidden="1" x14ac:dyDescent="0.25"/>
    <row r="56003" hidden="1" x14ac:dyDescent="0.25"/>
    <row r="56004" hidden="1" x14ac:dyDescent="0.25"/>
    <row r="56005" hidden="1" x14ac:dyDescent="0.25"/>
    <row r="56006" hidden="1" x14ac:dyDescent="0.25"/>
    <row r="56007" hidden="1" x14ac:dyDescent="0.25"/>
    <row r="56008" hidden="1" x14ac:dyDescent="0.25"/>
    <row r="56009" hidden="1" x14ac:dyDescent="0.25"/>
    <row r="56010" hidden="1" x14ac:dyDescent="0.25"/>
    <row r="56011" hidden="1" x14ac:dyDescent="0.25"/>
    <row r="56012" hidden="1" x14ac:dyDescent="0.25"/>
    <row r="56013" hidden="1" x14ac:dyDescent="0.25"/>
    <row r="56014" hidden="1" x14ac:dyDescent="0.25"/>
    <row r="56015" hidden="1" x14ac:dyDescent="0.25"/>
    <row r="56016" hidden="1" x14ac:dyDescent="0.25"/>
    <row r="56017" hidden="1" x14ac:dyDescent="0.25"/>
    <row r="56018" hidden="1" x14ac:dyDescent="0.25"/>
    <row r="56019" hidden="1" x14ac:dyDescent="0.25"/>
    <row r="56020" hidden="1" x14ac:dyDescent="0.25"/>
    <row r="56021" hidden="1" x14ac:dyDescent="0.25"/>
    <row r="56022" hidden="1" x14ac:dyDescent="0.25"/>
    <row r="56023" hidden="1" x14ac:dyDescent="0.25"/>
    <row r="56024" hidden="1" x14ac:dyDescent="0.25"/>
    <row r="56025" hidden="1" x14ac:dyDescent="0.25"/>
    <row r="56026" hidden="1" x14ac:dyDescent="0.25"/>
    <row r="56027" hidden="1" x14ac:dyDescent="0.25"/>
    <row r="56028" hidden="1" x14ac:dyDescent="0.25"/>
    <row r="56029" hidden="1" x14ac:dyDescent="0.25"/>
    <row r="56030" hidden="1" x14ac:dyDescent="0.25"/>
    <row r="56031" hidden="1" x14ac:dyDescent="0.25"/>
    <row r="56032" hidden="1" x14ac:dyDescent="0.25"/>
    <row r="56033" hidden="1" x14ac:dyDescent="0.25"/>
    <row r="56034" hidden="1" x14ac:dyDescent="0.25"/>
    <row r="56035" hidden="1" x14ac:dyDescent="0.25"/>
    <row r="56036" hidden="1" x14ac:dyDescent="0.25"/>
    <row r="56037" hidden="1" x14ac:dyDescent="0.25"/>
    <row r="56038" hidden="1" x14ac:dyDescent="0.25"/>
    <row r="56039" hidden="1" x14ac:dyDescent="0.25"/>
    <row r="56040" hidden="1" x14ac:dyDescent="0.25"/>
    <row r="56041" hidden="1" x14ac:dyDescent="0.25"/>
    <row r="56042" hidden="1" x14ac:dyDescent="0.25"/>
    <row r="56043" hidden="1" x14ac:dyDescent="0.25"/>
    <row r="56044" hidden="1" x14ac:dyDescent="0.25"/>
    <row r="56045" hidden="1" x14ac:dyDescent="0.25"/>
    <row r="56046" hidden="1" x14ac:dyDescent="0.25"/>
    <row r="56047" hidden="1" x14ac:dyDescent="0.25"/>
    <row r="56048" hidden="1" x14ac:dyDescent="0.25"/>
    <row r="56049" hidden="1" x14ac:dyDescent="0.25"/>
    <row r="56050" hidden="1" x14ac:dyDescent="0.25"/>
    <row r="56051" hidden="1" x14ac:dyDescent="0.25"/>
    <row r="56052" hidden="1" x14ac:dyDescent="0.25"/>
    <row r="56053" hidden="1" x14ac:dyDescent="0.25"/>
    <row r="56054" hidden="1" x14ac:dyDescent="0.25"/>
    <row r="56055" hidden="1" x14ac:dyDescent="0.25"/>
    <row r="56056" hidden="1" x14ac:dyDescent="0.25"/>
    <row r="56057" hidden="1" x14ac:dyDescent="0.25"/>
    <row r="56058" hidden="1" x14ac:dyDescent="0.25"/>
    <row r="56059" hidden="1" x14ac:dyDescent="0.25"/>
    <row r="56060" hidden="1" x14ac:dyDescent="0.25"/>
    <row r="56061" hidden="1" x14ac:dyDescent="0.25"/>
    <row r="56062" hidden="1" x14ac:dyDescent="0.25"/>
    <row r="56063" hidden="1" x14ac:dyDescent="0.25"/>
    <row r="56064" hidden="1" x14ac:dyDescent="0.25"/>
    <row r="56065" hidden="1" x14ac:dyDescent="0.25"/>
    <row r="56066" hidden="1" x14ac:dyDescent="0.25"/>
    <row r="56067" hidden="1" x14ac:dyDescent="0.25"/>
    <row r="56068" hidden="1" x14ac:dyDescent="0.25"/>
    <row r="56069" hidden="1" x14ac:dyDescent="0.25"/>
    <row r="56070" hidden="1" x14ac:dyDescent="0.25"/>
    <row r="56071" hidden="1" x14ac:dyDescent="0.25"/>
    <row r="56072" hidden="1" x14ac:dyDescent="0.25"/>
    <row r="56073" hidden="1" x14ac:dyDescent="0.25"/>
    <row r="56074" hidden="1" x14ac:dyDescent="0.25"/>
    <row r="56075" hidden="1" x14ac:dyDescent="0.25"/>
    <row r="56076" hidden="1" x14ac:dyDescent="0.25"/>
    <row r="56077" hidden="1" x14ac:dyDescent="0.25"/>
    <row r="56078" hidden="1" x14ac:dyDescent="0.25"/>
    <row r="56079" hidden="1" x14ac:dyDescent="0.25"/>
    <row r="56080" hidden="1" x14ac:dyDescent="0.25"/>
    <row r="56081" hidden="1" x14ac:dyDescent="0.25"/>
    <row r="56082" hidden="1" x14ac:dyDescent="0.25"/>
    <row r="56083" hidden="1" x14ac:dyDescent="0.25"/>
    <row r="56084" hidden="1" x14ac:dyDescent="0.25"/>
    <row r="56085" hidden="1" x14ac:dyDescent="0.25"/>
    <row r="56086" hidden="1" x14ac:dyDescent="0.25"/>
    <row r="56087" hidden="1" x14ac:dyDescent="0.25"/>
    <row r="56088" hidden="1" x14ac:dyDescent="0.25"/>
    <row r="56089" hidden="1" x14ac:dyDescent="0.25"/>
    <row r="56090" hidden="1" x14ac:dyDescent="0.25"/>
    <row r="56091" hidden="1" x14ac:dyDescent="0.25"/>
    <row r="56092" hidden="1" x14ac:dyDescent="0.25"/>
    <row r="56093" hidden="1" x14ac:dyDescent="0.25"/>
    <row r="56094" hidden="1" x14ac:dyDescent="0.25"/>
    <row r="56095" hidden="1" x14ac:dyDescent="0.25"/>
    <row r="56096" hidden="1" x14ac:dyDescent="0.25"/>
    <row r="56097" hidden="1" x14ac:dyDescent="0.25"/>
    <row r="56098" hidden="1" x14ac:dyDescent="0.25"/>
    <row r="56099" hidden="1" x14ac:dyDescent="0.25"/>
    <row r="56100" hidden="1" x14ac:dyDescent="0.25"/>
    <row r="56101" hidden="1" x14ac:dyDescent="0.25"/>
    <row r="56102" hidden="1" x14ac:dyDescent="0.25"/>
    <row r="56103" hidden="1" x14ac:dyDescent="0.25"/>
    <row r="56104" hidden="1" x14ac:dyDescent="0.25"/>
    <row r="56105" hidden="1" x14ac:dyDescent="0.25"/>
    <row r="56106" hidden="1" x14ac:dyDescent="0.25"/>
    <row r="56107" hidden="1" x14ac:dyDescent="0.25"/>
    <row r="56108" hidden="1" x14ac:dyDescent="0.25"/>
    <row r="56109" hidden="1" x14ac:dyDescent="0.25"/>
    <row r="56110" hidden="1" x14ac:dyDescent="0.25"/>
    <row r="56111" hidden="1" x14ac:dyDescent="0.25"/>
    <row r="56112" hidden="1" x14ac:dyDescent="0.25"/>
    <row r="56113" hidden="1" x14ac:dyDescent="0.25"/>
    <row r="56114" hidden="1" x14ac:dyDescent="0.25"/>
    <row r="56115" hidden="1" x14ac:dyDescent="0.25"/>
    <row r="56116" hidden="1" x14ac:dyDescent="0.25"/>
    <row r="56117" hidden="1" x14ac:dyDescent="0.25"/>
    <row r="56118" hidden="1" x14ac:dyDescent="0.25"/>
    <row r="56119" hidden="1" x14ac:dyDescent="0.25"/>
    <row r="56120" hidden="1" x14ac:dyDescent="0.25"/>
    <row r="56121" hidden="1" x14ac:dyDescent="0.25"/>
    <row r="56122" hidden="1" x14ac:dyDescent="0.25"/>
    <row r="56123" hidden="1" x14ac:dyDescent="0.25"/>
    <row r="56124" hidden="1" x14ac:dyDescent="0.25"/>
    <row r="56125" hidden="1" x14ac:dyDescent="0.25"/>
    <row r="56126" hidden="1" x14ac:dyDescent="0.25"/>
    <row r="56127" hidden="1" x14ac:dyDescent="0.25"/>
    <row r="56128" hidden="1" x14ac:dyDescent="0.25"/>
    <row r="56129" hidden="1" x14ac:dyDescent="0.25"/>
    <row r="56130" hidden="1" x14ac:dyDescent="0.25"/>
    <row r="56131" hidden="1" x14ac:dyDescent="0.25"/>
    <row r="56132" hidden="1" x14ac:dyDescent="0.25"/>
    <row r="56133" hidden="1" x14ac:dyDescent="0.25"/>
    <row r="56134" hidden="1" x14ac:dyDescent="0.25"/>
    <row r="56135" hidden="1" x14ac:dyDescent="0.25"/>
    <row r="56136" hidden="1" x14ac:dyDescent="0.25"/>
    <row r="56137" hidden="1" x14ac:dyDescent="0.25"/>
    <row r="56138" hidden="1" x14ac:dyDescent="0.25"/>
    <row r="56139" hidden="1" x14ac:dyDescent="0.25"/>
    <row r="56140" hidden="1" x14ac:dyDescent="0.25"/>
    <row r="56141" hidden="1" x14ac:dyDescent="0.25"/>
    <row r="56142" hidden="1" x14ac:dyDescent="0.25"/>
    <row r="56143" hidden="1" x14ac:dyDescent="0.25"/>
    <row r="56144" hidden="1" x14ac:dyDescent="0.25"/>
    <row r="56145" hidden="1" x14ac:dyDescent="0.25"/>
    <row r="56146" hidden="1" x14ac:dyDescent="0.25"/>
    <row r="56147" hidden="1" x14ac:dyDescent="0.25"/>
    <row r="56148" hidden="1" x14ac:dyDescent="0.25"/>
    <row r="56149" hidden="1" x14ac:dyDescent="0.25"/>
    <row r="56150" hidden="1" x14ac:dyDescent="0.25"/>
    <row r="56151" hidden="1" x14ac:dyDescent="0.25"/>
    <row r="56152" hidden="1" x14ac:dyDescent="0.25"/>
    <row r="56153" hidden="1" x14ac:dyDescent="0.25"/>
    <row r="56154" hidden="1" x14ac:dyDescent="0.25"/>
    <row r="56155" hidden="1" x14ac:dyDescent="0.25"/>
    <row r="56156" hidden="1" x14ac:dyDescent="0.25"/>
    <row r="56157" hidden="1" x14ac:dyDescent="0.25"/>
    <row r="56158" hidden="1" x14ac:dyDescent="0.25"/>
    <row r="56159" hidden="1" x14ac:dyDescent="0.25"/>
    <row r="56160" hidden="1" x14ac:dyDescent="0.25"/>
    <row r="56161" hidden="1" x14ac:dyDescent="0.25"/>
    <row r="56162" hidden="1" x14ac:dyDescent="0.25"/>
    <row r="56163" hidden="1" x14ac:dyDescent="0.25"/>
    <row r="56164" hidden="1" x14ac:dyDescent="0.25"/>
    <row r="56165" hidden="1" x14ac:dyDescent="0.25"/>
    <row r="56166" hidden="1" x14ac:dyDescent="0.25"/>
    <row r="56167" hidden="1" x14ac:dyDescent="0.25"/>
    <row r="56168" hidden="1" x14ac:dyDescent="0.25"/>
    <row r="56169" hidden="1" x14ac:dyDescent="0.25"/>
    <row r="56170" hidden="1" x14ac:dyDescent="0.25"/>
    <row r="56171" hidden="1" x14ac:dyDescent="0.25"/>
    <row r="56172" hidden="1" x14ac:dyDescent="0.25"/>
    <row r="56173" hidden="1" x14ac:dyDescent="0.25"/>
    <row r="56174" hidden="1" x14ac:dyDescent="0.25"/>
    <row r="56175" hidden="1" x14ac:dyDescent="0.25"/>
    <row r="56176" hidden="1" x14ac:dyDescent="0.25"/>
    <row r="56177" hidden="1" x14ac:dyDescent="0.25"/>
    <row r="56178" hidden="1" x14ac:dyDescent="0.25"/>
    <row r="56179" hidden="1" x14ac:dyDescent="0.25"/>
    <row r="56180" hidden="1" x14ac:dyDescent="0.25"/>
    <row r="56181" hidden="1" x14ac:dyDescent="0.25"/>
    <row r="56182" hidden="1" x14ac:dyDescent="0.25"/>
    <row r="56183" hidden="1" x14ac:dyDescent="0.25"/>
    <row r="56184" hidden="1" x14ac:dyDescent="0.25"/>
    <row r="56185" hidden="1" x14ac:dyDescent="0.25"/>
    <row r="56186" hidden="1" x14ac:dyDescent="0.25"/>
    <row r="56187" hidden="1" x14ac:dyDescent="0.25"/>
    <row r="56188" hidden="1" x14ac:dyDescent="0.25"/>
    <row r="56189" hidden="1" x14ac:dyDescent="0.25"/>
    <row r="56190" hidden="1" x14ac:dyDescent="0.25"/>
    <row r="56191" hidden="1" x14ac:dyDescent="0.25"/>
    <row r="56192" hidden="1" x14ac:dyDescent="0.25"/>
    <row r="56193" hidden="1" x14ac:dyDescent="0.25"/>
    <row r="56194" hidden="1" x14ac:dyDescent="0.25"/>
    <row r="56195" hidden="1" x14ac:dyDescent="0.25"/>
    <row r="56196" hidden="1" x14ac:dyDescent="0.25"/>
    <row r="56197" hidden="1" x14ac:dyDescent="0.25"/>
    <row r="56198" hidden="1" x14ac:dyDescent="0.25"/>
    <row r="56199" hidden="1" x14ac:dyDescent="0.25"/>
    <row r="56200" hidden="1" x14ac:dyDescent="0.25"/>
    <row r="56201" hidden="1" x14ac:dyDescent="0.25"/>
    <row r="56202" hidden="1" x14ac:dyDescent="0.25"/>
    <row r="56203" hidden="1" x14ac:dyDescent="0.25"/>
    <row r="56204" hidden="1" x14ac:dyDescent="0.25"/>
    <row r="56205" hidden="1" x14ac:dyDescent="0.25"/>
    <row r="56206" hidden="1" x14ac:dyDescent="0.25"/>
    <row r="56207" hidden="1" x14ac:dyDescent="0.25"/>
    <row r="56208" hidden="1" x14ac:dyDescent="0.25"/>
    <row r="56209" hidden="1" x14ac:dyDescent="0.25"/>
    <row r="56210" hidden="1" x14ac:dyDescent="0.25"/>
    <row r="56211" hidden="1" x14ac:dyDescent="0.25"/>
    <row r="56212" hidden="1" x14ac:dyDescent="0.25"/>
    <row r="56213" hidden="1" x14ac:dyDescent="0.25"/>
    <row r="56214" hidden="1" x14ac:dyDescent="0.25"/>
    <row r="56215" hidden="1" x14ac:dyDescent="0.25"/>
    <row r="56216" hidden="1" x14ac:dyDescent="0.25"/>
    <row r="56217" hidden="1" x14ac:dyDescent="0.25"/>
    <row r="56218" hidden="1" x14ac:dyDescent="0.25"/>
    <row r="56219" hidden="1" x14ac:dyDescent="0.25"/>
    <row r="56220" hidden="1" x14ac:dyDescent="0.25"/>
    <row r="56221" hidden="1" x14ac:dyDescent="0.25"/>
    <row r="56222" hidden="1" x14ac:dyDescent="0.25"/>
    <row r="56223" hidden="1" x14ac:dyDescent="0.25"/>
    <row r="56224" hidden="1" x14ac:dyDescent="0.25"/>
    <row r="56225" hidden="1" x14ac:dyDescent="0.25"/>
    <row r="56226" hidden="1" x14ac:dyDescent="0.25"/>
    <row r="56227" hidden="1" x14ac:dyDescent="0.25"/>
    <row r="56228" hidden="1" x14ac:dyDescent="0.25"/>
    <row r="56229" hidden="1" x14ac:dyDescent="0.25"/>
    <row r="56230" hidden="1" x14ac:dyDescent="0.25"/>
    <row r="56231" hidden="1" x14ac:dyDescent="0.25"/>
    <row r="56232" hidden="1" x14ac:dyDescent="0.25"/>
    <row r="56233" hidden="1" x14ac:dyDescent="0.25"/>
    <row r="56234" hidden="1" x14ac:dyDescent="0.25"/>
    <row r="56235" hidden="1" x14ac:dyDescent="0.25"/>
    <row r="56236" hidden="1" x14ac:dyDescent="0.25"/>
    <row r="56237" hidden="1" x14ac:dyDescent="0.25"/>
    <row r="56238" hidden="1" x14ac:dyDescent="0.25"/>
    <row r="56239" hidden="1" x14ac:dyDescent="0.25"/>
    <row r="56240" hidden="1" x14ac:dyDescent="0.25"/>
    <row r="56241" hidden="1" x14ac:dyDescent="0.25"/>
    <row r="56242" hidden="1" x14ac:dyDescent="0.25"/>
    <row r="56243" hidden="1" x14ac:dyDescent="0.25"/>
    <row r="56244" hidden="1" x14ac:dyDescent="0.25"/>
    <row r="56245" hidden="1" x14ac:dyDescent="0.25"/>
    <row r="56246" hidden="1" x14ac:dyDescent="0.25"/>
    <row r="56247" hidden="1" x14ac:dyDescent="0.25"/>
    <row r="56248" hidden="1" x14ac:dyDescent="0.25"/>
    <row r="56249" hidden="1" x14ac:dyDescent="0.25"/>
    <row r="56250" hidden="1" x14ac:dyDescent="0.25"/>
    <row r="56251" hidden="1" x14ac:dyDescent="0.25"/>
    <row r="56252" hidden="1" x14ac:dyDescent="0.25"/>
    <row r="56253" hidden="1" x14ac:dyDescent="0.25"/>
    <row r="56254" hidden="1" x14ac:dyDescent="0.25"/>
    <row r="56255" hidden="1" x14ac:dyDescent="0.25"/>
    <row r="56256" hidden="1" x14ac:dyDescent="0.25"/>
    <row r="56257" hidden="1" x14ac:dyDescent="0.25"/>
    <row r="56258" hidden="1" x14ac:dyDescent="0.25"/>
    <row r="56259" hidden="1" x14ac:dyDescent="0.25"/>
    <row r="56260" hidden="1" x14ac:dyDescent="0.25"/>
    <row r="56261" hidden="1" x14ac:dyDescent="0.25"/>
    <row r="56262" hidden="1" x14ac:dyDescent="0.25"/>
    <row r="56263" hidden="1" x14ac:dyDescent="0.25"/>
    <row r="56264" hidden="1" x14ac:dyDescent="0.25"/>
    <row r="56265" hidden="1" x14ac:dyDescent="0.25"/>
    <row r="56266" hidden="1" x14ac:dyDescent="0.25"/>
    <row r="56267" hidden="1" x14ac:dyDescent="0.25"/>
    <row r="56268" hidden="1" x14ac:dyDescent="0.25"/>
    <row r="56269" hidden="1" x14ac:dyDescent="0.25"/>
    <row r="56270" hidden="1" x14ac:dyDescent="0.25"/>
    <row r="56271" hidden="1" x14ac:dyDescent="0.25"/>
    <row r="56272" hidden="1" x14ac:dyDescent="0.25"/>
    <row r="56273" hidden="1" x14ac:dyDescent="0.25"/>
    <row r="56274" hidden="1" x14ac:dyDescent="0.25"/>
    <row r="56275" hidden="1" x14ac:dyDescent="0.25"/>
    <row r="56276" hidden="1" x14ac:dyDescent="0.25"/>
    <row r="56277" hidden="1" x14ac:dyDescent="0.25"/>
    <row r="56278" hidden="1" x14ac:dyDescent="0.25"/>
    <row r="56279" hidden="1" x14ac:dyDescent="0.25"/>
    <row r="56280" hidden="1" x14ac:dyDescent="0.25"/>
    <row r="56281" hidden="1" x14ac:dyDescent="0.25"/>
    <row r="56282" hidden="1" x14ac:dyDescent="0.25"/>
    <row r="56283" hidden="1" x14ac:dyDescent="0.25"/>
    <row r="56284" hidden="1" x14ac:dyDescent="0.25"/>
    <row r="56285" hidden="1" x14ac:dyDescent="0.25"/>
    <row r="56286" hidden="1" x14ac:dyDescent="0.25"/>
    <row r="56287" hidden="1" x14ac:dyDescent="0.25"/>
    <row r="56288" hidden="1" x14ac:dyDescent="0.25"/>
    <row r="56289" hidden="1" x14ac:dyDescent="0.25"/>
    <row r="56290" hidden="1" x14ac:dyDescent="0.25"/>
    <row r="56291" hidden="1" x14ac:dyDescent="0.25"/>
    <row r="56292" hidden="1" x14ac:dyDescent="0.25"/>
    <row r="56293" hidden="1" x14ac:dyDescent="0.25"/>
    <row r="56294" hidden="1" x14ac:dyDescent="0.25"/>
    <row r="56295" hidden="1" x14ac:dyDescent="0.25"/>
    <row r="56296" hidden="1" x14ac:dyDescent="0.25"/>
    <row r="56297" hidden="1" x14ac:dyDescent="0.25"/>
    <row r="56298" hidden="1" x14ac:dyDescent="0.25"/>
    <row r="56299" hidden="1" x14ac:dyDescent="0.25"/>
    <row r="56300" hidden="1" x14ac:dyDescent="0.25"/>
    <row r="56301" hidden="1" x14ac:dyDescent="0.25"/>
    <row r="56302" hidden="1" x14ac:dyDescent="0.25"/>
    <row r="56303" hidden="1" x14ac:dyDescent="0.25"/>
    <row r="56304" hidden="1" x14ac:dyDescent="0.25"/>
    <row r="56305" hidden="1" x14ac:dyDescent="0.25"/>
    <row r="56306" hidden="1" x14ac:dyDescent="0.25"/>
    <row r="56307" hidden="1" x14ac:dyDescent="0.25"/>
    <row r="56308" hidden="1" x14ac:dyDescent="0.25"/>
    <row r="56309" hidden="1" x14ac:dyDescent="0.25"/>
    <row r="56310" hidden="1" x14ac:dyDescent="0.25"/>
    <row r="56311" hidden="1" x14ac:dyDescent="0.25"/>
    <row r="56312" hidden="1" x14ac:dyDescent="0.25"/>
    <row r="56313" hidden="1" x14ac:dyDescent="0.25"/>
    <row r="56314" hidden="1" x14ac:dyDescent="0.25"/>
    <row r="56315" hidden="1" x14ac:dyDescent="0.25"/>
    <row r="56316" hidden="1" x14ac:dyDescent="0.25"/>
    <row r="56317" hidden="1" x14ac:dyDescent="0.25"/>
    <row r="56318" hidden="1" x14ac:dyDescent="0.25"/>
    <row r="56319" hidden="1" x14ac:dyDescent="0.25"/>
    <row r="56320" hidden="1" x14ac:dyDescent="0.25"/>
    <row r="56321" hidden="1" x14ac:dyDescent="0.25"/>
    <row r="56322" hidden="1" x14ac:dyDescent="0.25"/>
    <row r="56323" hidden="1" x14ac:dyDescent="0.25"/>
    <row r="56324" hidden="1" x14ac:dyDescent="0.25"/>
    <row r="56325" hidden="1" x14ac:dyDescent="0.25"/>
    <row r="56326" hidden="1" x14ac:dyDescent="0.25"/>
    <row r="56327" hidden="1" x14ac:dyDescent="0.25"/>
    <row r="56328" hidden="1" x14ac:dyDescent="0.25"/>
    <row r="56329" hidden="1" x14ac:dyDescent="0.25"/>
    <row r="56330" hidden="1" x14ac:dyDescent="0.25"/>
    <row r="56331" hidden="1" x14ac:dyDescent="0.25"/>
    <row r="56332" hidden="1" x14ac:dyDescent="0.25"/>
    <row r="56333" hidden="1" x14ac:dyDescent="0.25"/>
    <row r="56334" hidden="1" x14ac:dyDescent="0.25"/>
    <row r="56335" hidden="1" x14ac:dyDescent="0.25"/>
    <row r="56336" hidden="1" x14ac:dyDescent="0.25"/>
    <row r="56337" hidden="1" x14ac:dyDescent="0.25"/>
    <row r="56338" hidden="1" x14ac:dyDescent="0.25"/>
    <row r="56339" hidden="1" x14ac:dyDescent="0.25"/>
    <row r="56340" hidden="1" x14ac:dyDescent="0.25"/>
    <row r="56341" hidden="1" x14ac:dyDescent="0.25"/>
    <row r="56342" hidden="1" x14ac:dyDescent="0.25"/>
    <row r="56343" hidden="1" x14ac:dyDescent="0.25"/>
    <row r="56344" hidden="1" x14ac:dyDescent="0.25"/>
    <row r="56345" hidden="1" x14ac:dyDescent="0.25"/>
    <row r="56346" hidden="1" x14ac:dyDescent="0.25"/>
    <row r="56347" hidden="1" x14ac:dyDescent="0.25"/>
    <row r="56348" hidden="1" x14ac:dyDescent="0.25"/>
    <row r="56349" hidden="1" x14ac:dyDescent="0.25"/>
    <row r="56350" hidden="1" x14ac:dyDescent="0.25"/>
    <row r="56351" hidden="1" x14ac:dyDescent="0.25"/>
    <row r="56352" hidden="1" x14ac:dyDescent="0.25"/>
    <row r="56353" hidden="1" x14ac:dyDescent="0.25"/>
    <row r="56354" hidden="1" x14ac:dyDescent="0.25"/>
    <row r="56355" hidden="1" x14ac:dyDescent="0.25"/>
    <row r="56356" hidden="1" x14ac:dyDescent="0.25"/>
    <row r="56357" hidden="1" x14ac:dyDescent="0.25"/>
    <row r="56358" hidden="1" x14ac:dyDescent="0.25"/>
    <row r="56359" hidden="1" x14ac:dyDescent="0.25"/>
    <row r="56360" hidden="1" x14ac:dyDescent="0.25"/>
    <row r="56361" hidden="1" x14ac:dyDescent="0.25"/>
    <row r="56362" hidden="1" x14ac:dyDescent="0.25"/>
    <row r="56363" hidden="1" x14ac:dyDescent="0.25"/>
    <row r="56364" hidden="1" x14ac:dyDescent="0.25"/>
    <row r="56365" hidden="1" x14ac:dyDescent="0.25"/>
    <row r="56366" hidden="1" x14ac:dyDescent="0.25"/>
    <row r="56367" hidden="1" x14ac:dyDescent="0.25"/>
    <row r="56368" hidden="1" x14ac:dyDescent="0.25"/>
    <row r="56369" hidden="1" x14ac:dyDescent="0.25"/>
    <row r="56370" hidden="1" x14ac:dyDescent="0.25"/>
    <row r="56371" hidden="1" x14ac:dyDescent="0.25"/>
    <row r="56372" hidden="1" x14ac:dyDescent="0.25"/>
    <row r="56373" hidden="1" x14ac:dyDescent="0.25"/>
    <row r="56374" hidden="1" x14ac:dyDescent="0.25"/>
    <row r="56375" hidden="1" x14ac:dyDescent="0.25"/>
    <row r="56376" hidden="1" x14ac:dyDescent="0.25"/>
    <row r="56377" hidden="1" x14ac:dyDescent="0.25"/>
    <row r="56378" hidden="1" x14ac:dyDescent="0.25"/>
    <row r="56379" hidden="1" x14ac:dyDescent="0.25"/>
    <row r="56380" hidden="1" x14ac:dyDescent="0.25"/>
    <row r="56381" hidden="1" x14ac:dyDescent="0.25"/>
    <row r="56382" hidden="1" x14ac:dyDescent="0.25"/>
    <row r="56383" hidden="1" x14ac:dyDescent="0.25"/>
    <row r="56384" hidden="1" x14ac:dyDescent="0.25"/>
    <row r="56385" hidden="1" x14ac:dyDescent="0.25"/>
    <row r="56386" hidden="1" x14ac:dyDescent="0.25"/>
    <row r="56387" hidden="1" x14ac:dyDescent="0.25"/>
    <row r="56388" hidden="1" x14ac:dyDescent="0.25"/>
    <row r="56389" hidden="1" x14ac:dyDescent="0.25"/>
    <row r="56390" hidden="1" x14ac:dyDescent="0.25"/>
    <row r="56391" hidden="1" x14ac:dyDescent="0.25"/>
    <row r="56392" hidden="1" x14ac:dyDescent="0.25"/>
    <row r="56393" hidden="1" x14ac:dyDescent="0.25"/>
    <row r="56394" hidden="1" x14ac:dyDescent="0.25"/>
    <row r="56395" hidden="1" x14ac:dyDescent="0.25"/>
    <row r="56396" hidden="1" x14ac:dyDescent="0.25"/>
    <row r="56397" hidden="1" x14ac:dyDescent="0.25"/>
    <row r="56398" hidden="1" x14ac:dyDescent="0.25"/>
    <row r="56399" hidden="1" x14ac:dyDescent="0.25"/>
    <row r="56400" hidden="1" x14ac:dyDescent="0.25"/>
    <row r="56401" hidden="1" x14ac:dyDescent="0.25"/>
    <row r="56402" hidden="1" x14ac:dyDescent="0.25"/>
    <row r="56403" hidden="1" x14ac:dyDescent="0.25"/>
    <row r="56404" hidden="1" x14ac:dyDescent="0.25"/>
    <row r="56405" hidden="1" x14ac:dyDescent="0.25"/>
    <row r="56406" hidden="1" x14ac:dyDescent="0.25"/>
    <row r="56407" hidden="1" x14ac:dyDescent="0.25"/>
    <row r="56408" hidden="1" x14ac:dyDescent="0.25"/>
    <row r="56409" hidden="1" x14ac:dyDescent="0.25"/>
    <row r="56410" hidden="1" x14ac:dyDescent="0.25"/>
    <row r="56411" hidden="1" x14ac:dyDescent="0.25"/>
    <row r="56412" hidden="1" x14ac:dyDescent="0.25"/>
    <row r="56413" hidden="1" x14ac:dyDescent="0.25"/>
    <row r="56414" hidden="1" x14ac:dyDescent="0.25"/>
    <row r="56415" hidden="1" x14ac:dyDescent="0.25"/>
    <row r="56416" hidden="1" x14ac:dyDescent="0.25"/>
    <row r="56417" hidden="1" x14ac:dyDescent="0.25"/>
    <row r="56418" hidden="1" x14ac:dyDescent="0.25"/>
    <row r="56419" hidden="1" x14ac:dyDescent="0.25"/>
    <row r="56420" hidden="1" x14ac:dyDescent="0.25"/>
    <row r="56421" hidden="1" x14ac:dyDescent="0.25"/>
    <row r="56422" hidden="1" x14ac:dyDescent="0.25"/>
    <row r="56423" hidden="1" x14ac:dyDescent="0.25"/>
    <row r="56424" hidden="1" x14ac:dyDescent="0.25"/>
    <row r="56425" hidden="1" x14ac:dyDescent="0.25"/>
    <row r="56426" hidden="1" x14ac:dyDescent="0.25"/>
    <row r="56427" hidden="1" x14ac:dyDescent="0.25"/>
    <row r="56428" hidden="1" x14ac:dyDescent="0.25"/>
    <row r="56429" hidden="1" x14ac:dyDescent="0.25"/>
    <row r="56430" hidden="1" x14ac:dyDescent="0.25"/>
    <row r="56431" hidden="1" x14ac:dyDescent="0.25"/>
    <row r="56432" hidden="1" x14ac:dyDescent="0.25"/>
    <row r="56433" hidden="1" x14ac:dyDescent="0.25"/>
    <row r="56434" hidden="1" x14ac:dyDescent="0.25"/>
    <row r="56435" hidden="1" x14ac:dyDescent="0.25"/>
    <row r="56436" hidden="1" x14ac:dyDescent="0.25"/>
    <row r="56437" hidden="1" x14ac:dyDescent="0.25"/>
    <row r="56438" hidden="1" x14ac:dyDescent="0.25"/>
    <row r="56439" hidden="1" x14ac:dyDescent="0.25"/>
    <row r="56440" hidden="1" x14ac:dyDescent="0.25"/>
    <row r="56441" hidden="1" x14ac:dyDescent="0.25"/>
    <row r="56442" hidden="1" x14ac:dyDescent="0.25"/>
    <row r="56443" hidden="1" x14ac:dyDescent="0.25"/>
    <row r="56444" hidden="1" x14ac:dyDescent="0.25"/>
    <row r="56445" hidden="1" x14ac:dyDescent="0.25"/>
    <row r="56446" hidden="1" x14ac:dyDescent="0.25"/>
    <row r="56447" hidden="1" x14ac:dyDescent="0.25"/>
    <row r="56448" hidden="1" x14ac:dyDescent="0.25"/>
    <row r="56449" hidden="1" x14ac:dyDescent="0.25"/>
    <row r="56450" hidden="1" x14ac:dyDescent="0.25"/>
    <row r="56451" hidden="1" x14ac:dyDescent="0.25"/>
    <row r="56452" hidden="1" x14ac:dyDescent="0.25"/>
    <row r="56453" hidden="1" x14ac:dyDescent="0.25"/>
    <row r="56454" hidden="1" x14ac:dyDescent="0.25"/>
    <row r="56455" hidden="1" x14ac:dyDescent="0.25"/>
    <row r="56456" hidden="1" x14ac:dyDescent="0.25"/>
    <row r="56457" hidden="1" x14ac:dyDescent="0.25"/>
    <row r="56458" hidden="1" x14ac:dyDescent="0.25"/>
    <row r="56459" hidden="1" x14ac:dyDescent="0.25"/>
    <row r="56460" hidden="1" x14ac:dyDescent="0.25"/>
    <row r="56461" hidden="1" x14ac:dyDescent="0.25"/>
    <row r="56462" hidden="1" x14ac:dyDescent="0.25"/>
    <row r="56463" hidden="1" x14ac:dyDescent="0.25"/>
    <row r="56464" hidden="1" x14ac:dyDescent="0.25"/>
    <row r="56465" hidden="1" x14ac:dyDescent="0.25"/>
    <row r="56466" hidden="1" x14ac:dyDescent="0.25"/>
    <row r="56467" hidden="1" x14ac:dyDescent="0.25"/>
    <row r="56468" hidden="1" x14ac:dyDescent="0.25"/>
    <row r="56469" hidden="1" x14ac:dyDescent="0.25"/>
    <row r="56470" hidden="1" x14ac:dyDescent="0.25"/>
    <row r="56471" hidden="1" x14ac:dyDescent="0.25"/>
    <row r="56472" hidden="1" x14ac:dyDescent="0.25"/>
    <row r="56473" hidden="1" x14ac:dyDescent="0.25"/>
    <row r="56474" hidden="1" x14ac:dyDescent="0.25"/>
    <row r="56475" hidden="1" x14ac:dyDescent="0.25"/>
    <row r="56476" hidden="1" x14ac:dyDescent="0.25"/>
    <row r="56477" hidden="1" x14ac:dyDescent="0.25"/>
    <row r="56478" hidden="1" x14ac:dyDescent="0.25"/>
    <row r="56479" hidden="1" x14ac:dyDescent="0.25"/>
    <row r="56480" hidden="1" x14ac:dyDescent="0.25"/>
    <row r="56481" hidden="1" x14ac:dyDescent="0.25"/>
    <row r="56482" hidden="1" x14ac:dyDescent="0.25"/>
    <row r="56483" hidden="1" x14ac:dyDescent="0.25"/>
    <row r="56484" hidden="1" x14ac:dyDescent="0.25"/>
    <row r="56485" hidden="1" x14ac:dyDescent="0.25"/>
    <row r="56486" hidden="1" x14ac:dyDescent="0.25"/>
    <row r="56487" hidden="1" x14ac:dyDescent="0.25"/>
    <row r="56488" hidden="1" x14ac:dyDescent="0.25"/>
    <row r="56489" hidden="1" x14ac:dyDescent="0.25"/>
    <row r="56490" hidden="1" x14ac:dyDescent="0.25"/>
    <row r="56491" hidden="1" x14ac:dyDescent="0.25"/>
    <row r="56492" hidden="1" x14ac:dyDescent="0.25"/>
    <row r="56493" hidden="1" x14ac:dyDescent="0.25"/>
    <row r="56494" hidden="1" x14ac:dyDescent="0.25"/>
    <row r="56495" hidden="1" x14ac:dyDescent="0.25"/>
    <row r="56496" hidden="1" x14ac:dyDescent="0.25"/>
    <row r="56497" hidden="1" x14ac:dyDescent="0.25"/>
    <row r="56498" hidden="1" x14ac:dyDescent="0.25"/>
    <row r="56499" hidden="1" x14ac:dyDescent="0.25"/>
    <row r="56500" hidden="1" x14ac:dyDescent="0.25"/>
    <row r="56501" hidden="1" x14ac:dyDescent="0.25"/>
    <row r="56502" hidden="1" x14ac:dyDescent="0.25"/>
    <row r="56503" hidden="1" x14ac:dyDescent="0.25"/>
    <row r="56504" hidden="1" x14ac:dyDescent="0.25"/>
    <row r="56505" hidden="1" x14ac:dyDescent="0.25"/>
    <row r="56506" hidden="1" x14ac:dyDescent="0.25"/>
    <row r="56507" hidden="1" x14ac:dyDescent="0.25"/>
    <row r="56508" hidden="1" x14ac:dyDescent="0.25"/>
    <row r="56509" hidden="1" x14ac:dyDescent="0.25"/>
    <row r="56510" hidden="1" x14ac:dyDescent="0.25"/>
    <row r="56511" hidden="1" x14ac:dyDescent="0.25"/>
    <row r="56512" hidden="1" x14ac:dyDescent="0.25"/>
    <row r="56513" hidden="1" x14ac:dyDescent="0.25"/>
    <row r="56514" hidden="1" x14ac:dyDescent="0.25"/>
    <row r="56515" hidden="1" x14ac:dyDescent="0.25"/>
    <row r="56516" hidden="1" x14ac:dyDescent="0.25"/>
    <row r="56517" hidden="1" x14ac:dyDescent="0.25"/>
    <row r="56518" hidden="1" x14ac:dyDescent="0.25"/>
    <row r="56519" hidden="1" x14ac:dyDescent="0.25"/>
    <row r="56520" hidden="1" x14ac:dyDescent="0.25"/>
    <row r="56521" hidden="1" x14ac:dyDescent="0.25"/>
    <row r="56522" hidden="1" x14ac:dyDescent="0.25"/>
    <row r="56523" hidden="1" x14ac:dyDescent="0.25"/>
    <row r="56524" hidden="1" x14ac:dyDescent="0.25"/>
    <row r="56525" hidden="1" x14ac:dyDescent="0.25"/>
    <row r="56526" hidden="1" x14ac:dyDescent="0.25"/>
    <row r="56527" hidden="1" x14ac:dyDescent="0.25"/>
    <row r="56528" hidden="1" x14ac:dyDescent="0.25"/>
    <row r="56529" hidden="1" x14ac:dyDescent="0.25"/>
    <row r="56530" hidden="1" x14ac:dyDescent="0.25"/>
    <row r="56531" hidden="1" x14ac:dyDescent="0.25"/>
    <row r="56532" hidden="1" x14ac:dyDescent="0.25"/>
    <row r="56533" hidden="1" x14ac:dyDescent="0.25"/>
    <row r="56534" hidden="1" x14ac:dyDescent="0.25"/>
    <row r="56535" hidden="1" x14ac:dyDescent="0.25"/>
    <row r="56536" hidden="1" x14ac:dyDescent="0.25"/>
    <row r="56537" hidden="1" x14ac:dyDescent="0.25"/>
    <row r="56538" hidden="1" x14ac:dyDescent="0.25"/>
    <row r="56539" hidden="1" x14ac:dyDescent="0.25"/>
    <row r="56540" hidden="1" x14ac:dyDescent="0.25"/>
    <row r="56541" hidden="1" x14ac:dyDescent="0.25"/>
    <row r="56542" hidden="1" x14ac:dyDescent="0.25"/>
    <row r="56543" hidden="1" x14ac:dyDescent="0.25"/>
    <row r="56544" hidden="1" x14ac:dyDescent="0.25"/>
    <row r="56545" hidden="1" x14ac:dyDescent="0.25"/>
    <row r="56546" hidden="1" x14ac:dyDescent="0.25"/>
    <row r="56547" hidden="1" x14ac:dyDescent="0.25"/>
    <row r="56548" hidden="1" x14ac:dyDescent="0.25"/>
    <row r="56549" hidden="1" x14ac:dyDescent="0.25"/>
    <row r="56550" hidden="1" x14ac:dyDescent="0.25"/>
    <row r="56551" hidden="1" x14ac:dyDescent="0.25"/>
    <row r="56552" hidden="1" x14ac:dyDescent="0.25"/>
    <row r="56553" hidden="1" x14ac:dyDescent="0.25"/>
    <row r="56554" hidden="1" x14ac:dyDescent="0.25"/>
    <row r="56555" hidden="1" x14ac:dyDescent="0.25"/>
    <row r="56556" hidden="1" x14ac:dyDescent="0.25"/>
    <row r="56557" hidden="1" x14ac:dyDescent="0.25"/>
    <row r="56558" hidden="1" x14ac:dyDescent="0.25"/>
    <row r="56559" hidden="1" x14ac:dyDescent="0.25"/>
    <row r="56560" hidden="1" x14ac:dyDescent="0.25"/>
    <row r="56561" hidden="1" x14ac:dyDescent="0.25"/>
    <row r="56562" hidden="1" x14ac:dyDescent="0.25"/>
    <row r="56563" hidden="1" x14ac:dyDescent="0.25"/>
    <row r="56564" hidden="1" x14ac:dyDescent="0.25"/>
    <row r="56565" hidden="1" x14ac:dyDescent="0.25"/>
    <row r="56566" hidden="1" x14ac:dyDescent="0.25"/>
    <row r="56567" hidden="1" x14ac:dyDescent="0.25"/>
    <row r="56568" hidden="1" x14ac:dyDescent="0.25"/>
    <row r="56569" hidden="1" x14ac:dyDescent="0.25"/>
    <row r="56570" hidden="1" x14ac:dyDescent="0.25"/>
    <row r="56571" hidden="1" x14ac:dyDescent="0.25"/>
    <row r="56572" hidden="1" x14ac:dyDescent="0.25"/>
    <row r="56573" hidden="1" x14ac:dyDescent="0.25"/>
    <row r="56574" hidden="1" x14ac:dyDescent="0.25"/>
    <row r="56575" hidden="1" x14ac:dyDescent="0.25"/>
    <row r="56576" hidden="1" x14ac:dyDescent="0.25"/>
    <row r="56577" hidden="1" x14ac:dyDescent="0.25"/>
    <row r="56578" hidden="1" x14ac:dyDescent="0.25"/>
    <row r="56579" hidden="1" x14ac:dyDescent="0.25"/>
    <row r="56580" hidden="1" x14ac:dyDescent="0.25"/>
    <row r="56581" hidden="1" x14ac:dyDescent="0.25"/>
    <row r="56582" hidden="1" x14ac:dyDescent="0.25"/>
    <row r="56583" hidden="1" x14ac:dyDescent="0.25"/>
    <row r="56584" hidden="1" x14ac:dyDescent="0.25"/>
    <row r="56585" hidden="1" x14ac:dyDescent="0.25"/>
    <row r="56586" hidden="1" x14ac:dyDescent="0.25"/>
    <row r="56587" hidden="1" x14ac:dyDescent="0.25"/>
    <row r="56588" hidden="1" x14ac:dyDescent="0.25"/>
    <row r="56589" hidden="1" x14ac:dyDescent="0.25"/>
    <row r="56590" hidden="1" x14ac:dyDescent="0.25"/>
    <row r="56591" hidden="1" x14ac:dyDescent="0.25"/>
    <row r="56592" hidden="1" x14ac:dyDescent="0.25"/>
    <row r="56593" hidden="1" x14ac:dyDescent="0.25"/>
    <row r="56594" hidden="1" x14ac:dyDescent="0.25"/>
    <row r="56595" hidden="1" x14ac:dyDescent="0.25"/>
    <row r="56596" hidden="1" x14ac:dyDescent="0.25"/>
    <row r="56597" hidden="1" x14ac:dyDescent="0.25"/>
    <row r="56598" hidden="1" x14ac:dyDescent="0.25"/>
    <row r="56599" hidden="1" x14ac:dyDescent="0.25"/>
    <row r="56600" hidden="1" x14ac:dyDescent="0.25"/>
    <row r="56601" hidden="1" x14ac:dyDescent="0.25"/>
    <row r="56602" hidden="1" x14ac:dyDescent="0.25"/>
    <row r="56603" hidden="1" x14ac:dyDescent="0.25"/>
    <row r="56604" hidden="1" x14ac:dyDescent="0.25"/>
    <row r="56605" hidden="1" x14ac:dyDescent="0.25"/>
    <row r="56606" hidden="1" x14ac:dyDescent="0.25"/>
    <row r="56607" hidden="1" x14ac:dyDescent="0.25"/>
    <row r="56608" hidden="1" x14ac:dyDescent="0.25"/>
    <row r="56609" hidden="1" x14ac:dyDescent="0.25"/>
    <row r="56610" hidden="1" x14ac:dyDescent="0.25"/>
    <row r="56611" hidden="1" x14ac:dyDescent="0.25"/>
    <row r="56612" hidden="1" x14ac:dyDescent="0.25"/>
    <row r="56613" hidden="1" x14ac:dyDescent="0.25"/>
    <row r="56614" hidden="1" x14ac:dyDescent="0.25"/>
    <row r="56615" hidden="1" x14ac:dyDescent="0.25"/>
    <row r="56616" hidden="1" x14ac:dyDescent="0.25"/>
    <row r="56617" hidden="1" x14ac:dyDescent="0.25"/>
    <row r="56618" hidden="1" x14ac:dyDescent="0.25"/>
    <row r="56619" hidden="1" x14ac:dyDescent="0.25"/>
    <row r="56620" hidden="1" x14ac:dyDescent="0.25"/>
    <row r="56621" hidden="1" x14ac:dyDescent="0.25"/>
    <row r="56622" hidden="1" x14ac:dyDescent="0.25"/>
    <row r="56623" hidden="1" x14ac:dyDescent="0.25"/>
    <row r="56624" hidden="1" x14ac:dyDescent="0.25"/>
    <row r="56625" hidden="1" x14ac:dyDescent="0.25"/>
    <row r="56626" hidden="1" x14ac:dyDescent="0.25"/>
    <row r="56627" hidden="1" x14ac:dyDescent="0.25"/>
    <row r="56628" hidden="1" x14ac:dyDescent="0.25"/>
    <row r="56629" hidden="1" x14ac:dyDescent="0.25"/>
    <row r="56630" hidden="1" x14ac:dyDescent="0.25"/>
    <row r="56631" hidden="1" x14ac:dyDescent="0.25"/>
    <row r="56632" hidden="1" x14ac:dyDescent="0.25"/>
    <row r="56633" hidden="1" x14ac:dyDescent="0.25"/>
    <row r="56634" hidden="1" x14ac:dyDescent="0.25"/>
    <row r="56635" hidden="1" x14ac:dyDescent="0.25"/>
    <row r="56636" hidden="1" x14ac:dyDescent="0.25"/>
    <row r="56637" hidden="1" x14ac:dyDescent="0.25"/>
    <row r="56638" hidden="1" x14ac:dyDescent="0.25"/>
    <row r="56639" hidden="1" x14ac:dyDescent="0.25"/>
    <row r="56640" hidden="1" x14ac:dyDescent="0.25"/>
    <row r="56641" hidden="1" x14ac:dyDescent="0.25"/>
    <row r="56642" hidden="1" x14ac:dyDescent="0.25"/>
    <row r="56643" hidden="1" x14ac:dyDescent="0.25"/>
    <row r="56644" hidden="1" x14ac:dyDescent="0.25"/>
    <row r="56645" hidden="1" x14ac:dyDescent="0.25"/>
    <row r="56646" hidden="1" x14ac:dyDescent="0.25"/>
    <row r="56647" hidden="1" x14ac:dyDescent="0.25"/>
    <row r="56648" hidden="1" x14ac:dyDescent="0.25"/>
    <row r="56649" hidden="1" x14ac:dyDescent="0.25"/>
    <row r="56650" hidden="1" x14ac:dyDescent="0.25"/>
    <row r="56651" hidden="1" x14ac:dyDescent="0.25"/>
    <row r="56652" hidden="1" x14ac:dyDescent="0.25"/>
    <row r="56653" hidden="1" x14ac:dyDescent="0.25"/>
    <row r="56654" hidden="1" x14ac:dyDescent="0.25"/>
    <row r="56655" hidden="1" x14ac:dyDescent="0.25"/>
    <row r="56656" hidden="1" x14ac:dyDescent="0.25"/>
    <row r="56657" hidden="1" x14ac:dyDescent="0.25"/>
    <row r="56658" hidden="1" x14ac:dyDescent="0.25"/>
    <row r="56659" hidden="1" x14ac:dyDescent="0.25"/>
    <row r="56660" hidden="1" x14ac:dyDescent="0.25"/>
    <row r="56661" hidden="1" x14ac:dyDescent="0.25"/>
    <row r="56662" hidden="1" x14ac:dyDescent="0.25"/>
    <row r="56663" hidden="1" x14ac:dyDescent="0.25"/>
    <row r="56664" hidden="1" x14ac:dyDescent="0.25"/>
    <row r="56665" hidden="1" x14ac:dyDescent="0.25"/>
    <row r="56666" hidden="1" x14ac:dyDescent="0.25"/>
    <row r="56667" hidden="1" x14ac:dyDescent="0.25"/>
    <row r="56668" hidden="1" x14ac:dyDescent="0.25"/>
    <row r="56669" hidden="1" x14ac:dyDescent="0.25"/>
    <row r="56670" hidden="1" x14ac:dyDescent="0.25"/>
    <row r="56671" hidden="1" x14ac:dyDescent="0.25"/>
    <row r="56672" hidden="1" x14ac:dyDescent="0.25"/>
    <row r="56673" hidden="1" x14ac:dyDescent="0.25"/>
    <row r="56674" hidden="1" x14ac:dyDescent="0.25"/>
    <row r="56675" hidden="1" x14ac:dyDescent="0.25"/>
    <row r="56676" hidden="1" x14ac:dyDescent="0.25"/>
    <row r="56677" hidden="1" x14ac:dyDescent="0.25"/>
    <row r="56678" hidden="1" x14ac:dyDescent="0.25"/>
    <row r="56679" hidden="1" x14ac:dyDescent="0.25"/>
    <row r="56680" hidden="1" x14ac:dyDescent="0.25"/>
    <row r="56681" hidden="1" x14ac:dyDescent="0.25"/>
    <row r="56682" hidden="1" x14ac:dyDescent="0.25"/>
    <row r="56683" hidden="1" x14ac:dyDescent="0.25"/>
    <row r="56684" hidden="1" x14ac:dyDescent="0.25"/>
    <row r="56685" hidden="1" x14ac:dyDescent="0.25"/>
    <row r="56686" hidden="1" x14ac:dyDescent="0.25"/>
    <row r="56687" hidden="1" x14ac:dyDescent="0.25"/>
    <row r="56688" hidden="1" x14ac:dyDescent="0.25"/>
    <row r="56689" hidden="1" x14ac:dyDescent="0.25"/>
    <row r="56690" hidden="1" x14ac:dyDescent="0.25"/>
    <row r="56691" hidden="1" x14ac:dyDescent="0.25"/>
    <row r="56692" hidden="1" x14ac:dyDescent="0.25"/>
    <row r="56693" hidden="1" x14ac:dyDescent="0.25"/>
    <row r="56694" hidden="1" x14ac:dyDescent="0.25"/>
    <row r="56695" hidden="1" x14ac:dyDescent="0.25"/>
    <row r="56696" hidden="1" x14ac:dyDescent="0.25"/>
    <row r="56697" hidden="1" x14ac:dyDescent="0.25"/>
    <row r="56698" hidden="1" x14ac:dyDescent="0.25"/>
    <row r="56699" hidden="1" x14ac:dyDescent="0.25"/>
    <row r="56700" hidden="1" x14ac:dyDescent="0.25"/>
    <row r="56701" hidden="1" x14ac:dyDescent="0.25"/>
    <row r="56702" hidden="1" x14ac:dyDescent="0.25"/>
    <row r="56703" hidden="1" x14ac:dyDescent="0.25"/>
    <row r="56704" hidden="1" x14ac:dyDescent="0.25"/>
    <row r="56705" hidden="1" x14ac:dyDescent="0.25"/>
    <row r="56706" hidden="1" x14ac:dyDescent="0.25"/>
    <row r="56707" hidden="1" x14ac:dyDescent="0.25"/>
    <row r="56708" hidden="1" x14ac:dyDescent="0.25"/>
    <row r="56709" hidden="1" x14ac:dyDescent="0.25"/>
    <row r="56710" hidden="1" x14ac:dyDescent="0.25"/>
    <row r="56711" hidden="1" x14ac:dyDescent="0.25"/>
    <row r="56712" hidden="1" x14ac:dyDescent="0.25"/>
    <row r="56713" hidden="1" x14ac:dyDescent="0.25"/>
    <row r="56714" hidden="1" x14ac:dyDescent="0.25"/>
    <row r="56715" hidden="1" x14ac:dyDescent="0.25"/>
    <row r="56716" hidden="1" x14ac:dyDescent="0.25"/>
    <row r="56717" hidden="1" x14ac:dyDescent="0.25"/>
    <row r="56718" hidden="1" x14ac:dyDescent="0.25"/>
    <row r="56719" hidden="1" x14ac:dyDescent="0.25"/>
    <row r="56720" hidden="1" x14ac:dyDescent="0.25"/>
    <row r="56721" hidden="1" x14ac:dyDescent="0.25"/>
    <row r="56722" hidden="1" x14ac:dyDescent="0.25"/>
    <row r="56723" hidden="1" x14ac:dyDescent="0.25"/>
    <row r="56724" hidden="1" x14ac:dyDescent="0.25"/>
    <row r="56725" hidden="1" x14ac:dyDescent="0.25"/>
    <row r="56726" hidden="1" x14ac:dyDescent="0.25"/>
    <row r="56727" hidden="1" x14ac:dyDescent="0.25"/>
    <row r="56728" hidden="1" x14ac:dyDescent="0.25"/>
    <row r="56729" hidden="1" x14ac:dyDescent="0.25"/>
    <row r="56730" hidden="1" x14ac:dyDescent="0.25"/>
    <row r="56731" hidden="1" x14ac:dyDescent="0.25"/>
    <row r="56732" hidden="1" x14ac:dyDescent="0.25"/>
    <row r="56733" hidden="1" x14ac:dyDescent="0.25"/>
    <row r="56734" hidden="1" x14ac:dyDescent="0.25"/>
    <row r="56735" hidden="1" x14ac:dyDescent="0.25"/>
    <row r="56736" hidden="1" x14ac:dyDescent="0.25"/>
    <row r="56737" hidden="1" x14ac:dyDescent="0.25"/>
    <row r="56738" hidden="1" x14ac:dyDescent="0.25"/>
    <row r="56739" hidden="1" x14ac:dyDescent="0.25"/>
    <row r="56740" hidden="1" x14ac:dyDescent="0.25"/>
    <row r="56741" hidden="1" x14ac:dyDescent="0.25"/>
    <row r="56742" hidden="1" x14ac:dyDescent="0.25"/>
    <row r="56743" hidden="1" x14ac:dyDescent="0.25"/>
    <row r="56744" hidden="1" x14ac:dyDescent="0.25"/>
    <row r="56745" hidden="1" x14ac:dyDescent="0.25"/>
    <row r="56746" hidden="1" x14ac:dyDescent="0.25"/>
    <row r="56747" hidden="1" x14ac:dyDescent="0.25"/>
    <row r="56748" hidden="1" x14ac:dyDescent="0.25"/>
    <row r="56749" hidden="1" x14ac:dyDescent="0.25"/>
    <row r="56750" hidden="1" x14ac:dyDescent="0.25"/>
    <row r="56751" hidden="1" x14ac:dyDescent="0.25"/>
    <row r="56752" hidden="1" x14ac:dyDescent="0.25"/>
    <row r="56753" hidden="1" x14ac:dyDescent="0.25"/>
    <row r="56754" hidden="1" x14ac:dyDescent="0.25"/>
    <row r="56755" hidden="1" x14ac:dyDescent="0.25"/>
    <row r="56756" hidden="1" x14ac:dyDescent="0.25"/>
    <row r="56757" hidden="1" x14ac:dyDescent="0.25"/>
    <row r="56758" hidden="1" x14ac:dyDescent="0.25"/>
    <row r="56759" hidden="1" x14ac:dyDescent="0.25"/>
    <row r="56760" hidden="1" x14ac:dyDescent="0.25"/>
    <row r="56761" hidden="1" x14ac:dyDescent="0.25"/>
    <row r="56762" hidden="1" x14ac:dyDescent="0.25"/>
    <row r="56763" hidden="1" x14ac:dyDescent="0.25"/>
    <row r="56764" hidden="1" x14ac:dyDescent="0.25"/>
    <row r="56765" hidden="1" x14ac:dyDescent="0.25"/>
    <row r="56766" hidden="1" x14ac:dyDescent="0.25"/>
    <row r="56767" hidden="1" x14ac:dyDescent="0.25"/>
    <row r="56768" hidden="1" x14ac:dyDescent="0.25"/>
    <row r="56769" hidden="1" x14ac:dyDescent="0.25"/>
    <row r="56770" hidden="1" x14ac:dyDescent="0.25"/>
    <row r="56771" hidden="1" x14ac:dyDescent="0.25"/>
    <row r="56772" hidden="1" x14ac:dyDescent="0.25"/>
    <row r="56773" hidden="1" x14ac:dyDescent="0.25"/>
    <row r="56774" hidden="1" x14ac:dyDescent="0.25"/>
    <row r="56775" hidden="1" x14ac:dyDescent="0.25"/>
    <row r="56776" hidden="1" x14ac:dyDescent="0.25"/>
    <row r="56777" hidden="1" x14ac:dyDescent="0.25"/>
    <row r="56778" hidden="1" x14ac:dyDescent="0.25"/>
    <row r="56779" hidden="1" x14ac:dyDescent="0.25"/>
    <row r="56780" hidden="1" x14ac:dyDescent="0.25"/>
    <row r="56781" hidden="1" x14ac:dyDescent="0.25"/>
    <row r="56782" hidden="1" x14ac:dyDescent="0.25"/>
    <row r="56783" hidden="1" x14ac:dyDescent="0.25"/>
    <row r="56784" hidden="1" x14ac:dyDescent="0.25"/>
    <row r="56785" hidden="1" x14ac:dyDescent="0.25"/>
    <row r="56786" hidden="1" x14ac:dyDescent="0.25"/>
    <row r="56787" hidden="1" x14ac:dyDescent="0.25"/>
    <row r="56788" hidden="1" x14ac:dyDescent="0.25"/>
    <row r="56789" hidden="1" x14ac:dyDescent="0.25"/>
    <row r="56790" hidden="1" x14ac:dyDescent="0.25"/>
    <row r="56791" hidden="1" x14ac:dyDescent="0.25"/>
    <row r="56792" hidden="1" x14ac:dyDescent="0.25"/>
    <row r="56793" hidden="1" x14ac:dyDescent="0.25"/>
    <row r="56794" hidden="1" x14ac:dyDescent="0.25"/>
    <row r="56795" hidden="1" x14ac:dyDescent="0.25"/>
    <row r="56796" hidden="1" x14ac:dyDescent="0.25"/>
    <row r="56797" hidden="1" x14ac:dyDescent="0.25"/>
    <row r="56798" hidden="1" x14ac:dyDescent="0.25"/>
    <row r="56799" hidden="1" x14ac:dyDescent="0.25"/>
    <row r="56800" hidden="1" x14ac:dyDescent="0.25"/>
    <row r="56801" hidden="1" x14ac:dyDescent="0.25"/>
    <row r="56802" hidden="1" x14ac:dyDescent="0.25"/>
    <row r="56803" hidden="1" x14ac:dyDescent="0.25"/>
    <row r="56804" hidden="1" x14ac:dyDescent="0.25"/>
    <row r="56805" hidden="1" x14ac:dyDescent="0.25"/>
    <row r="56806" hidden="1" x14ac:dyDescent="0.25"/>
    <row r="56807" hidden="1" x14ac:dyDescent="0.25"/>
    <row r="56808" hidden="1" x14ac:dyDescent="0.25"/>
    <row r="56809" hidden="1" x14ac:dyDescent="0.25"/>
    <row r="56810" hidden="1" x14ac:dyDescent="0.25"/>
    <row r="56811" hidden="1" x14ac:dyDescent="0.25"/>
    <row r="56812" hidden="1" x14ac:dyDescent="0.25"/>
    <row r="56813" hidden="1" x14ac:dyDescent="0.25"/>
    <row r="56814" hidden="1" x14ac:dyDescent="0.25"/>
    <row r="56815" hidden="1" x14ac:dyDescent="0.25"/>
    <row r="56816" hidden="1" x14ac:dyDescent="0.25"/>
    <row r="56817" hidden="1" x14ac:dyDescent="0.25"/>
    <row r="56818" hidden="1" x14ac:dyDescent="0.25"/>
    <row r="56819" hidden="1" x14ac:dyDescent="0.25"/>
    <row r="56820" hidden="1" x14ac:dyDescent="0.25"/>
    <row r="56821" hidden="1" x14ac:dyDescent="0.25"/>
    <row r="56822" hidden="1" x14ac:dyDescent="0.25"/>
    <row r="56823" hidden="1" x14ac:dyDescent="0.25"/>
    <row r="56824" hidden="1" x14ac:dyDescent="0.25"/>
    <row r="56825" hidden="1" x14ac:dyDescent="0.25"/>
    <row r="56826" hidden="1" x14ac:dyDescent="0.25"/>
    <row r="56827" hidden="1" x14ac:dyDescent="0.25"/>
    <row r="56828" hidden="1" x14ac:dyDescent="0.25"/>
    <row r="56829" hidden="1" x14ac:dyDescent="0.25"/>
    <row r="56830" hidden="1" x14ac:dyDescent="0.25"/>
    <row r="56831" hidden="1" x14ac:dyDescent="0.25"/>
    <row r="56832" hidden="1" x14ac:dyDescent="0.25"/>
    <row r="56833" hidden="1" x14ac:dyDescent="0.25"/>
    <row r="56834" hidden="1" x14ac:dyDescent="0.25"/>
    <row r="56835" hidden="1" x14ac:dyDescent="0.25"/>
    <row r="56836" hidden="1" x14ac:dyDescent="0.25"/>
    <row r="56837" hidden="1" x14ac:dyDescent="0.25"/>
    <row r="56838" hidden="1" x14ac:dyDescent="0.25"/>
    <row r="56839" hidden="1" x14ac:dyDescent="0.25"/>
    <row r="56840" hidden="1" x14ac:dyDescent="0.25"/>
    <row r="56841" hidden="1" x14ac:dyDescent="0.25"/>
    <row r="56842" hidden="1" x14ac:dyDescent="0.25"/>
    <row r="56843" hidden="1" x14ac:dyDescent="0.25"/>
    <row r="56844" hidden="1" x14ac:dyDescent="0.25"/>
    <row r="56845" hidden="1" x14ac:dyDescent="0.25"/>
    <row r="56846" hidden="1" x14ac:dyDescent="0.25"/>
    <row r="56847" hidden="1" x14ac:dyDescent="0.25"/>
    <row r="56848" hidden="1" x14ac:dyDescent="0.25"/>
    <row r="56849" hidden="1" x14ac:dyDescent="0.25"/>
    <row r="56850" hidden="1" x14ac:dyDescent="0.25"/>
    <row r="56851" hidden="1" x14ac:dyDescent="0.25"/>
    <row r="56852" hidden="1" x14ac:dyDescent="0.25"/>
    <row r="56853" hidden="1" x14ac:dyDescent="0.25"/>
    <row r="56854" hidden="1" x14ac:dyDescent="0.25"/>
    <row r="56855" hidden="1" x14ac:dyDescent="0.25"/>
    <row r="56856" hidden="1" x14ac:dyDescent="0.25"/>
    <row r="56857" hidden="1" x14ac:dyDescent="0.25"/>
    <row r="56858" hidden="1" x14ac:dyDescent="0.25"/>
    <row r="56859" hidden="1" x14ac:dyDescent="0.25"/>
    <row r="56860" hidden="1" x14ac:dyDescent="0.25"/>
    <row r="56861" hidden="1" x14ac:dyDescent="0.25"/>
    <row r="56862" hidden="1" x14ac:dyDescent="0.25"/>
    <row r="56863" hidden="1" x14ac:dyDescent="0.25"/>
    <row r="56864" hidden="1" x14ac:dyDescent="0.25"/>
    <row r="56865" hidden="1" x14ac:dyDescent="0.25"/>
    <row r="56866" hidden="1" x14ac:dyDescent="0.25"/>
    <row r="56867" hidden="1" x14ac:dyDescent="0.25"/>
    <row r="56868" hidden="1" x14ac:dyDescent="0.25"/>
    <row r="56869" hidden="1" x14ac:dyDescent="0.25"/>
    <row r="56870" hidden="1" x14ac:dyDescent="0.25"/>
    <row r="56871" hidden="1" x14ac:dyDescent="0.25"/>
    <row r="56872" hidden="1" x14ac:dyDescent="0.25"/>
    <row r="56873" hidden="1" x14ac:dyDescent="0.25"/>
    <row r="56874" hidden="1" x14ac:dyDescent="0.25"/>
    <row r="56875" hidden="1" x14ac:dyDescent="0.25"/>
    <row r="56876" hidden="1" x14ac:dyDescent="0.25"/>
    <row r="56877" hidden="1" x14ac:dyDescent="0.25"/>
    <row r="56878" hidden="1" x14ac:dyDescent="0.25"/>
    <row r="56879" hidden="1" x14ac:dyDescent="0.25"/>
    <row r="56880" hidden="1" x14ac:dyDescent="0.25"/>
    <row r="56881" hidden="1" x14ac:dyDescent="0.25"/>
    <row r="56882" hidden="1" x14ac:dyDescent="0.25"/>
    <row r="56883" hidden="1" x14ac:dyDescent="0.25"/>
    <row r="56884" hidden="1" x14ac:dyDescent="0.25"/>
    <row r="56885" hidden="1" x14ac:dyDescent="0.25"/>
    <row r="56886" hidden="1" x14ac:dyDescent="0.25"/>
    <row r="56887" hidden="1" x14ac:dyDescent="0.25"/>
    <row r="56888" hidden="1" x14ac:dyDescent="0.25"/>
    <row r="56889" hidden="1" x14ac:dyDescent="0.25"/>
    <row r="56890" hidden="1" x14ac:dyDescent="0.25"/>
    <row r="56891" hidden="1" x14ac:dyDescent="0.25"/>
    <row r="56892" hidden="1" x14ac:dyDescent="0.25"/>
    <row r="56893" hidden="1" x14ac:dyDescent="0.25"/>
    <row r="56894" hidden="1" x14ac:dyDescent="0.25"/>
    <row r="56895" hidden="1" x14ac:dyDescent="0.25"/>
    <row r="56896" hidden="1" x14ac:dyDescent="0.25"/>
    <row r="56897" hidden="1" x14ac:dyDescent="0.25"/>
    <row r="56898" hidden="1" x14ac:dyDescent="0.25"/>
    <row r="56899" hidden="1" x14ac:dyDescent="0.25"/>
    <row r="56900" hidden="1" x14ac:dyDescent="0.25"/>
    <row r="56901" hidden="1" x14ac:dyDescent="0.25"/>
    <row r="56902" hidden="1" x14ac:dyDescent="0.25"/>
    <row r="56903" hidden="1" x14ac:dyDescent="0.25"/>
    <row r="56904" hidden="1" x14ac:dyDescent="0.25"/>
    <row r="56905" hidden="1" x14ac:dyDescent="0.25"/>
    <row r="56906" hidden="1" x14ac:dyDescent="0.25"/>
    <row r="56907" hidden="1" x14ac:dyDescent="0.25"/>
    <row r="56908" hidden="1" x14ac:dyDescent="0.25"/>
    <row r="56909" hidden="1" x14ac:dyDescent="0.25"/>
    <row r="56910" hidden="1" x14ac:dyDescent="0.25"/>
    <row r="56911" hidden="1" x14ac:dyDescent="0.25"/>
    <row r="56912" hidden="1" x14ac:dyDescent="0.25"/>
    <row r="56913" hidden="1" x14ac:dyDescent="0.25"/>
    <row r="56914" hidden="1" x14ac:dyDescent="0.25"/>
    <row r="56915" hidden="1" x14ac:dyDescent="0.25"/>
    <row r="56916" hidden="1" x14ac:dyDescent="0.25"/>
    <row r="56917" hidden="1" x14ac:dyDescent="0.25"/>
    <row r="56918" hidden="1" x14ac:dyDescent="0.25"/>
    <row r="56919" hidden="1" x14ac:dyDescent="0.25"/>
    <row r="56920" hidden="1" x14ac:dyDescent="0.25"/>
    <row r="56921" hidden="1" x14ac:dyDescent="0.25"/>
    <row r="56922" hidden="1" x14ac:dyDescent="0.25"/>
    <row r="56923" hidden="1" x14ac:dyDescent="0.25"/>
    <row r="56924" hidden="1" x14ac:dyDescent="0.25"/>
    <row r="56925" hidden="1" x14ac:dyDescent="0.25"/>
    <row r="56926" hidden="1" x14ac:dyDescent="0.25"/>
    <row r="56927" hidden="1" x14ac:dyDescent="0.25"/>
    <row r="56928" hidden="1" x14ac:dyDescent="0.25"/>
    <row r="56929" hidden="1" x14ac:dyDescent="0.25"/>
    <row r="56930" hidden="1" x14ac:dyDescent="0.25"/>
    <row r="56931" hidden="1" x14ac:dyDescent="0.25"/>
    <row r="56932" hidden="1" x14ac:dyDescent="0.25"/>
    <row r="56933" hidden="1" x14ac:dyDescent="0.25"/>
    <row r="56934" hidden="1" x14ac:dyDescent="0.25"/>
    <row r="56935" hidden="1" x14ac:dyDescent="0.25"/>
    <row r="56936" hidden="1" x14ac:dyDescent="0.25"/>
    <row r="56937" hidden="1" x14ac:dyDescent="0.25"/>
    <row r="56938" hidden="1" x14ac:dyDescent="0.25"/>
    <row r="56939" hidden="1" x14ac:dyDescent="0.25"/>
    <row r="56940" hidden="1" x14ac:dyDescent="0.25"/>
    <row r="56941" hidden="1" x14ac:dyDescent="0.25"/>
    <row r="56942" hidden="1" x14ac:dyDescent="0.25"/>
    <row r="56943" hidden="1" x14ac:dyDescent="0.25"/>
    <row r="56944" hidden="1" x14ac:dyDescent="0.25"/>
    <row r="56945" hidden="1" x14ac:dyDescent="0.25"/>
    <row r="56946" hidden="1" x14ac:dyDescent="0.25"/>
    <row r="56947" hidden="1" x14ac:dyDescent="0.25"/>
    <row r="56948" hidden="1" x14ac:dyDescent="0.25"/>
    <row r="56949" hidden="1" x14ac:dyDescent="0.25"/>
    <row r="56950" hidden="1" x14ac:dyDescent="0.25"/>
    <row r="56951" hidden="1" x14ac:dyDescent="0.25"/>
    <row r="56952" hidden="1" x14ac:dyDescent="0.25"/>
    <row r="56953" hidden="1" x14ac:dyDescent="0.25"/>
    <row r="56954" hidden="1" x14ac:dyDescent="0.25"/>
    <row r="56955" hidden="1" x14ac:dyDescent="0.25"/>
    <row r="56956" hidden="1" x14ac:dyDescent="0.25"/>
    <row r="56957" hidden="1" x14ac:dyDescent="0.25"/>
    <row r="56958" hidden="1" x14ac:dyDescent="0.25"/>
    <row r="56959" hidden="1" x14ac:dyDescent="0.25"/>
    <row r="56960" hidden="1" x14ac:dyDescent="0.25"/>
    <row r="56961" hidden="1" x14ac:dyDescent="0.25"/>
    <row r="56962" hidden="1" x14ac:dyDescent="0.25"/>
    <row r="56963" hidden="1" x14ac:dyDescent="0.25"/>
    <row r="56964" hidden="1" x14ac:dyDescent="0.25"/>
    <row r="56965" hidden="1" x14ac:dyDescent="0.25"/>
    <row r="56966" hidden="1" x14ac:dyDescent="0.25"/>
    <row r="56967" hidden="1" x14ac:dyDescent="0.25"/>
    <row r="56968" hidden="1" x14ac:dyDescent="0.25"/>
    <row r="56969" hidden="1" x14ac:dyDescent="0.25"/>
    <row r="56970" hidden="1" x14ac:dyDescent="0.25"/>
    <row r="56971" hidden="1" x14ac:dyDescent="0.25"/>
    <row r="56972" hidden="1" x14ac:dyDescent="0.25"/>
    <row r="56973" hidden="1" x14ac:dyDescent="0.25"/>
    <row r="56974" hidden="1" x14ac:dyDescent="0.25"/>
    <row r="56975" hidden="1" x14ac:dyDescent="0.25"/>
    <row r="56976" hidden="1" x14ac:dyDescent="0.25"/>
    <row r="56977" hidden="1" x14ac:dyDescent="0.25"/>
    <row r="56978" hidden="1" x14ac:dyDescent="0.25"/>
    <row r="56979" hidden="1" x14ac:dyDescent="0.25"/>
    <row r="56980" hidden="1" x14ac:dyDescent="0.25"/>
    <row r="56981" hidden="1" x14ac:dyDescent="0.25"/>
    <row r="56982" hidden="1" x14ac:dyDescent="0.25"/>
    <row r="56983" hidden="1" x14ac:dyDescent="0.25"/>
    <row r="56984" hidden="1" x14ac:dyDescent="0.25"/>
    <row r="56985" hidden="1" x14ac:dyDescent="0.25"/>
    <row r="56986" hidden="1" x14ac:dyDescent="0.25"/>
    <row r="56987" hidden="1" x14ac:dyDescent="0.25"/>
    <row r="56988" hidden="1" x14ac:dyDescent="0.25"/>
    <row r="56989" hidden="1" x14ac:dyDescent="0.25"/>
    <row r="56990" hidden="1" x14ac:dyDescent="0.25"/>
    <row r="56991" hidden="1" x14ac:dyDescent="0.25"/>
    <row r="56992" hidden="1" x14ac:dyDescent="0.25"/>
    <row r="56993" hidden="1" x14ac:dyDescent="0.25"/>
    <row r="56994" hidden="1" x14ac:dyDescent="0.25"/>
    <row r="56995" hidden="1" x14ac:dyDescent="0.25"/>
    <row r="56996" hidden="1" x14ac:dyDescent="0.25"/>
    <row r="56997" hidden="1" x14ac:dyDescent="0.25"/>
    <row r="56998" hidden="1" x14ac:dyDescent="0.25"/>
    <row r="56999" hidden="1" x14ac:dyDescent="0.25"/>
    <row r="57000" hidden="1" x14ac:dyDescent="0.25"/>
    <row r="57001" hidden="1" x14ac:dyDescent="0.25"/>
    <row r="57002" hidden="1" x14ac:dyDescent="0.25"/>
    <row r="57003" hidden="1" x14ac:dyDescent="0.25"/>
    <row r="57004" hidden="1" x14ac:dyDescent="0.25"/>
    <row r="57005" hidden="1" x14ac:dyDescent="0.25"/>
    <row r="57006" hidden="1" x14ac:dyDescent="0.25"/>
    <row r="57007" hidden="1" x14ac:dyDescent="0.25"/>
    <row r="57008" hidden="1" x14ac:dyDescent="0.25"/>
    <row r="57009" hidden="1" x14ac:dyDescent="0.25"/>
    <row r="57010" hidden="1" x14ac:dyDescent="0.25"/>
    <row r="57011" hidden="1" x14ac:dyDescent="0.25"/>
    <row r="57012" hidden="1" x14ac:dyDescent="0.25"/>
    <row r="57013" hidden="1" x14ac:dyDescent="0.25"/>
    <row r="57014" hidden="1" x14ac:dyDescent="0.25"/>
    <row r="57015" hidden="1" x14ac:dyDescent="0.25"/>
    <row r="57016" hidden="1" x14ac:dyDescent="0.25"/>
    <row r="57017" hidden="1" x14ac:dyDescent="0.25"/>
    <row r="57018" hidden="1" x14ac:dyDescent="0.25"/>
    <row r="57019" hidden="1" x14ac:dyDescent="0.25"/>
    <row r="57020" hidden="1" x14ac:dyDescent="0.25"/>
    <row r="57021" hidden="1" x14ac:dyDescent="0.25"/>
    <row r="57022" hidden="1" x14ac:dyDescent="0.25"/>
    <row r="57023" hidden="1" x14ac:dyDescent="0.25"/>
    <row r="57024" hidden="1" x14ac:dyDescent="0.25"/>
    <row r="57025" hidden="1" x14ac:dyDescent="0.25"/>
    <row r="57026" hidden="1" x14ac:dyDescent="0.25"/>
    <row r="57027" hidden="1" x14ac:dyDescent="0.25"/>
    <row r="57028" hidden="1" x14ac:dyDescent="0.25"/>
    <row r="57029" hidden="1" x14ac:dyDescent="0.25"/>
    <row r="57030" hidden="1" x14ac:dyDescent="0.25"/>
    <row r="57031" hidden="1" x14ac:dyDescent="0.25"/>
    <row r="57032" hidden="1" x14ac:dyDescent="0.25"/>
    <row r="57033" hidden="1" x14ac:dyDescent="0.25"/>
    <row r="57034" hidden="1" x14ac:dyDescent="0.25"/>
    <row r="57035" hidden="1" x14ac:dyDescent="0.25"/>
    <row r="57036" hidden="1" x14ac:dyDescent="0.25"/>
    <row r="57037" hidden="1" x14ac:dyDescent="0.25"/>
    <row r="57038" hidden="1" x14ac:dyDescent="0.25"/>
    <row r="57039" hidden="1" x14ac:dyDescent="0.25"/>
    <row r="57040" hidden="1" x14ac:dyDescent="0.25"/>
    <row r="57041" hidden="1" x14ac:dyDescent="0.25"/>
    <row r="57042" hidden="1" x14ac:dyDescent="0.25"/>
    <row r="57043" hidden="1" x14ac:dyDescent="0.25"/>
    <row r="57044" hidden="1" x14ac:dyDescent="0.25"/>
    <row r="57045" hidden="1" x14ac:dyDescent="0.25"/>
    <row r="57046" hidden="1" x14ac:dyDescent="0.25"/>
    <row r="57047" hidden="1" x14ac:dyDescent="0.25"/>
    <row r="57048" hidden="1" x14ac:dyDescent="0.25"/>
    <row r="57049" hidden="1" x14ac:dyDescent="0.25"/>
    <row r="57050" hidden="1" x14ac:dyDescent="0.25"/>
    <row r="57051" hidden="1" x14ac:dyDescent="0.25"/>
    <row r="57052" hidden="1" x14ac:dyDescent="0.25"/>
    <row r="57053" hidden="1" x14ac:dyDescent="0.25"/>
    <row r="57054" hidden="1" x14ac:dyDescent="0.25"/>
    <row r="57055" hidden="1" x14ac:dyDescent="0.25"/>
    <row r="57056" hidden="1" x14ac:dyDescent="0.25"/>
    <row r="57057" hidden="1" x14ac:dyDescent="0.25"/>
    <row r="57058" hidden="1" x14ac:dyDescent="0.25"/>
    <row r="57059" hidden="1" x14ac:dyDescent="0.25"/>
    <row r="57060" hidden="1" x14ac:dyDescent="0.25"/>
    <row r="57061" hidden="1" x14ac:dyDescent="0.25"/>
    <row r="57062" hidden="1" x14ac:dyDescent="0.25"/>
    <row r="57063" hidden="1" x14ac:dyDescent="0.25"/>
    <row r="57064" hidden="1" x14ac:dyDescent="0.25"/>
    <row r="57065" hidden="1" x14ac:dyDescent="0.25"/>
    <row r="57066" hidden="1" x14ac:dyDescent="0.25"/>
    <row r="57067" hidden="1" x14ac:dyDescent="0.25"/>
    <row r="57068" hidden="1" x14ac:dyDescent="0.25"/>
    <row r="57069" hidden="1" x14ac:dyDescent="0.25"/>
    <row r="57070" hidden="1" x14ac:dyDescent="0.25"/>
    <row r="57071" hidden="1" x14ac:dyDescent="0.25"/>
    <row r="57072" hidden="1" x14ac:dyDescent="0.25"/>
    <row r="57073" hidden="1" x14ac:dyDescent="0.25"/>
    <row r="57074" hidden="1" x14ac:dyDescent="0.25"/>
    <row r="57075" hidden="1" x14ac:dyDescent="0.25"/>
    <row r="57076" hidden="1" x14ac:dyDescent="0.25"/>
    <row r="57077" hidden="1" x14ac:dyDescent="0.25"/>
    <row r="57078" hidden="1" x14ac:dyDescent="0.25"/>
    <row r="57079" hidden="1" x14ac:dyDescent="0.25"/>
    <row r="57080" hidden="1" x14ac:dyDescent="0.25"/>
    <row r="57081" hidden="1" x14ac:dyDescent="0.25"/>
    <row r="57082" hidden="1" x14ac:dyDescent="0.25"/>
    <row r="57083" hidden="1" x14ac:dyDescent="0.25"/>
    <row r="57084" hidden="1" x14ac:dyDescent="0.25"/>
    <row r="57085" hidden="1" x14ac:dyDescent="0.25"/>
    <row r="57086" hidden="1" x14ac:dyDescent="0.25"/>
    <row r="57087" hidden="1" x14ac:dyDescent="0.25"/>
    <row r="57088" hidden="1" x14ac:dyDescent="0.25"/>
    <row r="57089" hidden="1" x14ac:dyDescent="0.25"/>
    <row r="57090" hidden="1" x14ac:dyDescent="0.25"/>
    <row r="57091" hidden="1" x14ac:dyDescent="0.25"/>
    <row r="57092" hidden="1" x14ac:dyDescent="0.25"/>
    <row r="57093" hidden="1" x14ac:dyDescent="0.25"/>
    <row r="57094" hidden="1" x14ac:dyDescent="0.25"/>
    <row r="57095" hidden="1" x14ac:dyDescent="0.25"/>
    <row r="57096" hidden="1" x14ac:dyDescent="0.25"/>
    <row r="57097" hidden="1" x14ac:dyDescent="0.25"/>
    <row r="57098" hidden="1" x14ac:dyDescent="0.25"/>
    <row r="57099" hidden="1" x14ac:dyDescent="0.25"/>
    <row r="57100" hidden="1" x14ac:dyDescent="0.25"/>
    <row r="57101" hidden="1" x14ac:dyDescent="0.25"/>
    <row r="57102" hidden="1" x14ac:dyDescent="0.25"/>
    <row r="57103" hidden="1" x14ac:dyDescent="0.25"/>
    <row r="57104" hidden="1" x14ac:dyDescent="0.25"/>
    <row r="57105" hidden="1" x14ac:dyDescent="0.25"/>
    <row r="57106" hidden="1" x14ac:dyDescent="0.25"/>
    <row r="57107" hidden="1" x14ac:dyDescent="0.25"/>
    <row r="57108" hidden="1" x14ac:dyDescent="0.25"/>
    <row r="57109" hidden="1" x14ac:dyDescent="0.25"/>
    <row r="57110" hidden="1" x14ac:dyDescent="0.25"/>
    <row r="57111" hidden="1" x14ac:dyDescent="0.25"/>
    <row r="57112" hidden="1" x14ac:dyDescent="0.25"/>
    <row r="57113" hidden="1" x14ac:dyDescent="0.25"/>
    <row r="57114" hidden="1" x14ac:dyDescent="0.25"/>
    <row r="57115" hidden="1" x14ac:dyDescent="0.25"/>
    <row r="57116" hidden="1" x14ac:dyDescent="0.25"/>
    <row r="57117" hidden="1" x14ac:dyDescent="0.25"/>
    <row r="57118" hidden="1" x14ac:dyDescent="0.25"/>
    <row r="57119" hidden="1" x14ac:dyDescent="0.25"/>
    <row r="57120" hidden="1" x14ac:dyDescent="0.25"/>
    <row r="57121" hidden="1" x14ac:dyDescent="0.25"/>
    <row r="57122" hidden="1" x14ac:dyDescent="0.25"/>
    <row r="57123" hidden="1" x14ac:dyDescent="0.25"/>
    <row r="57124" hidden="1" x14ac:dyDescent="0.25"/>
    <row r="57125" hidden="1" x14ac:dyDescent="0.25"/>
    <row r="57126" hidden="1" x14ac:dyDescent="0.25"/>
    <row r="57127" hidden="1" x14ac:dyDescent="0.25"/>
    <row r="57128" hidden="1" x14ac:dyDescent="0.25"/>
    <row r="57129" hidden="1" x14ac:dyDescent="0.25"/>
    <row r="57130" hidden="1" x14ac:dyDescent="0.25"/>
    <row r="57131" hidden="1" x14ac:dyDescent="0.25"/>
    <row r="57132" hidden="1" x14ac:dyDescent="0.25"/>
    <row r="57133" hidden="1" x14ac:dyDescent="0.25"/>
    <row r="57134" hidden="1" x14ac:dyDescent="0.25"/>
    <row r="57135" hidden="1" x14ac:dyDescent="0.25"/>
    <row r="57136" hidden="1" x14ac:dyDescent="0.25"/>
    <row r="57137" hidden="1" x14ac:dyDescent="0.25"/>
    <row r="57138" hidden="1" x14ac:dyDescent="0.25"/>
    <row r="57139" hidden="1" x14ac:dyDescent="0.25"/>
    <row r="57140" hidden="1" x14ac:dyDescent="0.25"/>
    <row r="57141" hidden="1" x14ac:dyDescent="0.25"/>
    <row r="57142" hidden="1" x14ac:dyDescent="0.25"/>
    <row r="57143" hidden="1" x14ac:dyDescent="0.25"/>
    <row r="57144" hidden="1" x14ac:dyDescent="0.25"/>
    <row r="57145" hidden="1" x14ac:dyDescent="0.25"/>
    <row r="57146" hidden="1" x14ac:dyDescent="0.25"/>
    <row r="57147" hidden="1" x14ac:dyDescent="0.25"/>
    <row r="57148" hidden="1" x14ac:dyDescent="0.25"/>
    <row r="57149" hidden="1" x14ac:dyDescent="0.25"/>
    <row r="57150" hidden="1" x14ac:dyDescent="0.25"/>
    <row r="57151" hidden="1" x14ac:dyDescent="0.25"/>
    <row r="57152" hidden="1" x14ac:dyDescent="0.25"/>
    <row r="57153" hidden="1" x14ac:dyDescent="0.25"/>
    <row r="57154" hidden="1" x14ac:dyDescent="0.25"/>
    <row r="57155" hidden="1" x14ac:dyDescent="0.25"/>
    <row r="57156" hidden="1" x14ac:dyDescent="0.25"/>
    <row r="57157" hidden="1" x14ac:dyDescent="0.25"/>
    <row r="57158" hidden="1" x14ac:dyDescent="0.25"/>
    <row r="57159" hidden="1" x14ac:dyDescent="0.25"/>
    <row r="57160" hidden="1" x14ac:dyDescent="0.25"/>
    <row r="57161" hidden="1" x14ac:dyDescent="0.25"/>
    <row r="57162" hidden="1" x14ac:dyDescent="0.25"/>
    <row r="57163" hidden="1" x14ac:dyDescent="0.25"/>
    <row r="57164" hidden="1" x14ac:dyDescent="0.25"/>
    <row r="57165" hidden="1" x14ac:dyDescent="0.25"/>
    <row r="57166" hidden="1" x14ac:dyDescent="0.25"/>
    <row r="57167" hidden="1" x14ac:dyDescent="0.25"/>
    <row r="57168" hidden="1" x14ac:dyDescent="0.25"/>
    <row r="57169" hidden="1" x14ac:dyDescent="0.25"/>
    <row r="57170" hidden="1" x14ac:dyDescent="0.25"/>
    <row r="57171" hidden="1" x14ac:dyDescent="0.25"/>
    <row r="57172" hidden="1" x14ac:dyDescent="0.25"/>
    <row r="57173" hidden="1" x14ac:dyDescent="0.25"/>
    <row r="57174" hidden="1" x14ac:dyDescent="0.25"/>
    <row r="57175" hidden="1" x14ac:dyDescent="0.25"/>
    <row r="57176" hidden="1" x14ac:dyDescent="0.25"/>
    <row r="57177" hidden="1" x14ac:dyDescent="0.25"/>
    <row r="57178" hidden="1" x14ac:dyDescent="0.25"/>
    <row r="57179" hidden="1" x14ac:dyDescent="0.25"/>
    <row r="57180" hidden="1" x14ac:dyDescent="0.25"/>
    <row r="57181" hidden="1" x14ac:dyDescent="0.25"/>
    <row r="57182" hidden="1" x14ac:dyDescent="0.25"/>
    <row r="57183" hidden="1" x14ac:dyDescent="0.25"/>
    <row r="57184" hidden="1" x14ac:dyDescent="0.25"/>
    <row r="57185" hidden="1" x14ac:dyDescent="0.25"/>
    <row r="57186" hidden="1" x14ac:dyDescent="0.25"/>
    <row r="57187" hidden="1" x14ac:dyDescent="0.25"/>
    <row r="57188" hidden="1" x14ac:dyDescent="0.25"/>
    <row r="57189" hidden="1" x14ac:dyDescent="0.25"/>
    <row r="57190" hidden="1" x14ac:dyDescent="0.25"/>
    <row r="57191" hidden="1" x14ac:dyDescent="0.25"/>
    <row r="57192" hidden="1" x14ac:dyDescent="0.25"/>
    <row r="57193" hidden="1" x14ac:dyDescent="0.25"/>
    <row r="57194" hidden="1" x14ac:dyDescent="0.25"/>
    <row r="57195" hidden="1" x14ac:dyDescent="0.25"/>
    <row r="57196" hidden="1" x14ac:dyDescent="0.25"/>
    <row r="57197" hidden="1" x14ac:dyDescent="0.25"/>
    <row r="57198" hidden="1" x14ac:dyDescent="0.25"/>
    <row r="57199" hidden="1" x14ac:dyDescent="0.25"/>
    <row r="57200" hidden="1" x14ac:dyDescent="0.25"/>
    <row r="57201" hidden="1" x14ac:dyDescent="0.25"/>
    <row r="57202" hidden="1" x14ac:dyDescent="0.25"/>
    <row r="57203" hidden="1" x14ac:dyDescent="0.25"/>
    <row r="57204" hidden="1" x14ac:dyDescent="0.25"/>
    <row r="57205" hidden="1" x14ac:dyDescent="0.25"/>
    <row r="57206" hidden="1" x14ac:dyDescent="0.25"/>
    <row r="57207" hidden="1" x14ac:dyDescent="0.25"/>
    <row r="57208" hidden="1" x14ac:dyDescent="0.25"/>
    <row r="57209" hidden="1" x14ac:dyDescent="0.25"/>
    <row r="57210" hidden="1" x14ac:dyDescent="0.25"/>
    <row r="57211" hidden="1" x14ac:dyDescent="0.25"/>
    <row r="57212" hidden="1" x14ac:dyDescent="0.25"/>
    <row r="57213" hidden="1" x14ac:dyDescent="0.25"/>
    <row r="57214" hidden="1" x14ac:dyDescent="0.25"/>
    <row r="57215" hidden="1" x14ac:dyDescent="0.25"/>
    <row r="57216" hidden="1" x14ac:dyDescent="0.25"/>
    <row r="57217" hidden="1" x14ac:dyDescent="0.25"/>
    <row r="57218" hidden="1" x14ac:dyDescent="0.25"/>
    <row r="57219" hidden="1" x14ac:dyDescent="0.25"/>
    <row r="57220" hidden="1" x14ac:dyDescent="0.25"/>
    <row r="57221" hidden="1" x14ac:dyDescent="0.25"/>
    <row r="57222" hidden="1" x14ac:dyDescent="0.25"/>
    <row r="57223" hidden="1" x14ac:dyDescent="0.25"/>
    <row r="57224" hidden="1" x14ac:dyDescent="0.25"/>
    <row r="57225" hidden="1" x14ac:dyDescent="0.25"/>
    <row r="57226" hidden="1" x14ac:dyDescent="0.25"/>
    <row r="57227" hidden="1" x14ac:dyDescent="0.25"/>
    <row r="57228" hidden="1" x14ac:dyDescent="0.25"/>
    <row r="57229" hidden="1" x14ac:dyDescent="0.25"/>
    <row r="57230" hidden="1" x14ac:dyDescent="0.25"/>
    <row r="57231" hidden="1" x14ac:dyDescent="0.25"/>
    <row r="57232" hidden="1" x14ac:dyDescent="0.25"/>
    <row r="57233" hidden="1" x14ac:dyDescent="0.25"/>
    <row r="57234" hidden="1" x14ac:dyDescent="0.25"/>
    <row r="57235" hidden="1" x14ac:dyDescent="0.25"/>
    <row r="57236" hidden="1" x14ac:dyDescent="0.25"/>
    <row r="57237" hidden="1" x14ac:dyDescent="0.25"/>
    <row r="57238" hidden="1" x14ac:dyDescent="0.25"/>
    <row r="57239" hidden="1" x14ac:dyDescent="0.25"/>
    <row r="57240" hidden="1" x14ac:dyDescent="0.25"/>
    <row r="57241" hidden="1" x14ac:dyDescent="0.25"/>
    <row r="57242" hidden="1" x14ac:dyDescent="0.25"/>
    <row r="57243" hidden="1" x14ac:dyDescent="0.25"/>
    <row r="57244" hidden="1" x14ac:dyDescent="0.25"/>
    <row r="57245" hidden="1" x14ac:dyDescent="0.25"/>
    <row r="57246" hidden="1" x14ac:dyDescent="0.25"/>
    <row r="57247" hidden="1" x14ac:dyDescent="0.25"/>
    <row r="57248" hidden="1" x14ac:dyDescent="0.25"/>
    <row r="57249" hidden="1" x14ac:dyDescent="0.25"/>
    <row r="57250" hidden="1" x14ac:dyDescent="0.25"/>
    <row r="57251" hidden="1" x14ac:dyDescent="0.25"/>
    <row r="57252" hidden="1" x14ac:dyDescent="0.25"/>
    <row r="57253" hidden="1" x14ac:dyDescent="0.25"/>
    <row r="57254" hidden="1" x14ac:dyDescent="0.25"/>
    <row r="57255" hidden="1" x14ac:dyDescent="0.25"/>
    <row r="57256" hidden="1" x14ac:dyDescent="0.25"/>
    <row r="57257" hidden="1" x14ac:dyDescent="0.25"/>
    <row r="57258" hidden="1" x14ac:dyDescent="0.25"/>
    <row r="57259" hidden="1" x14ac:dyDescent="0.25"/>
    <row r="57260" hidden="1" x14ac:dyDescent="0.25"/>
    <row r="57261" hidden="1" x14ac:dyDescent="0.25"/>
    <row r="57262" hidden="1" x14ac:dyDescent="0.25"/>
    <row r="57263" hidden="1" x14ac:dyDescent="0.25"/>
    <row r="57264" hidden="1" x14ac:dyDescent="0.25"/>
    <row r="57265" hidden="1" x14ac:dyDescent="0.25"/>
    <row r="57266" hidden="1" x14ac:dyDescent="0.25"/>
    <row r="57267" hidden="1" x14ac:dyDescent="0.25"/>
    <row r="57268" hidden="1" x14ac:dyDescent="0.25"/>
    <row r="57269" hidden="1" x14ac:dyDescent="0.25"/>
    <row r="57270" hidden="1" x14ac:dyDescent="0.25"/>
    <row r="57271" hidden="1" x14ac:dyDescent="0.25"/>
    <row r="57272" hidden="1" x14ac:dyDescent="0.25"/>
    <row r="57273" hidden="1" x14ac:dyDescent="0.25"/>
    <row r="57274" hidden="1" x14ac:dyDescent="0.25"/>
    <row r="57275" hidden="1" x14ac:dyDescent="0.25"/>
    <row r="57276" hidden="1" x14ac:dyDescent="0.25"/>
    <row r="57277" hidden="1" x14ac:dyDescent="0.25"/>
    <row r="57278" hidden="1" x14ac:dyDescent="0.25"/>
    <row r="57279" hidden="1" x14ac:dyDescent="0.25"/>
    <row r="57280" hidden="1" x14ac:dyDescent="0.25"/>
    <row r="57281" hidden="1" x14ac:dyDescent="0.25"/>
    <row r="57282" hidden="1" x14ac:dyDescent="0.25"/>
    <row r="57283" hidden="1" x14ac:dyDescent="0.25"/>
    <row r="57284" hidden="1" x14ac:dyDescent="0.25"/>
    <row r="57285" hidden="1" x14ac:dyDescent="0.25"/>
    <row r="57286" hidden="1" x14ac:dyDescent="0.25"/>
    <row r="57287" hidden="1" x14ac:dyDescent="0.25"/>
    <row r="57288" hidden="1" x14ac:dyDescent="0.25"/>
    <row r="57289" hidden="1" x14ac:dyDescent="0.25"/>
    <row r="57290" hidden="1" x14ac:dyDescent="0.25"/>
    <row r="57291" hidden="1" x14ac:dyDescent="0.25"/>
    <row r="57292" hidden="1" x14ac:dyDescent="0.25"/>
    <row r="57293" hidden="1" x14ac:dyDescent="0.25"/>
    <row r="57294" hidden="1" x14ac:dyDescent="0.25"/>
    <row r="57295" hidden="1" x14ac:dyDescent="0.25"/>
    <row r="57296" hidden="1" x14ac:dyDescent="0.25"/>
    <row r="57297" hidden="1" x14ac:dyDescent="0.25"/>
    <row r="57298" hidden="1" x14ac:dyDescent="0.25"/>
    <row r="57299" hidden="1" x14ac:dyDescent="0.25"/>
    <row r="57300" hidden="1" x14ac:dyDescent="0.25"/>
    <row r="57301" hidden="1" x14ac:dyDescent="0.25"/>
    <row r="57302" hidden="1" x14ac:dyDescent="0.25"/>
    <row r="57303" hidden="1" x14ac:dyDescent="0.25"/>
    <row r="57304" hidden="1" x14ac:dyDescent="0.25"/>
    <row r="57305" hidden="1" x14ac:dyDescent="0.25"/>
    <row r="57306" hidden="1" x14ac:dyDescent="0.25"/>
    <row r="57307" hidden="1" x14ac:dyDescent="0.25"/>
    <row r="57308" hidden="1" x14ac:dyDescent="0.25"/>
    <row r="57309" hidden="1" x14ac:dyDescent="0.25"/>
    <row r="57310" hidden="1" x14ac:dyDescent="0.25"/>
    <row r="57311" hidden="1" x14ac:dyDescent="0.25"/>
    <row r="57312" hidden="1" x14ac:dyDescent="0.25"/>
    <row r="57313" hidden="1" x14ac:dyDescent="0.25"/>
    <row r="57314" hidden="1" x14ac:dyDescent="0.25"/>
    <row r="57315" hidden="1" x14ac:dyDescent="0.25"/>
    <row r="57316" hidden="1" x14ac:dyDescent="0.25"/>
    <row r="57317" hidden="1" x14ac:dyDescent="0.25"/>
    <row r="57318" hidden="1" x14ac:dyDescent="0.25"/>
    <row r="57319" hidden="1" x14ac:dyDescent="0.25"/>
    <row r="57320" hidden="1" x14ac:dyDescent="0.25"/>
    <row r="57321" hidden="1" x14ac:dyDescent="0.25"/>
    <row r="57322" hidden="1" x14ac:dyDescent="0.25"/>
    <row r="57323" hidden="1" x14ac:dyDescent="0.25"/>
    <row r="57324" hidden="1" x14ac:dyDescent="0.25"/>
    <row r="57325" hidden="1" x14ac:dyDescent="0.25"/>
    <row r="57326" hidden="1" x14ac:dyDescent="0.25"/>
    <row r="57327" hidden="1" x14ac:dyDescent="0.25"/>
    <row r="57328" hidden="1" x14ac:dyDescent="0.25"/>
    <row r="57329" hidden="1" x14ac:dyDescent="0.25"/>
    <row r="57330" hidden="1" x14ac:dyDescent="0.25"/>
    <row r="57331" hidden="1" x14ac:dyDescent="0.25"/>
    <row r="57332" hidden="1" x14ac:dyDescent="0.25"/>
    <row r="57333" hidden="1" x14ac:dyDescent="0.25"/>
    <row r="57334" hidden="1" x14ac:dyDescent="0.25"/>
    <row r="57335" hidden="1" x14ac:dyDescent="0.25"/>
    <row r="57336" hidden="1" x14ac:dyDescent="0.25"/>
    <row r="57337" hidden="1" x14ac:dyDescent="0.25"/>
    <row r="57338" hidden="1" x14ac:dyDescent="0.25"/>
    <row r="57339" hidden="1" x14ac:dyDescent="0.25"/>
    <row r="57340" hidden="1" x14ac:dyDescent="0.25"/>
    <row r="57341" hidden="1" x14ac:dyDescent="0.25"/>
    <row r="57342" hidden="1" x14ac:dyDescent="0.25"/>
    <row r="57343" hidden="1" x14ac:dyDescent="0.25"/>
    <row r="57344" hidden="1" x14ac:dyDescent="0.25"/>
    <row r="57345" hidden="1" x14ac:dyDescent="0.25"/>
    <row r="57346" hidden="1" x14ac:dyDescent="0.25"/>
    <row r="57347" hidden="1" x14ac:dyDescent="0.25"/>
    <row r="57348" hidden="1" x14ac:dyDescent="0.25"/>
    <row r="57349" hidden="1" x14ac:dyDescent="0.25"/>
    <row r="57350" hidden="1" x14ac:dyDescent="0.25"/>
    <row r="57351" hidden="1" x14ac:dyDescent="0.25"/>
    <row r="57352" hidden="1" x14ac:dyDescent="0.25"/>
    <row r="57353" hidden="1" x14ac:dyDescent="0.25"/>
    <row r="57354" hidden="1" x14ac:dyDescent="0.25"/>
    <row r="57355" hidden="1" x14ac:dyDescent="0.25"/>
    <row r="57356" hidden="1" x14ac:dyDescent="0.25"/>
    <row r="57357" hidden="1" x14ac:dyDescent="0.25"/>
    <row r="57358" hidden="1" x14ac:dyDescent="0.25"/>
    <row r="57359" hidden="1" x14ac:dyDescent="0.25"/>
    <row r="57360" hidden="1" x14ac:dyDescent="0.25"/>
    <row r="57361" hidden="1" x14ac:dyDescent="0.25"/>
    <row r="57362" hidden="1" x14ac:dyDescent="0.25"/>
    <row r="57363" hidden="1" x14ac:dyDescent="0.25"/>
    <row r="57364" hidden="1" x14ac:dyDescent="0.25"/>
    <row r="57365" hidden="1" x14ac:dyDescent="0.25"/>
    <row r="57366" hidden="1" x14ac:dyDescent="0.25"/>
    <row r="57367" hidden="1" x14ac:dyDescent="0.25"/>
    <row r="57368" hidden="1" x14ac:dyDescent="0.25"/>
    <row r="57369" hidden="1" x14ac:dyDescent="0.25"/>
    <row r="57370" hidden="1" x14ac:dyDescent="0.25"/>
    <row r="57371" hidden="1" x14ac:dyDescent="0.25"/>
    <row r="57372" hidden="1" x14ac:dyDescent="0.25"/>
    <row r="57373" hidden="1" x14ac:dyDescent="0.25"/>
    <row r="57374" hidden="1" x14ac:dyDescent="0.25"/>
    <row r="57375" hidden="1" x14ac:dyDescent="0.25"/>
    <row r="57376" hidden="1" x14ac:dyDescent="0.25"/>
    <row r="57377" hidden="1" x14ac:dyDescent="0.25"/>
    <row r="57378" hidden="1" x14ac:dyDescent="0.25"/>
    <row r="57379" hidden="1" x14ac:dyDescent="0.25"/>
    <row r="57380" hidden="1" x14ac:dyDescent="0.25"/>
    <row r="57381" hidden="1" x14ac:dyDescent="0.25"/>
    <row r="57382" hidden="1" x14ac:dyDescent="0.25"/>
    <row r="57383" hidden="1" x14ac:dyDescent="0.25"/>
    <row r="57384" hidden="1" x14ac:dyDescent="0.25"/>
    <row r="57385" hidden="1" x14ac:dyDescent="0.25"/>
    <row r="57386" hidden="1" x14ac:dyDescent="0.25"/>
    <row r="57387" hidden="1" x14ac:dyDescent="0.25"/>
    <row r="57388" hidden="1" x14ac:dyDescent="0.25"/>
    <row r="57389" hidden="1" x14ac:dyDescent="0.25"/>
    <row r="57390" hidden="1" x14ac:dyDescent="0.25"/>
    <row r="57391" hidden="1" x14ac:dyDescent="0.25"/>
    <row r="57392" hidden="1" x14ac:dyDescent="0.25"/>
    <row r="57393" hidden="1" x14ac:dyDescent="0.25"/>
    <row r="57394" hidden="1" x14ac:dyDescent="0.25"/>
    <row r="57395" hidden="1" x14ac:dyDescent="0.25"/>
    <row r="57396" hidden="1" x14ac:dyDescent="0.25"/>
    <row r="57397" hidden="1" x14ac:dyDescent="0.25"/>
    <row r="57398" hidden="1" x14ac:dyDescent="0.25"/>
    <row r="57399" hidden="1" x14ac:dyDescent="0.25"/>
    <row r="57400" hidden="1" x14ac:dyDescent="0.25"/>
    <row r="57401" hidden="1" x14ac:dyDescent="0.25"/>
    <row r="57402" hidden="1" x14ac:dyDescent="0.25"/>
    <row r="57403" hidden="1" x14ac:dyDescent="0.25"/>
    <row r="57404" hidden="1" x14ac:dyDescent="0.25"/>
    <row r="57405" hidden="1" x14ac:dyDescent="0.25"/>
    <row r="57406" hidden="1" x14ac:dyDescent="0.25"/>
    <row r="57407" hidden="1" x14ac:dyDescent="0.25"/>
    <row r="57408" hidden="1" x14ac:dyDescent="0.25"/>
    <row r="57409" hidden="1" x14ac:dyDescent="0.25"/>
    <row r="57410" hidden="1" x14ac:dyDescent="0.25"/>
    <row r="57411" hidden="1" x14ac:dyDescent="0.25"/>
    <row r="57412" hidden="1" x14ac:dyDescent="0.25"/>
    <row r="57413" hidden="1" x14ac:dyDescent="0.25"/>
    <row r="57414" hidden="1" x14ac:dyDescent="0.25"/>
    <row r="57415" hidden="1" x14ac:dyDescent="0.25"/>
    <row r="57416" hidden="1" x14ac:dyDescent="0.25"/>
    <row r="57417" hidden="1" x14ac:dyDescent="0.25"/>
    <row r="57418" hidden="1" x14ac:dyDescent="0.25"/>
    <row r="57419" hidden="1" x14ac:dyDescent="0.25"/>
    <row r="57420" hidden="1" x14ac:dyDescent="0.25"/>
    <row r="57421" hidden="1" x14ac:dyDescent="0.25"/>
    <row r="57422" hidden="1" x14ac:dyDescent="0.25"/>
    <row r="57423" hidden="1" x14ac:dyDescent="0.25"/>
    <row r="57424" hidden="1" x14ac:dyDescent="0.25"/>
    <row r="57425" hidden="1" x14ac:dyDescent="0.25"/>
    <row r="57426" hidden="1" x14ac:dyDescent="0.25"/>
    <row r="57427" hidden="1" x14ac:dyDescent="0.25"/>
    <row r="57428" hidden="1" x14ac:dyDescent="0.25"/>
    <row r="57429" hidden="1" x14ac:dyDescent="0.25"/>
    <row r="57430" hidden="1" x14ac:dyDescent="0.25"/>
    <row r="57431" hidden="1" x14ac:dyDescent="0.25"/>
    <row r="57432" hidden="1" x14ac:dyDescent="0.25"/>
    <row r="57433" hidden="1" x14ac:dyDescent="0.25"/>
    <row r="57434" hidden="1" x14ac:dyDescent="0.25"/>
    <row r="57435" hidden="1" x14ac:dyDescent="0.25"/>
    <row r="57436" hidden="1" x14ac:dyDescent="0.25"/>
    <row r="57437" hidden="1" x14ac:dyDescent="0.25"/>
    <row r="57438" hidden="1" x14ac:dyDescent="0.25"/>
    <row r="57439" hidden="1" x14ac:dyDescent="0.25"/>
    <row r="57440" hidden="1" x14ac:dyDescent="0.25"/>
    <row r="57441" hidden="1" x14ac:dyDescent="0.25"/>
    <row r="57442" hidden="1" x14ac:dyDescent="0.25"/>
    <row r="57443" hidden="1" x14ac:dyDescent="0.25"/>
    <row r="57444" hidden="1" x14ac:dyDescent="0.25"/>
    <row r="57445" hidden="1" x14ac:dyDescent="0.25"/>
    <row r="57446" hidden="1" x14ac:dyDescent="0.25"/>
    <row r="57447" hidden="1" x14ac:dyDescent="0.25"/>
    <row r="57448" hidden="1" x14ac:dyDescent="0.25"/>
    <row r="57449" hidden="1" x14ac:dyDescent="0.25"/>
    <row r="57450" hidden="1" x14ac:dyDescent="0.25"/>
    <row r="57451" hidden="1" x14ac:dyDescent="0.25"/>
    <row r="57452" hidden="1" x14ac:dyDescent="0.25"/>
    <row r="57453" hidden="1" x14ac:dyDescent="0.25"/>
    <row r="57454" hidden="1" x14ac:dyDescent="0.25"/>
    <row r="57455" hidden="1" x14ac:dyDescent="0.25"/>
    <row r="57456" hidden="1" x14ac:dyDescent="0.25"/>
    <row r="57457" hidden="1" x14ac:dyDescent="0.25"/>
    <row r="57458" hidden="1" x14ac:dyDescent="0.25"/>
    <row r="57459" hidden="1" x14ac:dyDescent="0.25"/>
    <row r="57460" hidden="1" x14ac:dyDescent="0.25"/>
    <row r="57461" hidden="1" x14ac:dyDescent="0.25"/>
    <row r="57462" hidden="1" x14ac:dyDescent="0.25"/>
    <row r="57463" hidden="1" x14ac:dyDescent="0.25"/>
    <row r="57464" hidden="1" x14ac:dyDescent="0.25"/>
    <row r="57465" hidden="1" x14ac:dyDescent="0.25"/>
    <row r="57466" hidden="1" x14ac:dyDescent="0.25"/>
    <row r="57467" hidden="1" x14ac:dyDescent="0.25"/>
    <row r="57468" hidden="1" x14ac:dyDescent="0.25"/>
    <row r="57469" hidden="1" x14ac:dyDescent="0.25"/>
    <row r="57470" hidden="1" x14ac:dyDescent="0.25"/>
    <row r="57471" hidden="1" x14ac:dyDescent="0.25"/>
    <row r="57472" hidden="1" x14ac:dyDescent="0.25"/>
    <row r="57473" hidden="1" x14ac:dyDescent="0.25"/>
    <row r="57474" hidden="1" x14ac:dyDescent="0.25"/>
    <row r="57475" hidden="1" x14ac:dyDescent="0.25"/>
    <row r="57476" hidden="1" x14ac:dyDescent="0.25"/>
    <row r="57477" hidden="1" x14ac:dyDescent="0.25"/>
    <row r="57478" hidden="1" x14ac:dyDescent="0.25"/>
    <row r="57479" hidden="1" x14ac:dyDescent="0.25"/>
    <row r="57480" hidden="1" x14ac:dyDescent="0.25"/>
    <row r="57481" hidden="1" x14ac:dyDescent="0.25"/>
    <row r="57482" hidden="1" x14ac:dyDescent="0.25"/>
    <row r="57483" hidden="1" x14ac:dyDescent="0.25"/>
    <row r="57484" hidden="1" x14ac:dyDescent="0.25"/>
    <row r="57485" hidden="1" x14ac:dyDescent="0.25"/>
    <row r="57486" hidden="1" x14ac:dyDescent="0.25"/>
    <row r="57487" hidden="1" x14ac:dyDescent="0.25"/>
    <row r="57488" hidden="1" x14ac:dyDescent="0.25"/>
    <row r="57489" hidden="1" x14ac:dyDescent="0.25"/>
    <row r="57490" hidden="1" x14ac:dyDescent="0.25"/>
    <row r="57491" hidden="1" x14ac:dyDescent="0.25"/>
    <row r="57492" hidden="1" x14ac:dyDescent="0.25"/>
    <row r="57493" hidden="1" x14ac:dyDescent="0.25"/>
    <row r="57494" hidden="1" x14ac:dyDescent="0.25"/>
    <row r="57495" hidden="1" x14ac:dyDescent="0.25"/>
    <row r="57496" hidden="1" x14ac:dyDescent="0.25"/>
    <row r="57497" hidden="1" x14ac:dyDescent="0.25"/>
    <row r="57498" hidden="1" x14ac:dyDescent="0.25"/>
    <row r="57499" hidden="1" x14ac:dyDescent="0.25"/>
    <row r="57500" hidden="1" x14ac:dyDescent="0.25"/>
    <row r="57501" hidden="1" x14ac:dyDescent="0.25"/>
    <row r="57502" hidden="1" x14ac:dyDescent="0.25"/>
    <row r="57503" hidden="1" x14ac:dyDescent="0.25"/>
    <row r="57504" hidden="1" x14ac:dyDescent="0.25"/>
    <row r="57505" hidden="1" x14ac:dyDescent="0.25"/>
    <row r="57506" hidden="1" x14ac:dyDescent="0.25"/>
    <row r="57507" hidden="1" x14ac:dyDescent="0.25"/>
    <row r="57508" hidden="1" x14ac:dyDescent="0.25"/>
    <row r="57509" hidden="1" x14ac:dyDescent="0.25"/>
    <row r="57510" hidden="1" x14ac:dyDescent="0.25"/>
    <row r="57511" hidden="1" x14ac:dyDescent="0.25"/>
    <row r="57512" hidden="1" x14ac:dyDescent="0.25"/>
    <row r="57513" hidden="1" x14ac:dyDescent="0.25"/>
    <row r="57514" hidden="1" x14ac:dyDescent="0.25"/>
    <row r="57515" hidden="1" x14ac:dyDescent="0.25"/>
    <row r="57516" hidden="1" x14ac:dyDescent="0.25"/>
    <row r="57517" hidden="1" x14ac:dyDescent="0.25"/>
    <row r="57518" hidden="1" x14ac:dyDescent="0.25"/>
    <row r="57519" hidden="1" x14ac:dyDescent="0.25"/>
    <row r="57520" hidden="1" x14ac:dyDescent="0.25"/>
    <row r="57521" hidden="1" x14ac:dyDescent="0.25"/>
    <row r="57522" hidden="1" x14ac:dyDescent="0.25"/>
    <row r="57523" hidden="1" x14ac:dyDescent="0.25"/>
    <row r="57524" hidden="1" x14ac:dyDescent="0.25"/>
    <row r="57525" hidden="1" x14ac:dyDescent="0.25"/>
    <row r="57526" hidden="1" x14ac:dyDescent="0.25"/>
    <row r="57527" hidden="1" x14ac:dyDescent="0.25"/>
    <row r="57528" hidden="1" x14ac:dyDescent="0.25"/>
    <row r="57529" hidden="1" x14ac:dyDescent="0.25"/>
    <row r="57530" hidden="1" x14ac:dyDescent="0.25"/>
    <row r="57531" hidden="1" x14ac:dyDescent="0.25"/>
    <row r="57532" hidden="1" x14ac:dyDescent="0.25"/>
    <row r="57533" hidden="1" x14ac:dyDescent="0.25"/>
    <row r="57534" hidden="1" x14ac:dyDescent="0.25"/>
    <row r="57535" hidden="1" x14ac:dyDescent="0.25"/>
    <row r="57536" hidden="1" x14ac:dyDescent="0.25"/>
    <row r="57537" hidden="1" x14ac:dyDescent="0.25"/>
    <row r="57538" hidden="1" x14ac:dyDescent="0.25"/>
    <row r="57539" hidden="1" x14ac:dyDescent="0.25"/>
    <row r="57540" hidden="1" x14ac:dyDescent="0.25"/>
    <row r="57541" hidden="1" x14ac:dyDescent="0.25"/>
    <row r="57542" hidden="1" x14ac:dyDescent="0.25"/>
    <row r="57543" hidden="1" x14ac:dyDescent="0.25"/>
    <row r="57544" hidden="1" x14ac:dyDescent="0.25"/>
    <row r="57545" hidden="1" x14ac:dyDescent="0.25"/>
    <row r="57546" hidden="1" x14ac:dyDescent="0.25"/>
    <row r="57547" hidden="1" x14ac:dyDescent="0.25"/>
    <row r="57548" hidden="1" x14ac:dyDescent="0.25"/>
    <row r="57549" hidden="1" x14ac:dyDescent="0.25"/>
    <row r="57550" hidden="1" x14ac:dyDescent="0.25"/>
    <row r="57551" hidden="1" x14ac:dyDescent="0.25"/>
    <row r="57552" hidden="1" x14ac:dyDescent="0.25"/>
    <row r="57553" hidden="1" x14ac:dyDescent="0.25"/>
    <row r="57554" hidden="1" x14ac:dyDescent="0.25"/>
    <row r="57555" hidden="1" x14ac:dyDescent="0.25"/>
    <row r="57556" hidden="1" x14ac:dyDescent="0.25"/>
    <row r="57557" hidden="1" x14ac:dyDescent="0.25"/>
    <row r="57558" hidden="1" x14ac:dyDescent="0.25"/>
    <row r="57559" hidden="1" x14ac:dyDescent="0.25"/>
    <row r="57560" hidden="1" x14ac:dyDescent="0.25"/>
    <row r="57561" hidden="1" x14ac:dyDescent="0.25"/>
    <row r="57562" hidden="1" x14ac:dyDescent="0.25"/>
    <row r="57563" hidden="1" x14ac:dyDescent="0.25"/>
    <row r="57564" hidden="1" x14ac:dyDescent="0.25"/>
    <row r="57565" hidden="1" x14ac:dyDescent="0.25"/>
    <row r="57566" hidden="1" x14ac:dyDescent="0.25"/>
    <row r="57567" hidden="1" x14ac:dyDescent="0.25"/>
    <row r="57568" hidden="1" x14ac:dyDescent="0.25"/>
    <row r="57569" hidden="1" x14ac:dyDescent="0.25"/>
    <row r="57570" hidden="1" x14ac:dyDescent="0.25"/>
    <row r="57571" hidden="1" x14ac:dyDescent="0.25"/>
    <row r="57572" hidden="1" x14ac:dyDescent="0.25"/>
    <row r="57573" hidden="1" x14ac:dyDescent="0.25"/>
    <row r="57574" hidden="1" x14ac:dyDescent="0.25"/>
    <row r="57575" hidden="1" x14ac:dyDescent="0.25"/>
    <row r="57576" hidden="1" x14ac:dyDescent="0.25"/>
    <row r="57577" hidden="1" x14ac:dyDescent="0.25"/>
    <row r="57578" hidden="1" x14ac:dyDescent="0.25"/>
    <row r="57579" hidden="1" x14ac:dyDescent="0.25"/>
    <row r="57580" hidden="1" x14ac:dyDescent="0.25"/>
    <row r="57581" hidden="1" x14ac:dyDescent="0.25"/>
    <row r="57582" hidden="1" x14ac:dyDescent="0.25"/>
    <row r="57583" hidden="1" x14ac:dyDescent="0.25"/>
    <row r="57584" hidden="1" x14ac:dyDescent="0.25"/>
    <row r="57585" hidden="1" x14ac:dyDescent="0.25"/>
    <row r="57586" hidden="1" x14ac:dyDescent="0.25"/>
    <row r="57587" hidden="1" x14ac:dyDescent="0.25"/>
    <row r="57588" hidden="1" x14ac:dyDescent="0.25"/>
    <row r="57589" hidden="1" x14ac:dyDescent="0.25"/>
    <row r="57590" hidden="1" x14ac:dyDescent="0.25"/>
    <row r="57591" hidden="1" x14ac:dyDescent="0.25"/>
    <row r="57592" hidden="1" x14ac:dyDescent="0.25"/>
    <row r="57593" hidden="1" x14ac:dyDescent="0.25"/>
    <row r="57594" hidden="1" x14ac:dyDescent="0.25"/>
    <row r="57595" hidden="1" x14ac:dyDescent="0.25"/>
    <row r="57596" hidden="1" x14ac:dyDescent="0.25"/>
    <row r="57597" hidden="1" x14ac:dyDescent="0.25"/>
    <row r="57598" hidden="1" x14ac:dyDescent="0.25"/>
    <row r="57599" hidden="1" x14ac:dyDescent="0.25"/>
    <row r="57600" hidden="1" x14ac:dyDescent="0.25"/>
    <row r="57601" hidden="1" x14ac:dyDescent="0.25"/>
    <row r="57602" hidden="1" x14ac:dyDescent="0.25"/>
    <row r="57603" hidden="1" x14ac:dyDescent="0.25"/>
    <row r="57604" hidden="1" x14ac:dyDescent="0.25"/>
    <row r="57605" hidden="1" x14ac:dyDescent="0.25"/>
    <row r="57606" hidden="1" x14ac:dyDescent="0.25"/>
    <row r="57607" hidden="1" x14ac:dyDescent="0.25"/>
    <row r="57608" hidden="1" x14ac:dyDescent="0.25"/>
    <row r="57609" hidden="1" x14ac:dyDescent="0.25"/>
    <row r="57610" hidden="1" x14ac:dyDescent="0.25"/>
    <row r="57611" hidden="1" x14ac:dyDescent="0.25"/>
    <row r="57612" hidden="1" x14ac:dyDescent="0.25"/>
    <row r="57613" hidden="1" x14ac:dyDescent="0.25"/>
    <row r="57614" hidden="1" x14ac:dyDescent="0.25"/>
    <row r="57615" hidden="1" x14ac:dyDescent="0.25"/>
    <row r="57616" hidden="1" x14ac:dyDescent="0.25"/>
    <row r="57617" hidden="1" x14ac:dyDescent="0.25"/>
    <row r="57618" hidden="1" x14ac:dyDescent="0.25"/>
    <row r="57619" hidden="1" x14ac:dyDescent="0.25"/>
    <row r="57620" hidden="1" x14ac:dyDescent="0.25"/>
    <row r="57621" hidden="1" x14ac:dyDescent="0.25"/>
    <row r="57622" hidden="1" x14ac:dyDescent="0.25"/>
    <row r="57623" hidden="1" x14ac:dyDescent="0.25"/>
    <row r="57624" hidden="1" x14ac:dyDescent="0.25"/>
    <row r="57625" hidden="1" x14ac:dyDescent="0.25"/>
    <row r="57626" hidden="1" x14ac:dyDescent="0.25"/>
    <row r="57627" hidden="1" x14ac:dyDescent="0.25"/>
    <row r="57628" hidden="1" x14ac:dyDescent="0.25"/>
    <row r="57629" hidden="1" x14ac:dyDescent="0.25"/>
    <row r="57630" hidden="1" x14ac:dyDescent="0.25"/>
    <row r="57631" hidden="1" x14ac:dyDescent="0.25"/>
    <row r="57632" hidden="1" x14ac:dyDescent="0.25"/>
    <row r="57633" hidden="1" x14ac:dyDescent="0.25"/>
    <row r="57634" hidden="1" x14ac:dyDescent="0.25"/>
    <row r="57635" hidden="1" x14ac:dyDescent="0.25"/>
    <row r="57636" hidden="1" x14ac:dyDescent="0.25"/>
    <row r="57637" hidden="1" x14ac:dyDescent="0.25"/>
    <row r="57638" hidden="1" x14ac:dyDescent="0.25"/>
    <row r="57639" hidden="1" x14ac:dyDescent="0.25"/>
    <row r="57640" hidden="1" x14ac:dyDescent="0.25"/>
    <row r="57641" hidden="1" x14ac:dyDescent="0.25"/>
    <row r="57642" hidden="1" x14ac:dyDescent="0.25"/>
    <row r="57643" hidden="1" x14ac:dyDescent="0.25"/>
    <row r="57644" hidden="1" x14ac:dyDescent="0.25"/>
    <row r="57645" hidden="1" x14ac:dyDescent="0.25"/>
    <row r="57646" hidden="1" x14ac:dyDescent="0.25"/>
    <row r="57647" hidden="1" x14ac:dyDescent="0.25"/>
    <row r="57648" hidden="1" x14ac:dyDescent="0.25"/>
    <row r="57649" hidden="1" x14ac:dyDescent="0.25"/>
    <row r="57650" hidden="1" x14ac:dyDescent="0.25"/>
    <row r="57651" hidden="1" x14ac:dyDescent="0.25"/>
    <row r="57652" hidden="1" x14ac:dyDescent="0.25"/>
    <row r="57653" hidden="1" x14ac:dyDescent="0.25"/>
    <row r="57654" hidden="1" x14ac:dyDescent="0.25"/>
    <row r="57655" hidden="1" x14ac:dyDescent="0.25"/>
    <row r="57656" hidden="1" x14ac:dyDescent="0.25"/>
    <row r="57657" hidden="1" x14ac:dyDescent="0.25"/>
    <row r="57658" hidden="1" x14ac:dyDescent="0.25"/>
    <row r="57659" hidden="1" x14ac:dyDescent="0.25"/>
    <row r="57660" hidden="1" x14ac:dyDescent="0.25"/>
    <row r="57661" hidden="1" x14ac:dyDescent="0.25"/>
    <row r="57662" hidden="1" x14ac:dyDescent="0.25"/>
    <row r="57663" hidden="1" x14ac:dyDescent="0.25"/>
    <row r="57664" hidden="1" x14ac:dyDescent="0.25"/>
    <row r="57665" hidden="1" x14ac:dyDescent="0.25"/>
    <row r="57666" hidden="1" x14ac:dyDescent="0.25"/>
    <row r="57667" hidden="1" x14ac:dyDescent="0.25"/>
    <row r="57668" hidden="1" x14ac:dyDescent="0.25"/>
    <row r="57669" hidden="1" x14ac:dyDescent="0.25"/>
    <row r="57670" hidden="1" x14ac:dyDescent="0.25"/>
    <row r="57671" hidden="1" x14ac:dyDescent="0.25"/>
    <row r="57672" hidden="1" x14ac:dyDescent="0.25"/>
    <row r="57673" hidden="1" x14ac:dyDescent="0.25"/>
    <row r="57674" hidden="1" x14ac:dyDescent="0.25"/>
    <row r="57675" hidden="1" x14ac:dyDescent="0.25"/>
    <row r="57676" hidden="1" x14ac:dyDescent="0.25"/>
    <row r="57677" hidden="1" x14ac:dyDescent="0.25"/>
    <row r="57678" hidden="1" x14ac:dyDescent="0.25"/>
    <row r="57679" hidden="1" x14ac:dyDescent="0.25"/>
    <row r="57680" hidden="1" x14ac:dyDescent="0.25"/>
    <row r="57681" hidden="1" x14ac:dyDescent="0.25"/>
    <row r="57682" hidden="1" x14ac:dyDescent="0.25"/>
    <row r="57683" hidden="1" x14ac:dyDescent="0.25"/>
    <row r="57684" hidden="1" x14ac:dyDescent="0.25"/>
    <row r="57685" hidden="1" x14ac:dyDescent="0.25"/>
    <row r="57686" hidden="1" x14ac:dyDescent="0.25"/>
    <row r="57687" hidden="1" x14ac:dyDescent="0.25"/>
    <row r="57688" hidden="1" x14ac:dyDescent="0.25"/>
    <row r="57689" hidden="1" x14ac:dyDescent="0.25"/>
    <row r="57690" hidden="1" x14ac:dyDescent="0.25"/>
    <row r="57691" hidden="1" x14ac:dyDescent="0.25"/>
    <row r="57692" hidden="1" x14ac:dyDescent="0.25"/>
    <row r="57693" hidden="1" x14ac:dyDescent="0.25"/>
    <row r="57694" hidden="1" x14ac:dyDescent="0.25"/>
    <row r="57695" hidden="1" x14ac:dyDescent="0.25"/>
    <row r="57696" hidden="1" x14ac:dyDescent="0.25"/>
    <row r="57697" hidden="1" x14ac:dyDescent="0.25"/>
    <row r="57698" hidden="1" x14ac:dyDescent="0.25"/>
    <row r="57699" hidden="1" x14ac:dyDescent="0.25"/>
    <row r="57700" hidden="1" x14ac:dyDescent="0.25"/>
    <row r="57701" hidden="1" x14ac:dyDescent="0.25"/>
    <row r="57702" hidden="1" x14ac:dyDescent="0.25"/>
    <row r="57703" hidden="1" x14ac:dyDescent="0.25"/>
    <row r="57704" hidden="1" x14ac:dyDescent="0.25"/>
    <row r="57705" hidden="1" x14ac:dyDescent="0.25"/>
    <row r="57706" hidden="1" x14ac:dyDescent="0.25"/>
    <row r="57707" hidden="1" x14ac:dyDescent="0.25"/>
    <row r="57708" hidden="1" x14ac:dyDescent="0.25"/>
    <row r="57709" hidden="1" x14ac:dyDescent="0.25"/>
    <row r="57710" hidden="1" x14ac:dyDescent="0.25"/>
    <row r="57711" hidden="1" x14ac:dyDescent="0.25"/>
    <row r="57712" hidden="1" x14ac:dyDescent="0.25"/>
    <row r="57713" hidden="1" x14ac:dyDescent="0.25"/>
    <row r="57714" hidden="1" x14ac:dyDescent="0.25"/>
    <row r="57715" hidden="1" x14ac:dyDescent="0.25"/>
    <row r="57716" hidden="1" x14ac:dyDescent="0.25"/>
    <row r="57717" hidden="1" x14ac:dyDescent="0.25"/>
    <row r="57718" hidden="1" x14ac:dyDescent="0.25"/>
    <row r="57719" hidden="1" x14ac:dyDescent="0.25"/>
    <row r="57720" hidden="1" x14ac:dyDescent="0.25"/>
    <row r="57721" hidden="1" x14ac:dyDescent="0.25"/>
    <row r="57722" hidden="1" x14ac:dyDescent="0.25"/>
    <row r="57723" hidden="1" x14ac:dyDescent="0.25"/>
    <row r="57724" hidden="1" x14ac:dyDescent="0.25"/>
    <row r="57725" hidden="1" x14ac:dyDescent="0.25"/>
    <row r="57726" hidden="1" x14ac:dyDescent="0.25"/>
    <row r="57727" hidden="1" x14ac:dyDescent="0.25"/>
    <row r="57728" hidden="1" x14ac:dyDescent="0.25"/>
    <row r="57729" hidden="1" x14ac:dyDescent="0.25"/>
    <row r="57730" hidden="1" x14ac:dyDescent="0.25"/>
    <row r="57731" hidden="1" x14ac:dyDescent="0.25"/>
    <row r="57732" hidden="1" x14ac:dyDescent="0.25"/>
    <row r="57733" hidden="1" x14ac:dyDescent="0.25"/>
    <row r="57734" hidden="1" x14ac:dyDescent="0.25"/>
    <row r="57735" hidden="1" x14ac:dyDescent="0.25"/>
    <row r="57736" hidden="1" x14ac:dyDescent="0.25"/>
    <row r="57737" hidden="1" x14ac:dyDescent="0.25"/>
    <row r="57738" hidden="1" x14ac:dyDescent="0.25"/>
    <row r="57739" hidden="1" x14ac:dyDescent="0.25"/>
    <row r="57740" hidden="1" x14ac:dyDescent="0.25"/>
    <row r="57741" hidden="1" x14ac:dyDescent="0.25"/>
    <row r="57742" hidden="1" x14ac:dyDescent="0.25"/>
    <row r="57743" hidden="1" x14ac:dyDescent="0.25"/>
    <row r="57744" hidden="1" x14ac:dyDescent="0.25"/>
    <row r="57745" hidden="1" x14ac:dyDescent="0.25"/>
    <row r="57746" hidden="1" x14ac:dyDescent="0.25"/>
    <row r="57747" hidden="1" x14ac:dyDescent="0.25"/>
    <row r="57748" hidden="1" x14ac:dyDescent="0.25"/>
    <row r="57749" hidden="1" x14ac:dyDescent="0.25"/>
    <row r="57750" hidden="1" x14ac:dyDescent="0.25"/>
    <row r="57751" hidden="1" x14ac:dyDescent="0.25"/>
    <row r="57752" hidden="1" x14ac:dyDescent="0.25"/>
    <row r="57753" hidden="1" x14ac:dyDescent="0.25"/>
    <row r="57754" hidden="1" x14ac:dyDescent="0.25"/>
    <row r="57755" hidden="1" x14ac:dyDescent="0.25"/>
    <row r="57756" hidden="1" x14ac:dyDescent="0.25"/>
    <row r="57757" hidden="1" x14ac:dyDescent="0.25"/>
    <row r="57758" hidden="1" x14ac:dyDescent="0.25"/>
    <row r="57759" hidden="1" x14ac:dyDescent="0.25"/>
    <row r="57760" hidden="1" x14ac:dyDescent="0.25"/>
    <row r="57761" hidden="1" x14ac:dyDescent="0.25"/>
    <row r="57762" hidden="1" x14ac:dyDescent="0.25"/>
    <row r="57763" hidden="1" x14ac:dyDescent="0.25"/>
    <row r="57764" hidden="1" x14ac:dyDescent="0.25"/>
    <row r="57765" hidden="1" x14ac:dyDescent="0.25"/>
    <row r="57766" hidden="1" x14ac:dyDescent="0.25"/>
    <row r="57767" hidden="1" x14ac:dyDescent="0.25"/>
    <row r="57768" hidden="1" x14ac:dyDescent="0.25"/>
    <row r="57769" hidden="1" x14ac:dyDescent="0.25"/>
    <row r="57770" hidden="1" x14ac:dyDescent="0.25"/>
    <row r="57771" hidden="1" x14ac:dyDescent="0.25"/>
    <row r="57772" hidden="1" x14ac:dyDescent="0.25"/>
    <row r="57773" hidden="1" x14ac:dyDescent="0.25"/>
    <row r="57774" hidden="1" x14ac:dyDescent="0.25"/>
    <row r="57775" hidden="1" x14ac:dyDescent="0.25"/>
    <row r="57776" hidden="1" x14ac:dyDescent="0.25"/>
    <row r="57777" hidden="1" x14ac:dyDescent="0.25"/>
    <row r="57778" hidden="1" x14ac:dyDescent="0.25"/>
    <row r="57779" hidden="1" x14ac:dyDescent="0.25"/>
    <row r="57780" hidden="1" x14ac:dyDescent="0.25"/>
    <row r="57781" hidden="1" x14ac:dyDescent="0.25"/>
    <row r="57782" hidden="1" x14ac:dyDescent="0.25"/>
    <row r="57783" hidden="1" x14ac:dyDescent="0.25"/>
    <row r="57784" hidden="1" x14ac:dyDescent="0.25"/>
    <row r="57785" hidden="1" x14ac:dyDescent="0.25"/>
    <row r="57786" hidden="1" x14ac:dyDescent="0.25"/>
    <row r="57787" hidden="1" x14ac:dyDescent="0.25"/>
    <row r="57788" hidden="1" x14ac:dyDescent="0.25"/>
    <row r="57789" hidden="1" x14ac:dyDescent="0.25"/>
    <row r="57790" hidden="1" x14ac:dyDescent="0.25"/>
    <row r="57791" hidden="1" x14ac:dyDescent="0.25"/>
    <row r="57792" hidden="1" x14ac:dyDescent="0.25"/>
    <row r="57793" hidden="1" x14ac:dyDescent="0.25"/>
    <row r="57794" hidden="1" x14ac:dyDescent="0.25"/>
    <row r="57795" hidden="1" x14ac:dyDescent="0.25"/>
    <row r="57796" hidden="1" x14ac:dyDescent="0.25"/>
    <row r="57797" hidden="1" x14ac:dyDescent="0.25"/>
    <row r="57798" hidden="1" x14ac:dyDescent="0.25"/>
    <row r="57799" hidden="1" x14ac:dyDescent="0.25"/>
    <row r="57800" hidden="1" x14ac:dyDescent="0.25"/>
    <row r="57801" hidden="1" x14ac:dyDescent="0.25"/>
    <row r="57802" hidden="1" x14ac:dyDescent="0.25"/>
    <row r="57803" hidden="1" x14ac:dyDescent="0.25"/>
    <row r="57804" hidden="1" x14ac:dyDescent="0.25"/>
    <row r="57805" hidden="1" x14ac:dyDescent="0.25"/>
    <row r="57806" hidden="1" x14ac:dyDescent="0.25"/>
    <row r="57807" hidden="1" x14ac:dyDescent="0.25"/>
    <row r="57808" hidden="1" x14ac:dyDescent="0.25"/>
    <row r="57809" hidden="1" x14ac:dyDescent="0.25"/>
    <row r="57810" hidden="1" x14ac:dyDescent="0.25"/>
    <row r="57811" hidden="1" x14ac:dyDescent="0.25"/>
    <row r="57812" hidden="1" x14ac:dyDescent="0.25"/>
    <row r="57813" hidden="1" x14ac:dyDescent="0.25"/>
    <row r="57814" hidden="1" x14ac:dyDescent="0.25"/>
    <row r="57815" hidden="1" x14ac:dyDescent="0.25"/>
    <row r="57816" hidden="1" x14ac:dyDescent="0.25"/>
    <row r="57817" hidden="1" x14ac:dyDescent="0.25"/>
    <row r="57818" hidden="1" x14ac:dyDescent="0.25"/>
    <row r="57819" hidden="1" x14ac:dyDescent="0.25"/>
    <row r="57820" hidden="1" x14ac:dyDescent="0.25"/>
    <row r="57821" hidden="1" x14ac:dyDescent="0.25"/>
    <row r="57822" hidden="1" x14ac:dyDescent="0.25"/>
    <row r="57823" hidden="1" x14ac:dyDescent="0.25"/>
    <row r="57824" hidden="1" x14ac:dyDescent="0.25"/>
    <row r="57825" hidden="1" x14ac:dyDescent="0.25"/>
    <row r="57826" hidden="1" x14ac:dyDescent="0.25"/>
    <row r="57827" hidden="1" x14ac:dyDescent="0.25"/>
    <row r="57828" hidden="1" x14ac:dyDescent="0.25"/>
    <row r="57829" hidden="1" x14ac:dyDescent="0.25"/>
    <row r="57830" hidden="1" x14ac:dyDescent="0.25"/>
    <row r="57831" hidden="1" x14ac:dyDescent="0.25"/>
    <row r="57832" hidden="1" x14ac:dyDescent="0.25"/>
    <row r="57833" hidden="1" x14ac:dyDescent="0.25"/>
    <row r="57834" hidden="1" x14ac:dyDescent="0.25"/>
    <row r="57835" hidden="1" x14ac:dyDescent="0.25"/>
    <row r="57836" hidden="1" x14ac:dyDescent="0.25"/>
    <row r="57837" hidden="1" x14ac:dyDescent="0.25"/>
    <row r="57838" hidden="1" x14ac:dyDescent="0.25"/>
    <row r="57839" hidden="1" x14ac:dyDescent="0.25"/>
    <row r="57840" hidden="1" x14ac:dyDescent="0.25"/>
    <row r="57841" hidden="1" x14ac:dyDescent="0.25"/>
    <row r="57842" hidden="1" x14ac:dyDescent="0.25"/>
    <row r="57843" hidden="1" x14ac:dyDescent="0.25"/>
    <row r="57844" hidden="1" x14ac:dyDescent="0.25"/>
    <row r="57845" hidden="1" x14ac:dyDescent="0.25"/>
    <row r="57846" hidden="1" x14ac:dyDescent="0.25"/>
    <row r="57847" hidden="1" x14ac:dyDescent="0.25"/>
    <row r="57848" hidden="1" x14ac:dyDescent="0.25"/>
    <row r="57849" hidden="1" x14ac:dyDescent="0.25"/>
    <row r="57850" hidden="1" x14ac:dyDescent="0.25"/>
    <row r="57851" hidden="1" x14ac:dyDescent="0.25"/>
    <row r="57852" hidden="1" x14ac:dyDescent="0.25"/>
    <row r="57853" hidden="1" x14ac:dyDescent="0.25"/>
    <row r="57854" hidden="1" x14ac:dyDescent="0.25"/>
    <row r="57855" hidden="1" x14ac:dyDescent="0.25"/>
    <row r="57856" hidden="1" x14ac:dyDescent="0.25"/>
    <row r="57857" hidden="1" x14ac:dyDescent="0.25"/>
    <row r="57858" hidden="1" x14ac:dyDescent="0.25"/>
    <row r="57859" hidden="1" x14ac:dyDescent="0.25"/>
    <row r="57860" hidden="1" x14ac:dyDescent="0.25"/>
    <row r="57861" hidden="1" x14ac:dyDescent="0.25"/>
    <row r="57862" hidden="1" x14ac:dyDescent="0.25"/>
    <row r="57863" hidden="1" x14ac:dyDescent="0.25"/>
    <row r="57864" hidden="1" x14ac:dyDescent="0.25"/>
    <row r="57865" hidden="1" x14ac:dyDescent="0.25"/>
    <row r="57866" hidden="1" x14ac:dyDescent="0.25"/>
    <row r="57867" hidden="1" x14ac:dyDescent="0.25"/>
    <row r="57868" hidden="1" x14ac:dyDescent="0.25"/>
    <row r="57869" hidden="1" x14ac:dyDescent="0.25"/>
    <row r="57870" hidden="1" x14ac:dyDescent="0.25"/>
    <row r="57871" hidden="1" x14ac:dyDescent="0.25"/>
    <row r="57872" hidden="1" x14ac:dyDescent="0.25"/>
    <row r="57873" hidden="1" x14ac:dyDescent="0.25"/>
    <row r="57874" hidden="1" x14ac:dyDescent="0.25"/>
    <row r="57875" hidden="1" x14ac:dyDescent="0.25"/>
    <row r="57876" hidden="1" x14ac:dyDescent="0.25"/>
    <row r="57877" hidden="1" x14ac:dyDescent="0.25"/>
    <row r="57878" hidden="1" x14ac:dyDescent="0.25"/>
    <row r="57879" hidden="1" x14ac:dyDescent="0.25"/>
    <row r="57880" hidden="1" x14ac:dyDescent="0.25"/>
    <row r="57881" hidden="1" x14ac:dyDescent="0.25"/>
    <row r="57882" hidden="1" x14ac:dyDescent="0.25"/>
    <row r="57883" hidden="1" x14ac:dyDescent="0.25"/>
    <row r="57884" hidden="1" x14ac:dyDescent="0.25"/>
    <row r="57885" hidden="1" x14ac:dyDescent="0.25"/>
    <row r="57886" hidden="1" x14ac:dyDescent="0.25"/>
    <row r="57887" hidden="1" x14ac:dyDescent="0.25"/>
    <row r="57888" hidden="1" x14ac:dyDescent="0.25"/>
    <row r="57889" hidden="1" x14ac:dyDescent="0.25"/>
    <row r="57890" hidden="1" x14ac:dyDescent="0.25"/>
    <row r="57891" hidden="1" x14ac:dyDescent="0.25"/>
    <row r="57892" hidden="1" x14ac:dyDescent="0.25"/>
    <row r="57893" hidden="1" x14ac:dyDescent="0.25"/>
    <row r="57894" hidden="1" x14ac:dyDescent="0.25"/>
    <row r="57895" hidden="1" x14ac:dyDescent="0.25"/>
    <row r="57896" hidden="1" x14ac:dyDescent="0.25"/>
    <row r="57897" hidden="1" x14ac:dyDescent="0.25"/>
    <row r="57898" hidden="1" x14ac:dyDescent="0.25"/>
    <row r="57899" hidden="1" x14ac:dyDescent="0.25"/>
    <row r="57900" hidden="1" x14ac:dyDescent="0.25"/>
    <row r="57901" hidden="1" x14ac:dyDescent="0.25"/>
    <row r="57902" hidden="1" x14ac:dyDescent="0.25"/>
    <row r="57903" hidden="1" x14ac:dyDescent="0.25"/>
    <row r="57904" hidden="1" x14ac:dyDescent="0.25"/>
    <row r="57905" hidden="1" x14ac:dyDescent="0.25"/>
    <row r="57906" hidden="1" x14ac:dyDescent="0.25"/>
    <row r="57907" hidden="1" x14ac:dyDescent="0.25"/>
    <row r="57908" hidden="1" x14ac:dyDescent="0.25"/>
    <row r="57909" hidden="1" x14ac:dyDescent="0.25"/>
    <row r="57910" hidden="1" x14ac:dyDescent="0.25"/>
    <row r="57911" hidden="1" x14ac:dyDescent="0.25"/>
    <row r="57912" hidden="1" x14ac:dyDescent="0.25"/>
    <row r="57913" hidden="1" x14ac:dyDescent="0.25"/>
    <row r="57914" hidden="1" x14ac:dyDescent="0.25"/>
    <row r="57915" hidden="1" x14ac:dyDescent="0.25"/>
    <row r="57916" hidden="1" x14ac:dyDescent="0.25"/>
    <row r="57917" hidden="1" x14ac:dyDescent="0.25"/>
    <row r="57918" hidden="1" x14ac:dyDescent="0.25"/>
    <row r="57919" hidden="1" x14ac:dyDescent="0.25"/>
    <row r="57920" hidden="1" x14ac:dyDescent="0.25"/>
    <row r="57921" hidden="1" x14ac:dyDescent="0.25"/>
    <row r="57922" hidden="1" x14ac:dyDescent="0.25"/>
    <row r="57923" hidden="1" x14ac:dyDescent="0.25"/>
    <row r="57924" hidden="1" x14ac:dyDescent="0.25"/>
    <row r="57925" hidden="1" x14ac:dyDescent="0.25"/>
    <row r="57926" hidden="1" x14ac:dyDescent="0.25"/>
    <row r="57927" hidden="1" x14ac:dyDescent="0.25"/>
    <row r="57928" hidden="1" x14ac:dyDescent="0.25"/>
    <row r="57929" hidden="1" x14ac:dyDescent="0.25"/>
    <row r="57930" hidden="1" x14ac:dyDescent="0.25"/>
    <row r="57931" hidden="1" x14ac:dyDescent="0.25"/>
    <row r="57932" hidden="1" x14ac:dyDescent="0.25"/>
    <row r="57933" hidden="1" x14ac:dyDescent="0.25"/>
    <row r="57934" hidden="1" x14ac:dyDescent="0.25"/>
    <row r="57935" hidden="1" x14ac:dyDescent="0.25"/>
    <row r="57936" hidden="1" x14ac:dyDescent="0.25"/>
    <row r="57937" hidden="1" x14ac:dyDescent="0.25"/>
    <row r="57938" hidden="1" x14ac:dyDescent="0.25"/>
    <row r="57939" hidden="1" x14ac:dyDescent="0.25"/>
    <row r="57940" hidden="1" x14ac:dyDescent="0.25"/>
    <row r="57941" hidden="1" x14ac:dyDescent="0.25"/>
    <row r="57942" hidden="1" x14ac:dyDescent="0.25"/>
    <row r="57943" hidden="1" x14ac:dyDescent="0.25"/>
    <row r="57944" hidden="1" x14ac:dyDescent="0.25"/>
    <row r="57945" hidden="1" x14ac:dyDescent="0.25"/>
    <row r="57946" hidden="1" x14ac:dyDescent="0.25"/>
    <row r="57947" hidden="1" x14ac:dyDescent="0.25"/>
    <row r="57948" hidden="1" x14ac:dyDescent="0.25"/>
    <row r="57949" hidden="1" x14ac:dyDescent="0.25"/>
    <row r="57950" hidden="1" x14ac:dyDescent="0.25"/>
    <row r="57951" hidden="1" x14ac:dyDescent="0.25"/>
    <row r="57952" hidden="1" x14ac:dyDescent="0.25"/>
    <row r="57953" hidden="1" x14ac:dyDescent="0.25"/>
    <row r="57954" hidden="1" x14ac:dyDescent="0.25"/>
    <row r="57955" hidden="1" x14ac:dyDescent="0.25"/>
    <row r="57956" hidden="1" x14ac:dyDescent="0.25"/>
    <row r="57957" hidden="1" x14ac:dyDescent="0.25"/>
    <row r="57958" hidden="1" x14ac:dyDescent="0.25"/>
    <row r="57959" hidden="1" x14ac:dyDescent="0.25"/>
    <row r="57960" hidden="1" x14ac:dyDescent="0.25"/>
    <row r="57961" hidden="1" x14ac:dyDescent="0.25"/>
    <row r="57962" hidden="1" x14ac:dyDescent="0.25"/>
    <row r="57963" hidden="1" x14ac:dyDescent="0.25"/>
    <row r="57964" hidden="1" x14ac:dyDescent="0.25"/>
    <row r="57965" hidden="1" x14ac:dyDescent="0.25"/>
    <row r="57966" hidden="1" x14ac:dyDescent="0.25"/>
    <row r="57967" hidden="1" x14ac:dyDescent="0.25"/>
    <row r="57968" hidden="1" x14ac:dyDescent="0.25"/>
    <row r="57969" hidden="1" x14ac:dyDescent="0.25"/>
    <row r="57970" hidden="1" x14ac:dyDescent="0.25"/>
    <row r="57971" hidden="1" x14ac:dyDescent="0.25"/>
    <row r="57972" hidden="1" x14ac:dyDescent="0.25"/>
    <row r="57973" hidden="1" x14ac:dyDescent="0.25"/>
    <row r="57974" hidden="1" x14ac:dyDescent="0.25"/>
    <row r="57975" hidden="1" x14ac:dyDescent="0.25"/>
    <row r="57976" hidden="1" x14ac:dyDescent="0.25"/>
    <row r="57977" hidden="1" x14ac:dyDescent="0.25"/>
    <row r="57978" hidden="1" x14ac:dyDescent="0.25"/>
    <row r="57979" hidden="1" x14ac:dyDescent="0.25"/>
    <row r="57980" hidden="1" x14ac:dyDescent="0.25"/>
    <row r="57981" hidden="1" x14ac:dyDescent="0.25"/>
    <row r="57982" hidden="1" x14ac:dyDescent="0.25"/>
    <row r="57983" hidden="1" x14ac:dyDescent="0.25"/>
    <row r="57984" hidden="1" x14ac:dyDescent="0.25"/>
    <row r="57985" hidden="1" x14ac:dyDescent="0.25"/>
    <row r="57986" hidden="1" x14ac:dyDescent="0.25"/>
    <row r="57987" hidden="1" x14ac:dyDescent="0.25"/>
    <row r="57988" hidden="1" x14ac:dyDescent="0.25"/>
    <row r="57989" hidden="1" x14ac:dyDescent="0.25"/>
    <row r="57990" hidden="1" x14ac:dyDescent="0.25"/>
    <row r="57991" hidden="1" x14ac:dyDescent="0.25"/>
    <row r="57992" hidden="1" x14ac:dyDescent="0.25"/>
    <row r="57993" hidden="1" x14ac:dyDescent="0.25"/>
    <row r="57994" hidden="1" x14ac:dyDescent="0.25"/>
    <row r="57995" hidden="1" x14ac:dyDescent="0.25"/>
    <row r="57996" hidden="1" x14ac:dyDescent="0.25"/>
    <row r="57997" hidden="1" x14ac:dyDescent="0.25"/>
    <row r="57998" hidden="1" x14ac:dyDescent="0.25"/>
    <row r="57999" hidden="1" x14ac:dyDescent="0.25"/>
    <row r="58000" hidden="1" x14ac:dyDescent="0.25"/>
    <row r="58001" hidden="1" x14ac:dyDescent="0.25"/>
    <row r="58002" hidden="1" x14ac:dyDescent="0.25"/>
    <row r="58003" hidden="1" x14ac:dyDescent="0.25"/>
    <row r="58004" hidden="1" x14ac:dyDescent="0.25"/>
    <row r="58005" hidden="1" x14ac:dyDescent="0.25"/>
    <row r="58006" hidden="1" x14ac:dyDescent="0.25"/>
    <row r="58007" hidden="1" x14ac:dyDescent="0.25"/>
    <row r="58008" hidden="1" x14ac:dyDescent="0.25"/>
    <row r="58009" hidden="1" x14ac:dyDescent="0.25"/>
    <row r="58010" hidden="1" x14ac:dyDescent="0.25"/>
    <row r="58011" hidden="1" x14ac:dyDescent="0.25"/>
    <row r="58012" hidden="1" x14ac:dyDescent="0.25"/>
    <row r="58013" hidden="1" x14ac:dyDescent="0.25"/>
    <row r="58014" hidden="1" x14ac:dyDescent="0.25"/>
    <row r="58015" hidden="1" x14ac:dyDescent="0.25"/>
    <row r="58016" hidden="1" x14ac:dyDescent="0.25"/>
    <row r="58017" hidden="1" x14ac:dyDescent="0.25"/>
    <row r="58018" hidden="1" x14ac:dyDescent="0.25"/>
    <row r="58019" hidden="1" x14ac:dyDescent="0.25"/>
    <row r="58020" hidden="1" x14ac:dyDescent="0.25"/>
    <row r="58021" hidden="1" x14ac:dyDescent="0.25"/>
    <row r="58022" hidden="1" x14ac:dyDescent="0.25"/>
    <row r="58023" hidden="1" x14ac:dyDescent="0.25"/>
    <row r="58024" hidden="1" x14ac:dyDescent="0.25"/>
    <row r="58025" hidden="1" x14ac:dyDescent="0.25"/>
    <row r="58026" hidden="1" x14ac:dyDescent="0.25"/>
    <row r="58027" hidden="1" x14ac:dyDescent="0.25"/>
    <row r="58028" hidden="1" x14ac:dyDescent="0.25"/>
    <row r="58029" hidden="1" x14ac:dyDescent="0.25"/>
    <row r="58030" hidden="1" x14ac:dyDescent="0.25"/>
    <row r="58031" hidden="1" x14ac:dyDescent="0.25"/>
    <row r="58032" hidden="1" x14ac:dyDescent="0.25"/>
    <row r="58033" hidden="1" x14ac:dyDescent="0.25"/>
    <row r="58034" hidden="1" x14ac:dyDescent="0.25"/>
    <row r="58035" hidden="1" x14ac:dyDescent="0.25"/>
    <row r="58036" hidden="1" x14ac:dyDescent="0.25"/>
    <row r="58037" hidden="1" x14ac:dyDescent="0.25"/>
    <row r="58038" hidden="1" x14ac:dyDescent="0.25"/>
    <row r="58039" hidden="1" x14ac:dyDescent="0.25"/>
    <row r="58040" hidden="1" x14ac:dyDescent="0.25"/>
    <row r="58041" hidden="1" x14ac:dyDescent="0.25"/>
    <row r="58042" hidden="1" x14ac:dyDescent="0.25"/>
    <row r="58043" hidden="1" x14ac:dyDescent="0.25"/>
    <row r="58044" hidden="1" x14ac:dyDescent="0.25"/>
    <row r="58045" hidden="1" x14ac:dyDescent="0.25"/>
    <row r="58046" hidden="1" x14ac:dyDescent="0.25"/>
    <row r="58047" hidden="1" x14ac:dyDescent="0.25"/>
    <row r="58048" hidden="1" x14ac:dyDescent="0.25"/>
    <row r="58049" hidden="1" x14ac:dyDescent="0.25"/>
    <row r="58050" hidden="1" x14ac:dyDescent="0.25"/>
    <row r="58051" hidden="1" x14ac:dyDescent="0.25"/>
    <row r="58052" hidden="1" x14ac:dyDescent="0.25"/>
    <row r="58053" hidden="1" x14ac:dyDescent="0.25"/>
    <row r="58054" hidden="1" x14ac:dyDescent="0.25"/>
    <row r="58055" hidden="1" x14ac:dyDescent="0.25"/>
    <row r="58056" hidden="1" x14ac:dyDescent="0.25"/>
    <row r="58057" hidden="1" x14ac:dyDescent="0.25"/>
    <row r="58058" hidden="1" x14ac:dyDescent="0.25"/>
    <row r="58059" hidden="1" x14ac:dyDescent="0.25"/>
    <row r="58060" hidden="1" x14ac:dyDescent="0.25"/>
    <row r="58061" hidden="1" x14ac:dyDescent="0.25"/>
    <row r="58062" hidden="1" x14ac:dyDescent="0.25"/>
    <row r="58063" hidden="1" x14ac:dyDescent="0.25"/>
    <row r="58064" hidden="1" x14ac:dyDescent="0.25"/>
    <row r="58065" hidden="1" x14ac:dyDescent="0.25"/>
    <row r="58066" hidden="1" x14ac:dyDescent="0.25"/>
    <row r="58067" hidden="1" x14ac:dyDescent="0.25"/>
    <row r="58068" hidden="1" x14ac:dyDescent="0.25"/>
    <row r="58069" hidden="1" x14ac:dyDescent="0.25"/>
    <row r="58070" hidden="1" x14ac:dyDescent="0.25"/>
    <row r="58071" hidden="1" x14ac:dyDescent="0.25"/>
    <row r="58072" hidden="1" x14ac:dyDescent="0.25"/>
    <row r="58073" hidden="1" x14ac:dyDescent="0.25"/>
    <row r="58074" hidden="1" x14ac:dyDescent="0.25"/>
    <row r="58075" hidden="1" x14ac:dyDescent="0.25"/>
    <row r="58076" hidden="1" x14ac:dyDescent="0.25"/>
    <row r="58077" hidden="1" x14ac:dyDescent="0.25"/>
    <row r="58078" hidden="1" x14ac:dyDescent="0.25"/>
    <row r="58079" hidden="1" x14ac:dyDescent="0.25"/>
    <row r="58080" hidden="1" x14ac:dyDescent="0.25"/>
    <row r="58081" hidden="1" x14ac:dyDescent="0.25"/>
    <row r="58082" hidden="1" x14ac:dyDescent="0.25"/>
    <row r="58083" hidden="1" x14ac:dyDescent="0.25"/>
    <row r="58084" hidden="1" x14ac:dyDescent="0.25"/>
    <row r="58085" hidden="1" x14ac:dyDescent="0.25"/>
    <row r="58086" hidden="1" x14ac:dyDescent="0.25"/>
    <row r="58087" hidden="1" x14ac:dyDescent="0.25"/>
    <row r="58088" hidden="1" x14ac:dyDescent="0.25"/>
    <row r="58089" hidden="1" x14ac:dyDescent="0.25"/>
    <row r="58090" hidden="1" x14ac:dyDescent="0.25"/>
    <row r="58091" hidden="1" x14ac:dyDescent="0.25"/>
    <row r="58092" hidden="1" x14ac:dyDescent="0.25"/>
    <row r="58093" hidden="1" x14ac:dyDescent="0.25"/>
    <row r="58094" hidden="1" x14ac:dyDescent="0.25"/>
    <row r="58095" hidden="1" x14ac:dyDescent="0.25"/>
    <row r="58096" hidden="1" x14ac:dyDescent="0.25"/>
    <row r="58097" hidden="1" x14ac:dyDescent="0.25"/>
    <row r="58098" hidden="1" x14ac:dyDescent="0.25"/>
    <row r="58099" hidden="1" x14ac:dyDescent="0.25"/>
    <row r="58100" hidden="1" x14ac:dyDescent="0.25"/>
    <row r="58101" hidden="1" x14ac:dyDescent="0.25"/>
    <row r="58102" hidden="1" x14ac:dyDescent="0.25"/>
    <row r="58103" hidden="1" x14ac:dyDescent="0.25"/>
    <row r="58104" hidden="1" x14ac:dyDescent="0.25"/>
    <row r="58105" hidden="1" x14ac:dyDescent="0.25"/>
    <row r="58106" hidden="1" x14ac:dyDescent="0.25"/>
    <row r="58107" hidden="1" x14ac:dyDescent="0.25"/>
    <row r="58108" hidden="1" x14ac:dyDescent="0.25"/>
    <row r="58109" hidden="1" x14ac:dyDescent="0.25"/>
    <row r="58110" hidden="1" x14ac:dyDescent="0.25"/>
    <row r="58111" hidden="1" x14ac:dyDescent="0.25"/>
    <row r="58112" hidden="1" x14ac:dyDescent="0.25"/>
    <row r="58113" hidden="1" x14ac:dyDescent="0.25"/>
    <row r="58114" hidden="1" x14ac:dyDescent="0.25"/>
    <row r="58115" hidden="1" x14ac:dyDescent="0.25"/>
    <row r="58116" hidden="1" x14ac:dyDescent="0.25"/>
    <row r="58117" hidden="1" x14ac:dyDescent="0.25"/>
    <row r="58118" hidden="1" x14ac:dyDescent="0.25"/>
    <row r="58119" hidden="1" x14ac:dyDescent="0.25"/>
    <row r="58120" hidden="1" x14ac:dyDescent="0.25"/>
    <row r="58121" hidden="1" x14ac:dyDescent="0.25"/>
    <row r="58122" hidden="1" x14ac:dyDescent="0.25"/>
    <row r="58123" hidden="1" x14ac:dyDescent="0.25"/>
    <row r="58124" hidden="1" x14ac:dyDescent="0.25"/>
    <row r="58125" hidden="1" x14ac:dyDescent="0.25"/>
    <row r="58126" hidden="1" x14ac:dyDescent="0.25"/>
    <row r="58127" hidden="1" x14ac:dyDescent="0.25"/>
    <row r="58128" hidden="1" x14ac:dyDescent="0.25"/>
    <row r="58129" hidden="1" x14ac:dyDescent="0.25"/>
    <row r="58130" hidden="1" x14ac:dyDescent="0.25"/>
    <row r="58131" hidden="1" x14ac:dyDescent="0.25"/>
    <row r="58132" hidden="1" x14ac:dyDescent="0.25"/>
    <row r="58133" hidden="1" x14ac:dyDescent="0.25"/>
    <row r="58134" hidden="1" x14ac:dyDescent="0.25"/>
    <row r="58135" hidden="1" x14ac:dyDescent="0.25"/>
    <row r="58136" hidden="1" x14ac:dyDescent="0.25"/>
    <row r="58137" hidden="1" x14ac:dyDescent="0.25"/>
    <row r="58138" hidden="1" x14ac:dyDescent="0.25"/>
    <row r="58139" hidden="1" x14ac:dyDescent="0.25"/>
    <row r="58140" hidden="1" x14ac:dyDescent="0.25"/>
    <row r="58141" hidden="1" x14ac:dyDescent="0.25"/>
    <row r="58142" hidden="1" x14ac:dyDescent="0.25"/>
    <row r="58143" hidden="1" x14ac:dyDescent="0.25"/>
    <row r="58144" hidden="1" x14ac:dyDescent="0.25"/>
    <row r="58145" hidden="1" x14ac:dyDescent="0.25"/>
    <row r="58146" hidden="1" x14ac:dyDescent="0.25"/>
    <row r="58147" hidden="1" x14ac:dyDescent="0.25"/>
    <row r="58148" hidden="1" x14ac:dyDescent="0.25"/>
    <row r="58149" hidden="1" x14ac:dyDescent="0.25"/>
    <row r="58150" hidden="1" x14ac:dyDescent="0.25"/>
    <row r="58151" hidden="1" x14ac:dyDescent="0.25"/>
    <row r="58152" hidden="1" x14ac:dyDescent="0.25"/>
    <row r="58153" hidden="1" x14ac:dyDescent="0.25"/>
    <row r="58154" hidden="1" x14ac:dyDescent="0.25"/>
    <row r="58155" hidden="1" x14ac:dyDescent="0.25"/>
    <row r="58156" hidden="1" x14ac:dyDescent="0.25"/>
    <row r="58157" hidden="1" x14ac:dyDescent="0.25"/>
    <row r="58158" hidden="1" x14ac:dyDescent="0.25"/>
    <row r="58159" hidden="1" x14ac:dyDescent="0.25"/>
    <row r="58160" hidden="1" x14ac:dyDescent="0.25"/>
    <row r="58161" hidden="1" x14ac:dyDescent="0.25"/>
    <row r="58162" hidden="1" x14ac:dyDescent="0.25"/>
    <row r="58163" hidden="1" x14ac:dyDescent="0.25"/>
    <row r="58164" hidden="1" x14ac:dyDescent="0.25"/>
    <row r="58165" hidden="1" x14ac:dyDescent="0.25"/>
    <row r="58166" hidden="1" x14ac:dyDescent="0.25"/>
    <row r="58167" hidden="1" x14ac:dyDescent="0.25"/>
    <row r="58168" hidden="1" x14ac:dyDescent="0.25"/>
    <row r="58169" hidden="1" x14ac:dyDescent="0.25"/>
    <row r="58170" hidden="1" x14ac:dyDescent="0.25"/>
    <row r="58171" hidden="1" x14ac:dyDescent="0.25"/>
    <row r="58172" hidden="1" x14ac:dyDescent="0.25"/>
    <row r="58173" hidden="1" x14ac:dyDescent="0.25"/>
    <row r="58174" hidden="1" x14ac:dyDescent="0.25"/>
    <row r="58175" hidden="1" x14ac:dyDescent="0.25"/>
    <row r="58176" hidden="1" x14ac:dyDescent="0.25"/>
    <row r="58177" hidden="1" x14ac:dyDescent="0.25"/>
    <row r="58178" hidden="1" x14ac:dyDescent="0.25"/>
    <row r="58179" hidden="1" x14ac:dyDescent="0.25"/>
    <row r="58180" hidden="1" x14ac:dyDescent="0.25"/>
    <row r="58181" hidden="1" x14ac:dyDescent="0.25"/>
    <row r="58182" hidden="1" x14ac:dyDescent="0.25"/>
    <row r="58183" hidden="1" x14ac:dyDescent="0.25"/>
    <row r="58184" hidden="1" x14ac:dyDescent="0.25"/>
    <row r="58185" hidden="1" x14ac:dyDescent="0.25"/>
    <row r="58186" hidden="1" x14ac:dyDescent="0.25"/>
    <row r="58187" hidden="1" x14ac:dyDescent="0.25"/>
    <row r="58188" hidden="1" x14ac:dyDescent="0.25"/>
    <row r="58189" hidden="1" x14ac:dyDescent="0.25"/>
    <row r="58190" hidden="1" x14ac:dyDescent="0.25"/>
    <row r="58191" hidden="1" x14ac:dyDescent="0.25"/>
    <row r="58192" hidden="1" x14ac:dyDescent="0.25"/>
    <row r="58193" hidden="1" x14ac:dyDescent="0.25"/>
    <row r="58194" hidden="1" x14ac:dyDescent="0.25"/>
    <row r="58195" hidden="1" x14ac:dyDescent="0.25"/>
    <row r="58196" hidden="1" x14ac:dyDescent="0.25"/>
    <row r="58197" hidden="1" x14ac:dyDescent="0.25"/>
    <row r="58198" hidden="1" x14ac:dyDescent="0.25"/>
    <row r="58199" hidden="1" x14ac:dyDescent="0.25"/>
    <row r="58200" hidden="1" x14ac:dyDescent="0.25"/>
    <row r="58201" hidden="1" x14ac:dyDescent="0.25"/>
    <row r="58202" hidden="1" x14ac:dyDescent="0.25"/>
    <row r="58203" hidden="1" x14ac:dyDescent="0.25"/>
    <row r="58204" hidden="1" x14ac:dyDescent="0.25"/>
    <row r="58205" hidden="1" x14ac:dyDescent="0.25"/>
    <row r="58206" hidden="1" x14ac:dyDescent="0.25"/>
    <row r="58207" hidden="1" x14ac:dyDescent="0.25"/>
    <row r="58208" hidden="1" x14ac:dyDescent="0.25"/>
    <row r="58209" hidden="1" x14ac:dyDescent="0.25"/>
    <row r="58210" hidden="1" x14ac:dyDescent="0.25"/>
    <row r="58211" hidden="1" x14ac:dyDescent="0.25"/>
    <row r="58212" hidden="1" x14ac:dyDescent="0.25"/>
    <row r="58213" hidden="1" x14ac:dyDescent="0.25"/>
    <row r="58214" hidden="1" x14ac:dyDescent="0.25"/>
    <row r="58215" hidden="1" x14ac:dyDescent="0.25"/>
    <row r="58216" hidden="1" x14ac:dyDescent="0.25"/>
    <row r="58217" hidden="1" x14ac:dyDescent="0.25"/>
    <row r="58218" hidden="1" x14ac:dyDescent="0.25"/>
    <row r="58219" hidden="1" x14ac:dyDescent="0.25"/>
    <row r="58220" hidden="1" x14ac:dyDescent="0.25"/>
    <row r="58221" hidden="1" x14ac:dyDescent="0.25"/>
    <row r="58222" hidden="1" x14ac:dyDescent="0.25"/>
    <row r="58223" hidden="1" x14ac:dyDescent="0.25"/>
    <row r="58224" hidden="1" x14ac:dyDescent="0.25"/>
    <row r="58225" hidden="1" x14ac:dyDescent="0.25"/>
    <row r="58226" hidden="1" x14ac:dyDescent="0.25"/>
    <row r="58227" hidden="1" x14ac:dyDescent="0.25"/>
    <row r="58228" hidden="1" x14ac:dyDescent="0.25"/>
    <row r="58229" hidden="1" x14ac:dyDescent="0.25"/>
    <row r="58230" hidden="1" x14ac:dyDescent="0.25"/>
    <row r="58231" hidden="1" x14ac:dyDescent="0.25"/>
    <row r="58232" hidden="1" x14ac:dyDescent="0.25"/>
    <row r="58233" hidden="1" x14ac:dyDescent="0.25"/>
    <row r="58234" hidden="1" x14ac:dyDescent="0.25"/>
    <row r="58235" hidden="1" x14ac:dyDescent="0.25"/>
    <row r="58236" hidden="1" x14ac:dyDescent="0.25"/>
    <row r="58237" hidden="1" x14ac:dyDescent="0.25"/>
    <row r="58238" hidden="1" x14ac:dyDescent="0.25"/>
    <row r="58239" hidden="1" x14ac:dyDescent="0.25"/>
    <row r="58240" hidden="1" x14ac:dyDescent="0.25"/>
    <row r="58241" hidden="1" x14ac:dyDescent="0.25"/>
    <row r="58242" hidden="1" x14ac:dyDescent="0.25"/>
    <row r="58243" hidden="1" x14ac:dyDescent="0.25"/>
    <row r="58244" hidden="1" x14ac:dyDescent="0.25"/>
    <row r="58245" hidden="1" x14ac:dyDescent="0.25"/>
    <row r="58246" hidden="1" x14ac:dyDescent="0.25"/>
    <row r="58247" hidden="1" x14ac:dyDescent="0.25"/>
    <row r="58248" hidden="1" x14ac:dyDescent="0.25"/>
    <row r="58249" hidden="1" x14ac:dyDescent="0.25"/>
    <row r="58250" hidden="1" x14ac:dyDescent="0.25"/>
    <row r="58251" hidden="1" x14ac:dyDescent="0.25"/>
    <row r="58252" hidden="1" x14ac:dyDescent="0.25"/>
    <row r="58253" hidden="1" x14ac:dyDescent="0.25"/>
    <row r="58254" hidden="1" x14ac:dyDescent="0.25"/>
    <row r="58255" hidden="1" x14ac:dyDescent="0.25"/>
    <row r="58256" hidden="1" x14ac:dyDescent="0.25"/>
    <row r="58257" hidden="1" x14ac:dyDescent="0.25"/>
    <row r="58258" hidden="1" x14ac:dyDescent="0.25"/>
    <row r="58259" hidden="1" x14ac:dyDescent="0.25"/>
    <row r="58260" hidden="1" x14ac:dyDescent="0.25"/>
    <row r="58261" hidden="1" x14ac:dyDescent="0.25"/>
    <row r="58262" hidden="1" x14ac:dyDescent="0.25"/>
    <row r="58263" hidden="1" x14ac:dyDescent="0.25"/>
    <row r="58264" hidden="1" x14ac:dyDescent="0.25"/>
    <row r="58265" hidden="1" x14ac:dyDescent="0.25"/>
    <row r="58266" hidden="1" x14ac:dyDescent="0.25"/>
    <row r="58267" hidden="1" x14ac:dyDescent="0.25"/>
    <row r="58268" hidden="1" x14ac:dyDescent="0.25"/>
    <row r="58269" hidden="1" x14ac:dyDescent="0.25"/>
    <row r="58270" hidden="1" x14ac:dyDescent="0.25"/>
    <row r="58271" hidden="1" x14ac:dyDescent="0.25"/>
    <row r="58272" hidden="1" x14ac:dyDescent="0.25"/>
    <row r="58273" hidden="1" x14ac:dyDescent="0.25"/>
    <row r="58274" hidden="1" x14ac:dyDescent="0.25"/>
    <row r="58275" hidden="1" x14ac:dyDescent="0.25"/>
    <row r="58276" hidden="1" x14ac:dyDescent="0.25"/>
    <row r="58277" hidden="1" x14ac:dyDescent="0.25"/>
    <row r="58278" hidden="1" x14ac:dyDescent="0.25"/>
    <row r="58279" hidden="1" x14ac:dyDescent="0.25"/>
    <row r="58280" hidden="1" x14ac:dyDescent="0.25"/>
    <row r="58281" hidden="1" x14ac:dyDescent="0.25"/>
    <row r="58282" hidden="1" x14ac:dyDescent="0.25"/>
    <row r="58283" hidden="1" x14ac:dyDescent="0.25"/>
    <row r="58284" hidden="1" x14ac:dyDescent="0.25"/>
    <row r="58285" hidden="1" x14ac:dyDescent="0.25"/>
    <row r="58286" hidden="1" x14ac:dyDescent="0.25"/>
    <row r="58287" hidden="1" x14ac:dyDescent="0.25"/>
    <row r="58288" hidden="1" x14ac:dyDescent="0.25"/>
    <row r="58289" hidden="1" x14ac:dyDescent="0.25"/>
    <row r="58290" hidden="1" x14ac:dyDescent="0.25"/>
    <row r="58291" hidden="1" x14ac:dyDescent="0.25"/>
    <row r="58292" hidden="1" x14ac:dyDescent="0.25"/>
    <row r="58293" hidden="1" x14ac:dyDescent="0.25"/>
    <row r="58294" hidden="1" x14ac:dyDescent="0.25"/>
    <row r="58295" hidden="1" x14ac:dyDescent="0.25"/>
    <row r="58296" hidden="1" x14ac:dyDescent="0.25"/>
    <row r="58297" hidden="1" x14ac:dyDescent="0.25"/>
    <row r="58298" hidden="1" x14ac:dyDescent="0.25"/>
    <row r="58299" hidden="1" x14ac:dyDescent="0.25"/>
    <row r="58300" hidden="1" x14ac:dyDescent="0.25"/>
    <row r="58301" hidden="1" x14ac:dyDescent="0.25"/>
    <row r="58302" hidden="1" x14ac:dyDescent="0.25"/>
    <row r="58303" hidden="1" x14ac:dyDescent="0.25"/>
    <row r="58304" hidden="1" x14ac:dyDescent="0.25"/>
    <row r="58305" hidden="1" x14ac:dyDescent="0.25"/>
    <row r="58306" hidden="1" x14ac:dyDescent="0.25"/>
    <row r="58307" hidden="1" x14ac:dyDescent="0.25"/>
    <row r="58308" hidden="1" x14ac:dyDescent="0.25"/>
    <row r="58309" hidden="1" x14ac:dyDescent="0.25"/>
    <row r="58310" hidden="1" x14ac:dyDescent="0.25"/>
    <row r="58311" hidden="1" x14ac:dyDescent="0.25"/>
    <row r="58312" hidden="1" x14ac:dyDescent="0.25"/>
    <row r="58313" hidden="1" x14ac:dyDescent="0.25"/>
    <row r="58314" hidden="1" x14ac:dyDescent="0.25"/>
    <row r="58315" hidden="1" x14ac:dyDescent="0.25"/>
    <row r="58316" hidden="1" x14ac:dyDescent="0.25"/>
    <row r="58317" hidden="1" x14ac:dyDescent="0.25"/>
    <row r="58318" hidden="1" x14ac:dyDescent="0.25"/>
    <row r="58319" hidden="1" x14ac:dyDescent="0.25"/>
    <row r="58320" hidden="1" x14ac:dyDescent="0.25"/>
    <row r="58321" hidden="1" x14ac:dyDescent="0.25"/>
    <row r="58322" hidden="1" x14ac:dyDescent="0.25"/>
    <row r="58323" hidden="1" x14ac:dyDescent="0.25"/>
    <row r="58324" hidden="1" x14ac:dyDescent="0.25"/>
    <row r="58325" hidden="1" x14ac:dyDescent="0.25"/>
    <row r="58326" hidden="1" x14ac:dyDescent="0.25"/>
    <row r="58327" hidden="1" x14ac:dyDescent="0.25"/>
    <row r="58328" hidden="1" x14ac:dyDescent="0.25"/>
    <row r="58329" hidden="1" x14ac:dyDescent="0.25"/>
    <row r="58330" hidden="1" x14ac:dyDescent="0.25"/>
    <row r="58331" hidden="1" x14ac:dyDescent="0.25"/>
    <row r="58332" hidden="1" x14ac:dyDescent="0.25"/>
    <row r="58333" hidden="1" x14ac:dyDescent="0.25"/>
    <row r="58334" hidden="1" x14ac:dyDescent="0.25"/>
    <row r="58335" hidden="1" x14ac:dyDescent="0.25"/>
    <row r="58336" hidden="1" x14ac:dyDescent="0.25"/>
    <row r="58337" hidden="1" x14ac:dyDescent="0.25"/>
    <row r="58338" hidden="1" x14ac:dyDescent="0.25"/>
    <row r="58339" hidden="1" x14ac:dyDescent="0.25"/>
    <row r="58340" hidden="1" x14ac:dyDescent="0.25"/>
    <row r="58341" hidden="1" x14ac:dyDescent="0.25"/>
    <row r="58342" hidden="1" x14ac:dyDescent="0.25"/>
    <row r="58343" hidden="1" x14ac:dyDescent="0.25"/>
    <row r="58344" hidden="1" x14ac:dyDescent="0.25"/>
    <row r="58345" hidden="1" x14ac:dyDescent="0.25"/>
    <row r="58346" hidden="1" x14ac:dyDescent="0.25"/>
    <row r="58347" hidden="1" x14ac:dyDescent="0.25"/>
    <row r="58348" hidden="1" x14ac:dyDescent="0.25"/>
    <row r="58349" hidden="1" x14ac:dyDescent="0.25"/>
    <row r="58350" hidden="1" x14ac:dyDescent="0.25"/>
    <row r="58351" hidden="1" x14ac:dyDescent="0.25"/>
    <row r="58352" hidden="1" x14ac:dyDescent="0.25"/>
    <row r="58353" hidden="1" x14ac:dyDescent="0.25"/>
    <row r="58354" hidden="1" x14ac:dyDescent="0.25"/>
    <row r="58355" hidden="1" x14ac:dyDescent="0.25"/>
    <row r="58356" hidden="1" x14ac:dyDescent="0.25"/>
    <row r="58357" hidden="1" x14ac:dyDescent="0.25"/>
    <row r="58358" hidden="1" x14ac:dyDescent="0.25"/>
    <row r="58359" hidden="1" x14ac:dyDescent="0.25"/>
    <row r="58360" hidden="1" x14ac:dyDescent="0.25"/>
    <row r="58361" hidden="1" x14ac:dyDescent="0.25"/>
    <row r="58362" hidden="1" x14ac:dyDescent="0.25"/>
    <row r="58363" hidden="1" x14ac:dyDescent="0.25"/>
    <row r="58364" hidden="1" x14ac:dyDescent="0.25"/>
    <row r="58365" hidden="1" x14ac:dyDescent="0.25"/>
    <row r="58366" hidden="1" x14ac:dyDescent="0.25"/>
    <row r="58367" hidden="1" x14ac:dyDescent="0.25"/>
    <row r="58368" hidden="1" x14ac:dyDescent="0.25"/>
    <row r="58369" hidden="1" x14ac:dyDescent="0.25"/>
    <row r="58370" hidden="1" x14ac:dyDescent="0.25"/>
    <row r="58371" hidden="1" x14ac:dyDescent="0.25"/>
    <row r="58372" hidden="1" x14ac:dyDescent="0.25"/>
    <row r="58373" hidden="1" x14ac:dyDescent="0.25"/>
    <row r="58374" hidden="1" x14ac:dyDescent="0.25"/>
    <row r="58375" hidden="1" x14ac:dyDescent="0.25"/>
    <row r="58376" hidden="1" x14ac:dyDescent="0.25"/>
    <row r="58377" hidden="1" x14ac:dyDescent="0.25"/>
    <row r="58378" hidden="1" x14ac:dyDescent="0.25"/>
    <row r="58379" hidden="1" x14ac:dyDescent="0.25"/>
    <row r="58380" hidden="1" x14ac:dyDescent="0.25"/>
    <row r="58381" hidden="1" x14ac:dyDescent="0.25"/>
    <row r="58382" hidden="1" x14ac:dyDescent="0.25"/>
    <row r="58383" hidden="1" x14ac:dyDescent="0.25"/>
    <row r="58384" hidden="1" x14ac:dyDescent="0.25"/>
    <row r="58385" hidden="1" x14ac:dyDescent="0.25"/>
    <row r="58386" hidden="1" x14ac:dyDescent="0.25"/>
    <row r="58387" hidden="1" x14ac:dyDescent="0.25"/>
    <row r="58388" hidden="1" x14ac:dyDescent="0.25"/>
    <row r="58389" hidden="1" x14ac:dyDescent="0.25"/>
    <row r="58390" hidden="1" x14ac:dyDescent="0.25"/>
    <row r="58391" hidden="1" x14ac:dyDescent="0.25"/>
    <row r="58392" hidden="1" x14ac:dyDescent="0.25"/>
    <row r="58393" hidden="1" x14ac:dyDescent="0.25"/>
    <row r="58394" hidden="1" x14ac:dyDescent="0.25"/>
    <row r="58395" hidden="1" x14ac:dyDescent="0.25"/>
    <row r="58396" hidden="1" x14ac:dyDescent="0.25"/>
    <row r="58397" hidden="1" x14ac:dyDescent="0.25"/>
    <row r="58398" hidden="1" x14ac:dyDescent="0.25"/>
    <row r="58399" hidden="1" x14ac:dyDescent="0.25"/>
    <row r="58400" hidden="1" x14ac:dyDescent="0.25"/>
    <row r="58401" hidden="1" x14ac:dyDescent="0.25"/>
    <row r="58402" hidden="1" x14ac:dyDescent="0.25"/>
    <row r="58403" hidden="1" x14ac:dyDescent="0.25"/>
    <row r="58404" hidden="1" x14ac:dyDescent="0.25"/>
    <row r="58405" hidden="1" x14ac:dyDescent="0.25"/>
    <row r="58406" hidden="1" x14ac:dyDescent="0.25"/>
    <row r="58407" hidden="1" x14ac:dyDescent="0.25"/>
    <row r="58408" hidden="1" x14ac:dyDescent="0.25"/>
    <row r="58409" hidden="1" x14ac:dyDescent="0.25"/>
    <row r="58410" hidden="1" x14ac:dyDescent="0.25"/>
    <row r="58411" hidden="1" x14ac:dyDescent="0.25"/>
    <row r="58412" hidden="1" x14ac:dyDescent="0.25"/>
    <row r="58413" hidden="1" x14ac:dyDescent="0.25"/>
    <row r="58414" hidden="1" x14ac:dyDescent="0.25"/>
    <row r="58415" hidden="1" x14ac:dyDescent="0.25"/>
    <row r="58416" hidden="1" x14ac:dyDescent="0.25"/>
    <row r="58417" hidden="1" x14ac:dyDescent="0.25"/>
    <row r="58418" hidden="1" x14ac:dyDescent="0.25"/>
    <row r="58419" hidden="1" x14ac:dyDescent="0.25"/>
    <row r="58420" hidden="1" x14ac:dyDescent="0.25"/>
    <row r="58421" hidden="1" x14ac:dyDescent="0.25"/>
    <row r="58422" hidden="1" x14ac:dyDescent="0.25"/>
    <row r="58423" hidden="1" x14ac:dyDescent="0.25"/>
    <row r="58424" hidden="1" x14ac:dyDescent="0.25"/>
    <row r="58425" hidden="1" x14ac:dyDescent="0.25"/>
    <row r="58426" hidden="1" x14ac:dyDescent="0.25"/>
    <row r="58427" hidden="1" x14ac:dyDescent="0.25"/>
    <row r="58428" hidden="1" x14ac:dyDescent="0.25"/>
    <row r="58429" hidden="1" x14ac:dyDescent="0.25"/>
    <row r="58430" hidden="1" x14ac:dyDescent="0.25"/>
    <row r="58431" hidden="1" x14ac:dyDescent="0.25"/>
    <row r="58432" hidden="1" x14ac:dyDescent="0.25"/>
    <row r="58433" hidden="1" x14ac:dyDescent="0.25"/>
    <row r="58434" hidden="1" x14ac:dyDescent="0.25"/>
    <row r="58435" hidden="1" x14ac:dyDescent="0.25"/>
    <row r="58436" hidden="1" x14ac:dyDescent="0.25"/>
    <row r="58437" hidden="1" x14ac:dyDescent="0.25"/>
    <row r="58438" hidden="1" x14ac:dyDescent="0.25"/>
    <row r="58439" hidden="1" x14ac:dyDescent="0.25"/>
    <row r="58440" hidden="1" x14ac:dyDescent="0.25"/>
    <row r="58441" hidden="1" x14ac:dyDescent="0.25"/>
    <row r="58442" hidden="1" x14ac:dyDescent="0.25"/>
    <row r="58443" hidden="1" x14ac:dyDescent="0.25"/>
    <row r="58444" hidden="1" x14ac:dyDescent="0.25"/>
    <row r="58445" hidden="1" x14ac:dyDescent="0.25"/>
    <row r="58446" hidden="1" x14ac:dyDescent="0.25"/>
    <row r="58447" hidden="1" x14ac:dyDescent="0.25"/>
    <row r="58448" hidden="1" x14ac:dyDescent="0.25"/>
    <row r="58449" hidden="1" x14ac:dyDescent="0.25"/>
    <row r="58450" hidden="1" x14ac:dyDescent="0.25"/>
    <row r="58451" hidden="1" x14ac:dyDescent="0.25"/>
    <row r="58452" hidden="1" x14ac:dyDescent="0.25"/>
    <row r="58453" hidden="1" x14ac:dyDescent="0.25"/>
    <row r="58454" hidden="1" x14ac:dyDescent="0.25"/>
    <row r="58455" hidden="1" x14ac:dyDescent="0.25"/>
    <row r="58456" hidden="1" x14ac:dyDescent="0.25"/>
    <row r="58457" hidden="1" x14ac:dyDescent="0.25"/>
    <row r="58458" hidden="1" x14ac:dyDescent="0.25"/>
    <row r="58459" hidden="1" x14ac:dyDescent="0.25"/>
    <row r="58460" hidden="1" x14ac:dyDescent="0.25"/>
    <row r="58461" hidden="1" x14ac:dyDescent="0.25"/>
    <row r="58462" hidden="1" x14ac:dyDescent="0.25"/>
    <row r="58463" hidden="1" x14ac:dyDescent="0.25"/>
    <row r="58464" hidden="1" x14ac:dyDescent="0.25"/>
    <row r="58465" hidden="1" x14ac:dyDescent="0.25"/>
    <row r="58466" hidden="1" x14ac:dyDescent="0.25"/>
    <row r="58467" hidden="1" x14ac:dyDescent="0.25"/>
    <row r="58468" hidden="1" x14ac:dyDescent="0.25"/>
    <row r="58469" hidden="1" x14ac:dyDescent="0.25"/>
    <row r="58470" hidden="1" x14ac:dyDescent="0.25"/>
    <row r="58471" hidden="1" x14ac:dyDescent="0.25"/>
    <row r="58472" hidden="1" x14ac:dyDescent="0.25"/>
    <row r="58473" hidden="1" x14ac:dyDescent="0.25"/>
    <row r="58474" hidden="1" x14ac:dyDescent="0.25"/>
    <row r="58475" hidden="1" x14ac:dyDescent="0.25"/>
    <row r="58476" hidden="1" x14ac:dyDescent="0.25"/>
    <row r="58477" hidden="1" x14ac:dyDescent="0.25"/>
    <row r="58478" hidden="1" x14ac:dyDescent="0.25"/>
    <row r="58479" hidden="1" x14ac:dyDescent="0.25"/>
    <row r="58480" hidden="1" x14ac:dyDescent="0.25"/>
    <row r="58481" hidden="1" x14ac:dyDescent="0.25"/>
    <row r="58482" hidden="1" x14ac:dyDescent="0.25"/>
    <row r="58483" hidden="1" x14ac:dyDescent="0.25"/>
    <row r="58484" hidden="1" x14ac:dyDescent="0.25"/>
    <row r="58485" hidden="1" x14ac:dyDescent="0.25"/>
    <row r="58486" hidden="1" x14ac:dyDescent="0.25"/>
    <row r="58487" hidden="1" x14ac:dyDescent="0.25"/>
    <row r="58488" hidden="1" x14ac:dyDescent="0.25"/>
    <row r="58489" hidden="1" x14ac:dyDescent="0.25"/>
    <row r="58490" hidden="1" x14ac:dyDescent="0.25"/>
    <row r="58491" hidden="1" x14ac:dyDescent="0.25"/>
    <row r="58492" hidden="1" x14ac:dyDescent="0.25"/>
    <row r="58493" hidden="1" x14ac:dyDescent="0.25"/>
    <row r="58494" hidden="1" x14ac:dyDescent="0.25"/>
    <row r="58495" hidden="1" x14ac:dyDescent="0.25"/>
    <row r="58496" hidden="1" x14ac:dyDescent="0.25"/>
    <row r="58497" hidden="1" x14ac:dyDescent="0.25"/>
    <row r="58498" hidden="1" x14ac:dyDescent="0.25"/>
    <row r="58499" hidden="1" x14ac:dyDescent="0.25"/>
    <row r="58500" hidden="1" x14ac:dyDescent="0.25"/>
    <row r="58501" hidden="1" x14ac:dyDescent="0.25"/>
    <row r="58502" hidden="1" x14ac:dyDescent="0.25"/>
    <row r="58503" hidden="1" x14ac:dyDescent="0.25"/>
    <row r="58504" hidden="1" x14ac:dyDescent="0.25"/>
    <row r="58505" hidden="1" x14ac:dyDescent="0.25"/>
    <row r="58506" hidden="1" x14ac:dyDescent="0.25"/>
    <row r="58507" hidden="1" x14ac:dyDescent="0.25"/>
    <row r="58508" hidden="1" x14ac:dyDescent="0.25"/>
    <row r="58509" hidden="1" x14ac:dyDescent="0.25"/>
    <row r="58510" hidden="1" x14ac:dyDescent="0.25"/>
    <row r="58511" hidden="1" x14ac:dyDescent="0.25"/>
    <row r="58512" hidden="1" x14ac:dyDescent="0.25"/>
    <row r="58513" hidden="1" x14ac:dyDescent="0.25"/>
    <row r="58514" hidden="1" x14ac:dyDescent="0.25"/>
    <row r="58515" hidden="1" x14ac:dyDescent="0.25"/>
    <row r="58516" hidden="1" x14ac:dyDescent="0.25"/>
    <row r="58517" hidden="1" x14ac:dyDescent="0.25"/>
    <row r="58518" hidden="1" x14ac:dyDescent="0.25"/>
    <row r="58519" hidden="1" x14ac:dyDescent="0.25"/>
    <row r="58520" hidden="1" x14ac:dyDescent="0.25"/>
    <row r="58521" hidden="1" x14ac:dyDescent="0.25"/>
    <row r="58522" hidden="1" x14ac:dyDescent="0.25"/>
    <row r="58523" hidden="1" x14ac:dyDescent="0.25"/>
    <row r="58524" hidden="1" x14ac:dyDescent="0.25"/>
    <row r="58525" hidden="1" x14ac:dyDescent="0.25"/>
    <row r="58526" hidden="1" x14ac:dyDescent="0.25"/>
    <row r="58527" hidden="1" x14ac:dyDescent="0.25"/>
    <row r="58528" hidden="1" x14ac:dyDescent="0.25"/>
    <row r="58529" hidden="1" x14ac:dyDescent="0.25"/>
    <row r="58530" hidden="1" x14ac:dyDescent="0.25"/>
    <row r="58531" hidden="1" x14ac:dyDescent="0.25"/>
    <row r="58532" hidden="1" x14ac:dyDescent="0.25"/>
    <row r="58533" hidden="1" x14ac:dyDescent="0.25"/>
    <row r="58534" hidden="1" x14ac:dyDescent="0.25"/>
    <row r="58535" hidden="1" x14ac:dyDescent="0.25"/>
    <row r="58536" hidden="1" x14ac:dyDescent="0.25"/>
    <row r="58537" hidden="1" x14ac:dyDescent="0.25"/>
    <row r="58538" hidden="1" x14ac:dyDescent="0.25"/>
    <row r="58539" hidden="1" x14ac:dyDescent="0.25"/>
    <row r="58540" hidden="1" x14ac:dyDescent="0.25"/>
    <row r="58541" hidden="1" x14ac:dyDescent="0.25"/>
    <row r="58542" hidden="1" x14ac:dyDescent="0.25"/>
    <row r="58543" hidden="1" x14ac:dyDescent="0.25"/>
    <row r="58544" hidden="1" x14ac:dyDescent="0.25"/>
    <row r="58545" hidden="1" x14ac:dyDescent="0.25"/>
    <row r="58546" hidden="1" x14ac:dyDescent="0.25"/>
    <row r="58547" hidden="1" x14ac:dyDescent="0.25"/>
    <row r="58548" hidden="1" x14ac:dyDescent="0.25"/>
    <row r="58549" hidden="1" x14ac:dyDescent="0.25"/>
    <row r="58550" hidden="1" x14ac:dyDescent="0.25"/>
    <row r="58551" hidden="1" x14ac:dyDescent="0.25"/>
    <row r="58552" hidden="1" x14ac:dyDescent="0.25"/>
    <row r="58553" hidden="1" x14ac:dyDescent="0.25"/>
    <row r="58554" hidden="1" x14ac:dyDescent="0.25"/>
    <row r="58555" hidden="1" x14ac:dyDescent="0.25"/>
    <row r="58556" hidden="1" x14ac:dyDescent="0.25"/>
    <row r="58557" hidden="1" x14ac:dyDescent="0.25"/>
    <row r="58558" hidden="1" x14ac:dyDescent="0.25"/>
    <row r="58559" hidden="1" x14ac:dyDescent="0.25"/>
    <row r="58560" hidden="1" x14ac:dyDescent="0.25"/>
    <row r="58561" hidden="1" x14ac:dyDescent="0.25"/>
    <row r="58562" hidden="1" x14ac:dyDescent="0.25"/>
    <row r="58563" hidden="1" x14ac:dyDescent="0.25"/>
    <row r="58564" hidden="1" x14ac:dyDescent="0.25"/>
    <row r="58565" hidden="1" x14ac:dyDescent="0.25"/>
    <row r="58566" hidden="1" x14ac:dyDescent="0.25"/>
    <row r="58567" hidden="1" x14ac:dyDescent="0.25"/>
    <row r="58568" hidden="1" x14ac:dyDescent="0.25"/>
    <row r="58569" hidden="1" x14ac:dyDescent="0.25"/>
    <row r="58570" hidden="1" x14ac:dyDescent="0.25"/>
    <row r="58571" hidden="1" x14ac:dyDescent="0.25"/>
    <row r="58572" hidden="1" x14ac:dyDescent="0.25"/>
    <row r="58573" hidden="1" x14ac:dyDescent="0.25"/>
    <row r="58574" hidden="1" x14ac:dyDescent="0.25"/>
    <row r="58575" hidden="1" x14ac:dyDescent="0.25"/>
    <row r="58576" hidden="1" x14ac:dyDescent="0.25"/>
    <row r="58577" hidden="1" x14ac:dyDescent="0.25"/>
    <row r="58578" hidden="1" x14ac:dyDescent="0.25"/>
    <row r="58579" hidden="1" x14ac:dyDescent="0.25"/>
    <row r="58580" hidden="1" x14ac:dyDescent="0.25"/>
    <row r="58581" hidden="1" x14ac:dyDescent="0.25"/>
    <row r="58582" hidden="1" x14ac:dyDescent="0.25"/>
    <row r="58583" hidden="1" x14ac:dyDescent="0.25"/>
    <row r="58584" hidden="1" x14ac:dyDescent="0.25"/>
    <row r="58585" hidden="1" x14ac:dyDescent="0.25"/>
    <row r="58586" hidden="1" x14ac:dyDescent="0.25"/>
    <row r="58587" hidden="1" x14ac:dyDescent="0.25"/>
    <row r="58588" hidden="1" x14ac:dyDescent="0.25"/>
    <row r="58589" hidden="1" x14ac:dyDescent="0.25"/>
    <row r="58590" hidden="1" x14ac:dyDescent="0.25"/>
    <row r="58591" hidden="1" x14ac:dyDescent="0.25"/>
    <row r="58592" hidden="1" x14ac:dyDescent="0.25"/>
    <row r="58593" hidden="1" x14ac:dyDescent="0.25"/>
    <row r="58594" hidden="1" x14ac:dyDescent="0.25"/>
    <row r="58595" hidden="1" x14ac:dyDescent="0.25"/>
    <row r="58596" hidden="1" x14ac:dyDescent="0.25"/>
    <row r="58597" hidden="1" x14ac:dyDescent="0.25"/>
    <row r="58598" hidden="1" x14ac:dyDescent="0.25"/>
    <row r="58599" hidden="1" x14ac:dyDescent="0.25"/>
    <row r="58600" hidden="1" x14ac:dyDescent="0.25"/>
    <row r="58601" hidden="1" x14ac:dyDescent="0.25"/>
    <row r="58602" hidden="1" x14ac:dyDescent="0.25"/>
    <row r="58603" hidden="1" x14ac:dyDescent="0.25"/>
    <row r="58604" hidden="1" x14ac:dyDescent="0.25"/>
    <row r="58605" hidden="1" x14ac:dyDescent="0.25"/>
    <row r="58606" hidden="1" x14ac:dyDescent="0.25"/>
    <row r="58607" hidden="1" x14ac:dyDescent="0.25"/>
    <row r="58608" hidden="1" x14ac:dyDescent="0.25"/>
    <row r="58609" hidden="1" x14ac:dyDescent="0.25"/>
    <row r="58610" hidden="1" x14ac:dyDescent="0.25"/>
    <row r="58611" hidden="1" x14ac:dyDescent="0.25"/>
    <row r="58612" hidden="1" x14ac:dyDescent="0.25"/>
    <row r="58613" hidden="1" x14ac:dyDescent="0.25"/>
    <row r="58614" hidden="1" x14ac:dyDescent="0.25"/>
    <row r="58615" hidden="1" x14ac:dyDescent="0.25"/>
    <row r="58616" hidden="1" x14ac:dyDescent="0.25"/>
    <row r="58617" hidden="1" x14ac:dyDescent="0.25"/>
    <row r="58618" hidden="1" x14ac:dyDescent="0.25"/>
    <row r="58619" hidden="1" x14ac:dyDescent="0.25"/>
    <row r="58620" hidden="1" x14ac:dyDescent="0.25"/>
    <row r="58621" hidden="1" x14ac:dyDescent="0.25"/>
    <row r="58622" hidden="1" x14ac:dyDescent="0.25"/>
    <row r="58623" hidden="1" x14ac:dyDescent="0.25"/>
    <row r="58624" hidden="1" x14ac:dyDescent="0.25"/>
    <row r="58625" hidden="1" x14ac:dyDescent="0.25"/>
    <row r="58626" hidden="1" x14ac:dyDescent="0.25"/>
    <row r="58627" hidden="1" x14ac:dyDescent="0.25"/>
    <row r="58628" hidden="1" x14ac:dyDescent="0.25"/>
    <row r="58629" hidden="1" x14ac:dyDescent="0.25"/>
    <row r="58630" hidden="1" x14ac:dyDescent="0.25"/>
    <row r="58631" hidden="1" x14ac:dyDescent="0.25"/>
    <row r="58632" hidden="1" x14ac:dyDescent="0.25"/>
    <row r="58633" hidden="1" x14ac:dyDescent="0.25"/>
    <row r="58634" hidden="1" x14ac:dyDescent="0.25"/>
    <row r="58635" hidden="1" x14ac:dyDescent="0.25"/>
    <row r="58636" hidden="1" x14ac:dyDescent="0.25"/>
    <row r="58637" hidden="1" x14ac:dyDescent="0.25"/>
    <row r="58638" hidden="1" x14ac:dyDescent="0.25"/>
    <row r="58639" hidden="1" x14ac:dyDescent="0.25"/>
    <row r="58640" hidden="1" x14ac:dyDescent="0.25"/>
    <row r="58641" hidden="1" x14ac:dyDescent="0.25"/>
    <row r="58642" hidden="1" x14ac:dyDescent="0.25"/>
    <row r="58643" hidden="1" x14ac:dyDescent="0.25"/>
    <row r="58644" hidden="1" x14ac:dyDescent="0.25"/>
    <row r="58645" hidden="1" x14ac:dyDescent="0.25"/>
    <row r="58646" hidden="1" x14ac:dyDescent="0.25"/>
    <row r="58647" hidden="1" x14ac:dyDescent="0.25"/>
    <row r="58648" hidden="1" x14ac:dyDescent="0.25"/>
    <row r="58649" hidden="1" x14ac:dyDescent="0.25"/>
    <row r="58650" hidden="1" x14ac:dyDescent="0.25"/>
    <row r="58651" hidden="1" x14ac:dyDescent="0.25"/>
    <row r="58652" hidden="1" x14ac:dyDescent="0.25"/>
    <row r="58653" hidden="1" x14ac:dyDescent="0.25"/>
    <row r="58654" hidden="1" x14ac:dyDescent="0.25"/>
    <row r="58655" hidden="1" x14ac:dyDescent="0.25"/>
    <row r="58656" hidden="1" x14ac:dyDescent="0.25"/>
    <row r="58657" hidden="1" x14ac:dyDescent="0.25"/>
    <row r="58658" hidden="1" x14ac:dyDescent="0.25"/>
    <row r="58659" hidden="1" x14ac:dyDescent="0.25"/>
    <row r="58660" hidden="1" x14ac:dyDescent="0.25"/>
    <row r="58661" hidden="1" x14ac:dyDescent="0.25"/>
    <row r="58662" hidden="1" x14ac:dyDescent="0.25"/>
    <row r="58663" hidden="1" x14ac:dyDescent="0.25"/>
    <row r="58664" hidden="1" x14ac:dyDescent="0.25"/>
    <row r="58665" hidden="1" x14ac:dyDescent="0.25"/>
    <row r="58666" hidden="1" x14ac:dyDescent="0.25"/>
    <row r="58667" hidden="1" x14ac:dyDescent="0.25"/>
    <row r="58668" hidden="1" x14ac:dyDescent="0.25"/>
    <row r="58669" hidden="1" x14ac:dyDescent="0.25"/>
    <row r="58670" hidden="1" x14ac:dyDescent="0.25"/>
    <row r="58671" hidden="1" x14ac:dyDescent="0.25"/>
    <row r="58672" hidden="1" x14ac:dyDescent="0.25"/>
    <row r="58673" hidden="1" x14ac:dyDescent="0.25"/>
    <row r="58674" hidden="1" x14ac:dyDescent="0.25"/>
    <row r="58675" hidden="1" x14ac:dyDescent="0.25"/>
    <row r="58676" hidden="1" x14ac:dyDescent="0.25"/>
    <row r="58677" hidden="1" x14ac:dyDescent="0.25"/>
    <row r="58678" hidden="1" x14ac:dyDescent="0.25"/>
    <row r="58679" hidden="1" x14ac:dyDescent="0.25"/>
    <row r="58680" hidden="1" x14ac:dyDescent="0.25"/>
    <row r="58681" hidden="1" x14ac:dyDescent="0.25"/>
    <row r="58682" hidden="1" x14ac:dyDescent="0.25"/>
    <row r="58683" hidden="1" x14ac:dyDescent="0.25"/>
    <row r="58684" hidden="1" x14ac:dyDescent="0.25"/>
    <row r="58685" hidden="1" x14ac:dyDescent="0.25"/>
    <row r="58686" hidden="1" x14ac:dyDescent="0.25"/>
    <row r="58687" hidden="1" x14ac:dyDescent="0.25"/>
    <row r="58688" hidden="1" x14ac:dyDescent="0.25"/>
    <row r="58689" hidden="1" x14ac:dyDescent="0.25"/>
    <row r="58690" hidden="1" x14ac:dyDescent="0.25"/>
    <row r="58691" hidden="1" x14ac:dyDescent="0.25"/>
    <row r="58692" hidden="1" x14ac:dyDescent="0.25"/>
    <row r="58693" hidden="1" x14ac:dyDescent="0.25"/>
    <row r="58694" hidden="1" x14ac:dyDescent="0.25"/>
    <row r="58695" hidden="1" x14ac:dyDescent="0.25"/>
    <row r="58696" hidden="1" x14ac:dyDescent="0.25"/>
    <row r="58697" hidden="1" x14ac:dyDescent="0.25"/>
    <row r="58698" hidden="1" x14ac:dyDescent="0.25"/>
    <row r="58699" hidden="1" x14ac:dyDescent="0.25"/>
    <row r="58700" hidden="1" x14ac:dyDescent="0.25"/>
    <row r="58701" hidden="1" x14ac:dyDescent="0.25"/>
    <row r="58702" hidden="1" x14ac:dyDescent="0.25"/>
    <row r="58703" hidden="1" x14ac:dyDescent="0.25"/>
    <row r="58704" hidden="1" x14ac:dyDescent="0.25"/>
    <row r="58705" hidden="1" x14ac:dyDescent="0.25"/>
    <row r="58706" hidden="1" x14ac:dyDescent="0.25"/>
    <row r="58707" hidden="1" x14ac:dyDescent="0.25"/>
    <row r="58708" hidden="1" x14ac:dyDescent="0.25"/>
    <row r="58709" hidden="1" x14ac:dyDescent="0.25"/>
    <row r="58710" hidden="1" x14ac:dyDescent="0.25"/>
    <row r="58711" hidden="1" x14ac:dyDescent="0.25"/>
    <row r="58712" hidden="1" x14ac:dyDescent="0.25"/>
    <row r="58713" hidden="1" x14ac:dyDescent="0.25"/>
    <row r="58714" hidden="1" x14ac:dyDescent="0.25"/>
    <row r="58715" hidden="1" x14ac:dyDescent="0.25"/>
    <row r="58716" hidden="1" x14ac:dyDescent="0.25"/>
    <row r="58717" hidden="1" x14ac:dyDescent="0.25"/>
    <row r="58718" hidden="1" x14ac:dyDescent="0.25"/>
    <row r="58719" hidden="1" x14ac:dyDescent="0.25"/>
    <row r="58720" hidden="1" x14ac:dyDescent="0.25"/>
    <row r="58721" hidden="1" x14ac:dyDescent="0.25"/>
    <row r="58722" hidden="1" x14ac:dyDescent="0.25"/>
    <row r="58723" hidden="1" x14ac:dyDescent="0.25"/>
    <row r="58724" hidden="1" x14ac:dyDescent="0.25"/>
    <row r="58725" hidden="1" x14ac:dyDescent="0.25"/>
    <row r="58726" hidden="1" x14ac:dyDescent="0.25"/>
    <row r="58727" hidden="1" x14ac:dyDescent="0.25"/>
    <row r="58728" hidden="1" x14ac:dyDescent="0.25"/>
    <row r="58729" hidden="1" x14ac:dyDescent="0.25"/>
    <row r="58730" hidden="1" x14ac:dyDescent="0.25"/>
    <row r="58731" hidden="1" x14ac:dyDescent="0.25"/>
    <row r="58732" hidden="1" x14ac:dyDescent="0.25"/>
    <row r="58733" hidden="1" x14ac:dyDescent="0.25"/>
    <row r="58734" hidden="1" x14ac:dyDescent="0.25"/>
    <row r="58735" hidden="1" x14ac:dyDescent="0.25"/>
    <row r="58736" hidden="1" x14ac:dyDescent="0.25"/>
    <row r="58737" hidden="1" x14ac:dyDescent="0.25"/>
    <row r="58738" hidden="1" x14ac:dyDescent="0.25"/>
    <row r="58739" hidden="1" x14ac:dyDescent="0.25"/>
    <row r="58740" hidden="1" x14ac:dyDescent="0.25"/>
    <row r="58741" hidden="1" x14ac:dyDescent="0.25"/>
    <row r="58742" hidden="1" x14ac:dyDescent="0.25"/>
    <row r="58743" hidden="1" x14ac:dyDescent="0.25"/>
    <row r="58744" hidden="1" x14ac:dyDescent="0.25"/>
    <row r="58745" hidden="1" x14ac:dyDescent="0.25"/>
    <row r="58746" hidden="1" x14ac:dyDescent="0.25"/>
    <row r="58747" hidden="1" x14ac:dyDescent="0.25"/>
    <row r="58748" hidden="1" x14ac:dyDescent="0.25"/>
    <row r="58749" hidden="1" x14ac:dyDescent="0.25"/>
    <row r="58750" hidden="1" x14ac:dyDescent="0.25"/>
    <row r="58751" hidden="1" x14ac:dyDescent="0.25"/>
    <row r="58752" hidden="1" x14ac:dyDescent="0.25"/>
    <row r="58753" hidden="1" x14ac:dyDescent="0.25"/>
    <row r="58754" hidden="1" x14ac:dyDescent="0.25"/>
    <row r="58755" hidden="1" x14ac:dyDescent="0.25"/>
    <row r="58756" hidden="1" x14ac:dyDescent="0.25"/>
    <row r="58757" hidden="1" x14ac:dyDescent="0.25"/>
    <row r="58758" hidden="1" x14ac:dyDescent="0.25"/>
    <row r="58759" hidden="1" x14ac:dyDescent="0.25"/>
    <row r="58760" hidden="1" x14ac:dyDescent="0.25"/>
    <row r="58761" hidden="1" x14ac:dyDescent="0.25"/>
    <row r="58762" hidden="1" x14ac:dyDescent="0.25"/>
    <row r="58763" hidden="1" x14ac:dyDescent="0.25"/>
    <row r="58764" hidden="1" x14ac:dyDescent="0.25"/>
    <row r="58765" hidden="1" x14ac:dyDescent="0.25"/>
    <row r="58766" hidden="1" x14ac:dyDescent="0.25"/>
    <row r="58767" hidden="1" x14ac:dyDescent="0.25"/>
    <row r="58768" hidden="1" x14ac:dyDescent="0.25"/>
    <row r="58769" hidden="1" x14ac:dyDescent="0.25"/>
    <row r="58770" hidden="1" x14ac:dyDescent="0.25"/>
    <row r="58771" hidden="1" x14ac:dyDescent="0.25"/>
    <row r="58772" hidden="1" x14ac:dyDescent="0.25"/>
    <row r="58773" hidden="1" x14ac:dyDescent="0.25"/>
    <row r="58774" hidden="1" x14ac:dyDescent="0.25"/>
    <row r="58775" hidden="1" x14ac:dyDescent="0.25"/>
    <row r="58776" hidden="1" x14ac:dyDescent="0.25"/>
    <row r="58777" hidden="1" x14ac:dyDescent="0.25"/>
    <row r="58778" hidden="1" x14ac:dyDescent="0.25"/>
    <row r="58779" hidden="1" x14ac:dyDescent="0.25"/>
    <row r="58780" hidden="1" x14ac:dyDescent="0.25"/>
    <row r="58781" hidden="1" x14ac:dyDescent="0.25"/>
    <row r="58782" hidden="1" x14ac:dyDescent="0.25"/>
    <row r="58783" hidden="1" x14ac:dyDescent="0.25"/>
    <row r="58784" hidden="1" x14ac:dyDescent="0.25"/>
    <row r="58785" hidden="1" x14ac:dyDescent="0.25"/>
    <row r="58786" hidden="1" x14ac:dyDescent="0.25"/>
    <row r="58787" hidden="1" x14ac:dyDescent="0.25"/>
    <row r="58788" hidden="1" x14ac:dyDescent="0.25"/>
    <row r="58789" hidden="1" x14ac:dyDescent="0.25"/>
    <row r="58790" hidden="1" x14ac:dyDescent="0.25"/>
    <row r="58791" hidden="1" x14ac:dyDescent="0.25"/>
    <row r="58792" hidden="1" x14ac:dyDescent="0.25"/>
    <row r="58793" hidden="1" x14ac:dyDescent="0.25"/>
    <row r="58794" hidden="1" x14ac:dyDescent="0.25"/>
    <row r="58795" hidden="1" x14ac:dyDescent="0.25"/>
    <row r="58796" hidden="1" x14ac:dyDescent="0.25"/>
    <row r="58797" hidden="1" x14ac:dyDescent="0.25"/>
    <row r="58798" hidden="1" x14ac:dyDescent="0.25"/>
    <row r="58799" hidden="1" x14ac:dyDescent="0.25"/>
    <row r="58800" hidden="1" x14ac:dyDescent="0.25"/>
    <row r="58801" hidden="1" x14ac:dyDescent="0.25"/>
    <row r="58802" hidden="1" x14ac:dyDescent="0.25"/>
    <row r="58803" hidden="1" x14ac:dyDescent="0.25"/>
    <row r="58804" hidden="1" x14ac:dyDescent="0.25"/>
    <row r="58805" hidden="1" x14ac:dyDescent="0.25"/>
    <row r="58806" hidden="1" x14ac:dyDescent="0.25"/>
    <row r="58807" hidden="1" x14ac:dyDescent="0.25"/>
    <row r="58808" hidden="1" x14ac:dyDescent="0.25"/>
    <row r="58809" hidden="1" x14ac:dyDescent="0.25"/>
    <row r="58810" hidden="1" x14ac:dyDescent="0.25"/>
    <row r="58811" hidden="1" x14ac:dyDescent="0.25"/>
    <row r="58812" hidden="1" x14ac:dyDescent="0.25"/>
    <row r="58813" hidden="1" x14ac:dyDescent="0.25"/>
    <row r="58814" hidden="1" x14ac:dyDescent="0.25"/>
    <row r="58815" hidden="1" x14ac:dyDescent="0.25"/>
    <row r="58816" hidden="1" x14ac:dyDescent="0.25"/>
    <row r="58817" hidden="1" x14ac:dyDescent="0.25"/>
    <row r="58818" hidden="1" x14ac:dyDescent="0.25"/>
    <row r="58819" hidden="1" x14ac:dyDescent="0.25"/>
    <row r="58820" hidden="1" x14ac:dyDescent="0.25"/>
    <row r="58821" hidden="1" x14ac:dyDescent="0.25"/>
    <row r="58822" hidden="1" x14ac:dyDescent="0.25"/>
    <row r="58823" hidden="1" x14ac:dyDescent="0.25"/>
    <row r="58824" hidden="1" x14ac:dyDescent="0.25"/>
    <row r="58825" hidden="1" x14ac:dyDescent="0.25"/>
    <row r="58826" hidden="1" x14ac:dyDescent="0.25"/>
    <row r="58827" hidden="1" x14ac:dyDescent="0.25"/>
    <row r="58828" hidden="1" x14ac:dyDescent="0.25"/>
    <row r="58829" hidden="1" x14ac:dyDescent="0.25"/>
    <row r="58830" hidden="1" x14ac:dyDescent="0.25"/>
    <row r="58831" hidden="1" x14ac:dyDescent="0.25"/>
    <row r="58832" hidden="1" x14ac:dyDescent="0.25"/>
    <row r="58833" hidden="1" x14ac:dyDescent="0.25"/>
    <row r="58834" hidden="1" x14ac:dyDescent="0.25"/>
    <row r="58835" hidden="1" x14ac:dyDescent="0.25"/>
    <row r="58836" hidden="1" x14ac:dyDescent="0.25"/>
    <row r="58837" hidden="1" x14ac:dyDescent="0.25"/>
    <row r="58838" hidden="1" x14ac:dyDescent="0.25"/>
    <row r="58839" hidden="1" x14ac:dyDescent="0.25"/>
    <row r="58840" hidden="1" x14ac:dyDescent="0.25"/>
    <row r="58841" hidden="1" x14ac:dyDescent="0.25"/>
    <row r="58842" hidden="1" x14ac:dyDescent="0.25"/>
    <row r="58843" hidden="1" x14ac:dyDescent="0.25"/>
    <row r="58844" hidden="1" x14ac:dyDescent="0.25"/>
    <row r="58845" hidden="1" x14ac:dyDescent="0.25"/>
    <row r="58846" hidden="1" x14ac:dyDescent="0.25"/>
    <row r="58847" hidden="1" x14ac:dyDescent="0.25"/>
    <row r="58848" hidden="1" x14ac:dyDescent="0.25"/>
    <row r="58849" hidden="1" x14ac:dyDescent="0.25"/>
    <row r="58850" hidden="1" x14ac:dyDescent="0.25"/>
    <row r="58851" hidden="1" x14ac:dyDescent="0.25"/>
    <row r="58852" hidden="1" x14ac:dyDescent="0.25"/>
    <row r="58853" hidden="1" x14ac:dyDescent="0.25"/>
    <row r="58854" hidden="1" x14ac:dyDescent="0.25"/>
    <row r="58855" hidden="1" x14ac:dyDescent="0.25"/>
    <row r="58856" hidden="1" x14ac:dyDescent="0.25"/>
    <row r="58857" hidden="1" x14ac:dyDescent="0.25"/>
    <row r="58858" hidden="1" x14ac:dyDescent="0.25"/>
    <row r="58859" hidden="1" x14ac:dyDescent="0.25"/>
    <row r="58860" hidden="1" x14ac:dyDescent="0.25"/>
    <row r="58861" hidden="1" x14ac:dyDescent="0.25"/>
    <row r="58862" hidden="1" x14ac:dyDescent="0.25"/>
    <row r="58863" hidden="1" x14ac:dyDescent="0.25"/>
    <row r="58864" hidden="1" x14ac:dyDescent="0.25"/>
    <row r="58865" hidden="1" x14ac:dyDescent="0.25"/>
    <row r="58866" hidden="1" x14ac:dyDescent="0.25"/>
    <row r="58867" hidden="1" x14ac:dyDescent="0.25"/>
    <row r="58868" hidden="1" x14ac:dyDescent="0.25"/>
    <row r="58869" hidden="1" x14ac:dyDescent="0.25"/>
    <row r="58870" hidden="1" x14ac:dyDescent="0.25"/>
    <row r="58871" hidden="1" x14ac:dyDescent="0.25"/>
    <row r="58872" hidden="1" x14ac:dyDescent="0.25"/>
    <row r="58873" hidden="1" x14ac:dyDescent="0.25"/>
    <row r="58874" hidden="1" x14ac:dyDescent="0.25"/>
    <row r="58875" hidden="1" x14ac:dyDescent="0.25"/>
    <row r="58876" hidden="1" x14ac:dyDescent="0.25"/>
    <row r="58877" hidden="1" x14ac:dyDescent="0.25"/>
    <row r="58878" hidden="1" x14ac:dyDescent="0.25"/>
    <row r="58879" hidden="1" x14ac:dyDescent="0.25"/>
    <row r="58880" hidden="1" x14ac:dyDescent="0.25"/>
    <row r="58881" hidden="1" x14ac:dyDescent="0.25"/>
    <row r="58882" hidden="1" x14ac:dyDescent="0.25"/>
    <row r="58883" hidden="1" x14ac:dyDescent="0.25"/>
    <row r="58884" hidden="1" x14ac:dyDescent="0.25"/>
    <row r="58885" hidden="1" x14ac:dyDescent="0.25"/>
    <row r="58886" hidden="1" x14ac:dyDescent="0.25"/>
    <row r="58887" hidden="1" x14ac:dyDescent="0.25"/>
    <row r="58888" hidden="1" x14ac:dyDescent="0.25"/>
    <row r="58889" hidden="1" x14ac:dyDescent="0.25"/>
    <row r="58890" hidden="1" x14ac:dyDescent="0.25"/>
    <row r="58891" hidden="1" x14ac:dyDescent="0.25"/>
    <row r="58892" hidden="1" x14ac:dyDescent="0.25"/>
    <row r="58893" hidden="1" x14ac:dyDescent="0.25"/>
    <row r="58894" hidden="1" x14ac:dyDescent="0.25"/>
    <row r="58895" hidden="1" x14ac:dyDescent="0.25"/>
    <row r="58896" hidden="1" x14ac:dyDescent="0.25"/>
    <row r="58897" hidden="1" x14ac:dyDescent="0.25"/>
    <row r="58898" hidden="1" x14ac:dyDescent="0.25"/>
    <row r="58899" hidden="1" x14ac:dyDescent="0.25"/>
    <row r="58900" hidden="1" x14ac:dyDescent="0.25"/>
    <row r="58901" hidden="1" x14ac:dyDescent="0.25"/>
    <row r="58902" hidden="1" x14ac:dyDescent="0.25"/>
    <row r="58903" hidden="1" x14ac:dyDescent="0.25"/>
    <row r="58904" hidden="1" x14ac:dyDescent="0.25"/>
    <row r="58905" hidden="1" x14ac:dyDescent="0.25"/>
    <row r="58906" hidden="1" x14ac:dyDescent="0.25"/>
    <row r="58907" hidden="1" x14ac:dyDescent="0.25"/>
    <row r="58908" hidden="1" x14ac:dyDescent="0.25"/>
    <row r="58909" hidden="1" x14ac:dyDescent="0.25"/>
    <row r="58910" hidden="1" x14ac:dyDescent="0.25"/>
    <row r="58911" hidden="1" x14ac:dyDescent="0.25"/>
    <row r="58912" hidden="1" x14ac:dyDescent="0.25"/>
    <row r="58913" hidden="1" x14ac:dyDescent="0.25"/>
    <row r="58914" hidden="1" x14ac:dyDescent="0.25"/>
    <row r="58915" hidden="1" x14ac:dyDescent="0.25"/>
    <row r="58916" hidden="1" x14ac:dyDescent="0.25"/>
    <row r="58917" hidden="1" x14ac:dyDescent="0.25"/>
    <row r="58918" hidden="1" x14ac:dyDescent="0.25"/>
    <row r="58919" hidden="1" x14ac:dyDescent="0.25"/>
    <row r="58920" hidden="1" x14ac:dyDescent="0.25"/>
    <row r="58921" hidden="1" x14ac:dyDescent="0.25"/>
    <row r="58922" hidden="1" x14ac:dyDescent="0.25"/>
    <row r="58923" hidden="1" x14ac:dyDescent="0.25"/>
    <row r="58924" hidden="1" x14ac:dyDescent="0.25"/>
    <row r="58925" hidden="1" x14ac:dyDescent="0.25"/>
    <row r="58926" hidden="1" x14ac:dyDescent="0.25"/>
    <row r="58927" hidden="1" x14ac:dyDescent="0.25"/>
    <row r="58928" hidden="1" x14ac:dyDescent="0.25"/>
    <row r="58929" hidden="1" x14ac:dyDescent="0.25"/>
    <row r="58930" hidden="1" x14ac:dyDescent="0.25"/>
    <row r="58931" hidden="1" x14ac:dyDescent="0.25"/>
    <row r="58932" hidden="1" x14ac:dyDescent="0.25"/>
    <row r="58933" hidden="1" x14ac:dyDescent="0.25"/>
    <row r="58934" hidden="1" x14ac:dyDescent="0.25"/>
    <row r="58935" hidden="1" x14ac:dyDescent="0.25"/>
    <row r="58936" hidden="1" x14ac:dyDescent="0.25"/>
    <row r="58937" hidden="1" x14ac:dyDescent="0.25"/>
    <row r="58938" hidden="1" x14ac:dyDescent="0.25"/>
    <row r="58939" hidden="1" x14ac:dyDescent="0.25"/>
    <row r="58940" hidden="1" x14ac:dyDescent="0.25"/>
    <row r="58941" hidden="1" x14ac:dyDescent="0.25"/>
    <row r="58942" hidden="1" x14ac:dyDescent="0.25"/>
    <row r="58943" hidden="1" x14ac:dyDescent="0.25"/>
    <row r="58944" hidden="1" x14ac:dyDescent="0.25"/>
    <row r="58945" hidden="1" x14ac:dyDescent="0.25"/>
    <row r="58946" hidden="1" x14ac:dyDescent="0.25"/>
    <row r="58947" hidden="1" x14ac:dyDescent="0.25"/>
    <row r="58948" hidden="1" x14ac:dyDescent="0.25"/>
    <row r="58949" hidden="1" x14ac:dyDescent="0.25"/>
    <row r="58950" hidden="1" x14ac:dyDescent="0.25"/>
    <row r="58951" hidden="1" x14ac:dyDescent="0.25"/>
    <row r="58952" hidden="1" x14ac:dyDescent="0.25"/>
    <row r="58953" hidden="1" x14ac:dyDescent="0.25"/>
    <row r="58954" hidden="1" x14ac:dyDescent="0.25"/>
    <row r="58955" hidden="1" x14ac:dyDescent="0.25"/>
    <row r="58956" hidden="1" x14ac:dyDescent="0.25"/>
    <row r="58957" hidden="1" x14ac:dyDescent="0.25"/>
    <row r="58958" hidden="1" x14ac:dyDescent="0.25"/>
    <row r="58959" hidden="1" x14ac:dyDescent="0.25"/>
    <row r="58960" hidden="1" x14ac:dyDescent="0.25"/>
    <row r="58961" hidden="1" x14ac:dyDescent="0.25"/>
    <row r="58962" hidden="1" x14ac:dyDescent="0.25"/>
    <row r="58963" hidden="1" x14ac:dyDescent="0.25"/>
    <row r="58964" hidden="1" x14ac:dyDescent="0.25"/>
    <row r="58965" hidden="1" x14ac:dyDescent="0.25"/>
    <row r="58966" hidden="1" x14ac:dyDescent="0.25"/>
    <row r="58967" hidden="1" x14ac:dyDescent="0.25"/>
    <row r="58968" hidden="1" x14ac:dyDescent="0.25"/>
    <row r="58969" hidden="1" x14ac:dyDescent="0.25"/>
    <row r="58970" hidden="1" x14ac:dyDescent="0.25"/>
    <row r="58971" hidden="1" x14ac:dyDescent="0.25"/>
    <row r="58972" hidden="1" x14ac:dyDescent="0.25"/>
    <row r="58973" hidden="1" x14ac:dyDescent="0.25"/>
    <row r="58974" hidden="1" x14ac:dyDescent="0.25"/>
    <row r="58975" hidden="1" x14ac:dyDescent="0.25"/>
    <row r="58976" hidden="1" x14ac:dyDescent="0.25"/>
    <row r="58977" hidden="1" x14ac:dyDescent="0.25"/>
    <row r="58978" hidden="1" x14ac:dyDescent="0.25"/>
    <row r="58979" hidden="1" x14ac:dyDescent="0.25"/>
    <row r="58980" hidden="1" x14ac:dyDescent="0.25"/>
    <row r="58981" hidden="1" x14ac:dyDescent="0.25"/>
    <row r="58982" hidden="1" x14ac:dyDescent="0.25"/>
    <row r="58983" hidden="1" x14ac:dyDescent="0.25"/>
    <row r="58984" hidden="1" x14ac:dyDescent="0.25"/>
    <row r="58985" hidden="1" x14ac:dyDescent="0.25"/>
    <row r="58986" hidden="1" x14ac:dyDescent="0.25"/>
    <row r="58987" hidden="1" x14ac:dyDescent="0.25"/>
    <row r="58988" hidden="1" x14ac:dyDescent="0.25"/>
    <row r="58989" hidden="1" x14ac:dyDescent="0.25"/>
    <row r="58990" hidden="1" x14ac:dyDescent="0.25"/>
    <row r="58991" hidden="1" x14ac:dyDescent="0.25"/>
    <row r="58992" hidden="1" x14ac:dyDescent="0.25"/>
    <row r="58993" hidden="1" x14ac:dyDescent="0.25"/>
    <row r="58994" hidden="1" x14ac:dyDescent="0.25"/>
    <row r="58995" hidden="1" x14ac:dyDescent="0.25"/>
    <row r="58996" hidden="1" x14ac:dyDescent="0.25"/>
    <row r="58997" hidden="1" x14ac:dyDescent="0.25"/>
    <row r="58998" hidden="1" x14ac:dyDescent="0.25"/>
    <row r="58999" hidden="1" x14ac:dyDescent="0.25"/>
    <row r="59000" hidden="1" x14ac:dyDescent="0.25"/>
    <row r="59001" hidden="1" x14ac:dyDescent="0.25"/>
    <row r="59002" hidden="1" x14ac:dyDescent="0.25"/>
    <row r="59003" hidden="1" x14ac:dyDescent="0.25"/>
    <row r="59004" hidden="1" x14ac:dyDescent="0.25"/>
    <row r="59005" hidden="1" x14ac:dyDescent="0.25"/>
    <row r="59006" hidden="1" x14ac:dyDescent="0.25"/>
    <row r="59007" hidden="1" x14ac:dyDescent="0.25"/>
    <row r="59008" hidden="1" x14ac:dyDescent="0.25"/>
    <row r="59009" hidden="1" x14ac:dyDescent="0.25"/>
    <row r="59010" hidden="1" x14ac:dyDescent="0.25"/>
    <row r="59011" hidden="1" x14ac:dyDescent="0.25"/>
    <row r="59012" hidden="1" x14ac:dyDescent="0.25"/>
    <row r="59013" hidden="1" x14ac:dyDescent="0.25"/>
    <row r="59014" hidden="1" x14ac:dyDescent="0.25"/>
    <row r="59015" hidden="1" x14ac:dyDescent="0.25"/>
    <row r="59016" hidden="1" x14ac:dyDescent="0.25"/>
    <row r="59017" hidden="1" x14ac:dyDescent="0.25"/>
    <row r="59018" hidden="1" x14ac:dyDescent="0.25"/>
    <row r="59019" hidden="1" x14ac:dyDescent="0.25"/>
    <row r="59020" hidden="1" x14ac:dyDescent="0.25"/>
    <row r="59021" hidden="1" x14ac:dyDescent="0.25"/>
    <row r="59022" hidden="1" x14ac:dyDescent="0.25"/>
    <row r="59023" hidden="1" x14ac:dyDescent="0.25"/>
    <row r="59024" hidden="1" x14ac:dyDescent="0.25"/>
    <row r="59025" hidden="1" x14ac:dyDescent="0.25"/>
    <row r="59026" hidden="1" x14ac:dyDescent="0.25"/>
    <row r="59027" hidden="1" x14ac:dyDescent="0.25"/>
    <row r="59028" hidden="1" x14ac:dyDescent="0.25"/>
    <row r="59029" hidden="1" x14ac:dyDescent="0.25"/>
    <row r="59030" hidden="1" x14ac:dyDescent="0.25"/>
    <row r="59031" hidden="1" x14ac:dyDescent="0.25"/>
    <row r="59032" hidden="1" x14ac:dyDescent="0.25"/>
    <row r="59033" hidden="1" x14ac:dyDescent="0.25"/>
    <row r="59034" hidden="1" x14ac:dyDescent="0.25"/>
    <row r="59035" hidden="1" x14ac:dyDescent="0.25"/>
    <row r="59036" hidden="1" x14ac:dyDescent="0.25"/>
    <row r="59037" hidden="1" x14ac:dyDescent="0.25"/>
    <row r="59038" hidden="1" x14ac:dyDescent="0.25"/>
    <row r="59039" hidden="1" x14ac:dyDescent="0.25"/>
    <row r="59040" hidden="1" x14ac:dyDescent="0.25"/>
    <row r="59041" hidden="1" x14ac:dyDescent="0.25"/>
    <row r="59042" hidden="1" x14ac:dyDescent="0.25"/>
    <row r="59043" hidden="1" x14ac:dyDescent="0.25"/>
    <row r="59044" hidden="1" x14ac:dyDescent="0.25"/>
    <row r="59045" hidden="1" x14ac:dyDescent="0.25"/>
    <row r="59046" hidden="1" x14ac:dyDescent="0.25"/>
    <row r="59047" hidden="1" x14ac:dyDescent="0.25"/>
    <row r="59048" hidden="1" x14ac:dyDescent="0.25"/>
    <row r="59049" hidden="1" x14ac:dyDescent="0.25"/>
    <row r="59050" hidden="1" x14ac:dyDescent="0.25"/>
    <row r="59051" hidden="1" x14ac:dyDescent="0.25"/>
    <row r="59052" hidden="1" x14ac:dyDescent="0.25"/>
    <row r="59053" hidden="1" x14ac:dyDescent="0.25"/>
    <row r="59054" hidden="1" x14ac:dyDescent="0.25"/>
    <row r="59055" hidden="1" x14ac:dyDescent="0.25"/>
    <row r="59056" hidden="1" x14ac:dyDescent="0.25"/>
    <row r="59057" hidden="1" x14ac:dyDescent="0.25"/>
    <row r="59058" hidden="1" x14ac:dyDescent="0.25"/>
    <row r="59059" hidden="1" x14ac:dyDescent="0.25"/>
    <row r="59060" hidden="1" x14ac:dyDescent="0.25"/>
    <row r="59061" hidden="1" x14ac:dyDescent="0.25"/>
    <row r="59062" hidden="1" x14ac:dyDescent="0.25"/>
    <row r="59063" hidden="1" x14ac:dyDescent="0.25"/>
    <row r="59064" hidden="1" x14ac:dyDescent="0.25"/>
    <row r="59065" hidden="1" x14ac:dyDescent="0.25"/>
    <row r="59066" hidden="1" x14ac:dyDescent="0.25"/>
    <row r="59067" hidden="1" x14ac:dyDescent="0.25"/>
    <row r="59068" hidden="1" x14ac:dyDescent="0.25"/>
    <row r="59069" hidden="1" x14ac:dyDescent="0.25"/>
    <row r="59070" hidden="1" x14ac:dyDescent="0.25"/>
    <row r="59071" hidden="1" x14ac:dyDescent="0.25"/>
    <row r="59072" hidden="1" x14ac:dyDescent="0.25"/>
    <row r="59073" hidden="1" x14ac:dyDescent="0.25"/>
    <row r="59074" hidden="1" x14ac:dyDescent="0.25"/>
    <row r="59075" hidden="1" x14ac:dyDescent="0.25"/>
    <row r="59076" hidden="1" x14ac:dyDescent="0.25"/>
    <row r="59077" hidden="1" x14ac:dyDescent="0.25"/>
    <row r="59078" hidden="1" x14ac:dyDescent="0.25"/>
    <row r="59079" hidden="1" x14ac:dyDescent="0.25"/>
    <row r="59080" hidden="1" x14ac:dyDescent="0.25"/>
    <row r="59081" hidden="1" x14ac:dyDescent="0.25"/>
    <row r="59082" hidden="1" x14ac:dyDescent="0.25"/>
    <row r="59083" hidden="1" x14ac:dyDescent="0.25"/>
    <row r="59084" hidden="1" x14ac:dyDescent="0.25"/>
    <row r="59085" hidden="1" x14ac:dyDescent="0.25"/>
    <row r="59086" hidden="1" x14ac:dyDescent="0.25"/>
    <row r="59087" hidden="1" x14ac:dyDescent="0.25"/>
    <row r="59088" hidden="1" x14ac:dyDescent="0.25"/>
    <row r="59089" hidden="1" x14ac:dyDescent="0.25"/>
    <row r="59090" hidden="1" x14ac:dyDescent="0.25"/>
    <row r="59091" hidden="1" x14ac:dyDescent="0.25"/>
    <row r="59092" hidden="1" x14ac:dyDescent="0.25"/>
    <row r="59093" hidden="1" x14ac:dyDescent="0.25"/>
    <row r="59094" hidden="1" x14ac:dyDescent="0.25"/>
    <row r="59095" hidden="1" x14ac:dyDescent="0.25"/>
    <row r="59096" hidden="1" x14ac:dyDescent="0.25"/>
    <row r="59097" hidden="1" x14ac:dyDescent="0.25"/>
    <row r="59098" hidden="1" x14ac:dyDescent="0.25"/>
    <row r="59099" hidden="1" x14ac:dyDescent="0.25"/>
    <row r="59100" hidden="1" x14ac:dyDescent="0.25"/>
    <row r="59101" hidden="1" x14ac:dyDescent="0.25"/>
    <row r="59102" hidden="1" x14ac:dyDescent="0.25"/>
    <row r="59103" hidden="1" x14ac:dyDescent="0.25"/>
    <row r="59104" hidden="1" x14ac:dyDescent="0.25"/>
    <row r="59105" hidden="1" x14ac:dyDescent="0.25"/>
    <row r="59106" hidden="1" x14ac:dyDescent="0.25"/>
    <row r="59107" hidden="1" x14ac:dyDescent="0.25"/>
    <row r="59108" hidden="1" x14ac:dyDescent="0.25"/>
    <row r="59109" hidden="1" x14ac:dyDescent="0.25"/>
    <row r="59110" hidden="1" x14ac:dyDescent="0.25"/>
    <row r="59111" hidden="1" x14ac:dyDescent="0.25"/>
    <row r="59112" hidden="1" x14ac:dyDescent="0.25"/>
    <row r="59113" hidden="1" x14ac:dyDescent="0.25"/>
    <row r="59114" hidden="1" x14ac:dyDescent="0.25"/>
    <row r="59115" hidden="1" x14ac:dyDescent="0.25"/>
    <row r="59116" hidden="1" x14ac:dyDescent="0.25"/>
    <row r="59117" hidden="1" x14ac:dyDescent="0.25"/>
    <row r="59118" hidden="1" x14ac:dyDescent="0.25"/>
    <row r="59119" hidden="1" x14ac:dyDescent="0.25"/>
    <row r="59120" hidden="1" x14ac:dyDescent="0.25"/>
    <row r="59121" hidden="1" x14ac:dyDescent="0.25"/>
    <row r="59122" hidden="1" x14ac:dyDescent="0.25"/>
    <row r="59123" hidden="1" x14ac:dyDescent="0.25"/>
    <row r="59124" hidden="1" x14ac:dyDescent="0.25"/>
    <row r="59125" hidden="1" x14ac:dyDescent="0.25"/>
    <row r="59126" hidden="1" x14ac:dyDescent="0.25"/>
    <row r="59127" hidden="1" x14ac:dyDescent="0.25"/>
    <row r="59128" hidden="1" x14ac:dyDescent="0.25"/>
    <row r="59129" hidden="1" x14ac:dyDescent="0.25"/>
    <row r="59130" hidden="1" x14ac:dyDescent="0.25"/>
    <row r="59131" hidden="1" x14ac:dyDescent="0.25"/>
    <row r="59132" hidden="1" x14ac:dyDescent="0.25"/>
    <row r="59133" hidden="1" x14ac:dyDescent="0.25"/>
    <row r="59134" hidden="1" x14ac:dyDescent="0.25"/>
    <row r="59135" hidden="1" x14ac:dyDescent="0.25"/>
    <row r="59136" hidden="1" x14ac:dyDescent="0.25"/>
    <row r="59137" hidden="1" x14ac:dyDescent="0.25"/>
    <row r="59138" hidden="1" x14ac:dyDescent="0.25"/>
    <row r="59139" hidden="1" x14ac:dyDescent="0.25"/>
    <row r="59140" hidden="1" x14ac:dyDescent="0.25"/>
    <row r="59141" hidden="1" x14ac:dyDescent="0.25"/>
    <row r="59142" hidden="1" x14ac:dyDescent="0.25"/>
    <row r="59143" hidden="1" x14ac:dyDescent="0.25"/>
    <row r="59144" hidden="1" x14ac:dyDescent="0.25"/>
    <row r="59145" hidden="1" x14ac:dyDescent="0.25"/>
    <row r="59146" hidden="1" x14ac:dyDescent="0.25"/>
    <row r="59147" hidden="1" x14ac:dyDescent="0.25"/>
    <row r="59148" hidden="1" x14ac:dyDescent="0.25"/>
    <row r="59149" hidden="1" x14ac:dyDescent="0.25"/>
    <row r="59150" hidden="1" x14ac:dyDescent="0.25"/>
    <row r="59151" hidden="1" x14ac:dyDescent="0.25"/>
    <row r="59152" hidden="1" x14ac:dyDescent="0.25"/>
    <row r="59153" hidden="1" x14ac:dyDescent="0.25"/>
    <row r="59154" hidden="1" x14ac:dyDescent="0.25"/>
    <row r="59155" hidden="1" x14ac:dyDescent="0.25"/>
    <row r="59156" hidden="1" x14ac:dyDescent="0.25"/>
    <row r="59157" hidden="1" x14ac:dyDescent="0.25"/>
    <row r="59158" hidden="1" x14ac:dyDescent="0.25"/>
    <row r="59159" hidden="1" x14ac:dyDescent="0.25"/>
    <row r="59160" hidden="1" x14ac:dyDescent="0.25"/>
    <row r="59161" hidden="1" x14ac:dyDescent="0.25"/>
    <row r="59162" hidden="1" x14ac:dyDescent="0.25"/>
    <row r="59163" hidden="1" x14ac:dyDescent="0.25"/>
    <row r="59164" hidden="1" x14ac:dyDescent="0.25"/>
    <row r="59165" hidden="1" x14ac:dyDescent="0.25"/>
    <row r="59166" hidden="1" x14ac:dyDescent="0.25"/>
    <row r="59167" hidden="1" x14ac:dyDescent="0.25"/>
    <row r="59168" hidden="1" x14ac:dyDescent="0.25"/>
    <row r="59169" hidden="1" x14ac:dyDescent="0.25"/>
    <row r="59170" hidden="1" x14ac:dyDescent="0.25"/>
    <row r="59171" hidden="1" x14ac:dyDescent="0.25"/>
    <row r="59172" hidden="1" x14ac:dyDescent="0.25"/>
    <row r="59173" hidden="1" x14ac:dyDescent="0.25"/>
    <row r="59174" hidden="1" x14ac:dyDescent="0.25"/>
    <row r="59175" hidden="1" x14ac:dyDescent="0.25"/>
    <row r="59176" hidden="1" x14ac:dyDescent="0.25"/>
    <row r="59177" hidden="1" x14ac:dyDescent="0.25"/>
    <row r="59178" hidden="1" x14ac:dyDescent="0.25"/>
    <row r="59179" hidden="1" x14ac:dyDescent="0.25"/>
    <row r="59180" hidden="1" x14ac:dyDescent="0.25"/>
    <row r="59181" hidden="1" x14ac:dyDescent="0.25"/>
    <row r="59182" hidden="1" x14ac:dyDescent="0.25"/>
    <row r="59183" hidden="1" x14ac:dyDescent="0.25"/>
    <row r="59184" hidden="1" x14ac:dyDescent="0.25"/>
    <row r="59185" hidden="1" x14ac:dyDescent="0.25"/>
    <row r="59186" hidden="1" x14ac:dyDescent="0.25"/>
    <row r="59187" hidden="1" x14ac:dyDescent="0.25"/>
    <row r="59188" hidden="1" x14ac:dyDescent="0.25"/>
    <row r="59189" hidden="1" x14ac:dyDescent="0.25"/>
    <row r="59190" hidden="1" x14ac:dyDescent="0.25"/>
    <row r="59191" hidden="1" x14ac:dyDescent="0.25"/>
    <row r="59192" hidden="1" x14ac:dyDescent="0.25"/>
    <row r="59193" hidden="1" x14ac:dyDescent="0.25"/>
    <row r="59194" hidden="1" x14ac:dyDescent="0.25"/>
    <row r="59195" hidden="1" x14ac:dyDescent="0.25"/>
    <row r="59196" hidden="1" x14ac:dyDescent="0.25"/>
    <row r="59197" hidden="1" x14ac:dyDescent="0.25"/>
    <row r="59198" hidden="1" x14ac:dyDescent="0.25"/>
    <row r="59199" hidden="1" x14ac:dyDescent="0.25"/>
    <row r="59200" hidden="1" x14ac:dyDescent="0.25"/>
    <row r="59201" hidden="1" x14ac:dyDescent="0.25"/>
    <row r="59202" hidden="1" x14ac:dyDescent="0.25"/>
    <row r="59203" hidden="1" x14ac:dyDescent="0.25"/>
    <row r="59204" hidden="1" x14ac:dyDescent="0.25"/>
    <row r="59205" hidden="1" x14ac:dyDescent="0.25"/>
    <row r="59206" hidden="1" x14ac:dyDescent="0.25"/>
    <row r="59207" hidden="1" x14ac:dyDescent="0.25"/>
    <row r="59208" hidden="1" x14ac:dyDescent="0.25"/>
    <row r="59209" hidden="1" x14ac:dyDescent="0.25"/>
    <row r="59210" hidden="1" x14ac:dyDescent="0.25"/>
    <row r="59211" hidden="1" x14ac:dyDescent="0.25"/>
    <row r="59212" hidden="1" x14ac:dyDescent="0.25"/>
    <row r="59213" hidden="1" x14ac:dyDescent="0.25"/>
    <row r="59214" hidden="1" x14ac:dyDescent="0.25"/>
    <row r="59215" hidden="1" x14ac:dyDescent="0.25"/>
    <row r="59216" hidden="1" x14ac:dyDescent="0.25"/>
    <row r="59217" hidden="1" x14ac:dyDescent="0.25"/>
    <row r="59218" hidden="1" x14ac:dyDescent="0.25"/>
    <row r="59219" hidden="1" x14ac:dyDescent="0.25"/>
    <row r="59220" hidden="1" x14ac:dyDescent="0.25"/>
    <row r="59221" hidden="1" x14ac:dyDescent="0.25"/>
    <row r="59222" hidden="1" x14ac:dyDescent="0.25"/>
    <row r="59223" hidden="1" x14ac:dyDescent="0.25"/>
    <row r="59224" hidden="1" x14ac:dyDescent="0.25"/>
    <row r="59225" hidden="1" x14ac:dyDescent="0.25"/>
    <row r="59226" hidden="1" x14ac:dyDescent="0.25"/>
    <row r="59227" hidden="1" x14ac:dyDescent="0.25"/>
    <row r="59228" hidden="1" x14ac:dyDescent="0.25"/>
    <row r="59229" hidden="1" x14ac:dyDescent="0.25"/>
    <row r="59230" hidden="1" x14ac:dyDescent="0.25"/>
    <row r="59231" hidden="1" x14ac:dyDescent="0.25"/>
    <row r="59232" hidden="1" x14ac:dyDescent="0.25"/>
    <row r="59233" hidden="1" x14ac:dyDescent="0.25"/>
    <row r="59234" hidden="1" x14ac:dyDescent="0.25"/>
    <row r="59235" hidden="1" x14ac:dyDescent="0.25"/>
    <row r="59236" hidden="1" x14ac:dyDescent="0.25"/>
    <row r="59237" hidden="1" x14ac:dyDescent="0.25"/>
    <row r="59238" hidden="1" x14ac:dyDescent="0.25"/>
    <row r="59239" hidden="1" x14ac:dyDescent="0.25"/>
    <row r="59240" hidden="1" x14ac:dyDescent="0.25"/>
    <row r="59241" hidden="1" x14ac:dyDescent="0.25"/>
    <row r="59242" hidden="1" x14ac:dyDescent="0.25"/>
    <row r="59243" hidden="1" x14ac:dyDescent="0.25"/>
    <row r="59244" hidden="1" x14ac:dyDescent="0.25"/>
    <row r="59245" hidden="1" x14ac:dyDescent="0.25"/>
    <row r="59246" hidden="1" x14ac:dyDescent="0.25"/>
    <row r="59247" hidden="1" x14ac:dyDescent="0.25"/>
    <row r="59248" hidden="1" x14ac:dyDescent="0.25"/>
    <row r="59249" hidden="1" x14ac:dyDescent="0.25"/>
    <row r="59250" hidden="1" x14ac:dyDescent="0.25"/>
    <row r="59251" hidden="1" x14ac:dyDescent="0.25"/>
    <row r="59252" hidden="1" x14ac:dyDescent="0.25"/>
    <row r="59253" hidden="1" x14ac:dyDescent="0.25"/>
    <row r="59254" hidden="1" x14ac:dyDescent="0.25"/>
    <row r="59255" hidden="1" x14ac:dyDescent="0.25"/>
    <row r="59256" hidden="1" x14ac:dyDescent="0.25"/>
    <row r="59257" hidden="1" x14ac:dyDescent="0.25"/>
    <row r="59258" hidden="1" x14ac:dyDescent="0.25"/>
    <row r="59259" hidden="1" x14ac:dyDescent="0.25"/>
    <row r="59260" hidden="1" x14ac:dyDescent="0.25"/>
    <row r="59261" hidden="1" x14ac:dyDescent="0.25"/>
    <row r="59262" hidden="1" x14ac:dyDescent="0.25"/>
    <row r="59263" hidden="1" x14ac:dyDescent="0.25"/>
    <row r="59264" hidden="1" x14ac:dyDescent="0.25"/>
    <row r="59265" hidden="1" x14ac:dyDescent="0.25"/>
    <row r="59266" hidden="1" x14ac:dyDescent="0.25"/>
    <row r="59267" hidden="1" x14ac:dyDescent="0.25"/>
    <row r="59268" hidden="1" x14ac:dyDescent="0.25"/>
    <row r="59269" hidden="1" x14ac:dyDescent="0.25"/>
    <row r="59270" hidden="1" x14ac:dyDescent="0.25"/>
    <row r="59271" hidden="1" x14ac:dyDescent="0.25"/>
    <row r="59272" hidden="1" x14ac:dyDescent="0.25"/>
    <row r="59273" hidden="1" x14ac:dyDescent="0.25"/>
    <row r="59274" hidden="1" x14ac:dyDescent="0.25"/>
    <row r="59275" hidden="1" x14ac:dyDescent="0.25"/>
    <row r="59276" hidden="1" x14ac:dyDescent="0.25"/>
    <row r="59277" hidden="1" x14ac:dyDescent="0.25"/>
    <row r="59278" hidden="1" x14ac:dyDescent="0.25"/>
    <row r="59279" hidden="1" x14ac:dyDescent="0.25"/>
    <row r="59280" hidden="1" x14ac:dyDescent="0.25"/>
    <row r="59281" hidden="1" x14ac:dyDescent="0.25"/>
    <row r="59282" hidden="1" x14ac:dyDescent="0.25"/>
    <row r="59283" hidden="1" x14ac:dyDescent="0.25"/>
    <row r="59284" hidden="1" x14ac:dyDescent="0.25"/>
    <row r="59285" hidden="1" x14ac:dyDescent="0.25"/>
    <row r="59286" hidden="1" x14ac:dyDescent="0.25"/>
    <row r="59287" hidden="1" x14ac:dyDescent="0.25"/>
    <row r="59288" hidden="1" x14ac:dyDescent="0.25"/>
    <row r="59289" hidden="1" x14ac:dyDescent="0.25"/>
    <row r="59290" hidden="1" x14ac:dyDescent="0.25"/>
    <row r="59291" hidden="1" x14ac:dyDescent="0.25"/>
    <row r="59292" hidden="1" x14ac:dyDescent="0.25"/>
    <row r="59293" hidden="1" x14ac:dyDescent="0.25"/>
    <row r="59294" hidden="1" x14ac:dyDescent="0.25"/>
    <row r="59295" hidden="1" x14ac:dyDescent="0.25"/>
    <row r="59296" hidden="1" x14ac:dyDescent="0.25"/>
    <row r="59297" hidden="1" x14ac:dyDescent="0.25"/>
    <row r="59298" hidden="1" x14ac:dyDescent="0.25"/>
    <row r="59299" hidden="1" x14ac:dyDescent="0.25"/>
    <row r="59300" hidden="1" x14ac:dyDescent="0.25"/>
    <row r="59301" hidden="1" x14ac:dyDescent="0.25"/>
    <row r="59302" hidden="1" x14ac:dyDescent="0.25"/>
    <row r="59303" hidden="1" x14ac:dyDescent="0.25"/>
    <row r="59304" hidden="1" x14ac:dyDescent="0.25"/>
    <row r="59305" hidden="1" x14ac:dyDescent="0.25"/>
    <row r="59306" hidden="1" x14ac:dyDescent="0.25"/>
    <row r="59307" hidden="1" x14ac:dyDescent="0.25"/>
    <row r="59308" hidden="1" x14ac:dyDescent="0.25"/>
    <row r="59309" hidden="1" x14ac:dyDescent="0.25"/>
    <row r="59310" hidden="1" x14ac:dyDescent="0.25"/>
    <row r="59311" hidden="1" x14ac:dyDescent="0.25"/>
    <row r="59312" hidden="1" x14ac:dyDescent="0.25"/>
    <row r="59313" hidden="1" x14ac:dyDescent="0.25"/>
    <row r="59314" hidden="1" x14ac:dyDescent="0.25"/>
    <row r="59315" hidden="1" x14ac:dyDescent="0.25"/>
    <row r="59316" hidden="1" x14ac:dyDescent="0.25"/>
    <row r="59317" hidden="1" x14ac:dyDescent="0.25"/>
    <row r="59318" hidden="1" x14ac:dyDescent="0.25"/>
    <row r="59319" hidden="1" x14ac:dyDescent="0.25"/>
    <row r="59320" hidden="1" x14ac:dyDescent="0.25"/>
    <row r="59321" hidden="1" x14ac:dyDescent="0.25"/>
    <row r="59322" hidden="1" x14ac:dyDescent="0.25"/>
    <row r="59323" hidden="1" x14ac:dyDescent="0.25"/>
    <row r="59324" hidden="1" x14ac:dyDescent="0.25"/>
    <row r="59325" hidden="1" x14ac:dyDescent="0.25"/>
    <row r="59326" hidden="1" x14ac:dyDescent="0.25"/>
    <row r="59327" hidden="1" x14ac:dyDescent="0.25"/>
    <row r="59328" hidden="1" x14ac:dyDescent="0.25"/>
    <row r="59329" hidden="1" x14ac:dyDescent="0.25"/>
    <row r="59330" hidden="1" x14ac:dyDescent="0.25"/>
    <row r="59331" hidden="1" x14ac:dyDescent="0.25"/>
    <row r="59332" hidden="1" x14ac:dyDescent="0.25"/>
    <row r="59333" hidden="1" x14ac:dyDescent="0.25"/>
    <row r="59334" hidden="1" x14ac:dyDescent="0.25"/>
    <row r="59335" hidden="1" x14ac:dyDescent="0.25"/>
    <row r="59336" hidden="1" x14ac:dyDescent="0.25"/>
    <row r="59337" hidden="1" x14ac:dyDescent="0.25"/>
    <row r="59338" hidden="1" x14ac:dyDescent="0.25"/>
    <row r="59339" hidden="1" x14ac:dyDescent="0.25"/>
    <row r="59340" hidden="1" x14ac:dyDescent="0.25"/>
    <row r="59341" hidden="1" x14ac:dyDescent="0.25"/>
    <row r="59342" hidden="1" x14ac:dyDescent="0.25"/>
    <row r="59343" hidden="1" x14ac:dyDescent="0.25"/>
    <row r="59344" hidden="1" x14ac:dyDescent="0.25"/>
    <row r="59345" hidden="1" x14ac:dyDescent="0.25"/>
    <row r="59346" hidden="1" x14ac:dyDescent="0.25"/>
    <row r="59347" hidden="1" x14ac:dyDescent="0.25"/>
    <row r="59348" hidden="1" x14ac:dyDescent="0.25"/>
    <row r="59349" hidden="1" x14ac:dyDescent="0.25"/>
    <row r="59350" hidden="1" x14ac:dyDescent="0.25"/>
    <row r="59351" hidden="1" x14ac:dyDescent="0.25"/>
    <row r="59352" hidden="1" x14ac:dyDescent="0.25"/>
    <row r="59353" hidden="1" x14ac:dyDescent="0.25"/>
    <row r="59354" hidden="1" x14ac:dyDescent="0.25"/>
    <row r="59355" hidden="1" x14ac:dyDescent="0.25"/>
    <row r="59356" hidden="1" x14ac:dyDescent="0.25"/>
    <row r="59357" hidden="1" x14ac:dyDescent="0.25"/>
    <row r="59358" hidden="1" x14ac:dyDescent="0.25"/>
    <row r="59359" hidden="1" x14ac:dyDescent="0.25"/>
    <row r="59360" hidden="1" x14ac:dyDescent="0.25"/>
    <row r="59361" hidden="1" x14ac:dyDescent="0.25"/>
    <row r="59362" hidden="1" x14ac:dyDescent="0.25"/>
    <row r="59363" hidden="1" x14ac:dyDescent="0.25"/>
    <row r="59364" hidden="1" x14ac:dyDescent="0.25"/>
    <row r="59365" hidden="1" x14ac:dyDescent="0.25"/>
    <row r="59366" hidden="1" x14ac:dyDescent="0.25"/>
    <row r="59367" hidden="1" x14ac:dyDescent="0.25"/>
    <row r="59368" hidden="1" x14ac:dyDescent="0.25"/>
    <row r="59369" hidden="1" x14ac:dyDescent="0.25"/>
    <row r="59370" hidden="1" x14ac:dyDescent="0.25"/>
    <row r="59371" hidden="1" x14ac:dyDescent="0.25"/>
    <row r="59372" hidden="1" x14ac:dyDescent="0.25"/>
    <row r="59373" hidden="1" x14ac:dyDescent="0.25"/>
    <row r="59374" hidden="1" x14ac:dyDescent="0.25"/>
    <row r="59375" hidden="1" x14ac:dyDescent="0.25"/>
    <row r="59376" hidden="1" x14ac:dyDescent="0.25"/>
    <row r="59377" hidden="1" x14ac:dyDescent="0.25"/>
    <row r="59378" hidden="1" x14ac:dyDescent="0.25"/>
    <row r="59379" hidden="1" x14ac:dyDescent="0.25"/>
    <row r="59380" hidden="1" x14ac:dyDescent="0.25"/>
    <row r="59381" hidden="1" x14ac:dyDescent="0.25"/>
    <row r="59382" hidden="1" x14ac:dyDescent="0.25"/>
    <row r="59383" hidden="1" x14ac:dyDescent="0.25"/>
    <row r="59384" hidden="1" x14ac:dyDescent="0.25"/>
    <row r="59385" hidden="1" x14ac:dyDescent="0.25"/>
    <row r="59386" hidden="1" x14ac:dyDescent="0.25"/>
    <row r="59387" hidden="1" x14ac:dyDescent="0.25"/>
    <row r="59388" hidden="1" x14ac:dyDescent="0.25"/>
    <row r="59389" hidden="1" x14ac:dyDescent="0.25"/>
    <row r="59390" hidden="1" x14ac:dyDescent="0.25"/>
    <row r="59391" hidden="1" x14ac:dyDescent="0.25"/>
    <row r="59392" hidden="1" x14ac:dyDescent="0.25"/>
    <row r="59393" hidden="1" x14ac:dyDescent="0.25"/>
    <row r="59394" hidden="1" x14ac:dyDescent="0.25"/>
    <row r="59395" hidden="1" x14ac:dyDescent="0.25"/>
    <row r="59396" hidden="1" x14ac:dyDescent="0.25"/>
    <row r="59397" hidden="1" x14ac:dyDescent="0.25"/>
    <row r="59398" hidden="1" x14ac:dyDescent="0.25"/>
    <row r="59399" hidden="1" x14ac:dyDescent="0.25"/>
    <row r="59400" hidden="1" x14ac:dyDescent="0.25"/>
    <row r="59401" hidden="1" x14ac:dyDescent="0.25"/>
    <row r="59402" hidden="1" x14ac:dyDescent="0.25"/>
    <row r="59403" hidden="1" x14ac:dyDescent="0.25"/>
    <row r="59404" hidden="1" x14ac:dyDescent="0.25"/>
    <row r="59405" hidden="1" x14ac:dyDescent="0.25"/>
    <row r="59406" hidden="1" x14ac:dyDescent="0.25"/>
    <row r="59407" hidden="1" x14ac:dyDescent="0.25"/>
    <row r="59408" hidden="1" x14ac:dyDescent="0.25"/>
    <row r="59409" hidden="1" x14ac:dyDescent="0.25"/>
    <row r="59410" hidden="1" x14ac:dyDescent="0.25"/>
    <row r="59411" hidden="1" x14ac:dyDescent="0.25"/>
    <row r="59412" hidden="1" x14ac:dyDescent="0.25"/>
    <row r="59413" hidden="1" x14ac:dyDescent="0.25"/>
    <row r="59414" hidden="1" x14ac:dyDescent="0.25"/>
    <row r="59415" hidden="1" x14ac:dyDescent="0.25"/>
    <row r="59416" hidden="1" x14ac:dyDescent="0.25"/>
    <row r="59417" hidden="1" x14ac:dyDescent="0.25"/>
    <row r="59418" hidden="1" x14ac:dyDescent="0.25"/>
    <row r="59419" hidden="1" x14ac:dyDescent="0.25"/>
    <row r="59420" hidden="1" x14ac:dyDescent="0.25"/>
    <row r="59421" hidden="1" x14ac:dyDescent="0.25"/>
    <row r="59422" hidden="1" x14ac:dyDescent="0.25"/>
    <row r="59423" hidden="1" x14ac:dyDescent="0.25"/>
    <row r="59424" hidden="1" x14ac:dyDescent="0.25"/>
    <row r="59425" hidden="1" x14ac:dyDescent="0.25"/>
    <row r="59426" hidden="1" x14ac:dyDescent="0.25"/>
    <row r="59427" hidden="1" x14ac:dyDescent="0.25"/>
    <row r="59428" hidden="1" x14ac:dyDescent="0.25"/>
    <row r="59429" hidden="1" x14ac:dyDescent="0.25"/>
    <row r="59430" hidden="1" x14ac:dyDescent="0.25"/>
    <row r="59431" hidden="1" x14ac:dyDescent="0.25"/>
    <row r="59432" hidden="1" x14ac:dyDescent="0.25"/>
    <row r="59433" hidden="1" x14ac:dyDescent="0.25"/>
    <row r="59434" hidden="1" x14ac:dyDescent="0.25"/>
    <row r="59435" hidden="1" x14ac:dyDescent="0.25"/>
    <row r="59436" hidden="1" x14ac:dyDescent="0.25"/>
    <row r="59437" hidden="1" x14ac:dyDescent="0.25"/>
    <row r="59438" hidden="1" x14ac:dyDescent="0.25"/>
    <row r="59439" hidden="1" x14ac:dyDescent="0.25"/>
    <row r="59440" hidden="1" x14ac:dyDescent="0.25"/>
    <row r="59441" hidden="1" x14ac:dyDescent="0.25"/>
    <row r="59442" hidden="1" x14ac:dyDescent="0.25"/>
    <row r="59443" hidden="1" x14ac:dyDescent="0.25"/>
    <row r="59444" hidden="1" x14ac:dyDescent="0.25"/>
    <row r="59445" hidden="1" x14ac:dyDescent="0.25"/>
    <row r="59446" hidden="1" x14ac:dyDescent="0.25"/>
    <row r="59447" hidden="1" x14ac:dyDescent="0.25"/>
    <row r="59448" hidden="1" x14ac:dyDescent="0.25"/>
    <row r="59449" hidden="1" x14ac:dyDescent="0.25"/>
    <row r="59450" hidden="1" x14ac:dyDescent="0.25"/>
    <row r="59451" hidden="1" x14ac:dyDescent="0.25"/>
    <row r="59452" hidden="1" x14ac:dyDescent="0.25"/>
    <row r="59453" hidden="1" x14ac:dyDescent="0.25"/>
    <row r="59454" hidden="1" x14ac:dyDescent="0.25"/>
    <row r="59455" hidden="1" x14ac:dyDescent="0.25"/>
    <row r="59456" hidden="1" x14ac:dyDescent="0.25"/>
    <row r="59457" hidden="1" x14ac:dyDescent="0.25"/>
    <row r="59458" hidden="1" x14ac:dyDescent="0.25"/>
    <row r="59459" hidden="1" x14ac:dyDescent="0.25"/>
    <row r="59460" hidden="1" x14ac:dyDescent="0.25"/>
    <row r="59461" hidden="1" x14ac:dyDescent="0.25"/>
    <row r="59462" hidden="1" x14ac:dyDescent="0.25"/>
    <row r="59463" hidden="1" x14ac:dyDescent="0.25"/>
    <row r="59464" hidden="1" x14ac:dyDescent="0.25"/>
    <row r="59465" hidden="1" x14ac:dyDescent="0.25"/>
    <row r="59466" hidden="1" x14ac:dyDescent="0.25"/>
    <row r="59467" hidden="1" x14ac:dyDescent="0.25"/>
    <row r="59468" hidden="1" x14ac:dyDescent="0.25"/>
    <row r="59469" hidden="1" x14ac:dyDescent="0.25"/>
    <row r="59470" hidden="1" x14ac:dyDescent="0.25"/>
    <row r="59471" hidden="1" x14ac:dyDescent="0.25"/>
    <row r="59472" hidden="1" x14ac:dyDescent="0.25"/>
    <row r="59473" hidden="1" x14ac:dyDescent="0.25"/>
    <row r="59474" hidden="1" x14ac:dyDescent="0.25"/>
    <row r="59475" hidden="1" x14ac:dyDescent="0.25"/>
    <row r="59476" hidden="1" x14ac:dyDescent="0.25"/>
    <row r="59477" hidden="1" x14ac:dyDescent="0.25"/>
    <row r="59478" hidden="1" x14ac:dyDescent="0.25"/>
    <row r="59479" hidden="1" x14ac:dyDescent="0.25"/>
    <row r="59480" hidden="1" x14ac:dyDescent="0.25"/>
    <row r="59481" hidden="1" x14ac:dyDescent="0.25"/>
    <row r="59482" hidden="1" x14ac:dyDescent="0.25"/>
    <row r="59483" hidden="1" x14ac:dyDescent="0.25"/>
    <row r="59484" hidden="1" x14ac:dyDescent="0.25"/>
    <row r="59485" hidden="1" x14ac:dyDescent="0.25"/>
    <row r="59486" hidden="1" x14ac:dyDescent="0.25"/>
    <row r="59487" hidden="1" x14ac:dyDescent="0.25"/>
    <row r="59488" hidden="1" x14ac:dyDescent="0.25"/>
    <row r="59489" hidden="1" x14ac:dyDescent="0.25"/>
    <row r="59490" hidden="1" x14ac:dyDescent="0.25"/>
    <row r="59491" hidden="1" x14ac:dyDescent="0.25"/>
    <row r="59492" hidden="1" x14ac:dyDescent="0.25"/>
    <row r="59493" hidden="1" x14ac:dyDescent="0.25"/>
    <row r="59494" hidden="1" x14ac:dyDescent="0.25"/>
    <row r="59495" hidden="1" x14ac:dyDescent="0.25"/>
    <row r="59496" hidden="1" x14ac:dyDescent="0.25"/>
    <row r="59497" hidden="1" x14ac:dyDescent="0.25"/>
    <row r="59498" hidden="1" x14ac:dyDescent="0.25"/>
    <row r="59499" hidden="1" x14ac:dyDescent="0.25"/>
    <row r="59500" hidden="1" x14ac:dyDescent="0.25"/>
    <row r="59501" hidden="1" x14ac:dyDescent="0.25"/>
    <row r="59502" hidden="1" x14ac:dyDescent="0.25"/>
    <row r="59503" hidden="1" x14ac:dyDescent="0.25"/>
    <row r="59504" hidden="1" x14ac:dyDescent="0.25"/>
    <row r="59505" hidden="1" x14ac:dyDescent="0.25"/>
    <row r="59506" hidden="1" x14ac:dyDescent="0.25"/>
    <row r="59507" hidden="1" x14ac:dyDescent="0.25"/>
    <row r="59508" hidden="1" x14ac:dyDescent="0.25"/>
    <row r="59509" hidden="1" x14ac:dyDescent="0.25"/>
    <row r="59510" hidden="1" x14ac:dyDescent="0.25"/>
    <row r="59511" hidden="1" x14ac:dyDescent="0.25"/>
    <row r="59512" hidden="1" x14ac:dyDescent="0.25"/>
    <row r="59513" hidden="1" x14ac:dyDescent="0.25"/>
    <row r="59514" hidden="1" x14ac:dyDescent="0.25"/>
    <row r="59515" hidden="1" x14ac:dyDescent="0.25"/>
    <row r="59516" hidden="1" x14ac:dyDescent="0.25"/>
    <row r="59517" hidden="1" x14ac:dyDescent="0.25"/>
    <row r="59518" hidden="1" x14ac:dyDescent="0.25"/>
    <row r="59519" hidden="1" x14ac:dyDescent="0.25"/>
    <row r="59520" hidden="1" x14ac:dyDescent="0.25"/>
    <row r="59521" hidden="1" x14ac:dyDescent="0.25"/>
    <row r="59522" hidden="1" x14ac:dyDescent="0.25"/>
    <row r="59523" hidden="1" x14ac:dyDescent="0.25"/>
    <row r="59524" hidden="1" x14ac:dyDescent="0.25"/>
    <row r="59525" hidden="1" x14ac:dyDescent="0.25"/>
    <row r="59526" hidden="1" x14ac:dyDescent="0.25"/>
    <row r="59527" hidden="1" x14ac:dyDescent="0.25"/>
    <row r="59528" hidden="1" x14ac:dyDescent="0.25"/>
    <row r="59529" hidden="1" x14ac:dyDescent="0.25"/>
    <row r="59530" hidden="1" x14ac:dyDescent="0.25"/>
    <row r="59531" hidden="1" x14ac:dyDescent="0.25"/>
    <row r="59532" hidden="1" x14ac:dyDescent="0.25"/>
    <row r="59533" hidden="1" x14ac:dyDescent="0.25"/>
    <row r="59534" hidden="1" x14ac:dyDescent="0.25"/>
    <row r="59535" hidden="1" x14ac:dyDescent="0.25"/>
    <row r="59536" hidden="1" x14ac:dyDescent="0.25"/>
    <row r="59537" hidden="1" x14ac:dyDescent="0.25"/>
    <row r="59538" hidden="1" x14ac:dyDescent="0.25"/>
    <row r="59539" hidden="1" x14ac:dyDescent="0.25"/>
    <row r="59540" hidden="1" x14ac:dyDescent="0.25"/>
    <row r="59541" hidden="1" x14ac:dyDescent="0.25"/>
    <row r="59542" hidden="1" x14ac:dyDescent="0.25"/>
    <row r="59543" hidden="1" x14ac:dyDescent="0.25"/>
    <row r="59544" hidden="1" x14ac:dyDescent="0.25"/>
    <row r="59545" hidden="1" x14ac:dyDescent="0.25"/>
    <row r="59546" hidden="1" x14ac:dyDescent="0.25"/>
    <row r="59547" hidden="1" x14ac:dyDescent="0.25"/>
    <row r="59548" hidden="1" x14ac:dyDescent="0.25"/>
    <row r="59549" hidden="1" x14ac:dyDescent="0.25"/>
    <row r="59550" hidden="1" x14ac:dyDescent="0.25"/>
    <row r="59551" hidden="1" x14ac:dyDescent="0.25"/>
    <row r="59552" hidden="1" x14ac:dyDescent="0.25"/>
    <row r="59553" hidden="1" x14ac:dyDescent="0.25"/>
    <row r="59554" hidden="1" x14ac:dyDescent="0.25"/>
    <row r="59555" hidden="1" x14ac:dyDescent="0.25"/>
    <row r="59556" hidden="1" x14ac:dyDescent="0.25"/>
    <row r="59557" hidden="1" x14ac:dyDescent="0.25"/>
    <row r="59558" hidden="1" x14ac:dyDescent="0.25"/>
    <row r="59559" hidden="1" x14ac:dyDescent="0.25"/>
    <row r="59560" hidden="1" x14ac:dyDescent="0.25"/>
    <row r="59561" hidden="1" x14ac:dyDescent="0.25"/>
    <row r="59562" hidden="1" x14ac:dyDescent="0.25"/>
    <row r="59563" hidden="1" x14ac:dyDescent="0.25"/>
    <row r="59564" hidden="1" x14ac:dyDescent="0.25"/>
    <row r="59565" hidden="1" x14ac:dyDescent="0.25"/>
    <row r="59566" hidden="1" x14ac:dyDescent="0.25"/>
    <row r="59567" hidden="1" x14ac:dyDescent="0.25"/>
    <row r="59568" hidden="1" x14ac:dyDescent="0.25"/>
    <row r="59569" hidden="1" x14ac:dyDescent="0.25"/>
    <row r="59570" hidden="1" x14ac:dyDescent="0.25"/>
    <row r="59571" hidden="1" x14ac:dyDescent="0.25"/>
    <row r="59572" hidden="1" x14ac:dyDescent="0.25"/>
    <row r="59573" hidden="1" x14ac:dyDescent="0.25"/>
    <row r="59574" hidden="1" x14ac:dyDescent="0.25"/>
    <row r="59575" hidden="1" x14ac:dyDescent="0.25"/>
    <row r="59576" hidden="1" x14ac:dyDescent="0.25"/>
    <row r="59577" hidden="1" x14ac:dyDescent="0.25"/>
    <row r="59578" hidden="1" x14ac:dyDescent="0.25"/>
    <row r="59579" hidden="1" x14ac:dyDescent="0.25"/>
    <row r="59580" hidden="1" x14ac:dyDescent="0.25"/>
    <row r="59581" hidden="1" x14ac:dyDescent="0.25"/>
    <row r="59582" hidden="1" x14ac:dyDescent="0.25"/>
    <row r="59583" hidden="1" x14ac:dyDescent="0.25"/>
    <row r="59584" hidden="1" x14ac:dyDescent="0.25"/>
    <row r="59585" hidden="1" x14ac:dyDescent="0.25"/>
    <row r="59586" hidden="1" x14ac:dyDescent="0.25"/>
    <row r="59587" hidden="1" x14ac:dyDescent="0.25"/>
    <row r="59588" hidden="1" x14ac:dyDescent="0.25"/>
    <row r="59589" hidden="1" x14ac:dyDescent="0.25"/>
    <row r="59590" hidden="1" x14ac:dyDescent="0.25"/>
    <row r="59591" hidden="1" x14ac:dyDescent="0.25"/>
    <row r="59592" hidden="1" x14ac:dyDescent="0.25"/>
    <row r="59593" hidden="1" x14ac:dyDescent="0.25"/>
    <row r="59594" hidden="1" x14ac:dyDescent="0.25"/>
    <row r="59595" hidden="1" x14ac:dyDescent="0.25"/>
    <row r="59596" hidden="1" x14ac:dyDescent="0.25"/>
    <row r="59597" hidden="1" x14ac:dyDescent="0.25"/>
    <row r="59598" hidden="1" x14ac:dyDescent="0.25"/>
    <row r="59599" hidden="1" x14ac:dyDescent="0.25"/>
    <row r="59600" hidden="1" x14ac:dyDescent="0.25"/>
    <row r="59601" hidden="1" x14ac:dyDescent="0.25"/>
    <row r="59602" hidden="1" x14ac:dyDescent="0.25"/>
    <row r="59603" hidden="1" x14ac:dyDescent="0.25"/>
    <row r="59604" hidden="1" x14ac:dyDescent="0.25"/>
    <row r="59605" hidden="1" x14ac:dyDescent="0.25"/>
    <row r="59606" hidden="1" x14ac:dyDescent="0.25"/>
    <row r="59607" hidden="1" x14ac:dyDescent="0.25"/>
    <row r="59608" hidden="1" x14ac:dyDescent="0.25"/>
    <row r="59609" hidden="1" x14ac:dyDescent="0.25"/>
    <row r="59610" hidden="1" x14ac:dyDescent="0.25"/>
    <row r="59611" hidden="1" x14ac:dyDescent="0.25"/>
    <row r="59612" hidden="1" x14ac:dyDescent="0.25"/>
    <row r="59613" hidden="1" x14ac:dyDescent="0.25"/>
    <row r="59614" hidden="1" x14ac:dyDescent="0.25"/>
    <row r="59615" hidden="1" x14ac:dyDescent="0.25"/>
    <row r="59616" hidden="1" x14ac:dyDescent="0.25"/>
    <row r="59617" hidden="1" x14ac:dyDescent="0.25"/>
    <row r="59618" hidden="1" x14ac:dyDescent="0.25"/>
    <row r="59619" hidden="1" x14ac:dyDescent="0.25"/>
    <row r="59620" hidden="1" x14ac:dyDescent="0.25"/>
    <row r="59621" hidden="1" x14ac:dyDescent="0.25"/>
    <row r="59622" hidden="1" x14ac:dyDescent="0.25"/>
    <row r="59623" hidden="1" x14ac:dyDescent="0.25"/>
    <row r="59624" hidden="1" x14ac:dyDescent="0.25"/>
    <row r="59625" hidden="1" x14ac:dyDescent="0.25"/>
    <row r="59626" hidden="1" x14ac:dyDescent="0.25"/>
    <row r="59627" hidden="1" x14ac:dyDescent="0.25"/>
    <row r="59628" hidden="1" x14ac:dyDescent="0.25"/>
    <row r="59629" hidden="1" x14ac:dyDescent="0.25"/>
    <row r="59630" hidden="1" x14ac:dyDescent="0.25"/>
    <row r="59631" hidden="1" x14ac:dyDescent="0.25"/>
    <row r="59632" hidden="1" x14ac:dyDescent="0.25"/>
    <row r="59633" hidden="1" x14ac:dyDescent="0.25"/>
    <row r="59634" hidden="1" x14ac:dyDescent="0.25"/>
    <row r="59635" hidden="1" x14ac:dyDescent="0.25"/>
    <row r="59636" hidden="1" x14ac:dyDescent="0.25"/>
    <row r="59637" hidden="1" x14ac:dyDescent="0.25"/>
    <row r="59638" hidden="1" x14ac:dyDescent="0.25"/>
    <row r="59639" hidden="1" x14ac:dyDescent="0.25"/>
    <row r="59640" hidden="1" x14ac:dyDescent="0.25"/>
    <row r="59641" hidden="1" x14ac:dyDescent="0.25"/>
    <row r="59642" hidden="1" x14ac:dyDescent="0.25"/>
    <row r="59643" hidden="1" x14ac:dyDescent="0.25"/>
    <row r="59644" hidden="1" x14ac:dyDescent="0.25"/>
    <row r="59645" hidden="1" x14ac:dyDescent="0.25"/>
    <row r="59646" hidden="1" x14ac:dyDescent="0.25"/>
    <row r="59647" hidden="1" x14ac:dyDescent="0.25"/>
    <row r="59648" hidden="1" x14ac:dyDescent="0.25"/>
    <row r="59649" hidden="1" x14ac:dyDescent="0.25"/>
    <row r="59650" hidden="1" x14ac:dyDescent="0.25"/>
    <row r="59651" hidden="1" x14ac:dyDescent="0.25"/>
    <row r="59652" hidden="1" x14ac:dyDescent="0.25"/>
    <row r="59653" hidden="1" x14ac:dyDescent="0.25"/>
    <row r="59654" hidden="1" x14ac:dyDescent="0.25"/>
    <row r="59655" hidden="1" x14ac:dyDescent="0.25"/>
    <row r="59656" hidden="1" x14ac:dyDescent="0.25"/>
    <row r="59657" hidden="1" x14ac:dyDescent="0.25"/>
    <row r="59658" hidden="1" x14ac:dyDescent="0.25"/>
    <row r="59659" hidden="1" x14ac:dyDescent="0.25"/>
    <row r="59660" hidden="1" x14ac:dyDescent="0.25"/>
    <row r="59661" hidden="1" x14ac:dyDescent="0.25"/>
    <row r="59662" hidden="1" x14ac:dyDescent="0.25"/>
    <row r="59663" hidden="1" x14ac:dyDescent="0.25"/>
    <row r="59664" hidden="1" x14ac:dyDescent="0.25"/>
    <row r="59665" hidden="1" x14ac:dyDescent="0.25"/>
    <row r="59666" hidden="1" x14ac:dyDescent="0.25"/>
    <row r="59667" hidden="1" x14ac:dyDescent="0.25"/>
    <row r="59668" hidden="1" x14ac:dyDescent="0.25"/>
    <row r="59669" hidden="1" x14ac:dyDescent="0.25"/>
    <row r="59670" hidden="1" x14ac:dyDescent="0.25"/>
    <row r="59671" hidden="1" x14ac:dyDescent="0.25"/>
    <row r="59672" hidden="1" x14ac:dyDescent="0.25"/>
    <row r="59673" hidden="1" x14ac:dyDescent="0.25"/>
    <row r="59674" hidden="1" x14ac:dyDescent="0.25"/>
    <row r="59675" hidden="1" x14ac:dyDescent="0.25"/>
    <row r="59676" hidden="1" x14ac:dyDescent="0.25"/>
    <row r="59677" hidden="1" x14ac:dyDescent="0.25"/>
    <row r="59678" hidden="1" x14ac:dyDescent="0.25"/>
    <row r="59679" hidden="1" x14ac:dyDescent="0.25"/>
    <row r="59680" hidden="1" x14ac:dyDescent="0.25"/>
    <row r="59681" hidden="1" x14ac:dyDescent="0.25"/>
    <row r="59682" hidden="1" x14ac:dyDescent="0.25"/>
    <row r="59683" hidden="1" x14ac:dyDescent="0.25"/>
    <row r="59684" hidden="1" x14ac:dyDescent="0.25"/>
    <row r="59685" hidden="1" x14ac:dyDescent="0.25"/>
    <row r="59686" hidden="1" x14ac:dyDescent="0.25"/>
    <row r="59687" hidden="1" x14ac:dyDescent="0.25"/>
    <row r="59688" hidden="1" x14ac:dyDescent="0.25"/>
    <row r="59689" hidden="1" x14ac:dyDescent="0.25"/>
    <row r="59690" hidden="1" x14ac:dyDescent="0.25"/>
    <row r="59691" hidden="1" x14ac:dyDescent="0.25"/>
    <row r="59692" hidden="1" x14ac:dyDescent="0.25"/>
    <row r="59693" hidden="1" x14ac:dyDescent="0.25"/>
    <row r="59694" hidden="1" x14ac:dyDescent="0.25"/>
    <row r="59695" hidden="1" x14ac:dyDescent="0.25"/>
    <row r="59696" hidden="1" x14ac:dyDescent="0.25"/>
    <row r="59697" hidden="1" x14ac:dyDescent="0.25"/>
    <row r="59698" hidden="1" x14ac:dyDescent="0.25"/>
    <row r="59699" hidden="1" x14ac:dyDescent="0.25"/>
    <row r="59700" hidden="1" x14ac:dyDescent="0.25"/>
    <row r="59701" hidden="1" x14ac:dyDescent="0.25"/>
    <row r="59702" hidden="1" x14ac:dyDescent="0.25"/>
    <row r="59703" hidden="1" x14ac:dyDescent="0.25"/>
    <row r="59704" hidden="1" x14ac:dyDescent="0.25"/>
    <row r="59705" hidden="1" x14ac:dyDescent="0.25"/>
    <row r="59706" hidden="1" x14ac:dyDescent="0.25"/>
    <row r="59707" hidden="1" x14ac:dyDescent="0.25"/>
    <row r="59708" hidden="1" x14ac:dyDescent="0.25"/>
    <row r="59709" hidden="1" x14ac:dyDescent="0.25"/>
    <row r="59710" hidden="1" x14ac:dyDescent="0.25"/>
    <row r="59711" hidden="1" x14ac:dyDescent="0.25"/>
    <row r="59712" hidden="1" x14ac:dyDescent="0.25"/>
    <row r="59713" hidden="1" x14ac:dyDescent="0.25"/>
    <row r="59714" hidden="1" x14ac:dyDescent="0.25"/>
    <row r="59715" hidden="1" x14ac:dyDescent="0.25"/>
    <row r="59716" hidden="1" x14ac:dyDescent="0.25"/>
    <row r="59717" hidden="1" x14ac:dyDescent="0.25"/>
    <row r="59718" hidden="1" x14ac:dyDescent="0.25"/>
    <row r="59719" hidden="1" x14ac:dyDescent="0.25"/>
    <row r="59720" hidden="1" x14ac:dyDescent="0.25"/>
    <row r="59721" hidden="1" x14ac:dyDescent="0.25"/>
    <row r="59722" hidden="1" x14ac:dyDescent="0.25"/>
    <row r="59723" hidden="1" x14ac:dyDescent="0.25"/>
    <row r="59724" hidden="1" x14ac:dyDescent="0.25"/>
    <row r="59725" hidden="1" x14ac:dyDescent="0.25"/>
    <row r="59726" hidden="1" x14ac:dyDescent="0.25"/>
    <row r="59727" hidden="1" x14ac:dyDescent="0.25"/>
    <row r="59728" hidden="1" x14ac:dyDescent="0.25"/>
    <row r="59729" hidden="1" x14ac:dyDescent="0.25"/>
    <row r="59730" hidden="1" x14ac:dyDescent="0.25"/>
    <row r="59731" hidden="1" x14ac:dyDescent="0.25"/>
    <row r="59732" hidden="1" x14ac:dyDescent="0.25"/>
    <row r="59733" hidden="1" x14ac:dyDescent="0.25"/>
    <row r="59734" hidden="1" x14ac:dyDescent="0.25"/>
    <row r="59735" hidden="1" x14ac:dyDescent="0.25"/>
    <row r="59736" hidden="1" x14ac:dyDescent="0.25"/>
    <row r="59737" hidden="1" x14ac:dyDescent="0.25"/>
    <row r="59738" hidden="1" x14ac:dyDescent="0.25"/>
    <row r="59739" hidden="1" x14ac:dyDescent="0.25"/>
    <row r="59740" hidden="1" x14ac:dyDescent="0.25"/>
    <row r="59741" hidden="1" x14ac:dyDescent="0.25"/>
    <row r="59742" hidden="1" x14ac:dyDescent="0.25"/>
    <row r="59743" hidden="1" x14ac:dyDescent="0.25"/>
    <row r="59744" hidden="1" x14ac:dyDescent="0.25"/>
    <row r="59745" hidden="1" x14ac:dyDescent="0.25"/>
    <row r="59746" hidden="1" x14ac:dyDescent="0.25"/>
    <row r="59747" hidden="1" x14ac:dyDescent="0.25"/>
    <row r="59748" hidden="1" x14ac:dyDescent="0.25"/>
    <row r="59749" hidden="1" x14ac:dyDescent="0.25"/>
    <row r="59750" hidden="1" x14ac:dyDescent="0.25"/>
    <row r="59751" hidden="1" x14ac:dyDescent="0.25"/>
    <row r="59752" hidden="1" x14ac:dyDescent="0.25"/>
    <row r="59753" hidden="1" x14ac:dyDescent="0.25"/>
    <row r="59754" hidden="1" x14ac:dyDescent="0.25"/>
    <row r="59755" hidden="1" x14ac:dyDescent="0.25"/>
    <row r="59756" hidden="1" x14ac:dyDescent="0.25"/>
    <row r="59757" hidden="1" x14ac:dyDescent="0.25"/>
    <row r="59758" hidden="1" x14ac:dyDescent="0.25"/>
    <row r="59759" hidden="1" x14ac:dyDescent="0.25"/>
    <row r="59760" hidden="1" x14ac:dyDescent="0.25"/>
    <row r="59761" hidden="1" x14ac:dyDescent="0.25"/>
    <row r="59762" hidden="1" x14ac:dyDescent="0.25"/>
    <row r="59763" hidden="1" x14ac:dyDescent="0.25"/>
    <row r="59764" hidden="1" x14ac:dyDescent="0.25"/>
    <row r="59765" hidden="1" x14ac:dyDescent="0.25"/>
    <row r="59766" hidden="1" x14ac:dyDescent="0.25"/>
    <row r="59767" hidden="1" x14ac:dyDescent="0.25"/>
    <row r="59768" hidden="1" x14ac:dyDescent="0.25"/>
    <row r="59769" hidden="1" x14ac:dyDescent="0.25"/>
    <row r="59770" hidden="1" x14ac:dyDescent="0.25"/>
    <row r="59771" hidden="1" x14ac:dyDescent="0.25"/>
    <row r="59772" hidden="1" x14ac:dyDescent="0.25"/>
    <row r="59773" hidden="1" x14ac:dyDescent="0.25"/>
    <row r="59774" hidden="1" x14ac:dyDescent="0.25"/>
    <row r="59775" hidden="1" x14ac:dyDescent="0.25"/>
    <row r="59776" hidden="1" x14ac:dyDescent="0.25"/>
    <row r="59777" hidden="1" x14ac:dyDescent="0.25"/>
    <row r="59778" hidden="1" x14ac:dyDescent="0.25"/>
    <row r="59779" hidden="1" x14ac:dyDescent="0.25"/>
    <row r="59780" hidden="1" x14ac:dyDescent="0.25"/>
    <row r="59781" hidden="1" x14ac:dyDescent="0.25"/>
    <row r="59782" hidden="1" x14ac:dyDescent="0.25"/>
    <row r="59783" hidden="1" x14ac:dyDescent="0.25"/>
    <row r="59784" hidden="1" x14ac:dyDescent="0.25"/>
    <row r="59785" hidden="1" x14ac:dyDescent="0.25"/>
    <row r="59786" hidden="1" x14ac:dyDescent="0.25"/>
    <row r="59787" hidden="1" x14ac:dyDescent="0.25"/>
    <row r="59788" hidden="1" x14ac:dyDescent="0.25"/>
    <row r="59789" hidden="1" x14ac:dyDescent="0.25"/>
    <row r="59790" hidden="1" x14ac:dyDescent="0.25"/>
    <row r="59791" hidden="1" x14ac:dyDescent="0.25"/>
    <row r="59792" hidden="1" x14ac:dyDescent="0.25"/>
    <row r="59793" hidden="1" x14ac:dyDescent="0.25"/>
    <row r="59794" hidden="1" x14ac:dyDescent="0.25"/>
    <row r="59795" hidden="1" x14ac:dyDescent="0.25"/>
    <row r="59796" hidden="1" x14ac:dyDescent="0.25"/>
    <row r="59797" hidden="1" x14ac:dyDescent="0.25"/>
    <row r="59798" hidden="1" x14ac:dyDescent="0.25"/>
    <row r="59799" hidden="1" x14ac:dyDescent="0.25"/>
    <row r="59800" hidden="1" x14ac:dyDescent="0.25"/>
    <row r="59801" hidden="1" x14ac:dyDescent="0.25"/>
    <row r="59802" hidden="1" x14ac:dyDescent="0.25"/>
    <row r="59803" hidden="1" x14ac:dyDescent="0.25"/>
    <row r="59804" hidden="1" x14ac:dyDescent="0.25"/>
    <row r="59805" hidden="1" x14ac:dyDescent="0.25"/>
    <row r="59806" hidden="1" x14ac:dyDescent="0.25"/>
    <row r="59807" hidden="1" x14ac:dyDescent="0.25"/>
    <row r="59808" hidden="1" x14ac:dyDescent="0.25"/>
    <row r="59809" hidden="1" x14ac:dyDescent="0.25"/>
    <row r="59810" hidden="1" x14ac:dyDescent="0.25"/>
    <row r="59811" hidden="1" x14ac:dyDescent="0.25"/>
    <row r="59812" hidden="1" x14ac:dyDescent="0.25"/>
    <row r="59813" hidden="1" x14ac:dyDescent="0.25"/>
    <row r="59814" hidden="1" x14ac:dyDescent="0.25"/>
    <row r="59815" hidden="1" x14ac:dyDescent="0.25"/>
    <row r="59816" hidden="1" x14ac:dyDescent="0.25"/>
    <row r="59817" hidden="1" x14ac:dyDescent="0.25"/>
    <row r="59818" hidden="1" x14ac:dyDescent="0.25"/>
    <row r="59819" hidden="1" x14ac:dyDescent="0.25"/>
    <row r="59820" hidden="1" x14ac:dyDescent="0.25"/>
    <row r="59821" hidden="1" x14ac:dyDescent="0.25"/>
    <row r="59822" hidden="1" x14ac:dyDescent="0.25"/>
    <row r="59823" hidden="1" x14ac:dyDescent="0.25"/>
    <row r="59824" hidden="1" x14ac:dyDescent="0.25"/>
    <row r="59825" hidden="1" x14ac:dyDescent="0.25"/>
    <row r="59826" hidden="1" x14ac:dyDescent="0.25"/>
    <row r="59827" hidden="1" x14ac:dyDescent="0.25"/>
    <row r="59828" hidden="1" x14ac:dyDescent="0.25"/>
    <row r="59829" hidden="1" x14ac:dyDescent="0.25"/>
    <row r="59830" hidden="1" x14ac:dyDescent="0.25"/>
    <row r="59831" hidden="1" x14ac:dyDescent="0.25"/>
    <row r="59832" hidden="1" x14ac:dyDescent="0.25"/>
    <row r="59833" hidden="1" x14ac:dyDescent="0.25"/>
    <row r="59834" hidden="1" x14ac:dyDescent="0.25"/>
    <row r="59835" hidden="1" x14ac:dyDescent="0.25"/>
    <row r="59836" hidden="1" x14ac:dyDescent="0.25"/>
    <row r="59837" hidden="1" x14ac:dyDescent="0.25"/>
    <row r="59838" hidden="1" x14ac:dyDescent="0.25"/>
    <row r="59839" hidden="1" x14ac:dyDescent="0.25"/>
    <row r="59840" hidden="1" x14ac:dyDescent="0.25"/>
    <row r="59841" hidden="1" x14ac:dyDescent="0.25"/>
    <row r="59842" hidden="1" x14ac:dyDescent="0.25"/>
    <row r="59843" hidden="1" x14ac:dyDescent="0.25"/>
    <row r="59844" hidden="1" x14ac:dyDescent="0.25"/>
    <row r="59845" hidden="1" x14ac:dyDescent="0.25"/>
    <row r="59846" hidden="1" x14ac:dyDescent="0.25"/>
    <row r="59847" hidden="1" x14ac:dyDescent="0.25"/>
    <row r="59848" hidden="1" x14ac:dyDescent="0.25"/>
    <row r="59849" hidden="1" x14ac:dyDescent="0.25"/>
    <row r="59850" hidden="1" x14ac:dyDescent="0.25"/>
    <row r="59851" hidden="1" x14ac:dyDescent="0.25"/>
    <row r="59852" hidden="1" x14ac:dyDescent="0.25"/>
    <row r="59853" hidden="1" x14ac:dyDescent="0.25"/>
    <row r="59854" hidden="1" x14ac:dyDescent="0.25"/>
    <row r="59855" hidden="1" x14ac:dyDescent="0.25"/>
    <row r="59856" hidden="1" x14ac:dyDescent="0.25"/>
    <row r="59857" hidden="1" x14ac:dyDescent="0.25"/>
    <row r="59858" hidden="1" x14ac:dyDescent="0.25"/>
    <row r="59859" hidden="1" x14ac:dyDescent="0.25"/>
    <row r="59860" hidden="1" x14ac:dyDescent="0.25"/>
    <row r="59861" hidden="1" x14ac:dyDescent="0.25"/>
    <row r="59862" hidden="1" x14ac:dyDescent="0.25"/>
    <row r="59863" hidden="1" x14ac:dyDescent="0.25"/>
    <row r="59864" hidden="1" x14ac:dyDescent="0.25"/>
    <row r="59865" hidden="1" x14ac:dyDescent="0.25"/>
    <row r="59866" hidden="1" x14ac:dyDescent="0.25"/>
    <row r="59867" hidden="1" x14ac:dyDescent="0.25"/>
    <row r="59868" hidden="1" x14ac:dyDescent="0.25"/>
    <row r="59869" hidden="1" x14ac:dyDescent="0.25"/>
    <row r="59870" hidden="1" x14ac:dyDescent="0.25"/>
    <row r="59871" hidden="1" x14ac:dyDescent="0.25"/>
    <row r="59872" hidden="1" x14ac:dyDescent="0.25"/>
    <row r="59873" hidden="1" x14ac:dyDescent="0.25"/>
    <row r="59874" hidden="1" x14ac:dyDescent="0.25"/>
    <row r="59875" hidden="1" x14ac:dyDescent="0.25"/>
    <row r="59876" hidden="1" x14ac:dyDescent="0.25"/>
    <row r="59877" hidden="1" x14ac:dyDescent="0.25"/>
    <row r="59878" hidden="1" x14ac:dyDescent="0.25"/>
    <row r="59879" hidden="1" x14ac:dyDescent="0.25"/>
    <row r="59880" hidden="1" x14ac:dyDescent="0.25"/>
    <row r="59881" hidden="1" x14ac:dyDescent="0.25"/>
    <row r="59882" hidden="1" x14ac:dyDescent="0.25"/>
    <row r="59883" hidden="1" x14ac:dyDescent="0.25"/>
    <row r="59884" hidden="1" x14ac:dyDescent="0.25"/>
    <row r="59885" hidden="1" x14ac:dyDescent="0.25"/>
    <row r="59886" hidden="1" x14ac:dyDescent="0.25"/>
    <row r="59887" hidden="1" x14ac:dyDescent="0.25"/>
    <row r="59888" hidden="1" x14ac:dyDescent="0.25"/>
    <row r="59889" hidden="1" x14ac:dyDescent="0.25"/>
    <row r="59890" hidden="1" x14ac:dyDescent="0.25"/>
    <row r="59891" hidden="1" x14ac:dyDescent="0.25"/>
    <row r="59892" hidden="1" x14ac:dyDescent="0.25"/>
    <row r="59893" hidden="1" x14ac:dyDescent="0.25"/>
    <row r="59894" hidden="1" x14ac:dyDescent="0.25"/>
    <row r="59895" hidden="1" x14ac:dyDescent="0.25"/>
    <row r="59896" hidden="1" x14ac:dyDescent="0.25"/>
    <row r="59897" hidden="1" x14ac:dyDescent="0.25"/>
    <row r="59898" hidden="1" x14ac:dyDescent="0.25"/>
    <row r="59899" hidden="1" x14ac:dyDescent="0.25"/>
    <row r="59900" hidden="1" x14ac:dyDescent="0.25"/>
    <row r="59901" hidden="1" x14ac:dyDescent="0.25"/>
    <row r="59902" hidden="1" x14ac:dyDescent="0.25"/>
    <row r="59903" hidden="1" x14ac:dyDescent="0.25"/>
    <row r="59904" hidden="1" x14ac:dyDescent="0.25"/>
    <row r="59905" hidden="1" x14ac:dyDescent="0.25"/>
    <row r="59906" hidden="1" x14ac:dyDescent="0.25"/>
    <row r="59907" hidden="1" x14ac:dyDescent="0.25"/>
    <row r="59908" hidden="1" x14ac:dyDescent="0.25"/>
    <row r="59909" hidden="1" x14ac:dyDescent="0.25"/>
    <row r="59910" hidden="1" x14ac:dyDescent="0.25"/>
    <row r="59911" hidden="1" x14ac:dyDescent="0.25"/>
    <row r="59912" hidden="1" x14ac:dyDescent="0.25"/>
    <row r="59913" hidden="1" x14ac:dyDescent="0.25"/>
    <row r="59914" hidden="1" x14ac:dyDescent="0.25"/>
    <row r="59915" hidden="1" x14ac:dyDescent="0.25"/>
    <row r="59916" hidden="1" x14ac:dyDescent="0.25"/>
    <row r="59917" hidden="1" x14ac:dyDescent="0.25"/>
    <row r="59918" hidden="1" x14ac:dyDescent="0.25"/>
    <row r="59919" hidden="1" x14ac:dyDescent="0.25"/>
    <row r="59920" hidden="1" x14ac:dyDescent="0.25"/>
    <row r="59921" hidden="1" x14ac:dyDescent="0.25"/>
    <row r="59922" hidden="1" x14ac:dyDescent="0.25"/>
    <row r="59923" hidden="1" x14ac:dyDescent="0.25"/>
    <row r="59924" hidden="1" x14ac:dyDescent="0.25"/>
    <row r="59925" hidden="1" x14ac:dyDescent="0.25"/>
    <row r="59926" hidden="1" x14ac:dyDescent="0.25"/>
    <row r="59927" hidden="1" x14ac:dyDescent="0.25"/>
    <row r="59928" hidden="1" x14ac:dyDescent="0.25"/>
    <row r="59929" hidden="1" x14ac:dyDescent="0.25"/>
    <row r="59930" hidden="1" x14ac:dyDescent="0.25"/>
    <row r="59931" hidden="1" x14ac:dyDescent="0.25"/>
    <row r="59932" hidden="1" x14ac:dyDescent="0.25"/>
    <row r="59933" hidden="1" x14ac:dyDescent="0.25"/>
    <row r="59934" hidden="1" x14ac:dyDescent="0.25"/>
    <row r="59935" hidden="1" x14ac:dyDescent="0.25"/>
    <row r="59936" hidden="1" x14ac:dyDescent="0.25"/>
    <row r="59937" hidden="1" x14ac:dyDescent="0.25"/>
    <row r="59938" hidden="1" x14ac:dyDescent="0.25"/>
    <row r="59939" hidden="1" x14ac:dyDescent="0.25"/>
    <row r="59940" hidden="1" x14ac:dyDescent="0.25"/>
    <row r="59941" hidden="1" x14ac:dyDescent="0.25"/>
    <row r="59942" hidden="1" x14ac:dyDescent="0.25"/>
    <row r="59943" hidden="1" x14ac:dyDescent="0.25"/>
    <row r="59944" hidden="1" x14ac:dyDescent="0.25"/>
    <row r="59945" hidden="1" x14ac:dyDescent="0.25"/>
    <row r="59946" hidden="1" x14ac:dyDescent="0.25"/>
    <row r="59947" hidden="1" x14ac:dyDescent="0.25"/>
    <row r="59948" hidden="1" x14ac:dyDescent="0.25"/>
    <row r="59949" hidden="1" x14ac:dyDescent="0.25"/>
    <row r="59950" hidden="1" x14ac:dyDescent="0.25"/>
    <row r="59951" hidden="1" x14ac:dyDescent="0.25"/>
    <row r="59952" hidden="1" x14ac:dyDescent="0.25"/>
    <row r="59953" hidden="1" x14ac:dyDescent="0.25"/>
    <row r="59954" hidden="1" x14ac:dyDescent="0.25"/>
    <row r="59955" hidden="1" x14ac:dyDescent="0.25"/>
    <row r="59956" hidden="1" x14ac:dyDescent="0.25"/>
    <row r="59957" hidden="1" x14ac:dyDescent="0.25"/>
    <row r="59958" hidden="1" x14ac:dyDescent="0.25"/>
    <row r="59959" hidden="1" x14ac:dyDescent="0.25"/>
    <row r="59960" hidden="1" x14ac:dyDescent="0.25"/>
    <row r="59961" hidden="1" x14ac:dyDescent="0.25"/>
    <row r="59962" hidden="1" x14ac:dyDescent="0.25"/>
    <row r="59963" hidden="1" x14ac:dyDescent="0.25"/>
    <row r="59964" hidden="1" x14ac:dyDescent="0.25"/>
    <row r="59965" hidden="1" x14ac:dyDescent="0.25"/>
    <row r="59966" hidden="1" x14ac:dyDescent="0.25"/>
    <row r="59967" hidden="1" x14ac:dyDescent="0.25"/>
    <row r="59968" hidden="1" x14ac:dyDescent="0.25"/>
    <row r="59969" hidden="1" x14ac:dyDescent="0.25"/>
    <row r="59970" hidden="1" x14ac:dyDescent="0.25"/>
    <row r="59971" hidden="1" x14ac:dyDescent="0.25"/>
    <row r="59972" hidden="1" x14ac:dyDescent="0.25"/>
    <row r="59973" hidden="1" x14ac:dyDescent="0.25"/>
    <row r="59974" hidden="1" x14ac:dyDescent="0.25"/>
    <row r="59975" hidden="1" x14ac:dyDescent="0.25"/>
    <row r="59976" hidden="1" x14ac:dyDescent="0.25"/>
    <row r="59977" hidden="1" x14ac:dyDescent="0.25"/>
    <row r="59978" hidden="1" x14ac:dyDescent="0.25"/>
    <row r="59979" hidden="1" x14ac:dyDescent="0.25"/>
    <row r="59980" hidden="1" x14ac:dyDescent="0.25"/>
    <row r="59981" hidden="1" x14ac:dyDescent="0.25"/>
    <row r="59982" hidden="1" x14ac:dyDescent="0.25"/>
    <row r="59983" hidden="1" x14ac:dyDescent="0.25"/>
    <row r="59984" hidden="1" x14ac:dyDescent="0.25"/>
    <row r="59985" hidden="1" x14ac:dyDescent="0.25"/>
    <row r="59986" hidden="1" x14ac:dyDescent="0.25"/>
    <row r="59987" hidden="1" x14ac:dyDescent="0.25"/>
    <row r="59988" hidden="1" x14ac:dyDescent="0.25"/>
    <row r="59989" hidden="1" x14ac:dyDescent="0.25"/>
    <row r="59990" hidden="1" x14ac:dyDescent="0.25"/>
    <row r="59991" hidden="1" x14ac:dyDescent="0.25"/>
    <row r="59992" hidden="1" x14ac:dyDescent="0.25"/>
    <row r="59993" hidden="1" x14ac:dyDescent="0.25"/>
    <row r="59994" hidden="1" x14ac:dyDescent="0.25"/>
    <row r="59995" hidden="1" x14ac:dyDescent="0.25"/>
    <row r="59996" hidden="1" x14ac:dyDescent="0.25"/>
    <row r="59997" hidden="1" x14ac:dyDescent="0.25"/>
    <row r="59998" hidden="1" x14ac:dyDescent="0.25"/>
    <row r="59999" hidden="1" x14ac:dyDescent="0.25"/>
    <row r="60000" hidden="1" x14ac:dyDescent="0.25"/>
    <row r="60001" hidden="1" x14ac:dyDescent="0.25"/>
    <row r="60002" hidden="1" x14ac:dyDescent="0.25"/>
    <row r="60003" hidden="1" x14ac:dyDescent="0.25"/>
    <row r="60004" hidden="1" x14ac:dyDescent="0.25"/>
    <row r="60005" hidden="1" x14ac:dyDescent="0.25"/>
    <row r="60006" hidden="1" x14ac:dyDescent="0.25"/>
    <row r="60007" hidden="1" x14ac:dyDescent="0.25"/>
    <row r="60008" hidden="1" x14ac:dyDescent="0.25"/>
    <row r="60009" hidden="1" x14ac:dyDescent="0.25"/>
    <row r="60010" hidden="1" x14ac:dyDescent="0.25"/>
    <row r="60011" hidden="1" x14ac:dyDescent="0.25"/>
    <row r="60012" hidden="1" x14ac:dyDescent="0.25"/>
    <row r="60013" hidden="1" x14ac:dyDescent="0.25"/>
    <row r="60014" hidden="1" x14ac:dyDescent="0.25"/>
    <row r="60015" hidden="1" x14ac:dyDescent="0.25"/>
    <row r="60016" hidden="1" x14ac:dyDescent="0.25"/>
    <row r="60017" hidden="1" x14ac:dyDescent="0.25"/>
    <row r="60018" hidden="1" x14ac:dyDescent="0.25"/>
    <row r="60019" hidden="1" x14ac:dyDescent="0.25"/>
    <row r="60020" hidden="1" x14ac:dyDescent="0.25"/>
    <row r="60021" hidden="1" x14ac:dyDescent="0.25"/>
    <row r="60022" hidden="1" x14ac:dyDescent="0.25"/>
    <row r="60023" hidden="1" x14ac:dyDescent="0.25"/>
    <row r="60024" hidden="1" x14ac:dyDescent="0.25"/>
    <row r="60025" hidden="1" x14ac:dyDescent="0.25"/>
    <row r="60026" hidden="1" x14ac:dyDescent="0.25"/>
    <row r="60027" hidden="1" x14ac:dyDescent="0.25"/>
    <row r="60028" hidden="1" x14ac:dyDescent="0.25"/>
    <row r="60029" hidden="1" x14ac:dyDescent="0.25"/>
    <row r="60030" hidden="1" x14ac:dyDescent="0.25"/>
    <row r="60031" hidden="1" x14ac:dyDescent="0.25"/>
    <row r="60032" hidden="1" x14ac:dyDescent="0.25"/>
    <row r="60033" hidden="1" x14ac:dyDescent="0.25"/>
    <row r="60034" hidden="1" x14ac:dyDescent="0.25"/>
    <row r="60035" hidden="1" x14ac:dyDescent="0.25"/>
    <row r="60036" hidden="1" x14ac:dyDescent="0.25"/>
    <row r="60037" hidden="1" x14ac:dyDescent="0.25"/>
    <row r="60038" hidden="1" x14ac:dyDescent="0.25"/>
    <row r="60039" hidden="1" x14ac:dyDescent="0.25"/>
    <row r="60040" hidden="1" x14ac:dyDescent="0.25"/>
    <row r="60041" hidden="1" x14ac:dyDescent="0.25"/>
    <row r="60042" hidden="1" x14ac:dyDescent="0.25"/>
    <row r="60043" hidden="1" x14ac:dyDescent="0.25"/>
    <row r="60044" hidden="1" x14ac:dyDescent="0.25"/>
    <row r="60045" hidden="1" x14ac:dyDescent="0.25"/>
    <row r="60046" hidden="1" x14ac:dyDescent="0.25"/>
    <row r="60047" hidden="1" x14ac:dyDescent="0.25"/>
    <row r="60048" hidden="1" x14ac:dyDescent="0.25"/>
    <row r="60049" hidden="1" x14ac:dyDescent="0.25"/>
    <row r="60050" hidden="1" x14ac:dyDescent="0.25"/>
    <row r="60051" hidden="1" x14ac:dyDescent="0.25"/>
    <row r="60052" hidden="1" x14ac:dyDescent="0.25"/>
    <row r="60053" hidden="1" x14ac:dyDescent="0.25"/>
    <row r="60054" hidden="1" x14ac:dyDescent="0.25"/>
    <row r="60055" hidden="1" x14ac:dyDescent="0.25"/>
    <row r="60056" hidden="1" x14ac:dyDescent="0.25"/>
    <row r="60057" hidden="1" x14ac:dyDescent="0.25"/>
    <row r="60058" hidden="1" x14ac:dyDescent="0.25"/>
    <row r="60059" hidden="1" x14ac:dyDescent="0.25"/>
    <row r="60060" hidden="1" x14ac:dyDescent="0.25"/>
    <row r="60061" hidden="1" x14ac:dyDescent="0.25"/>
    <row r="60062" hidden="1" x14ac:dyDescent="0.25"/>
    <row r="60063" hidden="1" x14ac:dyDescent="0.25"/>
    <row r="60064" hidden="1" x14ac:dyDescent="0.25"/>
    <row r="60065" hidden="1" x14ac:dyDescent="0.25"/>
    <row r="60066" hidden="1" x14ac:dyDescent="0.25"/>
    <row r="60067" hidden="1" x14ac:dyDescent="0.25"/>
    <row r="60068" hidden="1" x14ac:dyDescent="0.25"/>
    <row r="60069" hidden="1" x14ac:dyDescent="0.25"/>
    <row r="60070" hidden="1" x14ac:dyDescent="0.25"/>
    <row r="60071" hidden="1" x14ac:dyDescent="0.25"/>
    <row r="60072" hidden="1" x14ac:dyDescent="0.25"/>
    <row r="60073" hidden="1" x14ac:dyDescent="0.25"/>
    <row r="60074" hidden="1" x14ac:dyDescent="0.25"/>
    <row r="60075" hidden="1" x14ac:dyDescent="0.25"/>
    <row r="60076" hidden="1" x14ac:dyDescent="0.25"/>
    <row r="60077" hidden="1" x14ac:dyDescent="0.25"/>
    <row r="60078" hidden="1" x14ac:dyDescent="0.25"/>
    <row r="60079" hidden="1" x14ac:dyDescent="0.25"/>
    <row r="60080" hidden="1" x14ac:dyDescent="0.25"/>
    <row r="60081" hidden="1" x14ac:dyDescent="0.25"/>
    <row r="60082" hidden="1" x14ac:dyDescent="0.25"/>
    <row r="60083" hidden="1" x14ac:dyDescent="0.25"/>
    <row r="60084" hidden="1" x14ac:dyDescent="0.25"/>
    <row r="60085" hidden="1" x14ac:dyDescent="0.25"/>
    <row r="60086" hidden="1" x14ac:dyDescent="0.25"/>
    <row r="60087" hidden="1" x14ac:dyDescent="0.25"/>
    <row r="60088" hidden="1" x14ac:dyDescent="0.25"/>
    <row r="60089" hidden="1" x14ac:dyDescent="0.25"/>
    <row r="60090" hidden="1" x14ac:dyDescent="0.25"/>
    <row r="60091" hidden="1" x14ac:dyDescent="0.25"/>
    <row r="60092" hidden="1" x14ac:dyDescent="0.25"/>
    <row r="60093" hidden="1" x14ac:dyDescent="0.25"/>
    <row r="60094" hidden="1" x14ac:dyDescent="0.25"/>
    <row r="60095" hidden="1" x14ac:dyDescent="0.25"/>
    <row r="60096" hidden="1" x14ac:dyDescent="0.25"/>
    <row r="60097" hidden="1" x14ac:dyDescent="0.25"/>
    <row r="60098" hidden="1" x14ac:dyDescent="0.25"/>
    <row r="60099" hidden="1" x14ac:dyDescent="0.25"/>
    <row r="60100" hidden="1" x14ac:dyDescent="0.25"/>
    <row r="60101" hidden="1" x14ac:dyDescent="0.25"/>
    <row r="60102" hidden="1" x14ac:dyDescent="0.25"/>
    <row r="60103" hidden="1" x14ac:dyDescent="0.25"/>
    <row r="60104" hidden="1" x14ac:dyDescent="0.25"/>
    <row r="60105" hidden="1" x14ac:dyDescent="0.25"/>
    <row r="60106" hidden="1" x14ac:dyDescent="0.25"/>
    <row r="60107" hidden="1" x14ac:dyDescent="0.25"/>
    <row r="60108" hidden="1" x14ac:dyDescent="0.25"/>
    <row r="60109" hidden="1" x14ac:dyDescent="0.25"/>
    <row r="60110" hidden="1" x14ac:dyDescent="0.25"/>
    <row r="60111" hidden="1" x14ac:dyDescent="0.25"/>
    <row r="60112" hidden="1" x14ac:dyDescent="0.25"/>
    <row r="60113" hidden="1" x14ac:dyDescent="0.25"/>
    <row r="60114" hidden="1" x14ac:dyDescent="0.25"/>
    <row r="60115" hidden="1" x14ac:dyDescent="0.25"/>
    <row r="60116" hidden="1" x14ac:dyDescent="0.25"/>
    <row r="60117" hidden="1" x14ac:dyDescent="0.25"/>
    <row r="60118" hidden="1" x14ac:dyDescent="0.25"/>
    <row r="60119" hidden="1" x14ac:dyDescent="0.25"/>
    <row r="60120" hidden="1" x14ac:dyDescent="0.25"/>
    <row r="60121" hidden="1" x14ac:dyDescent="0.25"/>
    <row r="60122" hidden="1" x14ac:dyDescent="0.25"/>
    <row r="60123" hidden="1" x14ac:dyDescent="0.25"/>
    <row r="60124" hidden="1" x14ac:dyDescent="0.25"/>
    <row r="60125" hidden="1" x14ac:dyDescent="0.25"/>
    <row r="60126" hidden="1" x14ac:dyDescent="0.25"/>
    <row r="60127" hidden="1" x14ac:dyDescent="0.25"/>
    <row r="60128" hidden="1" x14ac:dyDescent="0.25"/>
    <row r="60129" hidden="1" x14ac:dyDescent="0.25"/>
    <row r="60130" hidden="1" x14ac:dyDescent="0.25"/>
    <row r="60131" hidden="1" x14ac:dyDescent="0.25"/>
    <row r="60132" hidden="1" x14ac:dyDescent="0.25"/>
    <row r="60133" hidden="1" x14ac:dyDescent="0.25"/>
    <row r="60134" hidden="1" x14ac:dyDescent="0.25"/>
    <row r="60135" hidden="1" x14ac:dyDescent="0.25"/>
    <row r="60136" hidden="1" x14ac:dyDescent="0.25"/>
    <row r="60137" hidden="1" x14ac:dyDescent="0.25"/>
    <row r="60138" hidden="1" x14ac:dyDescent="0.25"/>
    <row r="60139" hidden="1" x14ac:dyDescent="0.25"/>
    <row r="60140" hidden="1" x14ac:dyDescent="0.25"/>
    <row r="60141" hidden="1" x14ac:dyDescent="0.25"/>
    <row r="60142" hidden="1" x14ac:dyDescent="0.25"/>
    <row r="60143" hidden="1" x14ac:dyDescent="0.25"/>
    <row r="60144" hidden="1" x14ac:dyDescent="0.25"/>
    <row r="60145" hidden="1" x14ac:dyDescent="0.25"/>
    <row r="60146" hidden="1" x14ac:dyDescent="0.25"/>
    <row r="60147" hidden="1" x14ac:dyDescent="0.25"/>
    <row r="60148" hidden="1" x14ac:dyDescent="0.25"/>
    <row r="60149" hidden="1" x14ac:dyDescent="0.25"/>
    <row r="60150" hidden="1" x14ac:dyDescent="0.25"/>
    <row r="60151" hidden="1" x14ac:dyDescent="0.25"/>
    <row r="60152" hidden="1" x14ac:dyDescent="0.25"/>
    <row r="60153" hidden="1" x14ac:dyDescent="0.25"/>
    <row r="60154" hidden="1" x14ac:dyDescent="0.25"/>
    <row r="60155" hidden="1" x14ac:dyDescent="0.25"/>
    <row r="60156" hidden="1" x14ac:dyDescent="0.25"/>
    <row r="60157" hidden="1" x14ac:dyDescent="0.25"/>
    <row r="60158" hidden="1" x14ac:dyDescent="0.25"/>
    <row r="60159" hidden="1" x14ac:dyDescent="0.25"/>
    <row r="60160" hidden="1" x14ac:dyDescent="0.25"/>
    <row r="60161" hidden="1" x14ac:dyDescent="0.25"/>
    <row r="60162" hidden="1" x14ac:dyDescent="0.25"/>
    <row r="60163" hidden="1" x14ac:dyDescent="0.25"/>
    <row r="60164" hidden="1" x14ac:dyDescent="0.25"/>
    <row r="60165" hidden="1" x14ac:dyDescent="0.25"/>
    <row r="60166" hidden="1" x14ac:dyDescent="0.25"/>
    <row r="60167" hidden="1" x14ac:dyDescent="0.25"/>
    <row r="60168" hidden="1" x14ac:dyDescent="0.25"/>
    <row r="60169" hidden="1" x14ac:dyDescent="0.25"/>
    <row r="60170" hidden="1" x14ac:dyDescent="0.25"/>
    <row r="60171" hidden="1" x14ac:dyDescent="0.25"/>
    <row r="60172" hidden="1" x14ac:dyDescent="0.25"/>
    <row r="60173" hidden="1" x14ac:dyDescent="0.25"/>
    <row r="60174" hidden="1" x14ac:dyDescent="0.25"/>
    <row r="60175" hidden="1" x14ac:dyDescent="0.25"/>
    <row r="60176" hidden="1" x14ac:dyDescent="0.25"/>
    <row r="60177" hidden="1" x14ac:dyDescent="0.25"/>
    <row r="60178" hidden="1" x14ac:dyDescent="0.25"/>
    <row r="60179" hidden="1" x14ac:dyDescent="0.25"/>
    <row r="60180" hidden="1" x14ac:dyDescent="0.25"/>
    <row r="60181" hidden="1" x14ac:dyDescent="0.25"/>
    <row r="60182" hidden="1" x14ac:dyDescent="0.25"/>
    <row r="60183" hidden="1" x14ac:dyDescent="0.25"/>
    <row r="60184" hidden="1" x14ac:dyDescent="0.25"/>
    <row r="60185" hidden="1" x14ac:dyDescent="0.25"/>
    <row r="60186" hidden="1" x14ac:dyDescent="0.25"/>
    <row r="60187" hidden="1" x14ac:dyDescent="0.25"/>
    <row r="60188" hidden="1" x14ac:dyDescent="0.25"/>
    <row r="60189" hidden="1" x14ac:dyDescent="0.25"/>
    <row r="60190" hidden="1" x14ac:dyDescent="0.25"/>
    <row r="60191" hidden="1" x14ac:dyDescent="0.25"/>
    <row r="60192" hidden="1" x14ac:dyDescent="0.25"/>
    <row r="60193" hidden="1" x14ac:dyDescent="0.25"/>
    <row r="60194" hidden="1" x14ac:dyDescent="0.25"/>
    <row r="60195" hidden="1" x14ac:dyDescent="0.25"/>
    <row r="60196" hidden="1" x14ac:dyDescent="0.25"/>
    <row r="60197" hidden="1" x14ac:dyDescent="0.25"/>
    <row r="60198" hidden="1" x14ac:dyDescent="0.25"/>
    <row r="60199" hidden="1" x14ac:dyDescent="0.25"/>
    <row r="60200" hidden="1" x14ac:dyDescent="0.25"/>
    <row r="60201" hidden="1" x14ac:dyDescent="0.25"/>
    <row r="60202" hidden="1" x14ac:dyDescent="0.25"/>
    <row r="60203" hidden="1" x14ac:dyDescent="0.25"/>
    <row r="60204" hidden="1" x14ac:dyDescent="0.25"/>
    <row r="60205" hidden="1" x14ac:dyDescent="0.25"/>
    <row r="60206" hidden="1" x14ac:dyDescent="0.25"/>
    <row r="60207" hidden="1" x14ac:dyDescent="0.25"/>
    <row r="60208" hidden="1" x14ac:dyDescent="0.25"/>
    <row r="60209" hidden="1" x14ac:dyDescent="0.25"/>
    <row r="60210" hidden="1" x14ac:dyDescent="0.25"/>
    <row r="60211" hidden="1" x14ac:dyDescent="0.25"/>
    <row r="60212" hidden="1" x14ac:dyDescent="0.25"/>
    <row r="60213" hidden="1" x14ac:dyDescent="0.25"/>
    <row r="60214" hidden="1" x14ac:dyDescent="0.25"/>
    <row r="60215" hidden="1" x14ac:dyDescent="0.25"/>
    <row r="60216" hidden="1" x14ac:dyDescent="0.25"/>
    <row r="60217" hidden="1" x14ac:dyDescent="0.25"/>
    <row r="60218" hidden="1" x14ac:dyDescent="0.25"/>
    <row r="60219" hidden="1" x14ac:dyDescent="0.25"/>
    <row r="60220" hidden="1" x14ac:dyDescent="0.25"/>
    <row r="60221" hidden="1" x14ac:dyDescent="0.25"/>
    <row r="60222" hidden="1" x14ac:dyDescent="0.25"/>
    <row r="60223" hidden="1" x14ac:dyDescent="0.25"/>
    <row r="60224" hidden="1" x14ac:dyDescent="0.25"/>
    <row r="60225" hidden="1" x14ac:dyDescent="0.25"/>
    <row r="60226" hidden="1" x14ac:dyDescent="0.25"/>
    <row r="60227" hidden="1" x14ac:dyDescent="0.25"/>
    <row r="60228" hidden="1" x14ac:dyDescent="0.25"/>
    <row r="60229" hidden="1" x14ac:dyDescent="0.25"/>
    <row r="60230" hidden="1" x14ac:dyDescent="0.25"/>
    <row r="60231" hidden="1" x14ac:dyDescent="0.25"/>
    <row r="60232" hidden="1" x14ac:dyDescent="0.25"/>
    <row r="60233" hidden="1" x14ac:dyDescent="0.25"/>
    <row r="60234" hidden="1" x14ac:dyDescent="0.25"/>
    <row r="60235" hidden="1" x14ac:dyDescent="0.25"/>
    <row r="60236" hidden="1" x14ac:dyDescent="0.25"/>
    <row r="60237" hidden="1" x14ac:dyDescent="0.25"/>
    <row r="60238" hidden="1" x14ac:dyDescent="0.25"/>
    <row r="60239" hidden="1" x14ac:dyDescent="0.25"/>
    <row r="60240" hidden="1" x14ac:dyDescent="0.25"/>
    <row r="60241" hidden="1" x14ac:dyDescent="0.25"/>
    <row r="60242" hidden="1" x14ac:dyDescent="0.25"/>
    <row r="60243" hidden="1" x14ac:dyDescent="0.25"/>
    <row r="60244" hidden="1" x14ac:dyDescent="0.25"/>
    <row r="60245" hidden="1" x14ac:dyDescent="0.25"/>
    <row r="60246" hidden="1" x14ac:dyDescent="0.25"/>
    <row r="60247" hidden="1" x14ac:dyDescent="0.25"/>
    <row r="60248" hidden="1" x14ac:dyDescent="0.25"/>
    <row r="60249" hidden="1" x14ac:dyDescent="0.25"/>
    <row r="60250" hidden="1" x14ac:dyDescent="0.25"/>
    <row r="60251" hidden="1" x14ac:dyDescent="0.25"/>
    <row r="60252" hidden="1" x14ac:dyDescent="0.25"/>
    <row r="60253" hidden="1" x14ac:dyDescent="0.25"/>
    <row r="60254" hidden="1" x14ac:dyDescent="0.25"/>
    <row r="60255" hidden="1" x14ac:dyDescent="0.25"/>
    <row r="60256" hidden="1" x14ac:dyDescent="0.25"/>
    <row r="60257" hidden="1" x14ac:dyDescent="0.25"/>
    <row r="60258" hidden="1" x14ac:dyDescent="0.25"/>
    <row r="60259" hidden="1" x14ac:dyDescent="0.25"/>
    <row r="60260" hidden="1" x14ac:dyDescent="0.25"/>
    <row r="60261" hidden="1" x14ac:dyDescent="0.25"/>
    <row r="60262" hidden="1" x14ac:dyDescent="0.25"/>
    <row r="60263" hidden="1" x14ac:dyDescent="0.25"/>
    <row r="60264" hidden="1" x14ac:dyDescent="0.25"/>
    <row r="60265" hidden="1" x14ac:dyDescent="0.25"/>
    <row r="60266" hidden="1" x14ac:dyDescent="0.25"/>
    <row r="60267" hidden="1" x14ac:dyDescent="0.25"/>
    <row r="60268" hidden="1" x14ac:dyDescent="0.25"/>
    <row r="60269" hidden="1" x14ac:dyDescent="0.25"/>
    <row r="60270" hidden="1" x14ac:dyDescent="0.25"/>
    <row r="60271" hidden="1" x14ac:dyDescent="0.25"/>
    <row r="60272" hidden="1" x14ac:dyDescent="0.25"/>
    <row r="60273" hidden="1" x14ac:dyDescent="0.25"/>
    <row r="60274" hidden="1" x14ac:dyDescent="0.25"/>
    <row r="60275" hidden="1" x14ac:dyDescent="0.25"/>
    <row r="60276" hidden="1" x14ac:dyDescent="0.25"/>
    <row r="60277" hidden="1" x14ac:dyDescent="0.25"/>
    <row r="60278" hidden="1" x14ac:dyDescent="0.25"/>
    <row r="60279" hidden="1" x14ac:dyDescent="0.25"/>
    <row r="60280" hidden="1" x14ac:dyDescent="0.25"/>
    <row r="60281" hidden="1" x14ac:dyDescent="0.25"/>
    <row r="60282" hidden="1" x14ac:dyDescent="0.25"/>
    <row r="60283" hidden="1" x14ac:dyDescent="0.25"/>
    <row r="60284" hidden="1" x14ac:dyDescent="0.25"/>
    <row r="60285" hidden="1" x14ac:dyDescent="0.25"/>
    <row r="60286" hidden="1" x14ac:dyDescent="0.25"/>
    <row r="60287" hidden="1" x14ac:dyDescent="0.25"/>
    <row r="60288" hidden="1" x14ac:dyDescent="0.25"/>
    <row r="60289" hidden="1" x14ac:dyDescent="0.25"/>
    <row r="60290" hidden="1" x14ac:dyDescent="0.25"/>
    <row r="60291" hidden="1" x14ac:dyDescent="0.25"/>
    <row r="60292" hidden="1" x14ac:dyDescent="0.25"/>
    <row r="60293" hidden="1" x14ac:dyDescent="0.25"/>
    <row r="60294" hidden="1" x14ac:dyDescent="0.25"/>
    <row r="60295" hidden="1" x14ac:dyDescent="0.25"/>
    <row r="60296" hidden="1" x14ac:dyDescent="0.25"/>
    <row r="60297" hidden="1" x14ac:dyDescent="0.25"/>
    <row r="60298" hidden="1" x14ac:dyDescent="0.25"/>
    <row r="60299" hidden="1" x14ac:dyDescent="0.25"/>
    <row r="60300" hidden="1" x14ac:dyDescent="0.25"/>
    <row r="60301" hidden="1" x14ac:dyDescent="0.25"/>
    <row r="60302" hidden="1" x14ac:dyDescent="0.25"/>
    <row r="60303" hidden="1" x14ac:dyDescent="0.25"/>
    <row r="60304" hidden="1" x14ac:dyDescent="0.25"/>
    <row r="60305" hidden="1" x14ac:dyDescent="0.25"/>
    <row r="60306" hidden="1" x14ac:dyDescent="0.25"/>
    <row r="60307" hidden="1" x14ac:dyDescent="0.25"/>
    <row r="60308" hidden="1" x14ac:dyDescent="0.25"/>
    <row r="60309" hidden="1" x14ac:dyDescent="0.25"/>
    <row r="60310" hidden="1" x14ac:dyDescent="0.25"/>
    <row r="60311" hidden="1" x14ac:dyDescent="0.25"/>
    <row r="60312" hidden="1" x14ac:dyDescent="0.25"/>
    <row r="60313" hidden="1" x14ac:dyDescent="0.25"/>
    <row r="60314" hidden="1" x14ac:dyDescent="0.25"/>
    <row r="60315" hidden="1" x14ac:dyDescent="0.25"/>
    <row r="60316" hidden="1" x14ac:dyDescent="0.25"/>
    <row r="60317" hidden="1" x14ac:dyDescent="0.25"/>
    <row r="60318" hidden="1" x14ac:dyDescent="0.25"/>
    <row r="60319" hidden="1" x14ac:dyDescent="0.25"/>
    <row r="60320" hidden="1" x14ac:dyDescent="0.25"/>
    <row r="60321" hidden="1" x14ac:dyDescent="0.25"/>
    <row r="60322" hidden="1" x14ac:dyDescent="0.25"/>
    <row r="60323" hidden="1" x14ac:dyDescent="0.25"/>
    <row r="60324" hidden="1" x14ac:dyDescent="0.25"/>
    <row r="60325" hidden="1" x14ac:dyDescent="0.25"/>
    <row r="60326" hidden="1" x14ac:dyDescent="0.25"/>
    <row r="60327" hidden="1" x14ac:dyDescent="0.25"/>
    <row r="60328" hidden="1" x14ac:dyDescent="0.25"/>
    <row r="60329" hidden="1" x14ac:dyDescent="0.25"/>
    <row r="60330" hidden="1" x14ac:dyDescent="0.25"/>
    <row r="60331" hidden="1" x14ac:dyDescent="0.25"/>
    <row r="60332" hidden="1" x14ac:dyDescent="0.25"/>
    <row r="60333" hidden="1" x14ac:dyDescent="0.25"/>
    <row r="60334" hidden="1" x14ac:dyDescent="0.25"/>
    <row r="60335" hidden="1" x14ac:dyDescent="0.25"/>
    <row r="60336" hidden="1" x14ac:dyDescent="0.25"/>
    <row r="60337" hidden="1" x14ac:dyDescent="0.25"/>
    <row r="60338" hidden="1" x14ac:dyDescent="0.25"/>
    <row r="60339" hidden="1" x14ac:dyDescent="0.25"/>
    <row r="60340" hidden="1" x14ac:dyDescent="0.25"/>
    <row r="60341" hidden="1" x14ac:dyDescent="0.25"/>
    <row r="60342" hidden="1" x14ac:dyDescent="0.25"/>
    <row r="60343" hidden="1" x14ac:dyDescent="0.25"/>
    <row r="60344" hidden="1" x14ac:dyDescent="0.25"/>
    <row r="60345" hidden="1" x14ac:dyDescent="0.25"/>
    <row r="60346" hidden="1" x14ac:dyDescent="0.25"/>
    <row r="60347" hidden="1" x14ac:dyDescent="0.25"/>
    <row r="60348" hidden="1" x14ac:dyDescent="0.25"/>
    <row r="60349" hidden="1" x14ac:dyDescent="0.25"/>
    <row r="60350" hidden="1" x14ac:dyDescent="0.25"/>
    <row r="60351" hidden="1" x14ac:dyDescent="0.25"/>
    <row r="60352" hidden="1" x14ac:dyDescent="0.25"/>
    <row r="60353" hidden="1" x14ac:dyDescent="0.25"/>
    <row r="60354" hidden="1" x14ac:dyDescent="0.25"/>
    <row r="60355" hidden="1" x14ac:dyDescent="0.25"/>
    <row r="60356" hidden="1" x14ac:dyDescent="0.25"/>
    <row r="60357" hidden="1" x14ac:dyDescent="0.25"/>
    <row r="60358" hidden="1" x14ac:dyDescent="0.25"/>
    <row r="60359" hidden="1" x14ac:dyDescent="0.25"/>
    <row r="60360" hidden="1" x14ac:dyDescent="0.25"/>
    <row r="60361" hidden="1" x14ac:dyDescent="0.25"/>
    <row r="60362" hidden="1" x14ac:dyDescent="0.25"/>
    <row r="60363" hidden="1" x14ac:dyDescent="0.25"/>
    <row r="60364" hidden="1" x14ac:dyDescent="0.25"/>
    <row r="60365" hidden="1" x14ac:dyDescent="0.25"/>
    <row r="60366" hidden="1" x14ac:dyDescent="0.25"/>
    <row r="60367" hidden="1" x14ac:dyDescent="0.25"/>
    <row r="60368" hidden="1" x14ac:dyDescent="0.25"/>
    <row r="60369" hidden="1" x14ac:dyDescent="0.25"/>
    <row r="60370" hidden="1" x14ac:dyDescent="0.25"/>
    <row r="60371" hidden="1" x14ac:dyDescent="0.25"/>
    <row r="60372" hidden="1" x14ac:dyDescent="0.25"/>
    <row r="60373" hidden="1" x14ac:dyDescent="0.25"/>
    <row r="60374" hidden="1" x14ac:dyDescent="0.25"/>
    <row r="60375" hidden="1" x14ac:dyDescent="0.25"/>
    <row r="60376" hidden="1" x14ac:dyDescent="0.25"/>
    <row r="60377" hidden="1" x14ac:dyDescent="0.25"/>
    <row r="60378" hidden="1" x14ac:dyDescent="0.25"/>
    <row r="60379" hidden="1" x14ac:dyDescent="0.25"/>
    <row r="60380" hidden="1" x14ac:dyDescent="0.25"/>
    <row r="60381" hidden="1" x14ac:dyDescent="0.25"/>
    <row r="60382" hidden="1" x14ac:dyDescent="0.25"/>
    <row r="60383" hidden="1" x14ac:dyDescent="0.25"/>
    <row r="60384" hidden="1" x14ac:dyDescent="0.25"/>
    <row r="60385" hidden="1" x14ac:dyDescent="0.25"/>
    <row r="60386" hidden="1" x14ac:dyDescent="0.25"/>
    <row r="60387" hidden="1" x14ac:dyDescent="0.25"/>
    <row r="60388" hidden="1" x14ac:dyDescent="0.25"/>
    <row r="60389" hidden="1" x14ac:dyDescent="0.25"/>
    <row r="60390" hidden="1" x14ac:dyDescent="0.25"/>
    <row r="60391" hidden="1" x14ac:dyDescent="0.25"/>
    <row r="60392" hidden="1" x14ac:dyDescent="0.25"/>
    <row r="60393" hidden="1" x14ac:dyDescent="0.25"/>
    <row r="60394" hidden="1" x14ac:dyDescent="0.25"/>
    <row r="60395" hidden="1" x14ac:dyDescent="0.25"/>
    <row r="60396" hidden="1" x14ac:dyDescent="0.25"/>
    <row r="60397" hidden="1" x14ac:dyDescent="0.25"/>
    <row r="60398" hidden="1" x14ac:dyDescent="0.25"/>
    <row r="60399" hidden="1" x14ac:dyDescent="0.25"/>
    <row r="60400" hidden="1" x14ac:dyDescent="0.25"/>
    <row r="60401" hidden="1" x14ac:dyDescent="0.25"/>
    <row r="60402" hidden="1" x14ac:dyDescent="0.25"/>
    <row r="60403" hidden="1" x14ac:dyDescent="0.25"/>
    <row r="60404" hidden="1" x14ac:dyDescent="0.25"/>
    <row r="60405" hidden="1" x14ac:dyDescent="0.25"/>
    <row r="60406" hidden="1" x14ac:dyDescent="0.25"/>
    <row r="60407" hidden="1" x14ac:dyDescent="0.25"/>
    <row r="60408" hidden="1" x14ac:dyDescent="0.25"/>
    <row r="60409" hidden="1" x14ac:dyDescent="0.25"/>
    <row r="60410" hidden="1" x14ac:dyDescent="0.25"/>
    <row r="60411" hidden="1" x14ac:dyDescent="0.25"/>
    <row r="60412" hidden="1" x14ac:dyDescent="0.25"/>
    <row r="60413" hidden="1" x14ac:dyDescent="0.25"/>
    <row r="60414" hidden="1" x14ac:dyDescent="0.25"/>
    <row r="60415" hidden="1" x14ac:dyDescent="0.25"/>
    <row r="60416" hidden="1" x14ac:dyDescent="0.25"/>
    <row r="60417" hidden="1" x14ac:dyDescent="0.25"/>
    <row r="60418" hidden="1" x14ac:dyDescent="0.25"/>
    <row r="60419" hidden="1" x14ac:dyDescent="0.25"/>
    <row r="60420" hidden="1" x14ac:dyDescent="0.25"/>
    <row r="60421" hidden="1" x14ac:dyDescent="0.25"/>
    <row r="60422" hidden="1" x14ac:dyDescent="0.25"/>
    <row r="60423" hidden="1" x14ac:dyDescent="0.25"/>
    <row r="60424" hidden="1" x14ac:dyDescent="0.25"/>
    <row r="60425" hidden="1" x14ac:dyDescent="0.25"/>
    <row r="60426" hidden="1" x14ac:dyDescent="0.25"/>
    <row r="60427" hidden="1" x14ac:dyDescent="0.25"/>
    <row r="60428" hidden="1" x14ac:dyDescent="0.25"/>
    <row r="60429" hidden="1" x14ac:dyDescent="0.25"/>
    <row r="60430" hidden="1" x14ac:dyDescent="0.25"/>
    <row r="60431" hidden="1" x14ac:dyDescent="0.25"/>
    <row r="60432" hidden="1" x14ac:dyDescent="0.25"/>
    <row r="60433" hidden="1" x14ac:dyDescent="0.25"/>
    <row r="60434" hidden="1" x14ac:dyDescent="0.25"/>
    <row r="60435" hidden="1" x14ac:dyDescent="0.25"/>
    <row r="60436" hidden="1" x14ac:dyDescent="0.25"/>
    <row r="60437" hidden="1" x14ac:dyDescent="0.25"/>
    <row r="60438" hidden="1" x14ac:dyDescent="0.25"/>
    <row r="60439" hidden="1" x14ac:dyDescent="0.25"/>
    <row r="60440" hidden="1" x14ac:dyDescent="0.25"/>
    <row r="60441" hidden="1" x14ac:dyDescent="0.25"/>
    <row r="60442" hidden="1" x14ac:dyDescent="0.25"/>
    <row r="60443" hidden="1" x14ac:dyDescent="0.25"/>
    <row r="60444" hidden="1" x14ac:dyDescent="0.25"/>
    <row r="60445" hidden="1" x14ac:dyDescent="0.25"/>
    <row r="60446" hidden="1" x14ac:dyDescent="0.25"/>
    <row r="60447" hidden="1" x14ac:dyDescent="0.25"/>
    <row r="60448" hidden="1" x14ac:dyDescent="0.25"/>
    <row r="60449" hidden="1" x14ac:dyDescent="0.25"/>
    <row r="60450" hidden="1" x14ac:dyDescent="0.25"/>
    <row r="60451" hidden="1" x14ac:dyDescent="0.25"/>
    <row r="60452" hidden="1" x14ac:dyDescent="0.25"/>
    <row r="60453" hidden="1" x14ac:dyDescent="0.25"/>
    <row r="60454" hidden="1" x14ac:dyDescent="0.25"/>
    <row r="60455" hidden="1" x14ac:dyDescent="0.25"/>
    <row r="60456" hidden="1" x14ac:dyDescent="0.25"/>
    <row r="60457" hidden="1" x14ac:dyDescent="0.25"/>
    <row r="60458" hidden="1" x14ac:dyDescent="0.25"/>
    <row r="60459" hidden="1" x14ac:dyDescent="0.25"/>
    <row r="60460" hidden="1" x14ac:dyDescent="0.25"/>
    <row r="60461" hidden="1" x14ac:dyDescent="0.25"/>
    <row r="60462" hidden="1" x14ac:dyDescent="0.25"/>
    <row r="60463" hidden="1" x14ac:dyDescent="0.25"/>
    <row r="60464" hidden="1" x14ac:dyDescent="0.25"/>
    <row r="60465" hidden="1" x14ac:dyDescent="0.25"/>
    <row r="60466" hidden="1" x14ac:dyDescent="0.25"/>
    <row r="60467" hidden="1" x14ac:dyDescent="0.25"/>
    <row r="60468" hidden="1" x14ac:dyDescent="0.25"/>
    <row r="60469" hidden="1" x14ac:dyDescent="0.25"/>
    <row r="60470" hidden="1" x14ac:dyDescent="0.25"/>
    <row r="60471" hidden="1" x14ac:dyDescent="0.25"/>
    <row r="60472" hidden="1" x14ac:dyDescent="0.25"/>
    <row r="60473" hidden="1" x14ac:dyDescent="0.25"/>
    <row r="60474" hidden="1" x14ac:dyDescent="0.25"/>
    <row r="60475" hidden="1" x14ac:dyDescent="0.25"/>
    <row r="60476" hidden="1" x14ac:dyDescent="0.25"/>
    <row r="60477" hidden="1" x14ac:dyDescent="0.25"/>
    <row r="60478" hidden="1" x14ac:dyDescent="0.25"/>
    <row r="60479" hidden="1" x14ac:dyDescent="0.25"/>
    <row r="60480" hidden="1" x14ac:dyDescent="0.25"/>
    <row r="60481" hidden="1" x14ac:dyDescent="0.25"/>
    <row r="60482" hidden="1" x14ac:dyDescent="0.25"/>
    <row r="60483" hidden="1" x14ac:dyDescent="0.25"/>
    <row r="60484" hidden="1" x14ac:dyDescent="0.25"/>
    <row r="60485" hidden="1" x14ac:dyDescent="0.25"/>
    <row r="60486" hidden="1" x14ac:dyDescent="0.25"/>
    <row r="60487" hidden="1" x14ac:dyDescent="0.25"/>
    <row r="60488" hidden="1" x14ac:dyDescent="0.25"/>
    <row r="60489" hidden="1" x14ac:dyDescent="0.25"/>
    <row r="60490" hidden="1" x14ac:dyDescent="0.25"/>
    <row r="60491" hidden="1" x14ac:dyDescent="0.25"/>
    <row r="60492" hidden="1" x14ac:dyDescent="0.25"/>
    <row r="60493" hidden="1" x14ac:dyDescent="0.25"/>
    <row r="60494" hidden="1" x14ac:dyDescent="0.25"/>
    <row r="60495" hidden="1" x14ac:dyDescent="0.25"/>
    <row r="60496" hidden="1" x14ac:dyDescent="0.25"/>
    <row r="60497" hidden="1" x14ac:dyDescent="0.25"/>
    <row r="60498" hidden="1" x14ac:dyDescent="0.25"/>
    <row r="60499" hidden="1" x14ac:dyDescent="0.25"/>
    <row r="60500" hidden="1" x14ac:dyDescent="0.25"/>
    <row r="60501" hidden="1" x14ac:dyDescent="0.25"/>
    <row r="60502" hidden="1" x14ac:dyDescent="0.25"/>
    <row r="60503" hidden="1" x14ac:dyDescent="0.25"/>
    <row r="60504" hidden="1" x14ac:dyDescent="0.25"/>
    <row r="60505" hidden="1" x14ac:dyDescent="0.25"/>
    <row r="60506" hidden="1" x14ac:dyDescent="0.25"/>
    <row r="60507" hidden="1" x14ac:dyDescent="0.25"/>
    <row r="60508" hidden="1" x14ac:dyDescent="0.25"/>
    <row r="60509" hidden="1" x14ac:dyDescent="0.25"/>
    <row r="60510" hidden="1" x14ac:dyDescent="0.25"/>
    <row r="60511" hidden="1" x14ac:dyDescent="0.25"/>
    <row r="60512" hidden="1" x14ac:dyDescent="0.25"/>
    <row r="60513" hidden="1" x14ac:dyDescent="0.25"/>
    <row r="60514" hidden="1" x14ac:dyDescent="0.25"/>
    <row r="60515" hidden="1" x14ac:dyDescent="0.25"/>
    <row r="60516" hidden="1" x14ac:dyDescent="0.25"/>
    <row r="60517" hidden="1" x14ac:dyDescent="0.25"/>
    <row r="60518" hidden="1" x14ac:dyDescent="0.25"/>
    <row r="60519" hidden="1" x14ac:dyDescent="0.25"/>
    <row r="60520" hidden="1" x14ac:dyDescent="0.25"/>
    <row r="60521" hidden="1" x14ac:dyDescent="0.25"/>
    <row r="60522" hidden="1" x14ac:dyDescent="0.25"/>
    <row r="60523" hidden="1" x14ac:dyDescent="0.25"/>
    <row r="60524" hidden="1" x14ac:dyDescent="0.25"/>
    <row r="60525" hidden="1" x14ac:dyDescent="0.25"/>
    <row r="60526" hidden="1" x14ac:dyDescent="0.25"/>
    <row r="60527" hidden="1" x14ac:dyDescent="0.25"/>
    <row r="60528" hidden="1" x14ac:dyDescent="0.25"/>
    <row r="60529" hidden="1" x14ac:dyDescent="0.25"/>
    <row r="60530" hidden="1" x14ac:dyDescent="0.25"/>
    <row r="60531" hidden="1" x14ac:dyDescent="0.25"/>
    <row r="60532" hidden="1" x14ac:dyDescent="0.25"/>
    <row r="60533" hidden="1" x14ac:dyDescent="0.25"/>
    <row r="60534" hidden="1" x14ac:dyDescent="0.25"/>
    <row r="60535" hidden="1" x14ac:dyDescent="0.25"/>
    <row r="60536" hidden="1" x14ac:dyDescent="0.25"/>
    <row r="60537" hidden="1" x14ac:dyDescent="0.25"/>
    <row r="60538" hidden="1" x14ac:dyDescent="0.25"/>
    <row r="60539" hidden="1" x14ac:dyDescent="0.25"/>
    <row r="60540" hidden="1" x14ac:dyDescent="0.25"/>
    <row r="60541" hidden="1" x14ac:dyDescent="0.25"/>
    <row r="60542" hidden="1" x14ac:dyDescent="0.25"/>
    <row r="60543" hidden="1" x14ac:dyDescent="0.25"/>
    <row r="60544" hidden="1" x14ac:dyDescent="0.25"/>
    <row r="60545" hidden="1" x14ac:dyDescent="0.25"/>
    <row r="60546" hidden="1" x14ac:dyDescent="0.25"/>
    <row r="60547" hidden="1" x14ac:dyDescent="0.25"/>
    <row r="60548" hidden="1" x14ac:dyDescent="0.25"/>
    <row r="60549" hidden="1" x14ac:dyDescent="0.25"/>
    <row r="60550" hidden="1" x14ac:dyDescent="0.25"/>
    <row r="60551" hidden="1" x14ac:dyDescent="0.25"/>
    <row r="60552" hidden="1" x14ac:dyDescent="0.25"/>
    <row r="60553" hidden="1" x14ac:dyDescent="0.25"/>
    <row r="60554" hidden="1" x14ac:dyDescent="0.25"/>
    <row r="60555" hidden="1" x14ac:dyDescent="0.25"/>
    <row r="60556" hidden="1" x14ac:dyDescent="0.25"/>
    <row r="60557" hidden="1" x14ac:dyDescent="0.25"/>
    <row r="60558" hidden="1" x14ac:dyDescent="0.25"/>
    <row r="60559" hidden="1" x14ac:dyDescent="0.25"/>
    <row r="60560" hidden="1" x14ac:dyDescent="0.25"/>
    <row r="60561" hidden="1" x14ac:dyDescent="0.25"/>
    <row r="60562" hidden="1" x14ac:dyDescent="0.25"/>
    <row r="60563" hidden="1" x14ac:dyDescent="0.25"/>
    <row r="60564" hidden="1" x14ac:dyDescent="0.25"/>
    <row r="60565" hidden="1" x14ac:dyDescent="0.25"/>
    <row r="60566" hidden="1" x14ac:dyDescent="0.25"/>
    <row r="60567" hidden="1" x14ac:dyDescent="0.25"/>
    <row r="60568" hidden="1" x14ac:dyDescent="0.25"/>
    <row r="60569" hidden="1" x14ac:dyDescent="0.25"/>
    <row r="60570" hidden="1" x14ac:dyDescent="0.25"/>
    <row r="60571" hidden="1" x14ac:dyDescent="0.25"/>
    <row r="60572" hidden="1" x14ac:dyDescent="0.25"/>
    <row r="60573" hidden="1" x14ac:dyDescent="0.25"/>
    <row r="60574" hidden="1" x14ac:dyDescent="0.25"/>
    <row r="60575" hidden="1" x14ac:dyDescent="0.25"/>
    <row r="60576" hidden="1" x14ac:dyDescent="0.25"/>
    <row r="60577" hidden="1" x14ac:dyDescent="0.25"/>
    <row r="60578" hidden="1" x14ac:dyDescent="0.25"/>
    <row r="60579" hidden="1" x14ac:dyDescent="0.25"/>
    <row r="60580" hidden="1" x14ac:dyDescent="0.25"/>
    <row r="60581" hidden="1" x14ac:dyDescent="0.25"/>
    <row r="60582" hidden="1" x14ac:dyDescent="0.25"/>
    <row r="60583" hidden="1" x14ac:dyDescent="0.25"/>
    <row r="60584" hidden="1" x14ac:dyDescent="0.25"/>
    <row r="60585" hidden="1" x14ac:dyDescent="0.25"/>
    <row r="60586" hidden="1" x14ac:dyDescent="0.25"/>
    <row r="60587" hidden="1" x14ac:dyDescent="0.25"/>
    <row r="60588" hidden="1" x14ac:dyDescent="0.25"/>
    <row r="60589" hidden="1" x14ac:dyDescent="0.25"/>
    <row r="60590" hidden="1" x14ac:dyDescent="0.25"/>
    <row r="60591" hidden="1" x14ac:dyDescent="0.25"/>
    <row r="60592" hidden="1" x14ac:dyDescent="0.25"/>
    <row r="60593" hidden="1" x14ac:dyDescent="0.25"/>
    <row r="60594" hidden="1" x14ac:dyDescent="0.25"/>
    <row r="60595" hidden="1" x14ac:dyDescent="0.25"/>
    <row r="60596" hidden="1" x14ac:dyDescent="0.25"/>
    <row r="60597" hidden="1" x14ac:dyDescent="0.25"/>
    <row r="60598" hidden="1" x14ac:dyDescent="0.25"/>
    <row r="60599" hidden="1" x14ac:dyDescent="0.25"/>
    <row r="60600" hidden="1" x14ac:dyDescent="0.25"/>
    <row r="60601" hidden="1" x14ac:dyDescent="0.25"/>
    <row r="60602" hidden="1" x14ac:dyDescent="0.25"/>
    <row r="60603" hidden="1" x14ac:dyDescent="0.25"/>
    <row r="60604" hidden="1" x14ac:dyDescent="0.25"/>
    <row r="60605" hidden="1" x14ac:dyDescent="0.25"/>
    <row r="60606" hidden="1" x14ac:dyDescent="0.25"/>
    <row r="60607" hidden="1" x14ac:dyDescent="0.25"/>
    <row r="60608" hidden="1" x14ac:dyDescent="0.25"/>
    <row r="60609" hidden="1" x14ac:dyDescent="0.25"/>
    <row r="60610" hidden="1" x14ac:dyDescent="0.25"/>
    <row r="60611" hidden="1" x14ac:dyDescent="0.25"/>
    <row r="60612" hidden="1" x14ac:dyDescent="0.25"/>
    <row r="60613" hidden="1" x14ac:dyDescent="0.25"/>
    <row r="60614" hidden="1" x14ac:dyDescent="0.25"/>
    <row r="60615" hidden="1" x14ac:dyDescent="0.25"/>
    <row r="60616" hidden="1" x14ac:dyDescent="0.25"/>
    <row r="60617" hidden="1" x14ac:dyDescent="0.25"/>
    <row r="60618" hidden="1" x14ac:dyDescent="0.25"/>
    <row r="60619" hidden="1" x14ac:dyDescent="0.25"/>
    <row r="60620" hidden="1" x14ac:dyDescent="0.25"/>
    <row r="60621" hidden="1" x14ac:dyDescent="0.25"/>
    <row r="60622" hidden="1" x14ac:dyDescent="0.25"/>
    <row r="60623" hidden="1" x14ac:dyDescent="0.25"/>
    <row r="60624" hidden="1" x14ac:dyDescent="0.25"/>
    <row r="60625" hidden="1" x14ac:dyDescent="0.25"/>
    <row r="60626" hidden="1" x14ac:dyDescent="0.25"/>
    <row r="60627" hidden="1" x14ac:dyDescent="0.25"/>
    <row r="60628" hidden="1" x14ac:dyDescent="0.25"/>
    <row r="60629" hidden="1" x14ac:dyDescent="0.25"/>
    <row r="60630" hidden="1" x14ac:dyDescent="0.25"/>
    <row r="60631" hidden="1" x14ac:dyDescent="0.25"/>
    <row r="60632" hidden="1" x14ac:dyDescent="0.25"/>
    <row r="60633" hidden="1" x14ac:dyDescent="0.25"/>
    <row r="60634" hidden="1" x14ac:dyDescent="0.25"/>
    <row r="60635" hidden="1" x14ac:dyDescent="0.25"/>
    <row r="60636" hidden="1" x14ac:dyDescent="0.25"/>
    <row r="60637" hidden="1" x14ac:dyDescent="0.25"/>
    <row r="60638" hidden="1" x14ac:dyDescent="0.25"/>
    <row r="60639" hidden="1" x14ac:dyDescent="0.25"/>
    <row r="60640" hidden="1" x14ac:dyDescent="0.25"/>
    <row r="60641" hidden="1" x14ac:dyDescent="0.25"/>
    <row r="60642" hidden="1" x14ac:dyDescent="0.25"/>
    <row r="60643" hidden="1" x14ac:dyDescent="0.25"/>
    <row r="60644" hidden="1" x14ac:dyDescent="0.25"/>
    <row r="60645" hidden="1" x14ac:dyDescent="0.25"/>
    <row r="60646" hidden="1" x14ac:dyDescent="0.25"/>
    <row r="60647" hidden="1" x14ac:dyDescent="0.25"/>
    <row r="60648" hidden="1" x14ac:dyDescent="0.25"/>
    <row r="60649" hidden="1" x14ac:dyDescent="0.25"/>
    <row r="60650" hidden="1" x14ac:dyDescent="0.25"/>
    <row r="60651" hidden="1" x14ac:dyDescent="0.25"/>
    <row r="60652" hidden="1" x14ac:dyDescent="0.25"/>
    <row r="60653" hidden="1" x14ac:dyDescent="0.25"/>
    <row r="60654" hidden="1" x14ac:dyDescent="0.25"/>
    <row r="60655" hidden="1" x14ac:dyDescent="0.25"/>
    <row r="60656" hidden="1" x14ac:dyDescent="0.25"/>
    <row r="60657" hidden="1" x14ac:dyDescent="0.25"/>
    <row r="60658" hidden="1" x14ac:dyDescent="0.25"/>
    <row r="60659" hidden="1" x14ac:dyDescent="0.25"/>
    <row r="60660" hidden="1" x14ac:dyDescent="0.25"/>
    <row r="60661" hidden="1" x14ac:dyDescent="0.25"/>
    <row r="60662" hidden="1" x14ac:dyDescent="0.25"/>
    <row r="60663" hidden="1" x14ac:dyDescent="0.25"/>
    <row r="60664" hidden="1" x14ac:dyDescent="0.25"/>
    <row r="60665" hidden="1" x14ac:dyDescent="0.25"/>
    <row r="60666" hidden="1" x14ac:dyDescent="0.25"/>
    <row r="60667" hidden="1" x14ac:dyDescent="0.25"/>
    <row r="60668" hidden="1" x14ac:dyDescent="0.25"/>
    <row r="60669" hidden="1" x14ac:dyDescent="0.25"/>
    <row r="60670" hidden="1" x14ac:dyDescent="0.25"/>
    <row r="60671" hidden="1" x14ac:dyDescent="0.25"/>
    <row r="60672" hidden="1" x14ac:dyDescent="0.25"/>
    <row r="60673" hidden="1" x14ac:dyDescent="0.25"/>
    <row r="60674" hidden="1" x14ac:dyDescent="0.25"/>
    <row r="60675" hidden="1" x14ac:dyDescent="0.25"/>
    <row r="60676" hidden="1" x14ac:dyDescent="0.25"/>
    <row r="60677" hidden="1" x14ac:dyDescent="0.25"/>
    <row r="60678" hidden="1" x14ac:dyDescent="0.25"/>
    <row r="60679" hidden="1" x14ac:dyDescent="0.25"/>
    <row r="60680" hidden="1" x14ac:dyDescent="0.25"/>
    <row r="60681" hidden="1" x14ac:dyDescent="0.25"/>
    <row r="60682" hidden="1" x14ac:dyDescent="0.25"/>
    <row r="60683" hidden="1" x14ac:dyDescent="0.25"/>
    <row r="60684" hidden="1" x14ac:dyDescent="0.25"/>
    <row r="60685" hidden="1" x14ac:dyDescent="0.25"/>
    <row r="60686" hidden="1" x14ac:dyDescent="0.25"/>
    <row r="60687" hidden="1" x14ac:dyDescent="0.25"/>
    <row r="60688" hidden="1" x14ac:dyDescent="0.25"/>
    <row r="60689" hidden="1" x14ac:dyDescent="0.25"/>
    <row r="60690" hidden="1" x14ac:dyDescent="0.25"/>
    <row r="60691" hidden="1" x14ac:dyDescent="0.25"/>
    <row r="60692" hidden="1" x14ac:dyDescent="0.25"/>
    <row r="60693" hidden="1" x14ac:dyDescent="0.25"/>
    <row r="60694" hidden="1" x14ac:dyDescent="0.25"/>
    <row r="60695" hidden="1" x14ac:dyDescent="0.25"/>
    <row r="60696" hidden="1" x14ac:dyDescent="0.25"/>
    <row r="60697" hidden="1" x14ac:dyDescent="0.25"/>
    <row r="60698" hidden="1" x14ac:dyDescent="0.25"/>
    <row r="60699" hidden="1" x14ac:dyDescent="0.25"/>
    <row r="60700" hidden="1" x14ac:dyDescent="0.25"/>
    <row r="60701" hidden="1" x14ac:dyDescent="0.25"/>
    <row r="60702" hidden="1" x14ac:dyDescent="0.25"/>
    <row r="60703" hidden="1" x14ac:dyDescent="0.25"/>
    <row r="60704" hidden="1" x14ac:dyDescent="0.25"/>
    <row r="60705" hidden="1" x14ac:dyDescent="0.25"/>
    <row r="60706" hidden="1" x14ac:dyDescent="0.25"/>
    <row r="60707" hidden="1" x14ac:dyDescent="0.25"/>
    <row r="60708" hidden="1" x14ac:dyDescent="0.25"/>
    <row r="60709" hidden="1" x14ac:dyDescent="0.25"/>
    <row r="60710" hidden="1" x14ac:dyDescent="0.25"/>
    <row r="60711" hidden="1" x14ac:dyDescent="0.25"/>
    <row r="60712" hidden="1" x14ac:dyDescent="0.25"/>
    <row r="60713" hidden="1" x14ac:dyDescent="0.25"/>
    <row r="60714" hidden="1" x14ac:dyDescent="0.25"/>
    <row r="60715" hidden="1" x14ac:dyDescent="0.25"/>
    <row r="60716" hidden="1" x14ac:dyDescent="0.25"/>
    <row r="60717" hidden="1" x14ac:dyDescent="0.25"/>
    <row r="60718" hidden="1" x14ac:dyDescent="0.25"/>
    <row r="60719" hidden="1" x14ac:dyDescent="0.25"/>
    <row r="60720" hidden="1" x14ac:dyDescent="0.25"/>
    <row r="60721" hidden="1" x14ac:dyDescent="0.25"/>
    <row r="60722" hidden="1" x14ac:dyDescent="0.25"/>
    <row r="60723" hidden="1" x14ac:dyDescent="0.25"/>
    <row r="60724" hidden="1" x14ac:dyDescent="0.25"/>
    <row r="60725" hidden="1" x14ac:dyDescent="0.25"/>
    <row r="60726" hidden="1" x14ac:dyDescent="0.25"/>
    <row r="60727" hidden="1" x14ac:dyDescent="0.25"/>
    <row r="60728" hidden="1" x14ac:dyDescent="0.25"/>
    <row r="60729" hidden="1" x14ac:dyDescent="0.25"/>
    <row r="60730" hidden="1" x14ac:dyDescent="0.25"/>
    <row r="60731" hidden="1" x14ac:dyDescent="0.25"/>
    <row r="60732" hidden="1" x14ac:dyDescent="0.25"/>
    <row r="60733" hidden="1" x14ac:dyDescent="0.25"/>
    <row r="60734" hidden="1" x14ac:dyDescent="0.25"/>
    <row r="60735" hidden="1" x14ac:dyDescent="0.25"/>
    <row r="60736" hidden="1" x14ac:dyDescent="0.25"/>
    <row r="60737" hidden="1" x14ac:dyDescent="0.25"/>
    <row r="60738" hidden="1" x14ac:dyDescent="0.25"/>
    <row r="60739" hidden="1" x14ac:dyDescent="0.25"/>
    <row r="60740" hidden="1" x14ac:dyDescent="0.25"/>
    <row r="60741" hidden="1" x14ac:dyDescent="0.25"/>
    <row r="60742" hidden="1" x14ac:dyDescent="0.25"/>
    <row r="60743" hidden="1" x14ac:dyDescent="0.25"/>
    <row r="60744" hidden="1" x14ac:dyDescent="0.25"/>
    <row r="60745" hidden="1" x14ac:dyDescent="0.25"/>
    <row r="60746" hidden="1" x14ac:dyDescent="0.25"/>
    <row r="60747" hidden="1" x14ac:dyDescent="0.25"/>
    <row r="60748" hidden="1" x14ac:dyDescent="0.25"/>
    <row r="60749" hidden="1" x14ac:dyDescent="0.25"/>
    <row r="60750" hidden="1" x14ac:dyDescent="0.25"/>
    <row r="60751" hidden="1" x14ac:dyDescent="0.25"/>
    <row r="60752" hidden="1" x14ac:dyDescent="0.25"/>
    <row r="60753" hidden="1" x14ac:dyDescent="0.25"/>
    <row r="60754" hidden="1" x14ac:dyDescent="0.25"/>
    <row r="60755" hidden="1" x14ac:dyDescent="0.25"/>
    <row r="60756" hidden="1" x14ac:dyDescent="0.25"/>
    <row r="60757" hidden="1" x14ac:dyDescent="0.25"/>
    <row r="60758" hidden="1" x14ac:dyDescent="0.25"/>
    <row r="60759" hidden="1" x14ac:dyDescent="0.25"/>
    <row r="60760" hidden="1" x14ac:dyDescent="0.25"/>
    <row r="60761" hidden="1" x14ac:dyDescent="0.25"/>
    <row r="60762" hidden="1" x14ac:dyDescent="0.25"/>
    <row r="60763" hidden="1" x14ac:dyDescent="0.25"/>
    <row r="60764" hidden="1" x14ac:dyDescent="0.25"/>
    <row r="60765" hidden="1" x14ac:dyDescent="0.25"/>
    <row r="60766" hidden="1" x14ac:dyDescent="0.25"/>
    <row r="60767" hidden="1" x14ac:dyDescent="0.25"/>
    <row r="60768" hidden="1" x14ac:dyDescent="0.25"/>
    <row r="60769" hidden="1" x14ac:dyDescent="0.25"/>
    <row r="60770" hidden="1" x14ac:dyDescent="0.25"/>
    <row r="60771" hidden="1" x14ac:dyDescent="0.25"/>
    <row r="60772" hidden="1" x14ac:dyDescent="0.25"/>
    <row r="60773" hidden="1" x14ac:dyDescent="0.25"/>
    <row r="60774" hidden="1" x14ac:dyDescent="0.25"/>
    <row r="60775" hidden="1" x14ac:dyDescent="0.25"/>
    <row r="60776" hidden="1" x14ac:dyDescent="0.25"/>
    <row r="60777" hidden="1" x14ac:dyDescent="0.25"/>
    <row r="60778" hidden="1" x14ac:dyDescent="0.25"/>
    <row r="60779" hidden="1" x14ac:dyDescent="0.25"/>
    <row r="60780" hidden="1" x14ac:dyDescent="0.25"/>
    <row r="60781" hidden="1" x14ac:dyDescent="0.25"/>
    <row r="60782" hidden="1" x14ac:dyDescent="0.25"/>
    <row r="60783" hidden="1" x14ac:dyDescent="0.25"/>
    <row r="60784" hidden="1" x14ac:dyDescent="0.25"/>
    <row r="60785" hidden="1" x14ac:dyDescent="0.25"/>
    <row r="60786" hidden="1" x14ac:dyDescent="0.25"/>
    <row r="60787" hidden="1" x14ac:dyDescent="0.25"/>
    <row r="60788" hidden="1" x14ac:dyDescent="0.25"/>
    <row r="60789" hidden="1" x14ac:dyDescent="0.25"/>
    <row r="60790" hidden="1" x14ac:dyDescent="0.25"/>
    <row r="60791" hidden="1" x14ac:dyDescent="0.25"/>
    <row r="60792" hidden="1" x14ac:dyDescent="0.25"/>
    <row r="60793" hidden="1" x14ac:dyDescent="0.25"/>
    <row r="60794" hidden="1" x14ac:dyDescent="0.25"/>
    <row r="60795" hidden="1" x14ac:dyDescent="0.25"/>
    <row r="60796" hidden="1" x14ac:dyDescent="0.25"/>
    <row r="60797" hidden="1" x14ac:dyDescent="0.25"/>
    <row r="60798" hidden="1" x14ac:dyDescent="0.25"/>
    <row r="60799" hidden="1" x14ac:dyDescent="0.25"/>
    <row r="60800" hidden="1" x14ac:dyDescent="0.25"/>
    <row r="60801" hidden="1" x14ac:dyDescent="0.25"/>
    <row r="60802" hidden="1" x14ac:dyDescent="0.25"/>
    <row r="60803" hidden="1" x14ac:dyDescent="0.25"/>
    <row r="60804" hidden="1" x14ac:dyDescent="0.25"/>
    <row r="60805" hidden="1" x14ac:dyDescent="0.25"/>
    <row r="60806" hidden="1" x14ac:dyDescent="0.25"/>
    <row r="60807" hidden="1" x14ac:dyDescent="0.25"/>
    <row r="60808" hidden="1" x14ac:dyDescent="0.25"/>
    <row r="60809" hidden="1" x14ac:dyDescent="0.25"/>
    <row r="60810" hidden="1" x14ac:dyDescent="0.25"/>
    <row r="60811" hidden="1" x14ac:dyDescent="0.25"/>
    <row r="60812" hidden="1" x14ac:dyDescent="0.25"/>
    <row r="60813" hidden="1" x14ac:dyDescent="0.25"/>
    <row r="60814" hidden="1" x14ac:dyDescent="0.25"/>
    <row r="60815" hidden="1" x14ac:dyDescent="0.25"/>
    <row r="60816" hidden="1" x14ac:dyDescent="0.25"/>
    <row r="60817" hidden="1" x14ac:dyDescent="0.25"/>
    <row r="60818" hidden="1" x14ac:dyDescent="0.25"/>
    <row r="60819" hidden="1" x14ac:dyDescent="0.25"/>
    <row r="60820" hidden="1" x14ac:dyDescent="0.25"/>
    <row r="60821" hidden="1" x14ac:dyDescent="0.25"/>
    <row r="60822" hidden="1" x14ac:dyDescent="0.25"/>
    <row r="60823" hidden="1" x14ac:dyDescent="0.25"/>
    <row r="60824" hidden="1" x14ac:dyDescent="0.25"/>
    <row r="60825" hidden="1" x14ac:dyDescent="0.25"/>
    <row r="60826" hidden="1" x14ac:dyDescent="0.25"/>
    <row r="60827" hidden="1" x14ac:dyDescent="0.25"/>
    <row r="60828" hidden="1" x14ac:dyDescent="0.25"/>
    <row r="60829" hidden="1" x14ac:dyDescent="0.25"/>
    <row r="60830" hidden="1" x14ac:dyDescent="0.25"/>
    <row r="60831" hidden="1" x14ac:dyDescent="0.25"/>
    <row r="60832" hidden="1" x14ac:dyDescent="0.25"/>
    <row r="60833" hidden="1" x14ac:dyDescent="0.25"/>
    <row r="60834" hidden="1" x14ac:dyDescent="0.25"/>
    <row r="60835" hidden="1" x14ac:dyDescent="0.25"/>
    <row r="60836" hidden="1" x14ac:dyDescent="0.25"/>
    <row r="60837" hidden="1" x14ac:dyDescent="0.25"/>
    <row r="60838" hidden="1" x14ac:dyDescent="0.25"/>
    <row r="60839" hidden="1" x14ac:dyDescent="0.25"/>
    <row r="60840" hidden="1" x14ac:dyDescent="0.25"/>
    <row r="60841" hidden="1" x14ac:dyDescent="0.25"/>
    <row r="60842" hidden="1" x14ac:dyDescent="0.25"/>
    <row r="60843" hidden="1" x14ac:dyDescent="0.25"/>
    <row r="60844" hidden="1" x14ac:dyDescent="0.25"/>
    <row r="60845" hidden="1" x14ac:dyDescent="0.25"/>
    <row r="60846" hidden="1" x14ac:dyDescent="0.25"/>
    <row r="60847" hidden="1" x14ac:dyDescent="0.25"/>
    <row r="60848" hidden="1" x14ac:dyDescent="0.25"/>
    <row r="60849" hidden="1" x14ac:dyDescent="0.25"/>
    <row r="60850" hidden="1" x14ac:dyDescent="0.25"/>
    <row r="60851" hidden="1" x14ac:dyDescent="0.25"/>
    <row r="60852" hidden="1" x14ac:dyDescent="0.25"/>
    <row r="60853" hidden="1" x14ac:dyDescent="0.25"/>
    <row r="60854" hidden="1" x14ac:dyDescent="0.25"/>
    <row r="60855" hidden="1" x14ac:dyDescent="0.25"/>
    <row r="60856" hidden="1" x14ac:dyDescent="0.25"/>
    <row r="60857" hidden="1" x14ac:dyDescent="0.25"/>
    <row r="60858" hidden="1" x14ac:dyDescent="0.25"/>
    <row r="60859" hidden="1" x14ac:dyDescent="0.25"/>
    <row r="60860" hidden="1" x14ac:dyDescent="0.25"/>
    <row r="60861" hidden="1" x14ac:dyDescent="0.25"/>
    <row r="60862" hidden="1" x14ac:dyDescent="0.25"/>
    <row r="60863" hidden="1" x14ac:dyDescent="0.25"/>
    <row r="60864" hidden="1" x14ac:dyDescent="0.25"/>
    <row r="60865" hidden="1" x14ac:dyDescent="0.25"/>
    <row r="60866" hidden="1" x14ac:dyDescent="0.25"/>
    <row r="60867" hidden="1" x14ac:dyDescent="0.25"/>
    <row r="60868" hidden="1" x14ac:dyDescent="0.25"/>
    <row r="60869" hidden="1" x14ac:dyDescent="0.25"/>
    <row r="60870" hidden="1" x14ac:dyDescent="0.25"/>
    <row r="60871" hidden="1" x14ac:dyDescent="0.25"/>
    <row r="60872" hidden="1" x14ac:dyDescent="0.25"/>
    <row r="60873" hidden="1" x14ac:dyDescent="0.25"/>
    <row r="60874" hidden="1" x14ac:dyDescent="0.25"/>
    <row r="60875" hidden="1" x14ac:dyDescent="0.25"/>
    <row r="60876" hidden="1" x14ac:dyDescent="0.25"/>
    <row r="60877" hidden="1" x14ac:dyDescent="0.25"/>
    <row r="60878" hidden="1" x14ac:dyDescent="0.25"/>
    <row r="60879" hidden="1" x14ac:dyDescent="0.25"/>
    <row r="60880" hidden="1" x14ac:dyDescent="0.25"/>
    <row r="60881" hidden="1" x14ac:dyDescent="0.25"/>
    <row r="60882" hidden="1" x14ac:dyDescent="0.25"/>
    <row r="60883" hidden="1" x14ac:dyDescent="0.25"/>
    <row r="60884" hidden="1" x14ac:dyDescent="0.25"/>
    <row r="60885" hidden="1" x14ac:dyDescent="0.25"/>
    <row r="60886" hidden="1" x14ac:dyDescent="0.25"/>
    <row r="60887" hidden="1" x14ac:dyDescent="0.25"/>
    <row r="60888" hidden="1" x14ac:dyDescent="0.25"/>
    <row r="60889" hidden="1" x14ac:dyDescent="0.25"/>
    <row r="60890" hidden="1" x14ac:dyDescent="0.25"/>
    <row r="60891" hidden="1" x14ac:dyDescent="0.25"/>
    <row r="60892" hidden="1" x14ac:dyDescent="0.25"/>
    <row r="60893" hidden="1" x14ac:dyDescent="0.25"/>
    <row r="60894" hidden="1" x14ac:dyDescent="0.25"/>
    <row r="60895" hidden="1" x14ac:dyDescent="0.25"/>
    <row r="60896" hidden="1" x14ac:dyDescent="0.25"/>
    <row r="60897" hidden="1" x14ac:dyDescent="0.25"/>
    <row r="60898" hidden="1" x14ac:dyDescent="0.25"/>
    <row r="60899" hidden="1" x14ac:dyDescent="0.25"/>
    <row r="60900" hidden="1" x14ac:dyDescent="0.25"/>
    <row r="60901" hidden="1" x14ac:dyDescent="0.25"/>
    <row r="60902" hidden="1" x14ac:dyDescent="0.25"/>
    <row r="60903" hidden="1" x14ac:dyDescent="0.25"/>
    <row r="60904" hidden="1" x14ac:dyDescent="0.25"/>
    <row r="60905" hidden="1" x14ac:dyDescent="0.25"/>
    <row r="60906" hidden="1" x14ac:dyDescent="0.25"/>
    <row r="60907" hidden="1" x14ac:dyDescent="0.25"/>
    <row r="60908" hidden="1" x14ac:dyDescent="0.25"/>
    <row r="60909" hidden="1" x14ac:dyDescent="0.25"/>
    <row r="60910" hidden="1" x14ac:dyDescent="0.25"/>
    <row r="60911" hidden="1" x14ac:dyDescent="0.25"/>
    <row r="60912" hidden="1" x14ac:dyDescent="0.25"/>
    <row r="60913" hidden="1" x14ac:dyDescent="0.25"/>
    <row r="60914" hidden="1" x14ac:dyDescent="0.25"/>
    <row r="60915" hidden="1" x14ac:dyDescent="0.25"/>
    <row r="60916" hidden="1" x14ac:dyDescent="0.25"/>
    <row r="60917" hidden="1" x14ac:dyDescent="0.25"/>
    <row r="60918" hidden="1" x14ac:dyDescent="0.25"/>
    <row r="60919" hidden="1" x14ac:dyDescent="0.25"/>
    <row r="60920" hidden="1" x14ac:dyDescent="0.25"/>
    <row r="60921" hidden="1" x14ac:dyDescent="0.25"/>
    <row r="60922" hidden="1" x14ac:dyDescent="0.25"/>
    <row r="60923" hidden="1" x14ac:dyDescent="0.25"/>
    <row r="60924" hidden="1" x14ac:dyDescent="0.25"/>
    <row r="60925" hidden="1" x14ac:dyDescent="0.25"/>
    <row r="60926" hidden="1" x14ac:dyDescent="0.25"/>
    <row r="60927" hidden="1" x14ac:dyDescent="0.25"/>
    <row r="60928" hidden="1" x14ac:dyDescent="0.25"/>
    <row r="60929" hidden="1" x14ac:dyDescent="0.25"/>
    <row r="60930" hidden="1" x14ac:dyDescent="0.25"/>
    <row r="60931" hidden="1" x14ac:dyDescent="0.25"/>
    <row r="60932" hidden="1" x14ac:dyDescent="0.25"/>
    <row r="60933" hidden="1" x14ac:dyDescent="0.25"/>
    <row r="60934" hidden="1" x14ac:dyDescent="0.25"/>
    <row r="60935" hidden="1" x14ac:dyDescent="0.25"/>
    <row r="60936" hidden="1" x14ac:dyDescent="0.25"/>
    <row r="60937" hidden="1" x14ac:dyDescent="0.25"/>
    <row r="60938" hidden="1" x14ac:dyDescent="0.25"/>
    <row r="60939" hidden="1" x14ac:dyDescent="0.25"/>
    <row r="60940" hidden="1" x14ac:dyDescent="0.25"/>
    <row r="60941" hidden="1" x14ac:dyDescent="0.25"/>
    <row r="60942" hidden="1" x14ac:dyDescent="0.25"/>
    <row r="60943" hidden="1" x14ac:dyDescent="0.25"/>
    <row r="60944" hidden="1" x14ac:dyDescent="0.25"/>
    <row r="60945" hidden="1" x14ac:dyDescent="0.25"/>
    <row r="60946" hidden="1" x14ac:dyDescent="0.25"/>
    <row r="60947" hidden="1" x14ac:dyDescent="0.25"/>
    <row r="60948" hidden="1" x14ac:dyDescent="0.25"/>
    <row r="60949" hidden="1" x14ac:dyDescent="0.25"/>
    <row r="60950" hidden="1" x14ac:dyDescent="0.25"/>
    <row r="60951" hidden="1" x14ac:dyDescent="0.25"/>
    <row r="60952" hidden="1" x14ac:dyDescent="0.25"/>
    <row r="60953" hidden="1" x14ac:dyDescent="0.25"/>
    <row r="60954" hidden="1" x14ac:dyDescent="0.25"/>
    <row r="60955" hidden="1" x14ac:dyDescent="0.25"/>
    <row r="60956" hidden="1" x14ac:dyDescent="0.25"/>
    <row r="60957" hidden="1" x14ac:dyDescent="0.25"/>
    <row r="60958" hidden="1" x14ac:dyDescent="0.25"/>
    <row r="60959" hidden="1" x14ac:dyDescent="0.25"/>
    <row r="60960" hidden="1" x14ac:dyDescent="0.25"/>
    <row r="60961" hidden="1" x14ac:dyDescent="0.25"/>
    <row r="60962" hidden="1" x14ac:dyDescent="0.25"/>
    <row r="60963" hidden="1" x14ac:dyDescent="0.25"/>
    <row r="60964" hidden="1" x14ac:dyDescent="0.25"/>
    <row r="60965" hidden="1" x14ac:dyDescent="0.25"/>
    <row r="60966" hidden="1" x14ac:dyDescent="0.25"/>
    <row r="60967" hidden="1" x14ac:dyDescent="0.25"/>
    <row r="60968" hidden="1" x14ac:dyDescent="0.25"/>
    <row r="60969" hidden="1" x14ac:dyDescent="0.25"/>
    <row r="60970" hidden="1" x14ac:dyDescent="0.25"/>
    <row r="60971" hidden="1" x14ac:dyDescent="0.25"/>
    <row r="60972" hidden="1" x14ac:dyDescent="0.25"/>
    <row r="60973" hidden="1" x14ac:dyDescent="0.25"/>
    <row r="60974" hidden="1" x14ac:dyDescent="0.25"/>
    <row r="60975" hidden="1" x14ac:dyDescent="0.25"/>
    <row r="60976" hidden="1" x14ac:dyDescent="0.25"/>
    <row r="60977" hidden="1" x14ac:dyDescent="0.25"/>
    <row r="60978" hidden="1" x14ac:dyDescent="0.25"/>
    <row r="60979" hidden="1" x14ac:dyDescent="0.25"/>
    <row r="60980" hidden="1" x14ac:dyDescent="0.25"/>
    <row r="60981" hidden="1" x14ac:dyDescent="0.25"/>
    <row r="60982" hidden="1" x14ac:dyDescent="0.25"/>
    <row r="60983" hidden="1" x14ac:dyDescent="0.25"/>
    <row r="60984" hidden="1" x14ac:dyDescent="0.25"/>
    <row r="60985" hidden="1" x14ac:dyDescent="0.25"/>
    <row r="60986" hidden="1" x14ac:dyDescent="0.25"/>
    <row r="60987" hidden="1" x14ac:dyDescent="0.25"/>
    <row r="60988" hidden="1" x14ac:dyDescent="0.25"/>
    <row r="60989" hidden="1" x14ac:dyDescent="0.25"/>
    <row r="60990" hidden="1" x14ac:dyDescent="0.25"/>
    <row r="60991" hidden="1" x14ac:dyDescent="0.25"/>
    <row r="60992" hidden="1" x14ac:dyDescent="0.25"/>
    <row r="60993" hidden="1" x14ac:dyDescent="0.25"/>
    <row r="60994" hidden="1" x14ac:dyDescent="0.25"/>
    <row r="60995" hidden="1" x14ac:dyDescent="0.25"/>
    <row r="60996" hidden="1" x14ac:dyDescent="0.25"/>
    <row r="60997" hidden="1" x14ac:dyDescent="0.25"/>
    <row r="60998" hidden="1" x14ac:dyDescent="0.25"/>
    <row r="60999" hidden="1" x14ac:dyDescent="0.25"/>
    <row r="61000" hidden="1" x14ac:dyDescent="0.25"/>
    <row r="61001" hidden="1" x14ac:dyDescent="0.25"/>
    <row r="61002" hidden="1" x14ac:dyDescent="0.25"/>
    <row r="61003" hidden="1" x14ac:dyDescent="0.25"/>
    <row r="61004" hidden="1" x14ac:dyDescent="0.25"/>
    <row r="61005" hidden="1" x14ac:dyDescent="0.25"/>
    <row r="61006" hidden="1" x14ac:dyDescent="0.25"/>
    <row r="61007" hidden="1" x14ac:dyDescent="0.25"/>
    <row r="61008" hidden="1" x14ac:dyDescent="0.25"/>
    <row r="61009" hidden="1" x14ac:dyDescent="0.25"/>
    <row r="61010" hidden="1" x14ac:dyDescent="0.25"/>
    <row r="61011" hidden="1" x14ac:dyDescent="0.25"/>
    <row r="61012" hidden="1" x14ac:dyDescent="0.25"/>
    <row r="61013" hidden="1" x14ac:dyDescent="0.25"/>
    <row r="61014" hidden="1" x14ac:dyDescent="0.25"/>
    <row r="61015" hidden="1" x14ac:dyDescent="0.25"/>
    <row r="61016" hidden="1" x14ac:dyDescent="0.25"/>
    <row r="61017" hidden="1" x14ac:dyDescent="0.25"/>
    <row r="61018" hidden="1" x14ac:dyDescent="0.25"/>
    <row r="61019" hidden="1" x14ac:dyDescent="0.25"/>
    <row r="61020" hidden="1" x14ac:dyDescent="0.25"/>
    <row r="61021" hidden="1" x14ac:dyDescent="0.25"/>
    <row r="61022" hidden="1" x14ac:dyDescent="0.25"/>
    <row r="61023" hidden="1" x14ac:dyDescent="0.25"/>
    <row r="61024" hidden="1" x14ac:dyDescent="0.25"/>
    <row r="61025" hidden="1" x14ac:dyDescent="0.25"/>
    <row r="61026" hidden="1" x14ac:dyDescent="0.25"/>
    <row r="61027" hidden="1" x14ac:dyDescent="0.25"/>
    <row r="61028" hidden="1" x14ac:dyDescent="0.25"/>
    <row r="61029" hidden="1" x14ac:dyDescent="0.25"/>
    <row r="61030" hidden="1" x14ac:dyDescent="0.25"/>
    <row r="61031" hidden="1" x14ac:dyDescent="0.25"/>
    <row r="61032" hidden="1" x14ac:dyDescent="0.25"/>
    <row r="61033" hidden="1" x14ac:dyDescent="0.25"/>
    <row r="61034" hidden="1" x14ac:dyDescent="0.25"/>
    <row r="61035" hidden="1" x14ac:dyDescent="0.25"/>
    <row r="61036" hidden="1" x14ac:dyDescent="0.25"/>
    <row r="61037" hidden="1" x14ac:dyDescent="0.25"/>
    <row r="61038" hidden="1" x14ac:dyDescent="0.25"/>
    <row r="61039" hidden="1" x14ac:dyDescent="0.25"/>
    <row r="61040" hidden="1" x14ac:dyDescent="0.25"/>
    <row r="61041" hidden="1" x14ac:dyDescent="0.25"/>
    <row r="61042" hidden="1" x14ac:dyDescent="0.25"/>
    <row r="61043" hidden="1" x14ac:dyDescent="0.25"/>
    <row r="61044" hidden="1" x14ac:dyDescent="0.25"/>
    <row r="61045" hidden="1" x14ac:dyDescent="0.25"/>
    <row r="61046" hidden="1" x14ac:dyDescent="0.25"/>
    <row r="61047" hidden="1" x14ac:dyDescent="0.25"/>
    <row r="61048" hidden="1" x14ac:dyDescent="0.25"/>
    <row r="61049" hidden="1" x14ac:dyDescent="0.25"/>
    <row r="61050" hidden="1" x14ac:dyDescent="0.25"/>
    <row r="61051" hidden="1" x14ac:dyDescent="0.25"/>
    <row r="61052" hidden="1" x14ac:dyDescent="0.25"/>
    <row r="61053" hidden="1" x14ac:dyDescent="0.25"/>
    <row r="61054" hidden="1" x14ac:dyDescent="0.25"/>
    <row r="61055" hidden="1" x14ac:dyDescent="0.25"/>
    <row r="61056" hidden="1" x14ac:dyDescent="0.25"/>
    <row r="61057" hidden="1" x14ac:dyDescent="0.25"/>
    <row r="61058" hidden="1" x14ac:dyDescent="0.25"/>
    <row r="61059" hidden="1" x14ac:dyDescent="0.25"/>
    <row r="61060" hidden="1" x14ac:dyDescent="0.25"/>
    <row r="61061" hidden="1" x14ac:dyDescent="0.25"/>
    <row r="61062" hidden="1" x14ac:dyDescent="0.25"/>
    <row r="61063" hidden="1" x14ac:dyDescent="0.25"/>
    <row r="61064" hidden="1" x14ac:dyDescent="0.25"/>
    <row r="61065" hidden="1" x14ac:dyDescent="0.25"/>
    <row r="61066" hidden="1" x14ac:dyDescent="0.25"/>
    <row r="61067" hidden="1" x14ac:dyDescent="0.25"/>
    <row r="61068" hidden="1" x14ac:dyDescent="0.25"/>
    <row r="61069" hidden="1" x14ac:dyDescent="0.25"/>
    <row r="61070" hidden="1" x14ac:dyDescent="0.25"/>
    <row r="61071" hidden="1" x14ac:dyDescent="0.25"/>
    <row r="61072" hidden="1" x14ac:dyDescent="0.25"/>
    <row r="61073" hidden="1" x14ac:dyDescent="0.25"/>
    <row r="61074" hidden="1" x14ac:dyDescent="0.25"/>
    <row r="61075" hidden="1" x14ac:dyDescent="0.25"/>
    <row r="61076" hidden="1" x14ac:dyDescent="0.25"/>
    <row r="61077" hidden="1" x14ac:dyDescent="0.25"/>
    <row r="61078" hidden="1" x14ac:dyDescent="0.25"/>
    <row r="61079" hidden="1" x14ac:dyDescent="0.25"/>
    <row r="61080" hidden="1" x14ac:dyDescent="0.25"/>
    <row r="61081" hidden="1" x14ac:dyDescent="0.25"/>
    <row r="61082" hidden="1" x14ac:dyDescent="0.25"/>
    <row r="61083" hidden="1" x14ac:dyDescent="0.25"/>
    <row r="61084" hidden="1" x14ac:dyDescent="0.25"/>
    <row r="61085" hidden="1" x14ac:dyDescent="0.25"/>
    <row r="61086" hidden="1" x14ac:dyDescent="0.25"/>
    <row r="61087" hidden="1" x14ac:dyDescent="0.25"/>
    <row r="61088" hidden="1" x14ac:dyDescent="0.25"/>
    <row r="61089" hidden="1" x14ac:dyDescent="0.25"/>
    <row r="61090" hidden="1" x14ac:dyDescent="0.25"/>
    <row r="61091" hidden="1" x14ac:dyDescent="0.25"/>
    <row r="61092" hidden="1" x14ac:dyDescent="0.25"/>
    <row r="61093" hidden="1" x14ac:dyDescent="0.25"/>
    <row r="61094" hidden="1" x14ac:dyDescent="0.25"/>
    <row r="61095" hidden="1" x14ac:dyDescent="0.25"/>
    <row r="61096" hidden="1" x14ac:dyDescent="0.25"/>
    <row r="61097" hidden="1" x14ac:dyDescent="0.25"/>
    <row r="61098" hidden="1" x14ac:dyDescent="0.25"/>
    <row r="61099" hidden="1" x14ac:dyDescent="0.25"/>
    <row r="61100" hidden="1" x14ac:dyDescent="0.25"/>
    <row r="61101" hidden="1" x14ac:dyDescent="0.25"/>
    <row r="61102" hidden="1" x14ac:dyDescent="0.25"/>
    <row r="61103" hidden="1" x14ac:dyDescent="0.25"/>
    <row r="61104" hidden="1" x14ac:dyDescent="0.25"/>
    <row r="61105" hidden="1" x14ac:dyDescent="0.25"/>
    <row r="61106" hidden="1" x14ac:dyDescent="0.25"/>
    <row r="61107" hidden="1" x14ac:dyDescent="0.25"/>
    <row r="61108" hidden="1" x14ac:dyDescent="0.25"/>
    <row r="61109" hidden="1" x14ac:dyDescent="0.25"/>
    <row r="61110" hidden="1" x14ac:dyDescent="0.25"/>
    <row r="61111" hidden="1" x14ac:dyDescent="0.25"/>
    <row r="61112" hidden="1" x14ac:dyDescent="0.25"/>
    <row r="61113" hidden="1" x14ac:dyDescent="0.25"/>
    <row r="61114" hidden="1" x14ac:dyDescent="0.25"/>
    <row r="61115" hidden="1" x14ac:dyDescent="0.25"/>
    <row r="61116" hidden="1" x14ac:dyDescent="0.25"/>
    <row r="61117" hidden="1" x14ac:dyDescent="0.25"/>
    <row r="61118" hidden="1" x14ac:dyDescent="0.25"/>
    <row r="61119" hidden="1" x14ac:dyDescent="0.25"/>
    <row r="61120" hidden="1" x14ac:dyDescent="0.25"/>
    <row r="61121" hidden="1" x14ac:dyDescent="0.25"/>
    <row r="61122" hidden="1" x14ac:dyDescent="0.25"/>
    <row r="61123" hidden="1" x14ac:dyDescent="0.25"/>
    <row r="61124" hidden="1" x14ac:dyDescent="0.25"/>
    <row r="61125" hidden="1" x14ac:dyDescent="0.25"/>
    <row r="61126" hidden="1" x14ac:dyDescent="0.25"/>
    <row r="61127" hidden="1" x14ac:dyDescent="0.25"/>
    <row r="61128" hidden="1" x14ac:dyDescent="0.25"/>
    <row r="61129" hidden="1" x14ac:dyDescent="0.25"/>
    <row r="61130" hidden="1" x14ac:dyDescent="0.25"/>
    <row r="61131" hidden="1" x14ac:dyDescent="0.25"/>
    <row r="61132" hidden="1" x14ac:dyDescent="0.25"/>
    <row r="61133" hidden="1" x14ac:dyDescent="0.25"/>
    <row r="61134" hidden="1" x14ac:dyDescent="0.25"/>
    <row r="61135" hidden="1" x14ac:dyDescent="0.25"/>
    <row r="61136" hidden="1" x14ac:dyDescent="0.25"/>
    <row r="61137" hidden="1" x14ac:dyDescent="0.25"/>
    <row r="61138" hidden="1" x14ac:dyDescent="0.25"/>
    <row r="61139" hidden="1" x14ac:dyDescent="0.25"/>
    <row r="61140" hidden="1" x14ac:dyDescent="0.25"/>
    <row r="61141" hidden="1" x14ac:dyDescent="0.25"/>
    <row r="61142" hidden="1" x14ac:dyDescent="0.25"/>
    <row r="61143" hidden="1" x14ac:dyDescent="0.25"/>
    <row r="61144" hidden="1" x14ac:dyDescent="0.25"/>
    <row r="61145" hidden="1" x14ac:dyDescent="0.25"/>
    <row r="61146" hidden="1" x14ac:dyDescent="0.25"/>
    <row r="61147" hidden="1" x14ac:dyDescent="0.25"/>
    <row r="61148" hidden="1" x14ac:dyDescent="0.25"/>
    <row r="61149" hidden="1" x14ac:dyDescent="0.25"/>
    <row r="61150" hidden="1" x14ac:dyDescent="0.25"/>
    <row r="61151" hidden="1" x14ac:dyDescent="0.25"/>
    <row r="61152" hidden="1" x14ac:dyDescent="0.25"/>
    <row r="61153" hidden="1" x14ac:dyDescent="0.25"/>
    <row r="61154" hidden="1" x14ac:dyDescent="0.25"/>
    <row r="61155" hidden="1" x14ac:dyDescent="0.25"/>
    <row r="61156" hidden="1" x14ac:dyDescent="0.25"/>
    <row r="61157" hidden="1" x14ac:dyDescent="0.25"/>
    <row r="61158" hidden="1" x14ac:dyDescent="0.25"/>
    <row r="61159" hidden="1" x14ac:dyDescent="0.25"/>
    <row r="61160" hidden="1" x14ac:dyDescent="0.25"/>
    <row r="61161" hidden="1" x14ac:dyDescent="0.25"/>
    <row r="61162" hidden="1" x14ac:dyDescent="0.25"/>
    <row r="61163" hidden="1" x14ac:dyDescent="0.25"/>
    <row r="61164" hidden="1" x14ac:dyDescent="0.25"/>
    <row r="61165" hidden="1" x14ac:dyDescent="0.25"/>
    <row r="61166" hidden="1" x14ac:dyDescent="0.25"/>
    <row r="61167" hidden="1" x14ac:dyDescent="0.25"/>
    <row r="61168" hidden="1" x14ac:dyDescent="0.25"/>
    <row r="61169" hidden="1" x14ac:dyDescent="0.25"/>
    <row r="61170" hidden="1" x14ac:dyDescent="0.25"/>
    <row r="61171" hidden="1" x14ac:dyDescent="0.25"/>
    <row r="61172" hidden="1" x14ac:dyDescent="0.25"/>
    <row r="61173" hidden="1" x14ac:dyDescent="0.25"/>
    <row r="61174" hidden="1" x14ac:dyDescent="0.25"/>
    <row r="61175" hidden="1" x14ac:dyDescent="0.25"/>
    <row r="61176" hidden="1" x14ac:dyDescent="0.25"/>
    <row r="61177" hidden="1" x14ac:dyDescent="0.25"/>
    <row r="61178" hidden="1" x14ac:dyDescent="0.25"/>
    <row r="61179" hidden="1" x14ac:dyDescent="0.25"/>
    <row r="61180" hidden="1" x14ac:dyDescent="0.25"/>
    <row r="61181" hidden="1" x14ac:dyDescent="0.25"/>
    <row r="61182" hidden="1" x14ac:dyDescent="0.25"/>
    <row r="61183" hidden="1" x14ac:dyDescent="0.25"/>
    <row r="61184" hidden="1" x14ac:dyDescent="0.25"/>
    <row r="61185" hidden="1" x14ac:dyDescent="0.25"/>
    <row r="61186" hidden="1" x14ac:dyDescent="0.25"/>
    <row r="61187" hidden="1" x14ac:dyDescent="0.25"/>
    <row r="61188" hidden="1" x14ac:dyDescent="0.25"/>
    <row r="61189" hidden="1" x14ac:dyDescent="0.25"/>
    <row r="61190" hidden="1" x14ac:dyDescent="0.25"/>
    <row r="61191" hidden="1" x14ac:dyDescent="0.25"/>
    <row r="61192" hidden="1" x14ac:dyDescent="0.25"/>
    <row r="61193" hidden="1" x14ac:dyDescent="0.25"/>
    <row r="61194" hidden="1" x14ac:dyDescent="0.25"/>
    <row r="61195" hidden="1" x14ac:dyDescent="0.25"/>
    <row r="61196" hidden="1" x14ac:dyDescent="0.25"/>
    <row r="61197" hidden="1" x14ac:dyDescent="0.25"/>
    <row r="61198" hidden="1" x14ac:dyDescent="0.25"/>
    <row r="61199" hidden="1" x14ac:dyDescent="0.25"/>
    <row r="61200" hidden="1" x14ac:dyDescent="0.25"/>
    <row r="61201" hidden="1" x14ac:dyDescent="0.25"/>
    <row r="61202" hidden="1" x14ac:dyDescent="0.25"/>
    <row r="61203" hidden="1" x14ac:dyDescent="0.25"/>
    <row r="61204" hidden="1" x14ac:dyDescent="0.25"/>
    <row r="61205" hidden="1" x14ac:dyDescent="0.25"/>
    <row r="61206" hidden="1" x14ac:dyDescent="0.25"/>
    <row r="61207" hidden="1" x14ac:dyDescent="0.25"/>
    <row r="61208" hidden="1" x14ac:dyDescent="0.25"/>
    <row r="61209" hidden="1" x14ac:dyDescent="0.25"/>
    <row r="61210" hidden="1" x14ac:dyDescent="0.25"/>
    <row r="61211" hidden="1" x14ac:dyDescent="0.25"/>
    <row r="61212" hidden="1" x14ac:dyDescent="0.25"/>
    <row r="61213" hidden="1" x14ac:dyDescent="0.25"/>
    <row r="61214" hidden="1" x14ac:dyDescent="0.25"/>
    <row r="61215" hidden="1" x14ac:dyDescent="0.25"/>
    <row r="61216" hidden="1" x14ac:dyDescent="0.25"/>
    <row r="61217" hidden="1" x14ac:dyDescent="0.25"/>
    <row r="61218" hidden="1" x14ac:dyDescent="0.25"/>
    <row r="61219" hidden="1" x14ac:dyDescent="0.25"/>
    <row r="61220" hidden="1" x14ac:dyDescent="0.25"/>
    <row r="61221" hidden="1" x14ac:dyDescent="0.25"/>
    <row r="61222" hidden="1" x14ac:dyDescent="0.25"/>
    <row r="61223" hidden="1" x14ac:dyDescent="0.25"/>
    <row r="61224" hidden="1" x14ac:dyDescent="0.25"/>
    <row r="61225" hidden="1" x14ac:dyDescent="0.25"/>
    <row r="61226" hidden="1" x14ac:dyDescent="0.25"/>
    <row r="61227" hidden="1" x14ac:dyDescent="0.25"/>
    <row r="61228" hidden="1" x14ac:dyDescent="0.25"/>
    <row r="61229" hidden="1" x14ac:dyDescent="0.25"/>
    <row r="61230" hidden="1" x14ac:dyDescent="0.25"/>
    <row r="61231" hidden="1" x14ac:dyDescent="0.25"/>
    <row r="61232" hidden="1" x14ac:dyDescent="0.25"/>
    <row r="61233" hidden="1" x14ac:dyDescent="0.25"/>
    <row r="61234" hidden="1" x14ac:dyDescent="0.25"/>
    <row r="61235" hidden="1" x14ac:dyDescent="0.25"/>
    <row r="61236" hidden="1" x14ac:dyDescent="0.25"/>
    <row r="61237" hidden="1" x14ac:dyDescent="0.25"/>
    <row r="61238" hidden="1" x14ac:dyDescent="0.25"/>
    <row r="61239" hidden="1" x14ac:dyDescent="0.25"/>
    <row r="61240" hidden="1" x14ac:dyDescent="0.25"/>
    <row r="61241" hidden="1" x14ac:dyDescent="0.25"/>
    <row r="61242" hidden="1" x14ac:dyDescent="0.25"/>
    <row r="61243" hidden="1" x14ac:dyDescent="0.25"/>
    <row r="61244" hidden="1" x14ac:dyDescent="0.25"/>
    <row r="61245" hidden="1" x14ac:dyDescent="0.25"/>
    <row r="61246" hidden="1" x14ac:dyDescent="0.25"/>
    <row r="61247" hidden="1" x14ac:dyDescent="0.25"/>
    <row r="61248" hidden="1" x14ac:dyDescent="0.25"/>
    <row r="61249" hidden="1" x14ac:dyDescent="0.25"/>
    <row r="61250" hidden="1" x14ac:dyDescent="0.25"/>
    <row r="61251" hidden="1" x14ac:dyDescent="0.25"/>
    <row r="61252" hidden="1" x14ac:dyDescent="0.25"/>
    <row r="61253" hidden="1" x14ac:dyDescent="0.25"/>
    <row r="61254" hidden="1" x14ac:dyDescent="0.25"/>
    <row r="61255" hidden="1" x14ac:dyDescent="0.25"/>
    <row r="61256" hidden="1" x14ac:dyDescent="0.25"/>
    <row r="61257" hidden="1" x14ac:dyDescent="0.25"/>
    <row r="61258" hidden="1" x14ac:dyDescent="0.25"/>
    <row r="61259" hidden="1" x14ac:dyDescent="0.25"/>
    <row r="61260" hidden="1" x14ac:dyDescent="0.25"/>
    <row r="61261" hidden="1" x14ac:dyDescent="0.25"/>
    <row r="61262" hidden="1" x14ac:dyDescent="0.25"/>
    <row r="61263" hidden="1" x14ac:dyDescent="0.25"/>
    <row r="61264" hidden="1" x14ac:dyDescent="0.25"/>
    <row r="61265" hidden="1" x14ac:dyDescent="0.25"/>
    <row r="61266" hidden="1" x14ac:dyDescent="0.25"/>
    <row r="61267" hidden="1" x14ac:dyDescent="0.25"/>
    <row r="61268" hidden="1" x14ac:dyDescent="0.25"/>
    <row r="61269" hidden="1" x14ac:dyDescent="0.25"/>
    <row r="61270" hidden="1" x14ac:dyDescent="0.25"/>
    <row r="61271" hidden="1" x14ac:dyDescent="0.25"/>
    <row r="61272" hidden="1" x14ac:dyDescent="0.25"/>
    <row r="61273" hidden="1" x14ac:dyDescent="0.25"/>
    <row r="61274" hidden="1" x14ac:dyDescent="0.25"/>
    <row r="61275" hidden="1" x14ac:dyDescent="0.25"/>
    <row r="61276" hidden="1" x14ac:dyDescent="0.25"/>
    <row r="61277" hidden="1" x14ac:dyDescent="0.25"/>
    <row r="61278" hidden="1" x14ac:dyDescent="0.25"/>
    <row r="61279" hidden="1" x14ac:dyDescent="0.25"/>
    <row r="61280" hidden="1" x14ac:dyDescent="0.25"/>
    <row r="61281" hidden="1" x14ac:dyDescent="0.25"/>
    <row r="61282" hidden="1" x14ac:dyDescent="0.25"/>
    <row r="61283" hidden="1" x14ac:dyDescent="0.25"/>
    <row r="61284" hidden="1" x14ac:dyDescent="0.25"/>
    <row r="61285" hidden="1" x14ac:dyDescent="0.25"/>
    <row r="61286" hidden="1" x14ac:dyDescent="0.25"/>
    <row r="61287" hidden="1" x14ac:dyDescent="0.25"/>
    <row r="61288" hidden="1" x14ac:dyDescent="0.25"/>
    <row r="61289" hidden="1" x14ac:dyDescent="0.25"/>
    <row r="61290" hidden="1" x14ac:dyDescent="0.25"/>
    <row r="61291" hidden="1" x14ac:dyDescent="0.25"/>
    <row r="61292" hidden="1" x14ac:dyDescent="0.25"/>
    <row r="61293" hidden="1" x14ac:dyDescent="0.25"/>
    <row r="61294" hidden="1" x14ac:dyDescent="0.25"/>
    <row r="61295" hidden="1" x14ac:dyDescent="0.25"/>
    <row r="61296" hidden="1" x14ac:dyDescent="0.25"/>
    <row r="61297" hidden="1" x14ac:dyDescent="0.25"/>
    <row r="61298" hidden="1" x14ac:dyDescent="0.25"/>
    <row r="61299" hidden="1" x14ac:dyDescent="0.25"/>
    <row r="61300" hidden="1" x14ac:dyDescent="0.25"/>
    <row r="61301" hidden="1" x14ac:dyDescent="0.25"/>
    <row r="61302" hidden="1" x14ac:dyDescent="0.25"/>
    <row r="61303" hidden="1" x14ac:dyDescent="0.25"/>
    <row r="61304" hidden="1" x14ac:dyDescent="0.25"/>
    <row r="61305" hidden="1" x14ac:dyDescent="0.25"/>
    <row r="61306" hidden="1" x14ac:dyDescent="0.25"/>
    <row r="61307" hidden="1" x14ac:dyDescent="0.25"/>
    <row r="61308" hidden="1" x14ac:dyDescent="0.25"/>
    <row r="61309" hidden="1" x14ac:dyDescent="0.25"/>
    <row r="61310" hidden="1" x14ac:dyDescent="0.25"/>
    <row r="61311" hidden="1" x14ac:dyDescent="0.25"/>
    <row r="61312" hidden="1" x14ac:dyDescent="0.25"/>
    <row r="61313" hidden="1" x14ac:dyDescent="0.25"/>
    <row r="61314" hidden="1" x14ac:dyDescent="0.25"/>
    <row r="61315" hidden="1" x14ac:dyDescent="0.25"/>
    <row r="61316" hidden="1" x14ac:dyDescent="0.25"/>
    <row r="61317" hidden="1" x14ac:dyDescent="0.25"/>
    <row r="61318" hidden="1" x14ac:dyDescent="0.25"/>
    <row r="61319" hidden="1" x14ac:dyDescent="0.25"/>
    <row r="61320" hidden="1" x14ac:dyDescent="0.25"/>
    <row r="61321" hidden="1" x14ac:dyDescent="0.25"/>
    <row r="61322" hidden="1" x14ac:dyDescent="0.25"/>
    <row r="61323" hidden="1" x14ac:dyDescent="0.25"/>
    <row r="61324" hidden="1" x14ac:dyDescent="0.25"/>
    <row r="61325" hidden="1" x14ac:dyDescent="0.25"/>
    <row r="61326" hidden="1" x14ac:dyDescent="0.25"/>
    <row r="61327" hidden="1" x14ac:dyDescent="0.25"/>
    <row r="61328" hidden="1" x14ac:dyDescent="0.25"/>
    <row r="61329" hidden="1" x14ac:dyDescent="0.25"/>
    <row r="61330" hidden="1" x14ac:dyDescent="0.25"/>
    <row r="61331" hidden="1" x14ac:dyDescent="0.25"/>
    <row r="61332" hidden="1" x14ac:dyDescent="0.25"/>
    <row r="61333" hidden="1" x14ac:dyDescent="0.25"/>
    <row r="61334" hidden="1" x14ac:dyDescent="0.25"/>
    <row r="61335" hidden="1" x14ac:dyDescent="0.25"/>
    <row r="61336" hidden="1" x14ac:dyDescent="0.25"/>
    <row r="61337" hidden="1" x14ac:dyDescent="0.25"/>
    <row r="61338" hidden="1" x14ac:dyDescent="0.25"/>
    <row r="61339" hidden="1" x14ac:dyDescent="0.25"/>
    <row r="61340" hidden="1" x14ac:dyDescent="0.25"/>
    <row r="61341" hidden="1" x14ac:dyDescent="0.25"/>
    <row r="61342" hidden="1" x14ac:dyDescent="0.25"/>
    <row r="61343" hidden="1" x14ac:dyDescent="0.25"/>
    <row r="61344" hidden="1" x14ac:dyDescent="0.25"/>
    <row r="61345" hidden="1" x14ac:dyDescent="0.25"/>
    <row r="61346" hidden="1" x14ac:dyDescent="0.25"/>
    <row r="61347" hidden="1" x14ac:dyDescent="0.25"/>
    <row r="61348" hidden="1" x14ac:dyDescent="0.25"/>
    <row r="61349" hidden="1" x14ac:dyDescent="0.25"/>
    <row r="61350" hidden="1" x14ac:dyDescent="0.25"/>
    <row r="61351" hidden="1" x14ac:dyDescent="0.25"/>
    <row r="61352" hidden="1" x14ac:dyDescent="0.25"/>
    <row r="61353" hidden="1" x14ac:dyDescent="0.25"/>
    <row r="61354" hidden="1" x14ac:dyDescent="0.25"/>
    <row r="61355" hidden="1" x14ac:dyDescent="0.25"/>
    <row r="61356" hidden="1" x14ac:dyDescent="0.25"/>
    <row r="61357" hidden="1" x14ac:dyDescent="0.25"/>
    <row r="61358" hidden="1" x14ac:dyDescent="0.25"/>
    <row r="61359" hidden="1" x14ac:dyDescent="0.25"/>
    <row r="61360" hidden="1" x14ac:dyDescent="0.25"/>
    <row r="61361" hidden="1" x14ac:dyDescent="0.25"/>
    <row r="61362" hidden="1" x14ac:dyDescent="0.25"/>
    <row r="61363" hidden="1" x14ac:dyDescent="0.25"/>
    <row r="61364" hidden="1" x14ac:dyDescent="0.25"/>
    <row r="61365" hidden="1" x14ac:dyDescent="0.25"/>
    <row r="61366" hidden="1" x14ac:dyDescent="0.25"/>
    <row r="61367" hidden="1" x14ac:dyDescent="0.25"/>
    <row r="61368" hidden="1" x14ac:dyDescent="0.25"/>
    <row r="61369" hidden="1" x14ac:dyDescent="0.25"/>
    <row r="61370" hidden="1" x14ac:dyDescent="0.25"/>
    <row r="61371" hidden="1" x14ac:dyDescent="0.25"/>
    <row r="61372" hidden="1" x14ac:dyDescent="0.25"/>
    <row r="61373" hidden="1" x14ac:dyDescent="0.25"/>
    <row r="61374" hidden="1" x14ac:dyDescent="0.25"/>
    <row r="61375" hidden="1" x14ac:dyDescent="0.25"/>
    <row r="61376" hidden="1" x14ac:dyDescent="0.25"/>
    <row r="61377" hidden="1" x14ac:dyDescent="0.25"/>
    <row r="61378" hidden="1" x14ac:dyDescent="0.25"/>
    <row r="61379" hidden="1" x14ac:dyDescent="0.25"/>
    <row r="61380" hidden="1" x14ac:dyDescent="0.25"/>
    <row r="61381" hidden="1" x14ac:dyDescent="0.25"/>
    <row r="61382" hidden="1" x14ac:dyDescent="0.25"/>
    <row r="61383" hidden="1" x14ac:dyDescent="0.25"/>
    <row r="61384" hidden="1" x14ac:dyDescent="0.25"/>
    <row r="61385" hidden="1" x14ac:dyDescent="0.25"/>
    <row r="61386" hidden="1" x14ac:dyDescent="0.25"/>
    <row r="61387" hidden="1" x14ac:dyDescent="0.25"/>
    <row r="61388" hidden="1" x14ac:dyDescent="0.25"/>
    <row r="61389" hidden="1" x14ac:dyDescent="0.25"/>
    <row r="61390" hidden="1" x14ac:dyDescent="0.25"/>
    <row r="61391" hidden="1" x14ac:dyDescent="0.25"/>
    <row r="61392" hidden="1" x14ac:dyDescent="0.25"/>
    <row r="61393" hidden="1" x14ac:dyDescent="0.25"/>
    <row r="61394" hidden="1" x14ac:dyDescent="0.25"/>
    <row r="61395" hidden="1" x14ac:dyDescent="0.25"/>
    <row r="61396" hidden="1" x14ac:dyDescent="0.25"/>
    <row r="61397" hidden="1" x14ac:dyDescent="0.25"/>
    <row r="61398" hidden="1" x14ac:dyDescent="0.25"/>
    <row r="61399" hidden="1" x14ac:dyDescent="0.25"/>
    <row r="61400" hidden="1" x14ac:dyDescent="0.25"/>
    <row r="61401" hidden="1" x14ac:dyDescent="0.25"/>
    <row r="61402" hidden="1" x14ac:dyDescent="0.25"/>
    <row r="61403" hidden="1" x14ac:dyDescent="0.25"/>
    <row r="61404" hidden="1" x14ac:dyDescent="0.25"/>
    <row r="61405" hidden="1" x14ac:dyDescent="0.25"/>
    <row r="61406" hidden="1" x14ac:dyDescent="0.25"/>
    <row r="61407" hidden="1" x14ac:dyDescent="0.25"/>
    <row r="61408" hidden="1" x14ac:dyDescent="0.25"/>
    <row r="61409" hidden="1" x14ac:dyDescent="0.25"/>
    <row r="61410" hidden="1" x14ac:dyDescent="0.25"/>
    <row r="61411" hidden="1" x14ac:dyDescent="0.25"/>
    <row r="61412" hidden="1" x14ac:dyDescent="0.25"/>
    <row r="61413" hidden="1" x14ac:dyDescent="0.25"/>
    <row r="61414" hidden="1" x14ac:dyDescent="0.25"/>
    <row r="61415" hidden="1" x14ac:dyDescent="0.25"/>
    <row r="61416" hidden="1" x14ac:dyDescent="0.25"/>
    <row r="61417" hidden="1" x14ac:dyDescent="0.25"/>
    <row r="61418" hidden="1" x14ac:dyDescent="0.25"/>
    <row r="61419" hidden="1" x14ac:dyDescent="0.25"/>
    <row r="61420" hidden="1" x14ac:dyDescent="0.25"/>
    <row r="61421" hidden="1" x14ac:dyDescent="0.25"/>
    <row r="61422" hidden="1" x14ac:dyDescent="0.25"/>
    <row r="61423" hidden="1" x14ac:dyDescent="0.25"/>
    <row r="61424" hidden="1" x14ac:dyDescent="0.25"/>
    <row r="61425" hidden="1" x14ac:dyDescent="0.25"/>
    <row r="61426" hidden="1" x14ac:dyDescent="0.25"/>
    <row r="61427" hidden="1" x14ac:dyDescent="0.25"/>
    <row r="61428" hidden="1" x14ac:dyDescent="0.25"/>
    <row r="61429" hidden="1" x14ac:dyDescent="0.25"/>
    <row r="61430" hidden="1" x14ac:dyDescent="0.25"/>
    <row r="61431" hidden="1" x14ac:dyDescent="0.25"/>
    <row r="61432" hidden="1" x14ac:dyDescent="0.25"/>
    <row r="61433" hidden="1" x14ac:dyDescent="0.25"/>
    <row r="61434" hidden="1" x14ac:dyDescent="0.25"/>
    <row r="61435" hidden="1" x14ac:dyDescent="0.25"/>
    <row r="61436" hidden="1" x14ac:dyDescent="0.25"/>
    <row r="61437" hidden="1" x14ac:dyDescent="0.25"/>
    <row r="61438" hidden="1" x14ac:dyDescent="0.25"/>
    <row r="61439" hidden="1" x14ac:dyDescent="0.25"/>
    <row r="61440" hidden="1" x14ac:dyDescent="0.25"/>
    <row r="61441" hidden="1" x14ac:dyDescent="0.25"/>
    <row r="61442" hidden="1" x14ac:dyDescent="0.25"/>
    <row r="61443" hidden="1" x14ac:dyDescent="0.25"/>
    <row r="61444" hidden="1" x14ac:dyDescent="0.25"/>
    <row r="61445" hidden="1" x14ac:dyDescent="0.25"/>
    <row r="61446" hidden="1" x14ac:dyDescent="0.25"/>
    <row r="61447" hidden="1" x14ac:dyDescent="0.25"/>
    <row r="61448" hidden="1" x14ac:dyDescent="0.25"/>
    <row r="61449" hidden="1" x14ac:dyDescent="0.25"/>
    <row r="61450" hidden="1" x14ac:dyDescent="0.25"/>
    <row r="61451" hidden="1" x14ac:dyDescent="0.25"/>
    <row r="61452" hidden="1" x14ac:dyDescent="0.25"/>
    <row r="61453" hidden="1" x14ac:dyDescent="0.25"/>
    <row r="61454" hidden="1" x14ac:dyDescent="0.25"/>
    <row r="61455" hidden="1" x14ac:dyDescent="0.25"/>
    <row r="61456" hidden="1" x14ac:dyDescent="0.25"/>
    <row r="61457" hidden="1" x14ac:dyDescent="0.25"/>
    <row r="61458" hidden="1" x14ac:dyDescent="0.25"/>
    <row r="61459" hidden="1" x14ac:dyDescent="0.25"/>
    <row r="61460" hidden="1" x14ac:dyDescent="0.25"/>
    <row r="61461" hidden="1" x14ac:dyDescent="0.25"/>
    <row r="61462" hidden="1" x14ac:dyDescent="0.25"/>
    <row r="61463" hidden="1" x14ac:dyDescent="0.25"/>
    <row r="61464" hidden="1" x14ac:dyDescent="0.25"/>
    <row r="61465" hidden="1" x14ac:dyDescent="0.25"/>
    <row r="61466" hidden="1" x14ac:dyDescent="0.25"/>
    <row r="61467" hidden="1" x14ac:dyDescent="0.25"/>
    <row r="61468" hidden="1" x14ac:dyDescent="0.25"/>
    <row r="61469" hidden="1" x14ac:dyDescent="0.25"/>
    <row r="61470" hidden="1" x14ac:dyDescent="0.25"/>
    <row r="61471" hidden="1" x14ac:dyDescent="0.25"/>
    <row r="61472" hidden="1" x14ac:dyDescent="0.25"/>
    <row r="61473" hidden="1" x14ac:dyDescent="0.25"/>
    <row r="61474" hidden="1" x14ac:dyDescent="0.25"/>
    <row r="61475" hidden="1" x14ac:dyDescent="0.25"/>
    <row r="61476" hidden="1" x14ac:dyDescent="0.25"/>
    <row r="61477" hidden="1" x14ac:dyDescent="0.25"/>
    <row r="61478" hidden="1" x14ac:dyDescent="0.25"/>
    <row r="61479" hidden="1" x14ac:dyDescent="0.25"/>
    <row r="61480" hidden="1" x14ac:dyDescent="0.25"/>
    <row r="61481" hidden="1" x14ac:dyDescent="0.25"/>
    <row r="61482" hidden="1" x14ac:dyDescent="0.25"/>
    <row r="61483" hidden="1" x14ac:dyDescent="0.25"/>
    <row r="61484" hidden="1" x14ac:dyDescent="0.25"/>
    <row r="61485" hidden="1" x14ac:dyDescent="0.25"/>
    <row r="61486" hidden="1" x14ac:dyDescent="0.25"/>
    <row r="61487" hidden="1" x14ac:dyDescent="0.25"/>
    <row r="61488" hidden="1" x14ac:dyDescent="0.25"/>
    <row r="61489" hidden="1" x14ac:dyDescent="0.25"/>
    <row r="61490" hidden="1" x14ac:dyDescent="0.25"/>
    <row r="61491" hidden="1" x14ac:dyDescent="0.25"/>
    <row r="61492" hidden="1" x14ac:dyDescent="0.25"/>
    <row r="61493" hidden="1" x14ac:dyDescent="0.25"/>
    <row r="61494" hidden="1" x14ac:dyDescent="0.25"/>
    <row r="61495" hidden="1" x14ac:dyDescent="0.25"/>
    <row r="61496" hidden="1" x14ac:dyDescent="0.25"/>
    <row r="61497" hidden="1" x14ac:dyDescent="0.25"/>
    <row r="61498" hidden="1" x14ac:dyDescent="0.25"/>
    <row r="61499" hidden="1" x14ac:dyDescent="0.25"/>
    <row r="61500" hidden="1" x14ac:dyDescent="0.25"/>
    <row r="61501" hidden="1" x14ac:dyDescent="0.25"/>
    <row r="61502" hidden="1" x14ac:dyDescent="0.25"/>
    <row r="61503" hidden="1" x14ac:dyDescent="0.25"/>
    <row r="61504" hidden="1" x14ac:dyDescent="0.25"/>
    <row r="61505" hidden="1" x14ac:dyDescent="0.25"/>
    <row r="61506" hidden="1" x14ac:dyDescent="0.25"/>
    <row r="61507" hidden="1" x14ac:dyDescent="0.25"/>
    <row r="61508" hidden="1" x14ac:dyDescent="0.25"/>
    <row r="61509" hidden="1" x14ac:dyDescent="0.25"/>
    <row r="61510" hidden="1" x14ac:dyDescent="0.25"/>
    <row r="61511" hidden="1" x14ac:dyDescent="0.25"/>
    <row r="61512" hidden="1" x14ac:dyDescent="0.25"/>
    <row r="61513" hidden="1" x14ac:dyDescent="0.25"/>
    <row r="61514" hidden="1" x14ac:dyDescent="0.25"/>
    <row r="61515" hidden="1" x14ac:dyDescent="0.25"/>
    <row r="61516" hidden="1" x14ac:dyDescent="0.25"/>
    <row r="61517" hidden="1" x14ac:dyDescent="0.25"/>
    <row r="61518" hidden="1" x14ac:dyDescent="0.25"/>
    <row r="61519" hidden="1" x14ac:dyDescent="0.25"/>
    <row r="61520" hidden="1" x14ac:dyDescent="0.25"/>
    <row r="61521" hidden="1" x14ac:dyDescent="0.25"/>
    <row r="61522" hidden="1" x14ac:dyDescent="0.25"/>
    <row r="61523" hidden="1" x14ac:dyDescent="0.25"/>
    <row r="61524" hidden="1" x14ac:dyDescent="0.25"/>
    <row r="61525" hidden="1" x14ac:dyDescent="0.25"/>
    <row r="61526" hidden="1" x14ac:dyDescent="0.25"/>
    <row r="61527" hidden="1" x14ac:dyDescent="0.25"/>
    <row r="61528" hidden="1" x14ac:dyDescent="0.25"/>
    <row r="61529" hidden="1" x14ac:dyDescent="0.25"/>
    <row r="61530" hidden="1" x14ac:dyDescent="0.25"/>
    <row r="61531" hidden="1" x14ac:dyDescent="0.25"/>
    <row r="61532" hidden="1" x14ac:dyDescent="0.25"/>
    <row r="61533" hidden="1" x14ac:dyDescent="0.25"/>
    <row r="61534" hidden="1" x14ac:dyDescent="0.25"/>
    <row r="61535" hidden="1" x14ac:dyDescent="0.25"/>
    <row r="61536" hidden="1" x14ac:dyDescent="0.25"/>
    <row r="61537" hidden="1" x14ac:dyDescent="0.25"/>
    <row r="61538" hidden="1" x14ac:dyDescent="0.25"/>
    <row r="61539" hidden="1" x14ac:dyDescent="0.25"/>
    <row r="61540" hidden="1" x14ac:dyDescent="0.25"/>
    <row r="61541" hidden="1" x14ac:dyDescent="0.25"/>
    <row r="61542" hidden="1" x14ac:dyDescent="0.25"/>
    <row r="61543" hidden="1" x14ac:dyDescent="0.25"/>
    <row r="61544" hidden="1" x14ac:dyDescent="0.25"/>
    <row r="61545" hidden="1" x14ac:dyDescent="0.25"/>
    <row r="61546" hidden="1" x14ac:dyDescent="0.25"/>
    <row r="61547" hidden="1" x14ac:dyDescent="0.25"/>
    <row r="61548" hidden="1" x14ac:dyDescent="0.25"/>
    <row r="61549" hidden="1" x14ac:dyDescent="0.25"/>
    <row r="61550" hidden="1" x14ac:dyDescent="0.25"/>
    <row r="61551" hidden="1" x14ac:dyDescent="0.25"/>
    <row r="61552" hidden="1" x14ac:dyDescent="0.25"/>
    <row r="61553" hidden="1" x14ac:dyDescent="0.25"/>
    <row r="61554" hidden="1" x14ac:dyDescent="0.25"/>
    <row r="61555" hidden="1" x14ac:dyDescent="0.25"/>
    <row r="61556" hidden="1" x14ac:dyDescent="0.25"/>
    <row r="61557" hidden="1" x14ac:dyDescent="0.25"/>
    <row r="61558" hidden="1" x14ac:dyDescent="0.25"/>
    <row r="61559" hidden="1" x14ac:dyDescent="0.25"/>
    <row r="61560" hidden="1" x14ac:dyDescent="0.25"/>
    <row r="61561" hidden="1" x14ac:dyDescent="0.25"/>
    <row r="61562" hidden="1" x14ac:dyDescent="0.25"/>
    <row r="61563" hidden="1" x14ac:dyDescent="0.25"/>
    <row r="61564" hidden="1" x14ac:dyDescent="0.25"/>
    <row r="61565" hidden="1" x14ac:dyDescent="0.25"/>
    <row r="61566" hidden="1" x14ac:dyDescent="0.25"/>
    <row r="61567" hidden="1" x14ac:dyDescent="0.25"/>
    <row r="61568" hidden="1" x14ac:dyDescent="0.25"/>
    <row r="61569" hidden="1" x14ac:dyDescent="0.25"/>
    <row r="61570" hidden="1" x14ac:dyDescent="0.25"/>
    <row r="61571" hidden="1" x14ac:dyDescent="0.25"/>
    <row r="61572" hidden="1" x14ac:dyDescent="0.25"/>
    <row r="61573" hidden="1" x14ac:dyDescent="0.25"/>
    <row r="61574" hidden="1" x14ac:dyDescent="0.25"/>
    <row r="61575" hidden="1" x14ac:dyDescent="0.25"/>
    <row r="61576" hidden="1" x14ac:dyDescent="0.25"/>
    <row r="61577" hidden="1" x14ac:dyDescent="0.25"/>
    <row r="61578" hidden="1" x14ac:dyDescent="0.25"/>
    <row r="61579" hidden="1" x14ac:dyDescent="0.25"/>
    <row r="61580" hidden="1" x14ac:dyDescent="0.25"/>
    <row r="61581" hidden="1" x14ac:dyDescent="0.25"/>
    <row r="61582" hidden="1" x14ac:dyDescent="0.25"/>
    <row r="61583" hidden="1" x14ac:dyDescent="0.25"/>
    <row r="61584" hidden="1" x14ac:dyDescent="0.25"/>
    <row r="61585" hidden="1" x14ac:dyDescent="0.25"/>
    <row r="61586" hidden="1" x14ac:dyDescent="0.25"/>
    <row r="61587" hidden="1" x14ac:dyDescent="0.25"/>
    <row r="61588" hidden="1" x14ac:dyDescent="0.25"/>
    <row r="61589" hidden="1" x14ac:dyDescent="0.25"/>
    <row r="61590" hidden="1" x14ac:dyDescent="0.25"/>
    <row r="61591" hidden="1" x14ac:dyDescent="0.25"/>
    <row r="61592" hidden="1" x14ac:dyDescent="0.25"/>
    <row r="61593" hidden="1" x14ac:dyDescent="0.25"/>
    <row r="61594" hidden="1" x14ac:dyDescent="0.25"/>
    <row r="61595" hidden="1" x14ac:dyDescent="0.25"/>
    <row r="61596" hidden="1" x14ac:dyDescent="0.25"/>
    <row r="61597" hidden="1" x14ac:dyDescent="0.25"/>
    <row r="61598" hidden="1" x14ac:dyDescent="0.25"/>
    <row r="61599" hidden="1" x14ac:dyDescent="0.25"/>
    <row r="61600" hidden="1" x14ac:dyDescent="0.25"/>
    <row r="61601" hidden="1" x14ac:dyDescent="0.25"/>
    <row r="61602" hidden="1" x14ac:dyDescent="0.25"/>
    <row r="61603" hidden="1" x14ac:dyDescent="0.25"/>
    <row r="61604" hidden="1" x14ac:dyDescent="0.25"/>
    <row r="61605" hidden="1" x14ac:dyDescent="0.25"/>
    <row r="61606" hidden="1" x14ac:dyDescent="0.25"/>
    <row r="61607" hidden="1" x14ac:dyDescent="0.25"/>
    <row r="61608" hidden="1" x14ac:dyDescent="0.25"/>
    <row r="61609" hidden="1" x14ac:dyDescent="0.25"/>
    <row r="61610" hidden="1" x14ac:dyDescent="0.25"/>
    <row r="61611" hidden="1" x14ac:dyDescent="0.25"/>
    <row r="61612" hidden="1" x14ac:dyDescent="0.25"/>
    <row r="61613" hidden="1" x14ac:dyDescent="0.25"/>
    <row r="61614" hidden="1" x14ac:dyDescent="0.25"/>
    <row r="61615" hidden="1" x14ac:dyDescent="0.25"/>
    <row r="61616" hidden="1" x14ac:dyDescent="0.25"/>
    <row r="61617" hidden="1" x14ac:dyDescent="0.25"/>
    <row r="61618" hidden="1" x14ac:dyDescent="0.25"/>
    <row r="61619" hidden="1" x14ac:dyDescent="0.25"/>
    <row r="61620" hidden="1" x14ac:dyDescent="0.25"/>
    <row r="61621" hidden="1" x14ac:dyDescent="0.25"/>
    <row r="61622" hidden="1" x14ac:dyDescent="0.25"/>
    <row r="61623" hidden="1" x14ac:dyDescent="0.25"/>
    <row r="61624" hidden="1" x14ac:dyDescent="0.25"/>
    <row r="61625" hidden="1" x14ac:dyDescent="0.25"/>
    <row r="61626" hidden="1" x14ac:dyDescent="0.25"/>
    <row r="61627" hidden="1" x14ac:dyDescent="0.25"/>
    <row r="61628" hidden="1" x14ac:dyDescent="0.25"/>
    <row r="61629" hidden="1" x14ac:dyDescent="0.25"/>
    <row r="61630" hidden="1" x14ac:dyDescent="0.25"/>
    <row r="61631" hidden="1" x14ac:dyDescent="0.25"/>
    <row r="61632" hidden="1" x14ac:dyDescent="0.25"/>
    <row r="61633" hidden="1" x14ac:dyDescent="0.25"/>
    <row r="61634" hidden="1" x14ac:dyDescent="0.25"/>
    <row r="61635" hidden="1" x14ac:dyDescent="0.25"/>
    <row r="61636" hidden="1" x14ac:dyDescent="0.25"/>
    <row r="61637" hidden="1" x14ac:dyDescent="0.25"/>
    <row r="61638" hidden="1" x14ac:dyDescent="0.25"/>
    <row r="61639" hidden="1" x14ac:dyDescent="0.25"/>
    <row r="61640" hidden="1" x14ac:dyDescent="0.25"/>
    <row r="61641" hidden="1" x14ac:dyDescent="0.25"/>
    <row r="61642" hidden="1" x14ac:dyDescent="0.25"/>
    <row r="61643" hidden="1" x14ac:dyDescent="0.25"/>
    <row r="61644" hidden="1" x14ac:dyDescent="0.25"/>
    <row r="61645" hidden="1" x14ac:dyDescent="0.25"/>
    <row r="61646" hidden="1" x14ac:dyDescent="0.25"/>
    <row r="61647" hidden="1" x14ac:dyDescent="0.25"/>
    <row r="61648" hidden="1" x14ac:dyDescent="0.25"/>
    <row r="61649" hidden="1" x14ac:dyDescent="0.25"/>
    <row r="61650" hidden="1" x14ac:dyDescent="0.25"/>
    <row r="61651" hidden="1" x14ac:dyDescent="0.25"/>
    <row r="61652" hidden="1" x14ac:dyDescent="0.25"/>
    <row r="61653" hidden="1" x14ac:dyDescent="0.25"/>
    <row r="61654" hidden="1" x14ac:dyDescent="0.25"/>
    <row r="61655" hidden="1" x14ac:dyDescent="0.25"/>
    <row r="61656" hidden="1" x14ac:dyDescent="0.25"/>
    <row r="61657" hidden="1" x14ac:dyDescent="0.25"/>
    <row r="61658" hidden="1" x14ac:dyDescent="0.25"/>
    <row r="61659" hidden="1" x14ac:dyDescent="0.25"/>
    <row r="61660" hidden="1" x14ac:dyDescent="0.25"/>
    <row r="61661" hidden="1" x14ac:dyDescent="0.25"/>
    <row r="61662" hidden="1" x14ac:dyDescent="0.25"/>
    <row r="61663" hidden="1" x14ac:dyDescent="0.25"/>
    <row r="61664" hidden="1" x14ac:dyDescent="0.25"/>
    <row r="61665" hidden="1" x14ac:dyDescent="0.25"/>
    <row r="61666" hidden="1" x14ac:dyDescent="0.25"/>
    <row r="61667" hidden="1" x14ac:dyDescent="0.25"/>
    <row r="61668" hidden="1" x14ac:dyDescent="0.25"/>
    <row r="61669" hidden="1" x14ac:dyDescent="0.25"/>
    <row r="61670" hidden="1" x14ac:dyDescent="0.25"/>
    <row r="61671" hidden="1" x14ac:dyDescent="0.25"/>
    <row r="61672" hidden="1" x14ac:dyDescent="0.25"/>
    <row r="61673" hidden="1" x14ac:dyDescent="0.25"/>
    <row r="61674" hidden="1" x14ac:dyDescent="0.25"/>
    <row r="61675" hidden="1" x14ac:dyDescent="0.25"/>
    <row r="61676" hidden="1" x14ac:dyDescent="0.25"/>
    <row r="61677" hidden="1" x14ac:dyDescent="0.25"/>
    <row r="61678" hidden="1" x14ac:dyDescent="0.25"/>
    <row r="61679" hidden="1" x14ac:dyDescent="0.25"/>
    <row r="61680" hidden="1" x14ac:dyDescent="0.25"/>
    <row r="61681" hidden="1" x14ac:dyDescent="0.25"/>
    <row r="61682" hidden="1" x14ac:dyDescent="0.25"/>
    <row r="61683" hidden="1" x14ac:dyDescent="0.25"/>
    <row r="61684" hidden="1" x14ac:dyDescent="0.25"/>
    <row r="61685" hidden="1" x14ac:dyDescent="0.25"/>
    <row r="61686" hidden="1" x14ac:dyDescent="0.25"/>
    <row r="61687" hidden="1" x14ac:dyDescent="0.25"/>
    <row r="61688" hidden="1" x14ac:dyDescent="0.25"/>
    <row r="61689" hidden="1" x14ac:dyDescent="0.25"/>
    <row r="61690" hidden="1" x14ac:dyDescent="0.25"/>
    <row r="61691" hidden="1" x14ac:dyDescent="0.25"/>
    <row r="61692" hidden="1" x14ac:dyDescent="0.25"/>
    <row r="61693" hidden="1" x14ac:dyDescent="0.25"/>
    <row r="61694" hidden="1" x14ac:dyDescent="0.25"/>
    <row r="61695" hidden="1" x14ac:dyDescent="0.25"/>
    <row r="61696" hidden="1" x14ac:dyDescent="0.25"/>
    <row r="61697" hidden="1" x14ac:dyDescent="0.25"/>
    <row r="61698" hidden="1" x14ac:dyDescent="0.25"/>
    <row r="61699" hidden="1" x14ac:dyDescent="0.25"/>
    <row r="61700" hidden="1" x14ac:dyDescent="0.25"/>
    <row r="61701" hidden="1" x14ac:dyDescent="0.25"/>
    <row r="61702" hidden="1" x14ac:dyDescent="0.25"/>
    <row r="61703" hidden="1" x14ac:dyDescent="0.25"/>
    <row r="61704" hidden="1" x14ac:dyDescent="0.25"/>
    <row r="61705" hidden="1" x14ac:dyDescent="0.25"/>
    <row r="61706" hidden="1" x14ac:dyDescent="0.25"/>
    <row r="61707" hidden="1" x14ac:dyDescent="0.25"/>
    <row r="61708" hidden="1" x14ac:dyDescent="0.25"/>
    <row r="61709" hidden="1" x14ac:dyDescent="0.25"/>
    <row r="61710" hidden="1" x14ac:dyDescent="0.25"/>
    <row r="61711" hidden="1" x14ac:dyDescent="0.25"/>
    <row r="61712" hidden="1" x14ac:dyDescent="0.25"/>
    <row r="61713" hidden="1" x14ac:dyDescent="0.25"/>
    <row r="61714" hidden="1" x14ac:dyDescent="0.25"/>
    <row r="61715" hidden="1" x14ac:dyDescent="0.25"/>
    <row r="61716" hidden="1" x14ac:dyDescent="0.25"/>
    <row r="61717" hidden="1" x14ac:dyDescent="0.25"/>
    <row r="61718" hidden="1" x14ac:dyDescent="0.25"/>
    <row r="61719" hidden="1" x14ac:dyDescent="0.25"/>
    <row r="61720" hidden="1" x14ac:dyDescent="0.25"/>
    <row r="61721" hidden="1" x14ac:dyDescent="0.25"/>
    <row r="61722" hidden="1" x14ac:dyDescent="0.25"/>
    <row r="61723" hidden="1" x14ac:dyDescent="0.25"/>
    <row r="61724" hidden="1" x14ac:dyDescent="0.25"/>
    <row r="61725" hidden="1" x14ac:dyDescent="0.25"/>
    <row r="61726" hidden="1" x14ac:dyDescent="0.25"/>
    <row r="61727" hidden="1" x14ac:dyDescent="0.25"/>
    <row r="61728" hidden="1" x14ac:dyDescent="0.25"/>
    <row r="61729" hidden="1" x14ac:dyDescent="0.25"/>
    <row r="61730" hidden="1" x14ac:dyDescent="0.25"/>
    <row r="61731" hidden="1" x14ac:dyDescent="0.25"/>
    <row r="61732" hidden="1" x14ac:dyDescent="0.25"/>
    <row r="61733" hidden="1" x14ac:dyDescent="0.25"/>
    <row r="61734" hidden="1" x14ac:dyDescent="0.25"/>
    <row r="61735" hidden="1" x14ac:dyDescent="0.25"/>
    <row r="61736" hidden="1" x14ac:dyDescent="0.25"/>
    <row r="61737" hidden="1" x14ac:dyDescent="0.25"/>
    <row r="61738" hidden="1" x14ac:dyDescent="0.25"/>
    <row r="61739" hidden="1" x14ac:dyDescent="0.25"/>
    <row r="61740" hidden="1" x14ac:dyDescent="0.25"/>
    <row r="61741" hidden="1" x14ac:dyDescent="0.25"/>
    <row r="61742" hidden="1" x14ac:dyDescent="0.25"/>
    <row r="61743" hidden="1" x14ac:dyDescent="0.25"/>
    <row r="61744" hidden="1" x14ac:dyDescent="0.25"/>
    <row r="61745" hidden="1" x14ac:dyDescent="0.25"/>
    <row r="61746" hidden="1" x14ac:dyDescent="0.25"/>
    <row r="61747" hidden="1" x14ac:dyDescent="0.25"/>
    <row r="61748" hidden="1" x14ac:dyDescent="0.25"/>
    <row r="61749" hidden="1" x14ac:dyDescent="0.25"/>
    <row r="61750" hidden="1" x14ac:dyDescent="0.25"/>
    <row r="61751" hidden="1" x14ac:dyDescent="0.25"/>
    <row r="61752" hidden="1" x14ac:dyDescent="0.25"/>
    <row r="61753" hidden="1" x14ac:dyDescent="0.25"/>
    <row r="61754" hidden="1" x14ac:dyDescent="0.25"/>
    <row r="61755" hidden="1" x14ac:dyDescent="0.25"/>
    <row r="61756" hidden="1" x14ac:dyDescent="0.25"/>
    <row r="61757" hidden="1" x14ac:dyDescent="0.25"/>
    <row r="61758" hidden="1" x14ac:dyDescent="0.25"/>
    <row r="61759" hidden="1" x14ac:dyDescent="0.25"/>
    <row r="61760" hidden="1" x14ac:dyDescent="0.25"/>
    <row r="61761" hidden="1" x14ac:dyDescent="0.25"/>
    <row r="61762" hidden="1" x14ac:dyDescent="0.25"/>
    <row r="61763" hidden="1" x14ac:dyDescent="0.25"/>
    <row r="61764" hidden="1" x14ac:dyDescent="0.25"/>
    <row r="61765" hidden="1" x14ac:dyDescent="0.25"/>
    <row r="61766" hidden="1" x14ac:dyDescent="0.25"/>
    <row r="61767" hidden="1" x14ac:dyDescent="0.25"/>
    <row r="61768" hidden="1" x14ac:dyDescent="0.25"/>
    <row r="61769" hidden="1" x14ac:dyDescent="0.25"/>
    <row r="61770" hidden="1" x14ac:dyDescent="0.25"/>
    <row r="61771" hidden="1" x14ac:dyDescent="0.25"/>
    <row r="61772" hidden="1" x14ac:dyDescent="0.25"/>
    <row r="61773" hidden="1" x14ac:dyDescent="0.25"/>
    <row r="61774" hidden="1" x14ac:dyDescent="0.25"/>
    <row r="61775" hidden="1" x14ac:dyDescent="0.25"/>
    <row r="61776" hidden="1" x14ac:dyDescent="0.25"/>
    <row r="61777" hidden="1" x14ac:dyDescent="0.25"/>
    <row r="61778" hidden="1" x14ac:dyDescent="0.25"/>
    <row r="61779" hidden="1" x14ac:dyDescent="0.25"/>
    <row r="61780" hidden="1" x14ac:dyDescent="0.25"/>
    <row r="61781" hidden="1" x14ac:dyDescent="0.25"/>
    <row r="61782" hidden="1" x14ac:dyDescent="0.25"/>
    <row r="61783" hidden="1" x14ac:dyDescent="0.25"/>
    <row r="61784" hidden="1" x14ac:dyDescent="0.25"/>
    <row r="61785" hidden="1" x14ac:dyDescent="0.25"/>
    <row r="61786" hidden="1" x14ac:dyDescent="0.25"/>
    <row r="61787" hidden="1" x14ac:dyDescent="0.25"/>
    <row r="61788" hidden="1" x14ac:dyDescent="0.25"/>
    <row r="61789" hidden="1" x14ac:dyDescent="0.25"/>
    <row r="61790" hidden="1" x14ac:dyDescent="0.25"/>
    <row r="61791" hidden="1" x14ac:dyDescent="0.25"/>
    <row r="61792" hidden="1" x14ac:dyDescent="0.25"/>
    <row r="61793" hidden="1" x14ac:dyDescent="0.25"/>
    <row r="61794" hidden="1" x14ac:dyDescent="0.25"/>
    <row r="61795" hidden="1" x14ac:dyDescent="0.25"/>
    <row r="61796" hidden="1" x14ac:dyDescent="0.25"/>
    <row r="61797" hidden="1" x14ac:dyDescent="0.25"/>
    <row r="61798" hidden="1" x14ac:dyDescent="0.25"/>
    <row r="61799" hidden="1" x14ac:dyDescent="0.25"/>
    <row r="61800" hidden="1" x14ac:dyDescent="0.25"/>
    <row r="61801" hidden="1" x14ac:dyDescent="0.25"/>
    <row r="61802" hidden="1" x14ac:dyDescent="0.25"/>
    <row r="61803" hidden="1" x14ac:dyDescent="0.25"/>
    <row r="61804" hidden="1" x14ac:dyDescent="0.25"/>
    <row r="61805" hidden="1" x14ac:dyDescent="0.25"/>
    <row r="61806" hidden="1" x14ac:dyDescent="0.25"/>
    <row r="61807" hidden="1" x14ac:dyDescent="0.25"/>
    <row r="61808" hidden="1" x14ac:dyDescent="0.25"/>
    <row r="61809" hidden="1" x14ac:dyDescent="0.25"/>
    <row r="61810" hidden="1" x14ac:dyDescent="0.25"/>
    <row r="61811" hidden="1" x14ac:dyDescent="0.25"/>
    <row r="61812" hidden="1" x14ac:dyDescent="0.25"/>
    <row r="61813" hidden="1" x14ac:dyDescent="0.25"/>
    <row r="61814" hidden="1" x14ac:dyDescent="0.25"/>
    <row r="61815" hidden="1" x14ac:dyDescent="0.25"/>
    <row r="61816" hidden="1" x14ac:dyDescent="0.25"/>
    <row r="61817" hidden="1" x14ac:dyDescent="0.25"/>
    <row r="61818" hidden="1" x14ac:dyDescent="0.25"/>
    <row r="61819" hidden="1" x14ac:dyDescent="0.25"/>
    <row r="61820" hidden="1" x14ac:dyDescent="0.25"/>
    <row r="61821" hidden="1" x14ac:dyDescent="0.25"/>
    <row r="61822" hidden="1" x14ac:dyDescent="0.25"/>
    <row r="61823" hidden="1" x14ac:dyDescent="0.25"/>
    <row r="61824" hidden="1" x14ac:dyDescent="0.25"/>
    <row r="61825" hidden="1" x14ac:dyDescent="0.25"/>
    <row r="61826" hidden="1" x14ac:dyDescent="0.25"/>
    <row r="61827" hidden="1" x14ac:dyDescent="0.25"/>
    <row r="61828" hidden="1" x14ac:dyDescent="0.25"/>
    <row r="61829" hidden="1" x14ac:dyDescent="0.25"/>
    <row r="61830" hidden="1" x14ac:dyDescent="0.25"/>
    <row r="61831" hidden="1" x14ac:dyDescent="0.25"/>
    <row r="61832" hidden="1" x14ac:dyDescent="0.25"/>
    <row r="61833" hidden="1" x14ac:dyDescent="0.25"/>
    <row r="61834" hidden="1" x14ac:dyDescent="0.25"/>
    <row r="61835" hidden="1" x14ac:dyDescent="0.25"/>
    <row r="61836" hidden="1" x14ac:dyDescent="0.25"/>
    <row r="61837" hidden="1" x14ac:dyDescent="0.25"/>
    <row r="61838" hidden="1" x14ac:dyDescent="0.25"/>
    <row r="61839" hidden="1" x14ac:dyDescent="0.25"/>
    <row r="61840" hidden="1" x14ac:dyDescent="0.25"/>
    <row r="61841" hidden="1" x14ac:dyDescent="0.25"/>
    <row r="61842" hidden="1" x14ac:dyDescent="0.25"/>
    <row r="61843" hidden="1" x14ac:dyDescent="0.25"/>
    <row r="61844" hidden="1" x14ac:dyDescent="0.25"/>
    <row r="61845" hidden="1" x14ac:dyDescent="0.25"/>
    <row r="61846" hidden="1" x14ac:dyDescent="0.25"/>
    <row r="61847" hidden="1" x14ac:dyDescent="0.25"/>
    <row r="61848" hidden="1" x14ac:dyDescent="0.25"/>
    <row r="61849" hidden="1" x14ac:dyDescent="0.25"/>
    <row r="61850" hidden="1" x14ac:dyDescent="0.25"/>
    <row r="61851" hidden="1" x14ac:dyDescent="0.25"/>
    <row r="61852" hidden="1" x14ac:dyDescent="0.25"/>
    <row r="61853" hidden="1" x14ac:dyDescent="0.25"/>
    <row r="61854" hidden="1" x14ac:dyDescent="0.25"/>
    <row r="61855" hidden="1" x14ac:dyDescent="0.25"/>
    <row r="61856" hidden="1" x14ac:dyDescent="0.25"/>
    <row r="61857" hidden="1" x14ac:dyDescent="0.25"/>
    <row r="61858" hidden="1" x14ac:dyDescent="0.25"/>
    <row r="61859" hidden="1" x14ac:dyDescent="0.25"/>
    <row r="61860" hidden="1" x14ac:dyDescent="0.25"/>
    <row r="61861" hidden="1" x14ac:dyDescent="0.25"/>
    <row r="61862" hidden="1" x14ac:dyDescent="0.25"/>
    <row r="61863" hidden="1" x14ac:dyDescent="0.25"/>
    <row r="61864" hidden="1" x14ac:dyDescent="0.25"/>
    <row r="61865" hidden="1" x14ac:dyDescent="0.25"/>
    <row r="61866" hidden="1" x14ac:dyDescent="0.25"/>
    <row r="61867" hidden="1" x14ac:dyDescent="0.25"/>
    <row r="61868" hidden="1" x14ac:dyDescent="0.25"/>
    <row r="61869" hidden="1" x14ac:dyDescent="0.25"/>
    <row r="61870" hidden="1" x14ac:dyDescent="0.25"/>
    <row r="61871" hidden="1" x14ac:dyDescent="0.25"/>
    <row r="61872" hidden="1" x14ac:dyDescent="0.25"/>
    <row r="61873" hidden="1" x14ac:dyDescent="0.25"/>
    <row r="61874" hidden="1" x14ac:dyDescent="0.25"/>
    <row r="61875" hidden="1" x14ac:dyDescent="0.25"/>
    <row r="61876" hidden="1" x14ac:dyDescent="0.25"/>
    <row r="61877" hidden="1" x14ac:dyDescent="0.25"/>
    <row r="61878" hidden="1" x14ac:dyDescent="0.25"/>
    <row r="61879" hidden="1" x14ac:dyDescent="0.25"/>
    <row r="61880" hidden="1" x14ac:dyDescent="0.25"/>
    <row r="61881" hidden="1" x14ac:dyDescent="0.25"/>
    <row r="61882" hidden="1" x14ac:dyDescent="0.25"/>
    <row r="61883" hidden="1" x14ac:dyDescent="0.25"/>
    <row r="61884" hidden="1" x14ac:dyDescent="0.25"/>
    <row r="61885" hidden="1" x14ac:dyDescent="0.25"/>
    <row r="61886" hidden="1" x14ac:dyDescent="0.25"/>
    <row r="61887" hidden="1" x14ac:dyDescent="0.25"/>
    <row r="61888" hidden="1" x14ac:dyDescent="0.25"/>
    <row r="61889" hidden="1" x14ac:dyDescent="0.25"/>
    <row r="61890" hidden="1" x14ac:dyDescent="0.25"/>
    <row r="61891" hidden="1" x14ac:dyDescent="0.25"/>
    <row r="61892" hidden="1" x14ac:dyDescent="0.25"/>
    <row r="61893" hidden="1" x14ac:dyDescent="0.25"/>
    <row r="61894" hidden="1" x14ac:dyDescent="0.25"/>
    <row r="61895" hidden="1" x14ac:dyDescent="0.25"/>
    <row r="61896" hidden="1" x14ac:dyDescent="0.25"/>
    <row r="61897" hidden="1" x14ac:dyDescent="0.25"/>
    <row r="61898" hidden="1" x14ac:dyDescent="0.25"/>
    <row r="61899" hidden="1" x14ac:dyDescent="0.25"/>
    <row r="61900" hidden="1" x14ac:dyDescent="0.25"/>
    <row r="61901" hidden="1" x14ac:dyDescent="0.25"/>
    <row r="61902" hidden="1" x14ac:dyDescent="0.25"/>
    <row r="61903" hidden="1" x14ac:dyDescent="0.25"/>
    <row r="61904" hidden="1" x14ac:dyDescent="0.25"/>
    <row r="61905" hidden="1" x14ac:dyDescent="0.25"/>
    <row r="61906" hidden="1" x14ac:dyDescent="0.25"/>
    <row r="61907" hidden="1" x14ac:dyDescent="0.25"/>
    <row r="61908" hidden="1" x14ac:dyDescent="0.25"/>
    <row r="61909" hidden="1" x14ac:dyDescent="0.25"/>
    <row r="61910" hidden="1" x14ac:dyDescent="0.25"/>
    <row r="61911" hidden="1" x14ac:dyDescent="0.25"/>
    <row r="61912" hidden="1" x14ac:dyDescent="0.25"/>
    <row r="61913" hidden="1" x14ac:dyDescent="0.25"/>
    <row r="61914" hidden="1" x14ac:dyDescent="0.25"/>
    <row r="61915" hidden="1" x14ac:dyDescent="0.25"/>
    <row r="61916" hidden="1" x14ac:dyDescent="0.25"/>
    <row r="61917" hidden="1" x14ac:dyDescent="0.25"/>
    <row r="61918" hidden="1" x14ac:dyDescent="0.25"/>
    <row r="61919" hidden="1" x14ac:dyDescent="0.25"/>
    <row r="61920" hidden="1" x14ac:dyDescent="0.25"/>
    <row r="61921" hidden="1" x14ac:dyDescent="0.25"/>
    <row r="61922" hidden="1" x14ac:dyDescent="0.25"/>
    <row r="61923" hidden="1" x14ac:dyDescent="0.25"/>
    <row r="61924" hidden="1" x14ac:dyDescent="0.25"/>
    <row r="61925" hidden="1" x14ac:dyDescent="0.25"/>
    <row r="61926" hidden="1" x14ac:dyDescent="0.25"/>
    <row r="61927" hidden="1" x14ac:dyDescent="0.25"/>
    <row r="61928" hidden="1" x14ac:dyDescent="0.25"/>
    <row r="61929" hidden="1" x14ac:dyDescent="0.25"/>
    <row r="61930" hidden="1" x14ac:dyDescent="0.25"/>
    <row r="61931" hidden="1" x14ac:dyDescent="0.25"/>
    <row r="61932" hidden="1" x14ac:dyDescent="0.25"/>
    <row r="61933" hidden="1" x14ac:dyDescent="0.25"/>
    <row r="61934" hidden="1" x14ac:dyDescent="0.25"/>
    <row r="61935" hidden="1" x14ac:dyDescent="0.25"/>
    <row r="61936" hidden="1" x14ac:dyDescent="0.25"/>
    <row r="61937" hidden="1" x14ac:dyDescent="0.25"/>
    <row r="61938" hidden="1" x14ac:dyDescent="0.25"/>
    <row r="61939" hidden="1" x14ac:dyDescent="0.25"/>
    <row r="61940" hidden="1" x14ac:dyDescent="0.25"/>
    <row r="61941" hidden="1" x14ac:dyDescent="0.25"/>
    <row r="61942" hidden="1" x14ac:dyDescent="0.25"/>
    <row r="61943" hidden="1" x14ac:dyDescent="0.25"/>
    <row r="61944" hidden="1" x14ac:dyDescent="0.25"/>
    <row r="61945" hidden="1" x14ac:dyDescent="0.25"/>
    <row r="61946" hidden="1" x14ac:dyDescent="0.25"/>
    <row r="61947" hidden="1" x14ac:dyDescent="0.25"/>
    <row r="61948" hidden="1" x14ac:dyDescent="0.25"/>
    <row r="61949" hidden="1" x14ac:dyDescent="0.25"/>
    <row r="61950" hidden="1" x14ac:dyDescent="0.25"/>
    <row r="61951" hidden="1" x14ac:dyDescent="0.25"/>
    <row r="61952" hidden="1" x14ac:dyDescent="0.25"/>
    <row r="61953" hidden="1" x14ac:dyDescent="0.25"/>
    <row r="61954" hidden="1" x14ac:dyDescent="0.25"/>
    <row r="61955" hidden="1" x14ac:dyDescent="0.25"/>
    <row r="61956" hidden="1" x14ac:dyDescent="0.25"/>
    <row r="61957" hidden="1" x14ac:dyDescent="0.25"/>
    <row r="61958" hidden="1" x14ac:dyDescent="0.25"/>
    <row r="61959" hidden="1" x14ac:dyDescent="0.25"/>
    <row r="61960" hidden="1" x14ac:dyDescent="0.25"/>
    <row r="61961" hidden="1" x14ac:dyDescent="0.25"/>
    <row r="61962" hidden="1" x14ac:dyDescent="0.25"/>
    <row r="61963" hidden="1" x14ac:dyDescent="0.25"/>
    <row r="61964" hidden="1" x14ac:dyDescent="0.25"/>
    <row r="61965" hidden="1" x14ac:dyDescent="0.25"/>
    <row r="61966" hidden="1" x14ac:dyDescent="0.25"/>
    <row r="61967" hidden="1" x14ac:dyDescent="0.25"/>
    <row r="61968" hidden="1" x14ac:dyDescent="0.25"/>
    <row r="61969" hidden="1" x14ac:dyDescent="0.25"/>
    <row r="61970" hidden="1" x14ac:dyDescent="0.25"/>
    <row r="61971" hidden="1" x14ac:dyDescent="0.25"/>
    <row r="61972" hidden="1" x14ac:dyDescent="0.25"/>
    <row r="61973" hidden="1" x14ac:dyDescent="0.25"/>
    <row r="61974" hidden="1" x14ac:dyDescent="0.25"/>
    <row r="61975" hidden="1" x14ac:dyDescent="0.25"/>
    <row r="61976" hidden="1" x14ac:dyDescent="0.25"/>
    <row r="61977" hidden="1" x14ac:dyDescent="0.25"/>
    <row r="61978" hidden="1" x14ac:dyDescent="0.25"/>
    <row r="61979" hidden="1" x14ac:dyDescent="0.25"/>
    <row r="61980" hidden="1" x14ac:dyDescent="0.25"/>
    <row r="61981" hidden="1" x14ac:dyDescent="0.25"/>
    <row r="61982" hidden="1" x14ac:dyDescent="0.25"/>
    <row r="61983" hidden="1" x14ac:dyDescent="0.25"/>
    <row r="61984" hidden="1" x14ac:dyDescent="0.25"/>
    <row r="61985" hidden="1" x14ac:dyDescent="0.25"/>
    <row r="61986" hidden="1" x14ac:dyDescent="0.25"/>
    <row r="61987" hidden="1" x14ac:dyDescent="0.25"/>
    <row r="61988" hidden="1" x14ac:dyDescent="0.25"/>
    <row r="61989" hidden="1" x14ac:dyDescent="0.25"/>
    <row r="61990" hidden="1" x14ac:dyDescent="0.25"/>
    <row r="61991" hidden="1" x14ac:dyDescent="0.25"/>
    <row r="61992" hidden="1" x14ac:dyDescent="0.25"/>
    <row r="61993" hidden="1" x14ac:dyDescent="0.25"/>
    <row r="61994" hidden="1" x14ac:dyDescent="0.25"/>
    <row r="61995" hidden="1" x14ac:dyDescent="0.25"/>
    <row r="61996" hidden="1" x14ac:dyDescent="0.25"/>
    <row r="61997" hidden="1" x14ac:dyDescent="0.25"/>
    <row r="61998" hidden="1" x14ac:dyDescent="0.25"/>
    <row r="61999" hidden="1" x14ac:dyDescent="0.25"/>
    <row r="62000" hidden="1" x14ac:dyDescent="0.25"/>
    <row r="62001" hidden="1" x14ac:dyDescent="0.25"/>
    <row r="62002" hidden="1" x14ac:dyDescent="0.25"/>
    <row r="62003" hidden="1" x14ac:dyDescent="0.25"/>
    <row r="62004" hidden="1" x14ac:dyDescent="0.25"/>
    <row r="62005" hidden="1" x14ac:dyDescent="0.25"/>
    <row r="62006" hidden="1" x14ac:dyDescent="0.25"/>
    <row r="62007" hidden="1" x14ac:dyDescent="0.25"/>
    <row r="62008" hidden="1" x14ac:dyDescent="0.25"/>
    <row r="62009" hidden="1" x14ac:dyDescent="0.25"/>
    <row r="62010" hidden="1" x14ac:dyDescent="0.25"/>
    <row r="62011" hidden="1" x14ac:dyDescent="0.25"/>
    <row r="62012" hidden="1" x14ac:dyDescent="0.25"/>
    <row r="62013" hidden="1" x14ac:dyDescent="0.25"/>
    <row r="62014" hidden="1" x14ac:dyDescent="0.25"/>
    <row r="62015" hidden="1" x14ac:dyDescent="0.25"/>
    <row r="62016" hidden="1" x14ac:dyDescent="0.25"/>
    <row r="62017" hidden="1" x14ac:dyDescent="0.25"/>
    <row r="62018" hidden="1" x14ac:dyDescent="0.25"/>
    <row r="62019" hidden="1" x14ac:dyDescent="0.25"/>
    <row r="62020" hidden="1" x14ac:dyDescent="0.25"/>
    <row r="62021" hidden="1" x14ac:dyDescent="0.25"/>
    <row r="62022" hidden="1" x14ac:dyDescent="0.25"/>
    <row r="62023" hidden="1" x14ac:dyDescent="0.25"/>
    <row r="62024" hidden="1" x14ac:dyDescent="0.25"/>
    <row r="62025" hidden="1" x14ac:dyDescent="0.25"/>
    <row r="62026" hidden="1" x14ac:dyDescent="0.25"/>
    <row r="62027" hidden="1" x14ac:dyDescent="0.25"/>
    <row r="62028" hidden="1" x14ac:dyDescent="0.25"/>
    <row r="62029" hidden="1" x14ac:dyDescent="0.25"/>
    <row r="62030" hidden="1" x14ac:dyDescent="0.25"/>
    <row r="62031" hidden="1" x14ac:dyDescent="0.25"/>
    <row r="62032" hidden="1" x14ac:dyDescent="0.25"/>
    <row r="62033" hidden="1" x14ac:dyDescent="0.25"/>
    <row r="62034" hidden="1" x14ac:dyDescent="0.25"/>
    <row r="62035" hidden="1" x14ac:dyDescent="0.25"/>
    <row r="62036" hidden="1" x14ac:dyDescent="0.25"/>
    <row r="62037" hidden="1" x14ac:dyDescent="0.25"/>
    <row r="62038" hidden="1" x14ac:dyDescent="0.25"/>
    <row r="62039" hidden="1" x14ac:dyDescent="0.25"/>
    <row r="62040" hidden="1" x14ac:dyDescent="0.25"/>
    <row r="62041" hidden="1" x14ac:dyDescent="0.25"/>
    <row r="62042" hidden="1" x14ac:dyDescent="0.25"/>
    <row r="62043" hidden="1" x14ac:dyDescent="0.25"/>
    <row r="62044" hidden="1" x14ac:dyDescent="0.25"/>
    <row r="62045" hidden="1" x14ac:dyDescent="0.25"/>
    <row r="62046" hidden="1" x14ac:dyDescent="0.25"/>
    <row r="62047" hidden="1" x14ac:dyDescent="0.25"/>
    <row r="62048" hidden="1" x14ac:dyDescent="0.25"/>
    <row r="62049" hidden="1" x14ac:dyDescent="0.25"/>
    <row r="62050" hidden="1" x14ac:dyDescent="0.25"/>
    <row r="62051" hidden="1" x14ac:dyDescent="0.25"/>
    <row r="62052" hidden="1" x14ac:dyDescent="0.25"/>
    <row r="62053" hidden="1" x14ac:dyDescent="0.25"/>
    <row r="62054" hidden="1" x14ac:dyDescent="0.25"/>
    <row r="62055" hidden="1" x14ac:dyDescent="0.25"/>
    <row r="62056" hidden="1" x14ac:dyDescent="0.25"/>
    <row r="62057" hidden="1" x14ac:dyDescent="0.25"/>
    <row r="62058" hidden="1" x14ac:dyDescent="0.25"/>
    <row r="62059" hidden="1" x14ac:dyDescent="0.25"/>
    <row r="62060" hidden="1" x14ac:dyDescent="0.25"/>
    <row r="62061" hidden="1" x14ac:dyDescent="0.25"/>
    <row r="62062" hidden="1" x14ac:dyDescent="0.25"/>
    <row r="62063" hidden="1" x14ac:dyDescent="0.25"/>
    <row r="62064" hidden="1" x14ac:dyDescent="0.25"/>
    <row r="62065" hidden="1" x14ac:dyDescent="0.25"/>
    <row r="62066" hidden="1" x14ac:dyDescent="0.25"/>
    <row r="62067" hidden="1" x14ac:dyDescent="0.25"/>
    <row r="62068" hidden="1" x14ac:dyDescent="0.25"/>
    <row r="62069" hidden="1" x14ac:dyDescent="0.25"/>
    <row r="62070" hidden="1" x14ac:dyDescent="0.25"/>
    <row r="62071" hidden="1" x14ac:dyDescent="0.25"/>
    <row r="62072" hidden="1" x14ac:dyDescent="0.25"/>
    <row r="62073" hidden="1" x14ac:dyDescent="0.25"/>
    <row r="62074" hidden="1" x14ac:dyDescent="0.25"/>
    <row r="62075" hidden="1" x14ac:dyDescent="0.25"/>
    <row r="62076" hidden="1" x14ac:dyDescent="0.25"/>
    <row r="62077" hidden="1" x14ac:dyDescent="0.25"/>
    <row r="62078" hidden="1" x14ac:dyDescent="0.25"/>
    <row r="62079" hidden="1" x14ac:dyDescent="0.25"/>
    <row r="62080" hidden="1" x14ac:dyDescent="0.25"/>
    <row r="62081" hidden="1" x14ac:dyDescent="0.25"/>
    <row r="62082" hidden="1" x14ac:dyDescent="0.25"/>
    <row r="62083" hidden="1" x14ac:dyDescent="0.25"/>
    <row r="62084" hidden="1" x14ac:dyDescent="0.25"/>
    <row r="62085" hidden="1" x14ac:dyDescent="0.25"/>
    <row r="62086" hidden="1" x14ac:dyDescent="0.25"/>
    <row r="62087" hidden="1" x14ac:dyDescent="0.25"/>
    <row r="62088" hidden="1" x14ac:dyDescent="0.25"/>
    <row r="62089" hidden="1" x14ac:dyDescent="0.25"/>
    <row r="62090" hidden="1" x14ac:dyDescent="0.25"/>
    <row r="62091" hidden="1" x14ac:dyDescent="0.25"/>
    <row r="62092" hidden="1" x14ac:dyDescent="0.25"/>
    <row r="62093" hidden="1" x14ac:dyDescent="0.25"/>
    <row r="62094" hidden="1" x14ac:dyDescent="0.25"/>
    <row r="62095" hidden="1" x14ac:dyDescent="0.25"/>
    <row r="62096" hidden="1" x14ac:dyDescent="0.25"/>
    <row r="62097" hidden="1" x14ac:dyDescent="0.25"/>
    <row r="62098" hidden="1" x14ac:dyDescent="0.25"/>
    <row r="62099" hidden="1" x14ac:dyDescent="0.25"/>
    <row r="62100" hidden="1" x14ac:dyDescent="0.25"/>
    <row r="62101" hidden="1" x14ac:dyDescent="0.25"/>
    <row r="62102" hidden="1" x14ac:dyDescent="0.25"/>
    <row r="62103" hidden="1" x14ac:dyDescent="0.25"/>
    <row r="62104" hidden="1" x14ac:dyDescent="0.25"/>
    <row r="62105" hidden="1" x14ac:dyDescent="0.25"/>
    <row r="62106" hidden="1" x14ac:dyDescent="0.25"/>
    <row r="62107" hidden="1" x14ac:dyDescent="0.25"/>
    <row r="62108" hidden="1" x14ac:dyDescent="0.25"/>
    <row r="62109" hidden="1" x14ac:dyDescent="0.25"/>
    <row r="62110" hidden="1" x14ac:dyDescent="0.25"/>
    <row r="62111" hidden="1" x14ac:dyDescent="0.25"/>
    <row r="62112" hidden="1" x14ac:dyDescent="0.25"/>
    <row r="62113" hidden="1" x14ac:dyDescent="0.25"/>
    <row r="62114" hidden="1" x14ac:dyDescent="0.25"/>
    <row r="62115" hidden="1" x14ac:dyDescent="0.25"/>
    <row r="62116" hidden="1" x14ac:dyDescent="0.25"/>
    <row r="62117" hidden="1" x14ac:dyDescent="0.25"/>
    <row r="62118" hidden="1" x14ac:dyDescent="0.25"/>
    <row r="62119" hidden="1" x14ac:dyDescent="0.25"/>
    <row r="62120" hidden="1" x14ac:dyDescent="0.25"/>
    <row r="62121" hidden="1" x14ac:dyDescent="0.25"/>
    <row r="62122" hidden="1" x14ac:dyDescent="0.25"/>
    <row r="62123" hidden="1" x14ac:dyDescent="0.25"/>
    <row r="62124" hidden="1" x14ac:dyDescent="0.25"/>
    <row r="62125" hidden="1" x14ac:dyDescent="0.25"/>
    <row r="62126" hidden="1" x14ac:dyDescent="0.25"/>
    <row r="62127" hidden="1" x14ac:dyDescent="0.25"/>
    <row r="62128" hidden="1" x14ac:dyDescent="0.25"/>
    <row r="62129" hidden="1" x14ac:dyDescent="0.25"/>
    <row r="62130" hidden="1" x14ac:dyDescent="0.25"/>
    <row r="62131" hidden="1" x14ac:dyDescent="0.25"/>
    <row r="62132" hidden="1" x14ac:dyDescent="0.25"/>
    <row r="62133" hidden="1" x14ac:dyDescent="0.25"/>
    <row r="62134" hidden="1" x14ac:dyDescent="0.25"/>
    <row r="62135" hidden="1" x14ac:dyDescent="0.25"/>
    <row r="62136" hidden="1" x14ac:dyDescent="0.25"/>
    <row r="62137" hidden="1" x14ac:dyDescent="0.25"/>
    <row r="62138" hidden="1" x14ac:dyDescent="0.25"/>
    <row r="62139" hidden="1" x14ac:dyDescent="0.25"/>
    <row r="62140" hidden="1" x14ac:dyDescent="0.25"/>
    <row r="62141" hidden="1" x14ac:dyDescent="0.25"/>
    <row r="62142" hidden="1" x14ac:dyDescent="0.25"/>
    <row r="62143" hidden="1" x14ac:dyDescent="0.25"/>
    <row r="62144" hidden="1" x14ac:dyDescent="0.25"/>
    <row r="62145" hidden="1" x14ac:dyDescent="0.25"/>
    <row r="62146" hidden="1" x14ac:dyDescent="0.25"/>
    <row r="62147" hidden="1" x14ac:dyDescent="0.25"/>
    <row r="62148" hidden="1" x14ac:dyDescent="0.25"/>
    <row r="62149" hidden="1" x14ac:dyDescent="0.25"/>
    <row r="62150" hidden="1" x14ac:dyDescent="0.25"/>
    <row r="62151" hidden="1" x14ac:dyDescent="0.25"/>
    <row r="62152" hidden="1" x14ac:dyDescent="0.25"/>
    <row r="62153" hidden="1" x14ac:dyDescent="0.25"/>
    <row r="62154" hidden="1" x14ac:dyDescent="0.25"/>
    <row r="62155" hidden="1" x14ac:dyDescent="0.25"/>
    <row r="62156" hidden="1" x14ac:dyDescent="0.25"/>
    <row r="62157" hidden="1" x14ac:dyDescent="0.25"/>
    <row r="62158" hidden="1" x14ac:dyDescent="0.25"/>
    <row r="62159" hidden="1" x14ac:dyDescent="0.25"/>
    <row r="62160" hidden="1" x14ac:dyDescent="0.25"/>
    <row r="62161" hidden="1" x14ac:dyDescent="0.25"/>
    <row r="62162" hidden="1" x14ac:dyDescent="0.25"/>
    <row r="62163" hidden="1" x14ac:dyDescent="0.25"/>
    <row r="62164" hidden="1" x14ac:dyDescent="0.25"/>
    <row r="62165" hidden="1" x14ac:dyDescent="0.25"/>
    <row r="62166" hidden="1" x14ac:dyDescent="0.25"/>
    <row r="62167" hidden="1" x14ac:dyDescent="0.25"/>
    <row r="62168" hidden="1" x14ac:dyDescent="0.25"/>
    <row r="62169" hidden="1" x14ac:dyDescent="0.25"/>
    <row r="62170" hidden="1" x14ac:dyDescent="0.25"/>
    <row r="62171" hidden="1" x14ac:dyDescent="0.25"/>
    <row r="62172" hidden="1" x14ac:dyDescent="0.25"/>
    <row r="62173" hidden="1" x14ac:dyDescent="0.25"/>
    <row r="62174" hidden="1" x14ac:dyDescent="0.25"/>
    <row r="62175" hidden="1" x14ac:dyDescent="0.25"/>
    <row r="62176" hidden="1" x14ac:dyDescent="0.25"/>
    <row r="62177" hidden="1" x14ac:dyDescent="0.25"/>
    <row r="62178" hidden="1" x14ac:dyDescent="0.25"/>
    <row r="62179" hidden="1" x14ac:dyDescent="0.25"/>
    <row r="62180" hidden="1" x14ac:dyDescent="0.25"/>
    <row r="62181" hidden="1" x14ac:dyDescent="0.25"/>
    <row r="62182" hidden="1" x14ac:dyDescent="0.25"/>
    <row r="62183" hidden="1" x14ac:dyDescent="0.25"/>
    <row r="62184" hidden="1" x14ac:dyDescent="0.25"/>
    <row r="62185" hidden="1" x14ac:dyDescent="0.25"/>
    <row r="62186" hidden="1" x14ac:dyDescent="0.25"/>
    <row r="62187" hidden="1" x14ac:dyDescent="0.25"/>
    <row r="62188" hidden="1" x14ac:dyDescent="0.25"/>
    <row r="62189" hidden="1" x14ac:dyDescent="0.25"/>
    <row r="62190" hidden="1" x14ac:dyDescent="0.25"/>
    <row r="62191" hidden="1" x14ac:dyDescent="0.25"/>
    <row r="62192" hidden="1" x14ac:dyDescent="0.25"/>
    <row r="62193" hidden="1" x14ac:dyDescent="0.25"/>
    <row r="62194" hidden="1" x14ac:dyDescent="0.25"/>
    <row r="62195" hidden="1" x14ac:dyDescent="0.25"/>
    <row r="62196" hidden="1" x14ac:dyDescent="0.25"/>
    <row r="62197" hidden="1" x14ac:dyDescent="0.25"/>
    <row r="62198" hidden="1" x14ac:dyDescent="0.25"/>
    <row r="62199" hidden="1" x14ac:dyDescent="0.25"/>
    <row r="62200" hidden="1" x14ac:dyDescent="0.25"/>
    <row r="62201" hidden="1" x14ac:dyDescent="0.25"/>
    <row r="62202" hidden="1" x14ac:dyDescent="0.25"/>
    <row r="62203" hidden="1" x14ac:dyDescent="0.25"/>
    <row r="62204" hidden="1" x14ac:dyDescent="0.25"/>
    <row r="62205" hidden="1" x14ac:dyDescent="0.25"/>
    <row r="62206" hidden="1" x14ac:dyDescent="0.25"/>
    <row r="62207" hidden="1" x14ac:dyDescent="0.25"/>
    <row r="62208" hidden="1" x14ac:dyDescent="0.25"/>
    <row r="62209" hidden="1" x14ac:dyDescent="0.25"/>
    <row r="62210" hidden="1" x14ac:dyDescent="0.25"/>
    <row r="62211" hidden="1" x14ac:dyDescent="0.25"/>
    <row r="62212" hidden="1" x14ac:dyDescent="0.25"/>
    <row r="62213" hidden="1" x14ac:dyDescent="0.25"/>
    <row r="62214" hidden="1" x14ac:dyDescent="0.25"/>
    <row r="62215" hidden="1" x14ac:dyDescent="0.25"/>
    <row r="62216" hidden="1" x14ac:dyDescent="0.25"/>
    <row r="62217" hidden="1" x14ac:dyDescent="0.25"/>
    <row r="62218" hidden="1" x14ac:dyDescent="0.25"/>
    <row r="62219" hidden="1" x14ac:dyDescent="0.25"/>
    <row r="62220" hidden="1" x14ac:dyDescent="0.25"/>
    <row r="62221" hidden="1" x14ac:dyDescent="0.25"/>
    <row r="62222" hidden="1" x14ac:dyDescent="0.25"/>
    <row r="62223" hidden="1" x14ac:dyDescent="0.25"/>
    <row r="62224" hidden="1" x14ac:dyDescent="0.25"/>
    <row r="62225" hidden="1" x14ac:dyDescent="0.25"/>
    <row r="62226" hidden="1" x14ac:dyDescent="0.25"/>
    <row r="62227" hidden="1" x14ac:dyDescent="0.25"/>
    <row r="62228" hidden="1" x14ac:dyDescent="0.25"/>
    <row r="62229" hidden="1" x14ac:dyDescent="0.25"/>
    <row r="62230" hidden="1" x14ac:dyDescent="0.25"/>
    <row r="62231" hidden="1" x14ac:dyDescent="0.25"/>
    <row r="62232" hidden="1" x14ac:dyDescent="0.25"/>
    <row r="62233" hidden="1" x14ac:dyDescent="0.25"/>
    <row r="62234" hidden="1" x14ac:dyDescent="0.25"/>
    <row r="62235" hidden="1" x14ac:dyDescent="0.25"/>
    <row r="62236" hidden="1" x14ac:dyDescent="0.25"/>
    <row r="62237" hidden="1" x14ac:dyDescent="0.25"/>
    <row r="62238" hidden="1" x14ac:dyDescent="0.25"/>
    <row r="62239" hidden="1" x14ac:dyDescent="0.25"/>
    <row r="62240" hidden="1" x14ac:dyDescent="0.25"/>
    <row r="62241" hidden="1" x14ac:dyDescent="0.25"/>
    <row r="62242" hidden="1" x14ac:dyDescent="0.25"/>
    <row r="62243" hidden="1" x14ac:dyDescent="0.25"/>
    <row r="62244" hidden="1" x14ac:dyDescent="0.25"/>
    <row r="62245" hidden="1" x14ac:dyDescent="0.25"/>
    <row r="62246" hidden="1" x14ac:dyDescent="0.25"/>
    <row r="62247" hidden="1" x14ac:dyDescent="0.25"/>
    <row r="62248" hidden="1" x14ac:dyDescent="0.25"/>
    <row r="62249" hidden="1" x14ac:dyDescent="0.25"/>
    <row r="62250" hidden="1" x14ac:dyDescent="0.25"/>
    <row r="62251" hidden="1" x14ac:dyDescent="0.25"/>
    <row r="62252" hidden="1" x14ac:dyDescent="0.25"/>
    <row r="62253" hidden="1" x14ac:dyDescent="0.25"/>
    <row r="62254" hidden="1" x14ac:dyDescent="0.25"/>
    <row r="62255" hidden="1" x14ac:dyDescent="0.25"/>
    <row r="62256" hidden="1" x14ac:dyDescent="0.25"/>
    <row r="62257" hidden="1" x14ac:dyDescent="0.25"/>
    <row r="62258" hidden="1" x14ac:dyDescent="0.25"/>
    <row r="62259" hidden="1" x14ac:dyDescent="0.25"/>
    <row r="62260" hidden="1" x14ac:dyDescent="0.25"/>
    <row r="62261" hidden="1" x14ac:dyDescent="0.25"/>
    <row r="62262" hidden="1" x14ac:dyDescent="0.25"/>
    <row r="62263" hidden="1" x14ac:dyDescent="0.25"/>
    <row r="62264" hidden="1" x14ac:dyDescent="0.25"/>
    <row r="62265" hidden="1" x14ac:dyDescent="0.25"/>
    <row r="62266" hidden="1" x14ac:dyDescent="0.25"/>
    <row r="62267" hidden="1" x14ac:dyDescent="0.25"/>
    <row r="62268" hidden="1" x14ac:dyDescent="0.25"/>
    <row r="62269" hidden="1" x14ac:dyDescent="0.25"/>
    <row r="62270" hidden="1" x14ac:dyDescent="0.25"/>
    <row r="62271" hidden="1" x14ac:dyDescent="0.25"/>
    <row r="62272" hidden="1" x14ac:dyDescent="0.25"/>
    <row r="62273" hidden="1" x14ac:dyDescent="0.25"/>
    <row r="62274" hidden="1" x14ac:dyDescent="0.25"/>
    <row r="62275" hidden="1" x14ac:dyDescent="0.25"/>
    <row r="62276" hidden="1" x14ac:dyDescent="0.25"/>
    <row r="62277" hidden="1" x14ac:dyDescent="0.25"/>
    <row r="62278" hidden="1" x14ac:dyDescent="0.25"/>
    <row r="62279" hidden="1" x14ac:dyDescent="0.25"/>
    <row r="62280" hidden="1" x14ac:dyDescent="0.25"/>
    <row r="62281" hidden="1" x14ac:dyDescent="0.25"/>
    <row r="62282" hidden="1" x14ac:dyDescent="0.25"/>
    <row r="62283" hidden="1" x14ac:dyDescent="0.25"/>
    <row r="62284" hidden="1" x14ac:dyDescent="0.25"/>
    <row r="62285" hidden="1" x14ac:dyDescent="0.25"/>
    <row r="62286" hidden="1" x14ac:dyDescent="0.25"/>
    <row r="62287" hidden="1" x14ac:dyDescent="0.25"/>
    <row r="62288" hidden="1" x14ac:dyDescent="0.25"/>
    <row r="62289" hidden="1" x14ac:dyDescent="0.25"/>
    <row r="62290" hidden="1" x14ac:dyDescent="0.25"/>
    <row r="62291" hidden="1" x14ac:dyDescent="0.25"/>
    <row r="62292" hidden="1" x14ac:dyDescent="0.25"/>
    <row r="62293" hidden="1" x14ac:dyDescent="0.25"/>
    <row r="62294" hidden="1" x14ac:dyDescent="0.25"/>
    <row r="62295" hidden="1" x14ac:dyDescent="0.25"/>
    <row r="62296" hidden="1" x14ac:dyDescent="0.25"/>
    <row r="62297" hidden="1" x14ac:dyDescent="0.25"/>
    <row r="62298" hidden="1" x14ac:dyDescent="0.25"/>
    <row r="62299" hidden="1" x14ac:dyDescent="0.25"/>
    <row r="62300" hidden="1" x14ac:dyDescent="0.25"/>
    <row r="62301" hidden="1" x14ac:dyDescent="0.25"/>
    <row r="62302" hidden="1" x14ac:dyDescent="0.25"/>
    <row r="62303" hidden="1" x14ac:dyDescent="0.25"/>
    <row r="62304" hidden="1" x14ac:dyDescent="0.25"/>
    <row r="62305" hidden="1" x14ac:dyDescent="0.25"/>
    <row r="62306" hidden="1" x14ac:dyDescent="0.25"/>
    <row r="62307" hidden="1" x14ac:dyDescent="0.25"/>
    <row r="62308" hidden="1" x14ac:dyDescent="0.25"/>
    <row r="62309" hidden="1" x14ac:dyDescent="0.25"/>
    <row r="62310" hidden="1" x14ac:dyDescent="0.25"/>
    <row r="62311" hidden="1" x14ac:dyDescent="0.25"/>
    <row r="62312" hidden="1" x14ac:dyDescent="0.25"/>
    <row r="62313" hidden="1" x14ac:dyDescent="0.25"/>
    <row r="62314" hidden="1" x14ac:dyDescent="0.25"/>
    <row r="62315" hidden="1" x14ac:dyDescent="0.25"/>
    <row r="62316" hidden="1" x14ac:dyDescent="0.25"/>
    <row r="62317" hidden="1" x14ac:dyDescent="0.25"/>
    <row r="62318" hidden="1" x14ac:dyDescent="0.25"/>
    <row r="62319" hidden="1" x14ac:dyDescent="0.25"/>
    <row r="62320" hidden="1" x14ac:dyDescent="0.25"/>
    <row r="62321" hidden="1" x14ac:dyDescent="0.25"/>
    <row r="62322" hidden="1" x14ac:dyDescent="0.25"/>
    <row r="62323" hidden="1" x14ac:dyDescent="0.25"/>
    <row r="62324" hidden="1" x14ac:dyDescent="0.25"/>
    <row r="62325" hidden="1" x14ac:dyDescent="0.25"/>
    <row r="62326" hidden="1" x14ac:dyDescent="0.25"/>
    <row r="62327" hidden="1" x14ac:dyDescent="0.25"/>
    <row r="62328" hidden="1" x14ac:dyDescent="0.25"/>
    <row r="62329" hidden="1" x14ac:dyDescent="0.25"/>
    <row r="62330" hidden="1" x14ac:dyDescent="0.25"/>
    <row r="62331" hidden="1" x14ac:dyDescent="0.25"/>
    <row r="62332" hidden="1" x14ac:dyDescent="0.25"/>
    <row r="62333" hidden="1" x14ac:dyDescent="0.25"/>
    <row r="62334" hidden="1" x14ac:dyDescent="0.25"/>
    <row r="62335" hidden="1" x14ac:dyDescent="0.25"/>
    <row r="62336" hidden="1" x14ac:dyDescent="0.25"/>
    <row r="62337" hidden="1" x14ac:dyDescent="0.25"/>
    <row r="62338" hidden="1" x14ac:dyDescent="0.25"/>
    <row r="62339" hidden="1" x14ac:dyDescent="0.25"/>
    <row r="62340" hidden="1" x14ac:dyDescent="0.25"/>
    <row r="62341" hidden="1" x14ac:dyDescent="0.25"/>
    <row r="62342" hidden="1" x14ac:dyDescent="0.25"/>
    <row r="62343" hidden="1" x14ac:dyDescent="0.25"/>
    <row r="62344" hidden="1" x14ac:dyDescent="0.25"/>
    <row r="62345" hidden="1" x14ac:dyDescent="0.25"/>
    <row r="62346" hidden="1" x14ac:dyDescent="0.25"/>
    <row r="62347" hidden="1" x14ac:dyDescent="0.25"/>
    <row r="62348" hidden="1" x14ac:dyDescent="0.25"/>
    <row r="62349" hidden="1" x14ac:dyDescent="0.25"/>
    <row r="62350" hidden="1" x14ac:dyDescent="0.25"/>
    <row r="62351" hidden="1" x14ac:dyDescent="0.25"/>
    <row r="62352" hidden="1" x14ac:dyDescent="0.25"/>
    <row r="62353" hidden="1" x14ac:dyDescent="0.25"/>
    <row r="62354" hidden="1" x14ac:dyDescent="0.25"/>
    <row r="62355" hidden="1" x14ac:dyDescent="0.25"/>
    <row r="62356" hidden="1" x14ac:dyDescent="0.25"/>
    <row r="62357" hidden="1" x14ac:dyDescent="0.25"/>
    <row r="62358" hidden="1" x14ac:dyDescent="0.25"/>
    <row r="62359" hidden="1" x14ac:dyDescent="0.25"/>
    <row r="62360" hidden="1" x14ac:dyDescent="0.25"/>
    <row r="62361" hidden="1" x14ac:dyDescent="0.25"/>
    <row r="62362" hidden="1" x14ac:dyDescent="0.25"/>
    <row r="62363" hidden="1" x14ac:dyDescent="0.25"/>
    <row r="62364" hidden="1" x14ac:dyDescent="0.25"/>
    <row r="62365" hidden="1" x14ac:dyDescent="0.25"/>
    <row r="62366" hidden="1" x14ac:dyDescent="0.25"/>
    <row r="62367" hidden="1" x14ac:dyDescent="0.25"/>
    <row r="62368" hidden="1" x14ac:dyDescent="0.25"/>
    <row r="62369" hidden="1" x14ac:dyDescent="0.25"/>
    <row r="62370" hidden="1" x14ac:dyDescent="0.25"/>
    <row r="62371" hidden="1" x14ac:dyDescent="0.25"/>
    <row r="62372" hidden="1" x14ac:dyDescent="0.25"/>
    <row r="62373" hidden="1" x14ac:dyDescent="0.25"/>
    <row r="62374" hidden="1" x14ac:dyDescent="0.25"/>
    <row r="62375" hidden="1" x14ac:dyDescent="0.25"/>
    <row r="62376" hidden="1" x14ac:dyDescent="0.25"/>
    <row r="62377" hidden="1" x14ac:dyDescent="0.25"/>
    <row r="62378" hidden="1" x14ac:dyDescent="0.25"/>
    <row r="62379" hidden="1" x14ac:dyDescent="0.25"/>
    <row r="62380" hidden="1" x14ac:dyDescent="0.25"/>
    <row r="62381" hidden="1" x14ac:dyDescent="0.25"/>
    <row r="62382" hidden="1" x14ac:dyDescent="0.25"/>
    <row r="62383" hidden="1" x14ac:dyDescent="0.25"/>
    <row r="62384" hidden="1" x14ac:dyDescent="0.25"/>
    <row r="62385" hidden="1" x14ac:dyDescent="0.25"/>
    <row r="62386" hidden="1" x14ac:dyDescent="0.25"/>
    <row r="62387" hidden="1" x14ac:dyDescent="0.25"/>
    <row r="62388" hidden="1" x14ac:dyDescent="0.25"/>
    <row r="62389" hidden="1" x14ac:dyDescent="0.25"/>
    <row r="62390" hidden="1" x14ac:dyDescent="0.25"/>
    <row r="62391" hidden="1" x14ac:dyDescent="0.25"/>
    <row r="62392" hidden="1" x14ac:dyDescent="0.25"/>
    <row r="62393" hidden="1" x14ac:dyDescent="0.25"/>
    <row r="62394" hidden="1" x14ac:dyDescent="0.25"/>
    <row r="62395" hidden="1" x14ac:dyDescent="0.25"/>
    <row r="62396" hidden="1" x14ac:dyDescent="0.25"/>
    <row r="62397" hidden="1" x14ac:dyDescent="0.25"/>
    <row r="62398" hidden="1" x14ac:dyDescent="0.25"/>
    <row r="62399" hidden="1" x14ac:dyDescent="0.25"/>
    <row r="62400" hidden="1" x14ac:dyDescent="0.25"/>
    <row r="62401" hidden="1" x14ac:dyDescent="0.25"/>
    <row r="62402" hidden="1" x14ac:dyDescent="0.25"/>
    <row r="62403" hidden="1" x14ac:dyDescent="0.25"/>
    <row r="62404" hidden="1" x14ac:dyDescent="0.25"/>
    <row r="62405" hidden="1" x14ac:dyDescent="0.25"/>
    <row r="62406" hidden="1" x14ac:dyDescent="0.25"/>
    <row r="62407" hidden="1" x14ac:dyDescent="0.25"/>
    <row r="62408" hidden="1" x14ac:dyDescent="0.25"/>
    <row r="62409" hidden="1" x14ac:dyDescent="0.25"/>
    <row r="62410" hidden="1" x14ac:dyDescent="0.25"/>
    <row r="62411" hidden="1" x14ac:dyDescent="0.25"/>
    <row r="62412" hidden="1" x14ac:dyDescent="0.25"/>
    <row r="62413" hidden="1" x14ac:dyDescent="0.25"/>
    <row r="62414" hidden="1" x14ac:dyDescent="0.25"/>
    <row r="62415" hidden="1" x14ac:dyDescent="0.25"/>
    <row r="62416" hidden="1" x14ac:dyDescent="0.25"/>
    <row r="62417" hidden="1" x14ac:dyDescent="0.25"/>
    <row r="62418" hidden="1" x14ac:dyDescent="0.25"/>
    <row r="62419" hidden="1" x14ac:dyDescent="0.25"/>
    <row r="62420" hidden="1" x14ac:dyDescent="0.25"/>
    <row r="62421" hidden="1" x14ac:dyDescent="0.25"/>
    <row r="62422" hidden="1" x14ac:dyDescent="0.25"/>
    <row r="62423" hidden="1" x14ac:dyDescent="0.25"/>
    <row r="62424" hidden="1" x14ac:dyDescent="0.25"/>
    <row r="62425" hidden="1" x14ac:dyDescent="0.25"/>
    <row r="62426" hidden="1" x14ac:dyDescent="0.25"/>
    <row r="62427" hidden="1" x14ac:dyDescent="0.25"/>
    <row r="62428" hidden="1" x14ac:dyDescent="0.25"/>
    <row r="62429" hidden="1" x14ac:dyDescent="0.25"/>
    <row r="62430" hidden="1" x14ac:dyDescent="0.25"/>
    <row r="62431" hidden="1" x14ac:dyDescent="0.25"/>
    <row r="62432" hidden="1" x14ac:dyDescent="0.25"/>
    <row r="62433" hidden="1" x14ac:dyDescent="0.25"/>
    <row r="62434" hidden="1" x14ac:dyDescent="0.25"/>
    <row r="62435" hidden="1" x14ac:dyDescent="0.25"/>
    <row r="62436" hidden="1" x14ac:dyDescent="0.25"/>
    <row r="62437" hidden="1" x14ac:dyDescent="0.25"/>
    <row r="62438" hidden="1" x14ac:dyDescent="0.25"/>
    <row r="62439" hidden="1" x14ac:dyDescent="0.25"/>
    <row r="62440" hidden="1" x14ac:dyDescent="0.25"/>
    <row r="62441" hidden="1" x14ac:dyDescent="0.25"/>
    <row r="62442" hidden="1" x14ac:dyDescent="0.25"/>
    <row r="62443" hidden="1" x14ac:dyDescent="0.25"/>
    <row r="62444" hidden="1" x14ac:dyDescent="0.25"/>
    <row r="62445" hidden="1" x14ac:dyDescent="0.25"/>
    <row r="62446" hidden="1" x14ac:dyDescent="0.25"/>
    <row r="62447" hidden="1" x14ac:dyDescent="0.25"/>
    <row r="62448" hidden="1" x14ac:dyDescent="0.25"/>
    <row r="62449" hidden="1" x14ac:dyDescent="0.25"/>
    <row r="62450" hidden="1" x14ac:dyDescent="0.25"/>
    <row r="62451" hidden="1" x14ac:dyDescent="0.25"/>
    <row r="62452" hidden="1" x14ac:dyDescent="0.25"/>
    <row r="62453" hidden="1" x14ac:dyDescent="0.25"/>
    <row r="62454" hidden="1" x14ac:dyDescent="0.25"/>
    <row r="62455" hidden="1" x14ac:dyDescent="0.25"/>
    <row r="62456" hidden="1" x14ac:dyDescent="0.25"/>
    <row r="62457" hidden="1" x14ac:dyDescent="0.25"/>
    <row r="62458" hidden="1" x14ac:dyDescent="0.25"/>
    <row r="62459" hidden="1" x14ac:dyDescent="0.25"/>
    <row r="62460" hidden="1" x14ac:dyDescent="0.25"/>
    <row r="62461" hidden="1" x14ac:dyDescent="0.25"/>
    <row r="62462" hidden="1" x14ac:dyDescent="0.25"/>
    <row r="62463" hidden="1" x14ac:dyDescent="0.25"/>
    <row r="62464" hidden="1" x14ac:dyDescent="0.25"/>
    <row r="62465" hidden="1" x14ac:dyDescent="0.25"/>
    <row r="62466" hidden="1" x14ac:dyDescent="0.25"/>
    <row r="62467" hidden="1" x14ac:dyDescent="0.25"/>
    <row r="62468" hidden="1" x14ac:dyDescent="0.25"/>
    <row r="62469" hidden="1" x14ac:dyDescent="0.25"/>
    <row r="62470" hidden="1" x14ac:dyDescent="0.25"/>
    <row r="62471" hidden="1" x14ac:dyDescent="0.25"/>
    <row r="62472" hidden="1" x14ac:dyDescent="0.25"/>
    <row r="62473" hidden="1" x14ac:dyDescent="0.25"/>
    <row r="62474" hidden="1" x14ac:dyDescent="0.25"/>
    <row r="62475" hidden="1" x14ac:dyDescent="0.25"/>
    <row r="62476" hidden="1" x14ac:dyDescent="0.25"/>
    <row r="62477" hidden="1" x14ac:dyDescent="0.25"/>
    <row r="62478" hidden="1" x14ac:dyDescent="0.25"/>
    <row r="62479" hidden="1" x14ac:dyDescent="0.25"/>
    <row r="62480" hidden="1" x14ac:dyDescent="0.25"/>
    <row r="62481" hidden="1" x14ac:dyDescent="0.25"/>
    <row r="62482" hidden="1" x14ac:dyDescent="0.25"/>
    <row r="62483" hidden="1" x14ac:dyDescent="0.25"/>
    <row r="62484" hidden="1" x14ac:dyDescent="0.25"/>
    <row r="62485" hidden="1" x14ac:dyDescent="0.25"/>
    <row r="62486" hidden="1" x14ac:dyDescent="0.25"/>
    <row r="62487" hidden="1" x14ac:dyDescent="0.25"/>
    <row r="62488" hidden="1" x14ac:dyDescent="0.25"/>
    <row r="62489" hidden="1" x14ac:dyDescent="0.25"/>
    <row r="62490" hidden="1" x14ac:dyDescent="0.25"/>
    <row r="62491" hidden="1" x14ac:dyDescent="0.25"/>
    <row r="62492" hidden="1" x14ac:dyDescent="0.25"/>
    <row r="62493" hidden="1" x14ac:dyDescent="0.25"/>
    <row r="62494" hidden="1" x14ac:dyDescent="0.25"/>
    <row r="62495" hidden="1" x14ac:dyDescent="0.25"/>
    <row r="62496" hidden="1" x14ac:dyDescent="0.25"/>
    <row r="62497" hidden="1" x14ac:dyDescent="0.25"/>
    <row r="62498" hidden="1" x14ac:dyDescent="0.25"/>
    <row r="62499" hidden="1" x14ac:dyDescent="0.25"/>
    <row r="62500" hidden="1" x14ac:dyDescent="0.25"/>
    <row r="62501" hidden="1" x14ac:dyDescent="0.25"/>
    <row r="62502" hidden="1" x14ac:dyDescent="0.25"/>
    <row r="62503" hidden="1" x14ac:dyDescent="0.25"/>
    <row r="62504" hidden="1" x14ac:dyDescent="0.25"/>
    <row r="62505" hidden="1" x14ac:dyDescent="0.25"/>
    <row r="62506" hidden="1" x14ac:dyDescent="0.25"/>
    <row r="62507" hidden="1" x14ac:dyDescent="0.25"/>
    <row r="62508" hidden="1" x14ac:dyDescent="0.25"/>
    <row r="62509" hidden="1" x14ac:dyDescent="0.25"/>
    <row r="62510" hidden="1" x14ac:dyDescent="0.25"/>
    <row r="62511" hidden="1" x14ac:dyDescent="0.25"/>
    <row r="62512" hidden="1" x14ac:dyDescent="0.25"/>
    <row r="62513" hidden="1" x14ac:dyDescent="0.25"/>
    <row r="62514" hidden="1" x14ac:dyDescent="0.25"/>
    <row r="62515" hidden="1" x14ac:dyDescent="0.25"/>
    <row r="62516" hidden="1" x14ac:dyDescent="0.25"/>
    <row r="62517" hidden="1" x14ac:dyDescent="0.25"/>
    <row r="62518" hidden="1" x14ac:dyDescent="0.25"/>
    <row r="62519" hidden="1" x14ac:dyDescent="0.25"/>
    <row r="62520" hidden="1" x14ac:dyDescent="0.25"/>
    <row r="62521" hidden="1" x14ac:dyDescent="0.25"/>
    <row r="62522" hidden="1" x14ac:dyDescent="0.25"/>
    <row r="62523" hidden="1" x14ac:dyDescent="0.25"/>
    <row r="62524" hidden="1" x14ac:dyDescent="0.25"/>
    <row r="62525" hidden="1" x14ac:dyDescent="0.25"/>
    <row r="62526" hidden="1" x14ac:dyDescent="0.25"/>
    <row r="62527" hidden="1" x14ac:dyDescent="0.25"/>
    <row r="62528" hidden="1" x14ac:dyDescent="0.25"/>
    <row r="62529" hidden="1" x14ac:dyDescent="0.25"/>
    <row r="62530" hidden="1" x14ac:dyDescent="0.25"/>
    <row r="62531" hidden="1" x14ac:dyDescent="0.25"/>
    <row r="62532" hidden="1" x14ac:dyDescent="0.25"/>
    <row r="62533" hidden="1" x14ac:dyDescent="0.25"/>
    <row r="62534" hidden="1" x14ac:dyDescent="0.25"/>
    <row r="62535" hidden="1" x14ac:dyDescent="0.25"/>
    <row r="62536" hidden="1" x14ac:dyDescent="0.25"/>
    <row r="62537" hidden="1" x14ac:dyDescent="0.25"/>
    <row r="62538" hidden="1" x14ac:dyDescent="0.25"/>
    <row r="62539" hidden="1" x14ac:dyDescent="0.25"/>
    <row r="62540" hidden="1" x14ac:dyDescent="0.25"/>
    <row r="62541" hidden="1" x14ac:dyDescent="0.25"/>
    <row r="62542" hidden="1" x14ac:dyDescent="0.25"/>
    <row r="62543" hidden="1" x14ac:dyDescent="0.25"/>
    <row r="62544" hidden="1" x14ac:dyDescent="0.25"/>
    <row r="62545" hidden="1" x14ac:dyDescent="0.25"/>
    <row r="62546" hidden="1" x14ac:dyDescent="0.25"/>
    <row r="62547" hidden="1" x14ac:dyDescent="0.25"/>
    <row r="62548" hidden="1" x14ac:dyDescent="0.25"/>
    <row r="62549" hidden="1" x14ac:dyDescent="0.25"/>
    <row r="62550" hidden="1" x14ac:dyDescent="0.25"/>
    <row r="62551" hidden="1" x14ac:dyDescent="0.25"/>
    <row r="62552" hidden="1" x14ac:dyDescent="0.25"/>
    <row r="62553" hidden="1" x14ac:dyDescent="0.25"/>
    <row r="62554" hidden="1" x14ac:dyDescent="0.25"/>
    <row r="62555" hidden="1" x14ac:dyDescent="0.25"/>
    <row r="62556" hidden="1" x14ac:dyDescent="0.25"/>
    <row r="62557" hidden="1" x14ac:dyDescent="0.25"/>
    <row r="62558" hidden="1" x14ac:dyDescent="0.25"/>
    <row r="62559" hidden="1" x14ac:dyDescent="0.25"/>
    <row r="62560" hidden="1" x14ac:dyDescent="0.25"/>
    <row r="62561" hidden="1" x14ac:dyDescent="0.25"/>
    <row r="62562" hidden="1" x14ac:dyDescent="0.25"/>
    <row r="62563" hidden="1" x14ac:dyDescent="0.25"/>
    <row r="62564" hidden="1" x14ac:dyDescent="0.25"/>
    <row r="62565" hidden="1" x14ac:dyDescent="0.25"/>
    <row r="62566" hidden="1" x14ac:dyDescent="0.25"/>
    <row r="62567" hidden="1" x14ac:dyDescent="0.25"/>
    <row r="62568" hidden="1" x14ac:dyDescent="0.25"/>
    <row r="62569" hidden="1" x14ac:dyDescent="0.25"/>
    <row r="62570" hidden="1" x14ac:dyDescent="0.25"/>
    <row r="62571" hidden="1" x14ac:dyDescent="0.25"/>
    <row r="62572" hidden="1" x14ac:dyDescent="0.25"/>
    <row r="62573" hidden="1" x14ac:dyDescent="0.25"/>
    <row r="62574" hidden="1" x14ac:dyDescent="0.25"/>
    <row r="62575" hidden="1" x14ac:dyDescent="0.25"/>
    <row r="62576" hidden="1" x14ac:dyDescent="0.25"/>
    <row r="62577" hidden="1" x14ac:dyDescent="0.25"/>
    <row r="62578" hidden="1" x14ac:dyDescent="0.25"/>
    <row r="62579" hidden="1" x14ac:dyDescent="0.25"/>
    <row r="62580" hidden="1" x14ac:dyDescent="0.25"/>
    <row r="62581" hidden="1" x14ac:dyDescent="0.25"/>
    <row r="62582" hidden="1" x14ac:dyDescent="0.25"/>
    <row r="62583" hidden="1" x14ac:dyDescent="0.25"/>
    <row r="62584" hidden="1" x14ac:dyDescent="0.25"/>
    <row r="62585" hidden="1" x14ac:dyDescent="0.25"/>
    <row r="62586" hidden="1" x14ac:dyDescent="0.25"/>
    <row r="62587" hidden="1" x14ac:dyDescent="0.25"/>
    <row r="62588" hidden="1" x14ac:dyDescent="0.25"/>
    <row r="62589" hidden="1" x14ac:dyDescent="0.25"/>
    <row r="62590" hidden="1" x14ac:dyDescent="0.25"/>
    <row r="62591" hidden="1" x14ac:dyDescent="0.25"/>
    <row r="62592" hidden="1" x14ac:dyDescent="0.25"/>
    <row r="62593" hidden="1" x14ac:dyDescent="0.25"/>
    <row r="62594" hidden="1" x14ac:dyDescent="0.25"/>
    <row r="62595" hidden="1" x14ac:dyDescent="0.25"/>
    <row r="62596" hidden="1" x14ac:dyDescent="0.25"/>
    <row r="62597" hidden="1" x14ac:dyDescent="0.25"/>
    <row r="62598" hidden="1" x14ac:dyDescent="0.25"/>
    <row r="62599" hidden="1" x14ac:dyDescent="0.25"/>
    <row r="62600" hidden="1" x14ac:dyDescent="0.25"/>
    <row r="62601" hidden="1" x14ac:dyDescent="0.25"/>
    <row r="62602" hidden="1" x14ac:dyDescent="0.25"/>
    <row r="62603" hidden="1" x14ac:dyDescent="0.25"/>
    <row r="62604" hidden="1" x14ac:dyDescent="0.25"/>
    <row r="62605" hidden="1" x14ac:dyDescent="0.25"/>
    <row r="62606" hidden="1" x14ac:dyDescent="0.25"/>
    <row r="62607" hidden="1" x14ac:dyDescent="0.25"/>
    <row r="62608" hidden="1" x14ac:dyDescent="0.25"/>
    <row r="62609" hidden="1" x14ac:dyDescent="0.25"/>
    <row r="62610" hidden="1" x14ac:dyDescent="0.25"/>
    <row r="62611" hidden="1" x14ac:dyDescent="0.25"/>
    <row r="62612" hidden="1" x14ac:dyDescent="0.25"/>
    <row r="62613" hidden="1" x14ac:dyDescent="0.25"/>
    <row r="62614" hidden="1" x14ac:dyDescent="0.25"/>
    <row r="62615" hidden="1" x14ac:dyDescent="0.25"/>
    <row r="62616" hidden="1" x14ac:dyDescent="0.25"/>
    <row r="62617" hidden="1" x14ac:dyDescent="0.25"/>
    <row r="62618" hidden="1" x14ac:dyDescent="0.25"/>
    <row r="62619" hidden="1" x14ac:dyDescent="0.25"/>
    <row r="62620" hidden="1" x14ac:dyDescent="0.25"/>
    <row r="62621" hidden="1" x14ac:dyDescent="0.25"/>
    <row r="62622" hidden="1" x14ac:dyDescent="0.25"/>
    <row r="62623" hidden="1" x14ac:dyDescent="0.25"/>
    <row r="62624" hidden="1" x14ac:dyDescent="0.25"/>
    <row r="62625" hidden="1" x14ac:dyDescent="0.25"/>
    <row r="62626" hidden="1" x14ac:dyDescent="0.25"/>
    <row r="62627" hidden="1" x14ac:dyDescent="0.25"/>
    <row r="62628" hidden="1" x14ac:dyDescent="0.25"/>
    <row r="62629" hidden="1" x14ac:dyDescent="0.25"/>
    <row r="62630" hidden="1" x14ac:dyDescent="0.25"/>
    <row r="62631" hidden="1" x14ac:dyDescent="0.25"/>
    <row r="62632" hidden="1" x14ac:dyDescent="0.25"/>
    <row r="62633" hidden="1" x14ac:dyDescent="0.25"/>
    <row r="62634" hidden="1" x14ac:dyDescent="0.25"/>
    <row r="62635" hidden="1" x14ac:dyDescent="0.25"/>
    <row r="62636" hidden="1" x14ac:dyDescent="0.25"/>
    <row r="62637" hidden="1" x14ac:dyDescent="0.25"/>
    <row r="62638" hidden="1" x14ac:dyDescent="0.25"/>
    <row r="62639" hidden="1" x14ac:dyDescent="0.25"/>
    <row r="62640" hidden="1" x14ac:dyDescent="0.25"/>
    <row r="62641" hidden="1" x14ac:dyDescent="0.25"/>
    <row r="62642" hidden="1" x14ac:dyDescent="0.25"/>
    <row r="62643" hidden="1" x14ac:dyDescent="0.25"/>
    <row r="62644" hidden="1" x14ac:dyDescent="0.25"/>
    <row r="62645" hidden="1" x14ac:dyDescent="0.25"/>
    <row r="62646" hidden="1" x14ac:dyDescent="0.25"/>
    <row r="62647" hidden="1" x14ac:dyDescent="0.25"/>
    <row r="62648" hidden="1" x14ac:dyDescent="0.25"/>
    <row r="62649" hidden="1" x14ac:dyDescent="0.25"/>
    <row r="62650" hidden="1" x14ac:dyDescent="0.25"/>
    <row r="62651" hidden="1" x14ac:dyDescent="0.25"/>
    <row r="62652" hidden="1" x14ac:dyDescent="0.25"/>
    <row r="62653" hidden="1" x14ac:dyDescent="0.25"/>
    <row r="62654" hidden="1" x14ac:dyDescent="0.25"/>
    <row r="62655" hidden="1" x14ac:dyDescent="0.25"/>
    <row r="62656" hidden="1" x14ac:dyDescent="0.25"/>
    <row r="62657" hidden="1" x14ac:dyDescent="0.25"/>
    <row r="62658" hidden="1" x14ac:dyDescent="0.25"/>
    <row r="62659" hidden="1" x14ac:dyDescent="0.25"/>
    <row r="62660" hidden="1" x14ac:dyDescent="0.25"/>
    <row r="62661" hidden="1" x14ac:dyDescent="0.25"/>
    <row r="62662" hidden="1" x14ac:dyDescent="0.25"/>
    <row r="62663" hidden="1" x14ac:dyDescent="0.25"/>
    <row r="62664" hidden="1" x14ac:dyDescent="0.25"/>
    <row r="62665" hidden="1" x14ac:dyDescent="0.25"/>
    <row r="62666" hidden="1" x14ac:dyDescent="0.25"/>
    <row r="62667" hidden="1" x14ac:dyDescent="0.25"/>
    <row r="62668" hidden="1" x14ac:dyDescent="0.25"/>
    <row r="62669" hidden="1" x14ac:dyDescent="0.25"/>
    <row r="62670" hidden="1" x14ac:dyDescent="0.25"/>
    <row r="62671" hidden="1" x14ac:dyDescent="0.25"/>
    <row r="62672" hidden="1" x14ac:dyDescent="0.25"/>
    <row r="62673" hidden="1" x14ac:dyDescent="0.25"/>
    <row r="62674" hidden="1" x14ac:dyDescent="0.25"/>
    <row r="62675" hidden="1" x14ac:dyDescent="0.25"/>
    <row r="62676" hidden="1" x14ac:dyDescent="0.25"/>
    <row r="62677" hidden="1" x14ac:dyDescent="0.25"/>
    <row r="62678" hidden="1" x14ac:dyDescent="0.25"/>
    <row r="62679" hidden="1" x14ac:dyDescent="0.25"/>
    <row r="62680" hidden="1" x14ac:dyDescent="0.25"/>
    <row r="62681" hidden="1" x14ac:dyDescent="0.25"/>
    <row r="62682" hidden="1" x14ac:dyDescent="0.25"/>
    <row r="62683" hidden="1" x14ac:dyDescent="0.25"/>
    <row r="62684" hidden="1" x14ac:dyDescent="0.25"/>
    <row r="62685" hidden="1" x14ac:dyDescent="0.25"/>
    <row r="62686" hidden="1" x14ac:dyDescent="0.25"/>
    <row r="62687" hidden="1" x14ac:dyDescent="0.25"/>
    <row r="62688" hidden="1" x14ac:dyDescent="0.25"/>
    <row r="62689" hidden="1" x14ac:dyDescent="0.25"/>
    <row r="62690" hidden="1" x14ac:dyDescent="0.25"/>
    <row r="62691" hidden="1" x14ac:dyDescent="0.25"/>
    <row r="62692" hidden="1" x14ac:dyDescent="0.25"/>
    <row r="62693" hidden="1" x14ac:dyDescent="0.25"/>
    <row r="62694" hidden="1" x14ac:dyDescent="0.25"/>
    <row r="62695" hidden="1" x14ac:dyDescent="0.25"/>
    <row r="62696" hidden="1" x14ac:dyDescent="0.25"/>
    <row r="62697" hidden="1" x14ac:dyDescent="0.25"/>
    <row r="62698" hidden="1" x14ac:dyDescent="0.25"/>
    <row r="62699" hidden="1" x14ac:dyDescent="0.25"/>
    <row r="62700" hidden="1" x14ac:dyDescent="0.25"/>
    <row r="62701" hidden="1" x14ac:dyDescent="0.25"/>
    <row r="62702" hidden="1" x14ac:dyDescent="0.25"/>
    <row r="62703" hidden="1" x14ac:dyDescent="0.25"/>
    <row r="62704" hidden="1" x14ac:dyDescent="0.25"/>
    <row r="62705" hidden="1" x14ac:dyDescent="0.25"/>
    <row r="62706" hidden="1" x14ac:dyDescent="0.25"/>
    <row r="62707" hidden="1" x14ac:dyDescent="0.25"/>
    <row r="62708" hidden="1" x14ac:dyDescent="0.25"/>
    <row r="62709" hidden="1" x14ac:dyDescent="0.25"/>
    <row r="62710" hidden="1" x14ac:dyDescent="0.25"/>
    <row r="62711" hidden="1" x14ac:dyDescent="0.25"/>
    <row r="62712" hidden="1" x14ac:dyDescent="0.25"/>
    <row r="62713" hidden="1" x14ac:dyDescent="0.25"/>
    <row r="62714" hidden="1" x14ac:dyDescent="0.25"/>
    <row r="62715" hidden="1" x14ac:dyDescent="0.25"/>
    <row r="62716" hidden="1" x14ac:dyDescent="0.25"/>
    <row r="62717" hidden="1" x14ac:dyDescent="0.25"/>
    <row r="62718" hidden="1" x14ac:dyDescent="0.25"/>
    <row r="62719" hidden="1" x14ac:dyDescent="0.25"/>
    <row r="62720" hidden="1" x14ac:dyDescent="0.25"/>
    <row r="62721" hidden="1" x14ac:dyDescent="0.25"/>
    <row r="62722" hidden="1" x14ac:dyDescent="0.25"/>
    <row r="62723" hidden="1" x14ac:dyDescent="0.25"/>
    <row r="62724" hidden="1" x14ac:dyDescent="0.25"/>
    <row r="62725" hidden="1" x14ac:dyDescent="0.25"/>
    <row r="62726" hidden="1" x14ac:dyDescent="0.25"/>
    <row r="62727" hidden="1" x14ac:dyDescent="0.25"/>
    <row r="62728" hidden="1" x14ac:dyDescent="0.25"/>
    <row r="62729" hidden="1" x14ac:dyDescent="0.25"/>
    <row r="62730" hidden="1" x14ac:dyDescent="0.25"/>
    <row r="62731" hidden="1" x14ac:dyDescent="0.25"/>
    <row r="62732" hidden="1" x14ac:dyDescent="0.25"/>
    <row r="62733" hidden="1" x14ac:dyDescent="0.25"/>
    <row r="62734" hidden="1" x14ac:dyDescent="0.25"/>
    <row r="62735" hidden="1" x14ac:dyDescent="0.25"/>
    <row r="62736" hidden="1" x14ac:dyDescent="0.25"/>
    <row r="62737" hidden="1" x14ac:dyDescent="0.25"/>
    <row r="62738" hidden="1" x14ac:dyDescent="0.25"/>
    <row r="62739" hidden="1" x14ac:dyDescent="0.25"/>
    <row r="62740" hidden="1" x14ac:dyDescent="0.25"/>
    <row r="62741" hidden="1" x14ac:dyDescent="0.25"/>
    <row r="62742" hidden="1" x14ac:dyDescent="0.25"/>
    <row r="62743" hidden="1" x14ac:dyDescent="0.25"/>
    <row r="62744" hidden="1" x14ac:dyDescent="0.25"/>
    <row r="62745" hidden="1" x14ac:dyDescent="0.25"/>
    <row r="62746" hidden="1" x14ac:dyDescent="0.25"/>
    <row r="62747" hidden="1" x14ac:dyDescent="0.25"/>
    <row r="62748" hidden="1" x14ac:dyDescent="0.25"/>
    <row r="62749" hidden="1" x14ac:dyDescent="0.25"/>
    <row r="62750" hidden="1" x14ac:dyDescent="0.25"/>
    <row r="62751" hidden="1" x14ac:dyDescent="0.25"/>
    <row r="62752" hidden="1" x14ac:dyDescent="0.25"/>
    <row r="62753" hidden="1" x14ac:dyDescent="0.25"/>
    <row r="62754" hidden="1" x14ac:dyDescent="0.25"/>
    <row r="62755" hidden="1" x14ac:dyDescent="0.25"/>
    <row r="62756" hidden="1" x14ac:dyDescent="0.25"/>
    <row r="62757" hidden="1" x14ac:dyDescent="0.25"/>
    <row r="62758" hidden="1" x14ac:dyDescent="0.25"/>
    <row r="62759" hidden="1" x14ac:dyDescent="0.25"/>
    <row r="62760" hidden="1" x14ac:dyDescent="0.25"/>
    <row r="62761" hidden="1" x14ac:dyDescent="0.25"/>
    <row r="62762" hidden="1" x14ac:dyDescent="0.25"/>
    <row r="62763" hidden="1" x14ac:dyDescent="0.25"/>
    <row r="62764" hidden="1" x14ac:dyDescent="0.25"/>
    <row r="62765" hidden="1" x14ac:dyDescent="0.25"/>
    <row r="62766" hidden="1" x14ac:dyDescent="0.25"/>
    <row r="62767" hidden="1" x14ac:dyDescent="0.25"/>
    <row r="62768" hidden="1" x14ac:dyDescent="0.25"/>
    <row r="62769" hidden="1" x14ac:dyDescent="0.25"/>
    <row r="62770" hidden="1" x14ac:dyDescent="0.25"/>
    <row r="62771" hidden="1" x14ac:dyDescent="0.25"/>
    <row r="62772" hidden="1" x14ac:dyDescent="0.25"/>
    <row r="62773" hidden="1" x14ac:dyDescent="0.25"/>
    <row r="62774" hidden="1" x14ac:dyDescent="0.25"/>
    <row r="62775" hidden="1" x14ac:dyDescent="0.25"/>
    <row r="62776" hidden="1" x14ac:dyDescent="0.25"/>
    <row r="62777" hidden="1" x14ac:dyDescent="0.25"/>
    <row r="62778" hidden="1" x14ac:dyDescent="0.25"/>
    <row r="62779" hidden="1" x14ac:dyDescent="0.25"/>
    <row r="62780" hidden="1" x14ac:dyDescent="0.25"/>
    <row r="62781" hidden="1" x14ac:dyDescent="0.25"/>
    <row r="62782" hidden="1" x14ac:dyDescent="0.25"/>
    <row r="62783" hidden="1" x14ac:dyDescent="0.25"/>
    <row r="62784" hidden="1" x14ac:dyDescent="0.25"/>
    <row r="62785" hidden="1" x14ac:dyDescent="0.25"/>
    <row r="62786" hidden="1" x14ac:dyDescent="0.25"/>
    <row r="62787" hidden="1" x14ac:dyDescent="0.25"/>
    <row r="62788" hidden="1" x14ac:dyDescent="0.25"/>
    <row r="62789" hidden="1" x14ac:dyDescent="0.25"/>
    <row r="62790" hidden="1" x14ac:dyDescent="0.25"/>
    <row r="62791" hidden="1" x14ac:dyDescent="0.25"/>
    <row r="62792" hidden="1" x14ac:dyDescent="0.25"/>
    <row r="62793" hidden="1" x14ac:dyDescent="0.25"/>
    <row r="62794" hidden="1" x14ac:dyDescent="0.25"/>
    <row r="62795" hidden="1" x14ac:dyDescent="0.25"/>
    <row r="62796" hidden="1" x14ac:dyDescent="0.25"/>
    <row r="62797" hidden="1" x14ac:dyDescent="0.25"/>
    <row r="62798" hidden="1" x14ac:dyDescent="0.25"/>
    <row r="62799" hidden="1" x14ac:dyDescent="0.25"/>
    <row r="62800" hidden="1" x14ac:dyDescent="0.25"/>
    <row r="62801" hidden="1" x14ac:dyDescent="0.25"/>
    <row r="62802" hidden="1" x14ac:dyDescent="0.25"/>
    <row r="62803" hidden="1" x14ac:dyDescent="0.25"/>
    <row r="62804" hidden="1" x14ac:dyDescent="0.25"/>
    <row r="62805" hidden="1" x14ac:dyDescent="0.25"/>
    <row r="62806" hidden="1" x14ac:dyDescent="0.25"/>
    <row r="62807" hidden="1" x14ac:dyDescent="0.25"/>
    <row r="62808" hidden="1" x14ac:dyDescent="0.25"/>
    <row r="62809" hidden="1" x14ac:dyDescent="0.25"/>
    <row r="62810" hidden="1" x14ac:dyDescent="0.25"/>
    <row r="62811" hidden="1" x14ac:dyDescent="0.25"/>
    <row r="62812" hidden="1" x14ac:dyDescent="0.25"/>
    <row r="62813" hidden="1" x14ac:dyDescent="0.25"/>
    <row r="62814" hidden="1" x14ac:dyDescent="0.25"/>
    <row r="62815" hidden="1" x14ac:dyDescent="0.25"/>
    <row r="62816" hidden="1" x14ac:dyDescent="0.25"/>
    <row r="62817" hidden="1" x14ac:dyDescent="0.25"/>
    <row r="62818" hidden="1" x14ac:dyDescent="0.25"/>
    <row r="62819" hidden="1" x14ac:dyDescent="0.25"/>
    <row r="62820" hidden="1" x14ac:dyDescent="0.25"/>
    <row r="62821" hidden="1" x14ac:dyDescent="0.25"/>
    <row r="62822" hidden="1" x14ac:dyDescent="0.25"/>
    <row r="62823" hidden="1" x14ac:dyDescent="0.25"/>
    <row r="62824" hidden="1" x14ac:dyDescent="0.25"/>
    <row r="62825" hidden="1" x14ac:dyDescent="0.25"/>
    <row r="62826" hidden="1" x14ac:dyDescent="0.25"/>
    <row r="62827" hidden="1" x14ac:dyDescent="0.25"/>
    <row r="62828" hidden="1" x14ac:dyDescent="0.25"/>
    <row r="62829" hidden="1" x14ac:dyDescent="0.25"/>
    <row r="62830" hidden="1" x14ac:dyDescent="0.25"/>
    <row r="62831" hidden="1" x14ac:dyDescent="0.25"/>
    <row r="62832" hidden="1" x14ac:dyDescent="0.25"/>
    <row r="62833" hidden="1" x14ac:dyDescent="0.25"/>
    <row r="62834" hidden="1" x14ac:dyDescent="0.25"/>
    <row r="62835" hidden="1" x14ac:dyDescent="0.25"/>
    <row r="62836" hidden="1" x14ac:dyDescent="0.25"/>
    <row r="62837" hidden="1" x14ac:dyDescent="0.25"/>
    <row r="62838" hidden="1" x14ac:dyDescent="0.25"/>
    <row r="62839" hidden="1" x14ac:dyDescent="0.25"/>
    <row r="62840" hidden="1" x14ac:dyDescent="0.25"/>
    <row r="62841" hidden="1" x14ac:dyDescent="0.25"/>
    <row r="62842" hidden="1" x14ac:dyDescent="0.25"/>
    <row r="62843" hidden="1" x14ac:dyDescent="0.25"/>
    <row r="62844" hidden="1" x14ac:dyDescent="0.25"/>
    <row r="62845" hidden="1" x14ac:dyDescent="0.25"/>
    <row r="62846" hidden="1" x14ac:dyDescent="0.25"/>
    <row r="62847" hidden="1" x14ac:dyDescent="0.25"/>
    <row r="62848" hidden="1" x14ac:dyDescent="0.25"/>
    <row r="62849" hidden="1" x14ac:dyDescent="0.25"/>
    <row r="62850" hidden="1" x14ac:dyDescent="0.25"/>
    <row r="62851" hidden="1" x14ac:dyDescent="0.25"/>
    <row r="62852" hidden="1" x14ac:dyDescent="0.25"/>
    <row r="62853" hidden="1" x14ac:dyDescent="0.25"/>
    <row r="62854" hidden="1" x14ac:dyDescent="0.25"/>
    <row r="62855" hidden="1" x14ac:dyDescent="0.25"/>
    <row r="62856" hidden="1" x14ac:dyDescent="0.25"/>
    <row r="62857" hidden="1" x14ac:dyDescent="0.25"/>
    <row r="62858" hidden="1" x14ac:dyDescent="0.25"/>
    <row r="62859" hidden="1" x14ac:dyDescent="0.25"/>
    <row r="62860" hidden="1" x14ac:dyDescent="0.25"/>
    <row r="62861" hidden="1" x14ac:dyDescent="0.25"/>
    <row r="62862" hidden="1" x14ac:dyDescent="0.25"/>
    <row r="62863" hidden="1" x14ac:dyDescent="0.25"/>
    <row r="62864" hidden="1" x14ac:dyDescent="0.25"/>
    <row r="62865" hidden="1" x14ac:dyDescent="0.25"/>
    <row r="62866" hidden="1" x14ac:dyDescent="0.25"/>
    <row r="62867" hidden="1" x14ac:dyDescent="0.25"/>
    <row r="62868" hidden="1" x14ac:dyDescent="0.25"/>
    <row r="62869" hidden="1" x14ac:dyDescent="0.25"/>
    <row r="62870" hidden="1" x14ac:dyDescent="0.25"/>
    <row r="62871" hidden="1" x14ac:dyDescent="0.25"/>
    <row r="62872" hidden="1" x14ac:dyDescent="0.25"/>
    <row r="62873" hidden="1" x14ac:dyDescent="0.25"/>
    <row r="62874" hidden="1" x14ac:dyDescent="0.25"/>
    <row r="62875" hidden="1" x14ac:dyDescent="0.25"/>
    <row r="62876" hidden="1" x14ac:dyDescent="0.25"/>
    <row r="62877" hidden="1" x14ac:dyDescent="0.25"/>
    <row r="62878" hidden="1" x14ac:dyDescent="0.25"/>
    <row r="62879" hidden="1" x14ac:dyDescent="0.25"/>
    <row r="62880" hidden="1" x14ac:dyDescent="0.25"/>
    <row r="62881" hidden="1" x14ac:dyDescent="0.25"/>
    <row r="62882" hidden="1" x14ac:dyDescent="0.25"/>
    <row r="62883" hidden="1" x14ac:dyDescent="0.25"/>
    <row r="62884" hidden="1" x14ac:dyDescent="0.25"/>
    <row r="62885" hidden="1" x14ac:dyDescent="0.25"/>
    <row r="62886" hidden="1" x14ac:dyDescent="0.25"/>
    <row r="62887" hidden="1" x14ac:dyDescent="0.25"/>
    <row r="62888" hidden="1" x14ac:dyDescent="0.25"/>
    <row r="62889" hidden="1" x14ac:dyDescent="0.25"/>
    <row r="62890" hidden="1" x14ac:dyDescent="0.25"/>
    <row r="62891" hidden="1" x14ac:dyDescent="0.25"/>
    <row r="62892" hidden="1" x14ac:dyDescent="0.25"/>
    <row r="62893" hidden="1" x14ac:dyDescent="0.25"/>
    <row r="62894" hidden="1" x14ac:dyDescent="0.25"/>
    <row r="62895" hidden="1" x14ac:dyDescent="0.25"/>
    <row r="62896" hidden="1" x14ac:dyDescent="0.25"/>
    <row r="62897" hidden="1" x14ac:dyDescent="0.25"/>
    <row r="62898" hidden="1" x14ac:dyDescent="0.25"/>
    <row r="62899" hidden="1" x14ac:dyDescent="0.25"/>
    <row r="62900" hidden="1" x14ac:dyDescent="0.25"/>
    <row r="62901" hidden="1" x14ac:dyDescent="0.25"/>
    <row r="62902" hidden="1" x14ac:dyDescent="0.25"/>
    <row r="62903" hidden="1" x14ac:dyDescent="0.25"/>
    <row r="62904" hidden="1" x14ac:dyDescent="0.25"/>
    <row r="62905" hidden="1" x14ac:dyDescent="0.25"/>
    <row r="62906" hidden="1" x14ac:dyDescent="0.25"/>
    <row r="62907" hidden="1" x14ac:dyDescent="0.25"/>
    <row r="62908" hidden="1" x14ac:dyDescent="0.25"/>
    <row r="62909" hidden="1" x14ac:dyDescent="0.25"/>
    <row r="62910" hidden="1" x14ac:dyDescent="0.25"/>
    <row r="62911" hidden="1" x14ac:dyDescent="0.25"/>
    <row r="62912" hidden="1" x14ac:dyDescent="0.25"/>
    <row r="62913" hidden="1" x14ac:dyDescent="0.25"/>
    <row r="62914" hidden="1" x14ac:dyDescent="0.25"/>
    <row r="62915" hidden="1" x14ac:dyDescent="0.25"/>
    <row r="62916" hidden="1" x14ac:dyDescent="0.25"/>
    <row r="62917" hidden="1" x14ac:dyDescent="0.25"/>
    <row r="62918" hidden="1" x14ac:dyDescent="0.25"/>
    <row r="62919" hidden="1" x14ac:dyDescent="0.25"/>
    <row r="62920" hidden="1" x14ac:dyDescent="0.25"/>
    <row r="62921" hidden="1" x14ac:dyDescent="0.25"/>
    <row r="62922" hidden="1" x14ac:dyDescent="0.25"/>
    <row r="62923" hidden="1" x14ac:dyDescent="0.25"/>
    <row r="62924" hidden="1" x14ac:dyDescent="0.25"/>
    <row r="62925" hidden="1" x14ac:dyDescent="0.25"/>
    <row r="62926" hidden="1" x14ac:dyDescent="0.25"/>
    <row r="62927" hidden="1" x14ac:dyDescent="0.25"/>
    <row r="62928" hidden="1" x14ac:dyDescent="0.25"/>
    <row r="62929" hidden="1" x14ac:dyDescent="0.25"/>
    <row r="62930" hidden="1" x14ac:dyDescent="0.25"/>
    <row r="62931" hidden="1" x14ac:dyDescent="0.25"/>
    <row r="62932" hidden="1" x14ac:dyDescent="0.25"/>
    <row r="62933" hidden="1" x14ac:dyDescent="0.25"/>
    <row r="62934" hidden="1" x14ac:dyDescent="0.25"/>
    <row r="62935" hidden="1" x14ac:dyDescent="0.25"/>
    <row r="62936" hidden="1" x14ac:dyDescent="0.25"/>
    <row r="62937" hidden="1" x14ac:dyDescent="0.25"/>
    <row r="62938" hidden="1" x14ac:dyDescent="0.25"/>
    <row r="62939" hidden="1" x14ac:dyDescent="0.25"/>
    <row r="62940" hidden="1" x14ac:dyDescent="0.25"/>
    <row r="62941" hidden="1" x14ac:dyDescent="0.25"/>
    <row r="62942" hidden="1" x14ac:dyDescent="0.25"/>
    <row r="62943" hidden="1" x14ac:dyDescent="0.25"/>
    <row r="62944" hidden="1" x14ac:dyDescent="0.25"/>
    <row r="62945" hidden="1" x14ac:dyDescent="0.25"/>
    <row r="62946" hidden="1" x14ac:dyDescent="0.25"/>
    <row r="62947" hidden="1" x14ac:dyDescent="0.25"/>
    <row r="62948" hidden="1" x14ac:dyDescent="0.25"/>
    <row r="62949" hidden="1" x14ac:dyDescent="0.25"/>
    <row r="62950" hidden="1" x14ac:dyDescent="0.25"/>
    <row r="62951" hidden="1" x14ac:dyDescent="0.25"/>
    <row r="62952" hidden="1" x14ac:dyDescent="0.25"/>
    <row r="62953" hidden="1" x14ac:dyDescent="0.25"/>
    <row r="62954" hidden="1" x14ac:dyDescent="0.25"/>
    <row r="62955" hidden="1" x14ac:dyDescent="0.25"/>
    <row r="62956" hidden="1" x14ac:dyDescent="0.25"/>
    <row r="62957" hidden="1" x14ac:dyDescent="0.25"/>
    <row r="62958" hidden="1" x14ac:dyDescent="0.25"/>
    <row r="62959" hidden="1" x14ac:dyDescent="0.25"/>
    <row r="62960" hidden="1" x14ac:dyDescent="0.25"/>
    <row r="62961" hidden="1" x14ac:dyDescent="0.25"/>
    <row r="62962" hidden="1" x14ac:dyDescent="0.25"/>
    <row r="62963" hidden="1" x14ac:dyDescent="0.25"/>
    <row r="62964" hidden="1" x14ac:dyDescent="0.25"/>
    <row r="62965" hidden="1" x14ac:dyDescent="0.25"/>
    <row r="62966" hidden="1" x14ac:dyDescent="0.25"/>
    <row r="62967" hidden="1" x14ac:dyDescent="0.25"/>
    <row r="62968" hidden="1" x14ac:dyDescent="0.25"/>
    <row r="62969" hidden="1" x14ac:dyDescent="0.25"/>
    <row r="62970" hidden="1" x14ac:dyDescent="0.25"/>
    <row r="62971" hidden="1" x14ac:dyDescent="0.25"/>
    <row r="62972" hidden="1" x14ac:dyDescent="0.25"/>
    <row r="62973" hidden="1" x14ac:dyDescent="0.25"/>
    <row r="62974" hidden="1" x14ac:dyDescent="0.25"/>
    <row r="62975" hidden="1" x14ac:dyDescent="0.25"/>
    <row r="62976" hidden="1" x14ac:dyDescent="0.25"/>
    <row r="62977" hidden="1" x14ac:dyDescent="0.25"/>
    <row r="62978" hidden="1" x14ac:dyDescent="0.25"/>
    <row r="62979" hidden="1" x14ac:dyDescent="0.25"/>
    <row r="62980" hidden="1" x14ac:dyDescent="0.25"/>
    <row r="62981" hidden="1" x14ac:dyDescent="0.25"/>
    <row r="62982" hidden="1" x14ac:dyDescent="0.25"/>
    <row r="62983" hidden="1" x14ac:dyDescent="0.25"/>
    <row r="62984" hidden="1" x14ac:dyDescent="0.25"/>
    <row r="62985" hidden="1" x14ac:dyDescent="0.25"/>
    <row r="62986" hidden="1" x14ac:dyDescent="0.25"/>
    <row r="62987" hidden="1" x14ac:dyDescent="0.25"/>
    <row r="62988" hidden="1" x14ac:dyDescent="0.25"/>
    <row r="62989" hidden="1" x14ac:dyDescent="0.25"/>
    <row r="62990" hidden="1" x14ac:dyDescent="0.25"/>
    <row r="62991" hidden="1" x14ac:dyDescent="0.25"/>
    <row r="62992" hidden="1" x14ac:dyDescent="0.25"/>
    <row r="62993" hidden="1" x14ac:dyDescent="0.25"/>
    <row r="62994" hidden="1" x14ac:dyDescent="0.25"/>
    <row r="62995" hidden="1" x14ac:dyDescent="0.25"/>
    <row r="62996" hidden="1" x14ac:dyDescent="0.25"/>
    <row r="62997" hidden="1" x14ac:dyDescent="0.25"/>
    <row r="62998" hidden="1" x14ac:dyDescent="0.25"/>
    <row r="62999" hidden="1" x14ac:dyDescent="0.25"/>
    <row r="63000" hidden="1" x14ac:dyDescent="0.25"/>
    <row r="63001" hidden="1" x14ac:dyDescent="0.25"/>
    <row r="63002" hidden="1" x14ac:dyDescent="0.25"/>
    <row r="63003" hidden="1" x14ac:dyDescent="0.25"/>
    <row r="63004" hidden="1" x14ac:dyDescent="0.25"/>
    <row r="63005" hidden="1" x14ac:dyDescent="0.25"/>
    <row r="63006" hidden="1" x14ac:dyDescent="0.25"/>
    <row r="63007" hidden="1" x14ac:dyDescent="0.25"/>
    <row r="63008" hidden="1" x14ac:dyDescent="0.25"/>
    <row r="63009" hidden="1" x14ac:dyDescent="0.25"/>
    <row r="63010" hidden="1" x14ac:dyDescent="0.25"/>
    <row r="63011" hidden="1" x14ac:dyDescent="0.25"/>
    <row r="63012" hidden="1" x14ac:dyDescent="0.25"/>
    <row r="63013" hidden="1" x14ac:dyDescent="0.25"/>
    <row r="63014" hidden="1" x14ac:dyDescent="0.25"/>
    <row r="63015" hidden="1" x14ac:dyDescent="0.25"/>
    <row r="63016" hidden="1" x14ac:dyDescent="0.25"/>
    <row r="63017" hidden="1" x14ac:dyDescent="0.25"/>
    <row r="63018" hidden="1" x14ac:dyDescent="0.25"/>
    <row r="63019" hidden="1" x14ac:dyDescent="0.25"/>
    <row r="63020" hidden="1" x14ac:dyDescent="0.25"/>
    <row r="63021" hidden="1" x14ac:dyDescent="0.25"/>
    <row r="63022" hidden="1" x14ac:dyDescent="0.25"/>
    <row r="63023" hidden="1" x14ac:dyDescent="0.25"/>
    <row r="63024" hidden="1" x14ac:dyDescent="0.25"/>
    <row r="63025" hidden="1" x14ac:dyDescent="0.25"/>
    <row r="63026" hidden="1" x14ac:dyDescent="0.25"/>
    <row r="63027" hidden="1" x14ac:dyDescent="0.25"/>
    <row r="63028" hidden="1" x14ac:dyDescent="0.25"/>
    <row r="63029" hidden="1" x14ac:dyDescent="0.25"/>
    <row r="63030" hidden="1" x14ac:dyDescent="0.25"/>
    <row r="63031" hidden="1" x14ac:dyDescent="0.25"/>
    <row r="63032" hidden="1" x14ac:dyDescent="0.25"/>
    <row r="63033" hidden="1" x14ac:dyDescent="0.25"/>
    <row r="63034" hidden="1" x14ac:dyDescent="0.25"/>
    <row r="63035" hidden="1" x14ac:dyDescent="0.25"/>
    <row r="63036" hidden="1" x14ac:dyDescent="0.25"/>
    <row r="63037" hidden="1" x14ac:dyDescent="0.25"/>
    <row r="63038" hidden="1" x14ac:dyDescent="0.25"/>
    <row r="63039" hidden="1" x14ac:dyDescent="0.25"/>
    <row r="63040" hidden="1" x14ac:dyDescent="0.25"/>
    <row r="63041" hidden="1" x14ac:dyDescent="0.25"/>
    <row r="63042" hidden="1" x14ac:dyDescent="0.25"/>
    <row r="63043" hidden="1" x14ac:dyDescent="0.25"/>
    <row r="63044" hidden="1" x14ac:dyDescent="0.25"/>
    <row r="63045" hidden="1" x14ac:dyDescent="0.25"/>
    <row r="63046" hidden="1" x14ac:dyDescent="0.25"/>
    <row r="63047" hidden="1" x14ac:dyDescent="0.25"/>
    <row r="63048" hidden="1" x14ac:dyDescent="0.25"/>
    <row r="63049" hidden="1" x14ac:dyDescent="0.25"/>
    <row r="63050" hidden="1" x14ac:dyDescent="0.25"/>
    <row r="63051" hidden="1" x14ac:dyDescent="0.25"/>
    <row r="63052" hidden="1" x14ac:dyDescent="0.25"/>
    <row r="63053" hidden="1" x14ac:dyDescent="0.25"/>
    <row r="63054" hidden="1" x14ac:dyDescent="0.25"/>
    <row r="63055" hidden="1" x14ac:dyDescent="0.25"/>
    <row r="63056" hidden="1" x14ac:dyDescent="0.25"/>
    <row r="63057" hidden="1" x14ac:dyDescent="0.25"/>
    <row r="63058" hidden="1" x14ac:dyDescent="0.25"/>
    <row r="63059" hidden="1" x14ac:dyDescent="0.25"/>
    <row r="63060" hidden="1" x14ac:dyDescent="0.25"/>
    <row r="63061" hidden="1" x14ac:dyDescent="0.25"/>
    <row r="63062" hidden="1" x14ac:dyDescent="0.25"/>
    <row r="63063" hidden="1" x14ac:dyDescent="0.25"/>
    <row r="63064" hidden="1" x14ac:dyDescent="0.25"/>
    <row r="63065" hidden="1" x14ac:dyDescent="0.25"/>
    <row r="63066" hidden="1" x14ac:dyDescent="0.25"/>
    <row r="63067" hidden="1" x14ac:dyDescent="0.25"/>
    <row r="63068" hidden="1" x14ac:dyDescent="0.25"/>
    <row r="63069" hidden="1" x14ac:dyDescent="0.25"/>
    <row r="63070" hidden="1" x14ac:dyDescent="0.25"/>
    <row r="63071" hidden="1" x14ac:dyDescent="0.25"/>
    <row r="63072" hidden="1" x14ac:dyDescent="0.25"/>
    <row r="63073" hidden="1" x14ac:dyDescent="0.25"/>
    <row r="63074" hidden="1" x14ac:dyDescent="0.25"/>
    <row r="63075" hidden="1" x14ac:dyDescent="0.25"/>
    <row r="63076" hidden="1" x14ac:dyDescent="0.25"/>
    <row r="63077" hidden="1" x14ac:dyDescent="0.25"/>
    <row r="63078" hidden="1" x14ac:dyDescent="0.25"/>
    <row r="63079" hidden="1" x14ac:dyDescent="0.25"/>
    <row r="63080" hidden="1" x14ac:dyDescent="0.25"/>
    <row r="63081" hidden="1" x14ac:dyDescent="0.25"/>
    <row r="63082" hidden="1" x14ac:dyDescent="0.25"/>
    <row r="63083" hidden="1" x14ac:dyDescent="0.25"/>
    <row r="63084" hidden="1" x14ac:dyDescent="0.25"/>
    <row r="63085" hidden="1" x14ac:dyDescent="0.25"/>
    <row r="63086" hidden="1" x14ac:dyDescent="0.25"/>
    <row r="63087" hidden="1" x14ac:dyDescent="0.25"/>
    <row r="63088" hidden="1" x14ac:dyDescent="0.25"/>
    <row r="63089" hidden="1" x14ac:dyDescent="0.25"/>
    <row r="63090" hidden="1" x14ac:dyDescent="0.25"/>
    <row r="63091" hidden="1" x14ac:dyDescent="0.25"/>
    <row r="63092" hidden="1" x14ac:dyDescent="0.25"/>
    <row r="63093" hidden="1" x14ac:dyDescent="0.25"/>
    <row r="63094" hidden="1" x14ac:dyDescent="0.25"/>
    <row r="63095" hidden="1" x14ac:dyDescent="0.25"/>
    <row r="63096" hidden="1" x14ac:dyDescent="0.25"/>
    <row r="63097" hidden="1" x14ac:dyDescent="0.25"/>
    <row r="63098" hidden="1" x14ac:dyDescent="0.25"/>
    <row r="63099" hidden="1" x14ac:dyDescent="0.25"/>
    <row r="63100" hidden="1" x14ac:dyDescent="0.25"/>
    <row r="63101" hidden="1" x14ac:dyDescent="0.25"/>
    <row r="63102" hidden="1" x14ac:dyDescent="0.25"/>
    <row r="63103" hidden="1" x14ac:dyDescent="0.25"/>
    <row r="63104" hidden="1" x14ac:dyDescent="0.25"/>
    <row r="63105" hidden="1" x14ac:dyDescent="0.25"/>
    <row r="63106" hidden="1" x14ac:dyDescent="0.25"/>
    <row r="63107" hidden="1" x14ac:dyDescent="0.25"/>
    <row r="63108" hidden="1" x14ac:dyDescent="0.25"/>
    <row r="63109" hidden="1" x14ac:dyDescent="0.25"/>
    <row r="63110" hidden="1" x14ac:dyDescent="0.25"/>
    <row r="63111" hidden="1" x14ac:dyDescent="0.25"/>
    <row r="63112" hidden="1" x14ac:dyDescent="0.25"/>
    <row r="63113" hidden="1" x14ac:dyDescent="0.25"/>
    <row r="63114" hidden="1" x14ac:dyDescent="0.25"/>
    <row r="63115" hidden="1" x14ac:dyDescent="0.25"/>
    <row r="63116" hidden="1" x14ac:dyDescent="0.25"/>
    <row r="63117" hidden="1" x14ac:dyDescent="0.25"/>
    <row r="63118" hidden="1" x14ac:dyDescent="0.25"/>
    <row r="63119" hidden="1" x14ac:dyDescent="0.25"/>
    <row r="63120" hidden="1" x14ac:dyDescent="0.25"/>
    <row r="63121" hidden="1" x14ac:dyDescent="0.25"/>
    <row r="63122" hidden="1" x14ac:dyDescent="0.25"/>
    <row r="63123" hidden="1" x14ac:dyDescent="0.25"/>
    <row r="63124" hidden="1" x14ac:dyDescent="0.25"/>
    <row r="63125" hidden="1" x14ac:dyDescent="0.25"/>
    <row r="63126" hidden="1" x14ac:dyDescent="0.25"/>
    <row r="63127" hidden="1" x14ac:dyDescent="0.25"/>
    <row r="63128" hidden="1" x14ac:dyDescent="0.25"/>
    <row r="63129" hidden="1" x14ac:dyDescent="0.25"/>
    <row r="63130" hidden="1" x14ac:dyDescent="0.25"/>
    <row r="63131" hidden="1" x14ac:dyDescent="0.25"/>
    <row r="63132" hidden="1" x14ac:dyDescent="0.25"/>
    <row r="63133" hidden="1" x14ac:dyDescent="0.25"/>
    <row r="63134" hidden="1" x14ac:dyDescent="0.25"/>
    <row r="63135" hidden="1" x14ac:dyDescent="0.25"/>
    <row r="63136" hidden="1" x14ac:dyDescent="0.25"/>
    <row r="63137" hidden="1" x14ac:dyDescent="0.25"/>
    <row r="63138" hidden="1" x14ac:dyDescent="0.25"/>
    <row r="63139" hidden="1" x14ac:dyDescent="0.25"/>
    <row r="63140" hidden="1" x14ac:dyDescent="0.25"/>
    <row r="63141" hidden="1" x14ac:dyDescent="0.25"/>
    <row r="63142" hidden="1" x14ac:dyDescent="0.25"/>
    <row r="63143" hidden="1" x14ac:dyDescent="0.25"/>
    <row r="63144" hidden="1" x14ac:dyDescent="0.25"/>
    <row r="63145" hidden="1" x14ac:dyDescent="0.25"/>
    <row r="63146" hidden="1" x14ac:dyDescent="0.25"/>
    <row r="63147" hidden="1" x14ac:dyDescent="0.25"/>
    <row r="63148" hidden="1" x14ac:dyDescent="0.25"/>
    <row r="63149" hidden="1" x14ac:dyDescent="0.25"/>
    <row r="63150" hidden="1" x14ac:dyDescent="0.25"/>
    <row r="63151" hidden="1" x14ac:dyDescent="0.25"/>
    <row r="63152" hidden="1" x14ac:dyDescent="0.25"/>
    <row r="63153" hidden="1" x14ac:dyDescent="0.25"/>
    <row r="63154" hidden="1" x14ac:dyDescent="0.25"/>
    <row r="63155" hidden="1" x14ac:dyDescent="0.25"/>
    <row r="63156" hidden="1" x14ac:dyDescent="0.25"/>
    <row r="63157" hidden="1" x14ac:dyDescent="0.25"/>
    <row r="63158" hidden="1" x14ac:dyDescent="0.25"/>
    <row r="63159" hidden="1" x14ac:dyDescent="0.25"/>
    <row r="63160" hidden="1" x14ac:dyDescent="0.25"/>
    <row r="63161" hidden="1" x14ac:dyDescent="0.25"/>
    <row r="63162" hidden="1" x14ac:dyDescent="0.25"/>
    <row r="63163" hidden="1" x14ac:dyDescent="0.25"/>
    <row r="63164" hidden="1" x14ac:dyDescent="0.25"/>
    <row r="63165" hidden="1" x14ac:dyDescent="0.25"/>
    <row r="63166" hidden="1" x14ac:dyDescent="0.25"/>
    <row r="63167" hidden="1" x14ac:dyDescent="0.25"/>
    <row r="63168" hidden="1" x14ac:dyDescent="0.25"/>
    <row r="63169" hidden="1" x14ac:dyDescent="0.25"/>
    <row r="63170" hidden="1" x14ac:dyDescent="0.25"/>
    <row r="63171" hidden="1" x14ac:dyDescent="0.25"/>
    <row r="63172" hidden="1" x14ac:dyDescent="0.25"/>
    <row r="63173" hidden="1" x14ac:dyDescent="0.25"/>
    <row r="63174" hidden="1" x14ac:dyDescent="0.25"/>
    <row r="63175" hidden="1" x14ac:dyDescent="0.25"/>
    <row r="63176" hidden="1" x14ac:dyDescent="0.25"/>
    <row r="63177" hidden="1" x14ac:dyDescent="0.25"/>
    <row r="63178" hidden="1" x14ac:dyDescent="0.25"/>
    <row r="63179" hidden="1" x14ac:dyDescent="0.25"/>
    <row r="63180" hidden="1" x14ac:dyDescent="0.25"/>
    <row r="63181" hidden="1" x14ac:dyDescent="0.25"/>
    <row r="63182" hidden="1" x14ac:dyDescent="0.25"/>
    <row r="63183" hidden="1" x14ac:dyDescent="0.25"/>
    <row r="63184" hidden="1" x14ac:dyDescent="0.25"/>
    <row r="63185" hidden="1" x14ac:dyDescent="0.25"/>
    <row r="63186" hidden="1" x14ac:dyDescent="0.25"/>
    <row r="63187" hidden="1" x14ac:dyDescent="0.25"/>
    <row r="63188" hidden="1" x14ac:dyDescent="0.25"/>
    <row r="63189" hidden="1" x14ac:dyDescent="0.25"/>
    <row r="63190" hidden="1" x14ac:dyDescent="0.25"/>
    <row r="63191" hidden="1" x14ac:dyDescent="0.25"/>
    <row r="63192" hidden="1" x14ac:dyDescent="0.25"/>
    <row r="63193" hidden="1" x14ac:dyDescent="0.25"/>
    <row r="63194" hidden="1" x14ac:dyDescent="0.25"/>
    <row r="63195" hidden="1" x14ac:dyDescent="0.25"/>
    <row r="63196" hidden="1" x14ac:dyDescent="0.25"/>
    <row r="63197" hidden="1" x14ac:dyDescent="0.25"/>
    <row r="63198" hidden="1" x14ac:dyDescent="0.25"/>
    <row r="63199" hidden="1" x14ac:dyDescent="0.25"/>
    <row r="63200" hidden="1" x14ac:dyDescent="0.25"/>
    <row r="63201" hidden="1" x14ac:dyDescent="0.25"/>
    <row r="63202" hidden="1" x14ac:dyDescent="0.25"/>
    <row r="63203" hidden="1" x14ac:dyDescent="0.25"/>
    <row r="63204" hidden="1" x14ac:dyDescent="0.25"/>
    <row r="63205" hidden="1" x14ac:dyDescent="0.25"/>
    <row r="63206" hidden="1" x14ac:dyDescent="0.25"/>
    <row r="63207" hidden="1" x14ac:dyDescent="0.25"/>
    <row r="63208" hidden="1" x14ac:dyDescent="0.25"/>
    <row r="63209" hidden="1" x14ac:dyDescent="0.25"/>
    <row r="63210" hidden="1" x14ac:dyDescent="0.25"/>
    <row r="63211" hidden="1" x14ac:dyDescent="0.25"/>
    <row r="63212" hidden="1" x14ac:dyDescent="0.25"/>
    <row r="63213" hidden="1" x14ac:dyDescent="0.25"/>
    <row r="63214" hidden="1" x14ac:dyDescent="0.25"/>
    <row r="63215" hidden="1" x14ac:dyDescent="0.25"/>
    <row r="63216" hidden="1" x14ac:dyDescent="0.25"/>
    <row r="63217" hidden="1" x14ac:dyDescent="0.25"/>
    <row r="63218" hidden="1" x14ac:dyDescent="0.25"/>
    <row r="63219" hidden="1" x14ac:dyDescent="0.25"/>
    <row r="63220" hidden="1" x14ac:dyDescent="0.25"/>
    <row r="63221" hidden="1" x14ac:dyDescent="0.25"/>
    <row r="63222" hidden="1" x14ac:dyDescent="0.25"/>
    <row r="63223" hidden="1" x14ac:dyDescent="0.25"/>
    <row r="63224" hidden="1" x14ac:dyDescent="0.25"/>
    <row r="63225" hidden="1" x14ac:dyDescent="0.25"/>
    <row r="63226" hidden="1" x14ac:dyDescent="0.25"/>
    <row r="63227" hidden="1" x14ac:dyDescent="0.25"/>
    <row r="63228" hidden="1" x14ac:dyDescent="0.25"/>
    <row r="63229" hidden="1" x14ac:dyDescent="0.25"/>
    <row r="63230" hidden="1" x14ac:dyDescent="0.25"/>
    <row r="63231" hidden="1" x14ac:dyDescent="0.25"/>
    <row r="63232" hidden="1" x14ac:dyDescent="0.25"/>
    <row r="63233" hidden="1" x14ac:dyDescent="0.25"/>
    <row r="63234" hidden="1" x14ac:dyDescent="0.25"/>
    <row r="63235" hidden="1" x14ac:dyDescent="0.25"/>
    <row r="63236" hidden="1" x14ac:dyDescent="0.25"/>
    <row r="63237" hidden="1" x14ac:dyDescent="0.25"/>
    <row r="63238" hidden="1" x14ac:dyDescent="0.25"/>
    <row r="63239" hidden="1" x14ac:dyDescent="0.25"/>
    <row r="63240" hidden="1" x14ac:dyDescent="0.25"/>
    <row r="63241" hidden="1" x14ac:dyDescent="0.25"/>
    <row r="63242" hidden="1" x14ac:dyDescent="0.25"/>
    <row r="63243" hidden="1" x14ac:dyDescent="0.25"/>
    <row r="63244" hidden="1" x14ac:dyDescent="0.25"/>
    <row r="63245" hidden="1" x14ac:dyDescent="0.25"/>
    <row r="63246" hidden="1" x14ac:dyDescent="0.25"/>
    <row r="63247" hidden="1" x14ac:dyDescent="0.25"/>
    <row r="63248" hidden="1" x14ac:dyDescent="0.25"/>
    <row r="63249" hidden="1" x14ac:dyDescent="0.25"/>
    <row r="63250" hidden="1" x14ac:dyDescent="0.25"/>
    <row r="63251" hidden="1" x14ac:dyDescent="0.25"/>
    <row r="63252" hidden="1" x14ac:dyDescent="0.25"/>
    <row r="63253" hidden="1" x14ac:dyDescent="0.25"/>
    <row r="63254" hidden="1" x14ac:dyDescent="0.25"/>
    <row r="63255" hidden="1" x14ac:dyDescent="0.25"/>
    <row r="63256" hidden="1" x14ac:dyDescent="0.25"/>
    <row r="63257" hidden="1" x14ac:dyDescent="0.25"/>
    <row r="63258" hidden="1" x14ac:dyDescent="0.25"/>
    <row r="63259" hidden="1" x14ac:dyDescent="0.25"/>
    <row r="63260" hidden="1" x14ac:dyDescent="0.25"/>
    <row r="63261" hidden="1" x14ac:dyDescent="0.25"/>
    <row r="63262" hidden="1" x14ac:dyDescent="0.25"/>
    <row r="63263" hidden="1" x14ac:dyDescent="0.25"/>
    <row r="63264" hidden="1" x14ac:dyDescent="0.25"/>
    <row r="63265" hidden="1" x14ac:dyDescent="0.25"/>
    <row r="63266" hidden="1" x14ac:dyDescent="0.25"/>
    <row r="63267" hidden="1" x14ac:dyDescent="0.25"/>
    <row r="63268" hidden="1" x14ac:dyDescent="0.25"/>
    <row r="63269" hidden="1" x14ac:dyDescent="0.25"/>
    <row r="63270" hidden="1" x14ac:dyDescent="0.25"/>
    <row r="63271" hidden="1" x14ac:dyDescent="0.25"/>
    <row r="63272" hidden="1" x14ac:dyDescent="0.25"/>
    <row r="63273" hidden="1" x14ac:dyDescent="0.25"/>
    <row r="63274" hidden="1" x14ac:dyDescent="0.25"/>
    <row r="63275" hidden="1" x14ac:dyDescent="0.25"/>
    <row r="63276" hidden="1" x14ac:dyDescent="0.25"/>
    <row r="63277" hidden="1" x14ac:dyDescent="0.25"/>
    <row r="63278" hidden="1" x14ac:dyDescent="0.25"/>
    <row r="63279" hidden="1" x14ac:dyDescent="0.25"/>
    <row r="63280" hidden="1" x14ac:dyDescent="0.25"/>
    <row r="63281" hidden="1" x14ac:dyDescent="0.25"/>
    <row r="63282" hidden="1" x14ac:dyDescent="0.25"/>
    <row r="63283" hidden="1" x14ac:dyDescent="0.25"/>
    <row r="63284" hidden="1" x14ac:dyDescent="0.25"/>
    <row r="63285" hidden="1" x14ac:dyDescent="0.25"/>
    <row r="63286" hidden="1" x14ac:dyDescent="0.25"/>
    <row r="63287" hidden="1" x14ac:dyDescent="0.25"/>
    <row r="63288" hidden="1" x14ac:dyDescent="0.25"/>
    <row r="63289" hidden="1" x14ac:dyDescent="0.25"/>
    <row r="63290" hidden="1" x14ac:dyDescent="0.25"/>
    <row r="63291" hidden="1" x14ac:dyDescent="0.25"/>
    <row r="63292" hidden="1" x14ac:dyDescent="0.25"/>
    <row r="63293" hidden="1" x14ac:dyDescent="0.25"/>
    <row r="63294" hidden="1" x14ac:dyDescent="0.25"/>
    <row r="63295" hidden="1" x14ac:dyDescent="0.25"/>
    <row r="63296" hidden="1" x14ac:dyDescent="0.25"/>
    <row r="63297" hidden="1" x14ac:dyDescent="0.25"/>
    <row r="63298" hidden="1" x14ac:dyDescent="0.25"/>
    <row r="63299" hidden="1" x14ac:dyDescent="0.25"/>
    <row r="63300" hidden="1" x14ac:dyDescent="0.25"/>
    <row r="63301" hidden="1" x14ac:dyDescent="0.25"/>
    <row r="63302" hidden="1" x14ac:dyDescent="0.25"/>
    <row r="63303" hidden="1" x14ac:dyDescent="0.25"/>
    <row r="63304" hidden="1" x14ac:dyDescent="0.25"/>
    <row r="63305" hidden="1" x14ac:dyDescent="0.25"/>
    <row r="63306" hidden="1" x14ac:dyDescent="0.25"/>
    <row r="63307" hidden="1" x14ac:dyDescent="0.25"/>
    <row r="63308" hidden="1" x14ac:dyDescent="0.25"/>
    <row r="63309" hidden="1" x14ac:dyDescent="0.25"/>
    <row r="63310" hidden="1" x14ac:dyDescent="0.25"/>
    <row r="63311" hidden="1" x14ac:dyDescent="0.25"/>
    <row r="63312" hidden="1" x14ac:dyDescent="0.25"/>
    <row r="63313" hidden="1" x14ac:dyDescent="0.25"/>
    <row r="63314" hidden="1" x14ac:dyDescent="0.25"/>
    <row r="63315" hidden="1" x14ac:dyDescent="0.25"/>
    <row r="63316" hidden="1" x14ac:dyDescent="0.25"/>
    <row r="63317" hidden="1" x14ac:dyDescent="0.25"/>
    <row r="63318" hidden="1" x14ac:dyDescent="0.25"/>
    <row r="63319" hidden="1" x14ac:dyDescent="0.25"/>
    <row r="63320" hidden="1" x14ac:dyDescent="0.25"/>
    <row r="63321" hidden="1" x14ac:dyDescent="0.25"/>
    <row r="63322" hidden="1" x14ac:dyDescent="0.25"/>
    <row r="63323" hidden="1" x14ac:dyDescent="0.25"/>
    <row r="63324" hidden="1" x14ac:dyDescent="0.25"/>
    <row r="63325" hidden="1" x14ac:dyDescent="0.25"/>
    <row r="63326" hidden="1" x14ac:dyDescent="0.25"/>
    <row r="63327" hidden="1" x14ac:dyDescent="0.25"/>
    <row r="63328" hidden="1" x14ac:dyDescent="0.25"/>
    <row r="63329" hidden="1" x14ac:dyDescent="0.25"/>
    <row r="63330" hidden="1" x14ac:dyDescent="0.25"/>
    <row r="63331" hidden="1" x14ac:dyDescent="0.25"/>
    <row r="63332" hidden="1" x14ac:dyDescent="0.25"/>
    <row r="63333" hidden="1" x14ac:dyDescent="0.25"/>
    <row r="63334" hidden="1" x14ac:dyDescent="0.25"/>
    <row r="63335" hidden="1" x14ac:dyDescent="0.25"/>
    <row r="63336" hidden="1" x14ac:dyDescent="0.25"/>
    <row r="63337" hidden="1" x14ac:dyDescent="0.25"/>
    <row r="63338" hidden="1" x14ac:dyDescent="0.25"/>
    <row r="63339" hidden="1" x14ac:dyDescent="0.25"/>
    <row r="63340" hidden="1" x14ac:dyDescent="0.25"/>
    <row r="63341" hidden="1" x14ac:dyDescent="0.25"/>
    <row r="63342" hidden="1" x14ac:dyDescent="0.25"/>
    <row r="63343" hidden="1" x14ac:dyDescent="0.25"/>
    <row r="63344" hidden="1" x14ac:dyDescent="0.25"/>
    <row r="63345" hidden="1" x14ac:dyDescent="0.25"/>
    <row r="63346" hidden="1" x14ac:dyDescent="0.25"/>
    <row r="63347" hidden="1" x14ac:dyDescent="0.25"/>
    <row r="63348" hidden="1" x14ac:dyDescent="0.25"/>
    <row r="63349" hidden="1" x14ac:dyDescent="0.25"/>
    <row r="63350" hidden="1" x14ac:dyDescent="0.25"/>
    <row r="63351" hidden="1" x14ac:dyDescent="0.25"/>
    <row r="63352" hidden="1" x14ac:dyDescent="0.25"/>
    <row r="63353" hidden="1" x14ac:dyDescent="0.25"/>
    <row r="63354" hidden="1" x14ac:dyDescent="0.25"/>
    <row r="63355" hidden="1" x14ac:dyDescent="0.25"/>
    <row r="63356" hidden="1" x14ac:dyDescent="0.25"/>
    <row r="63357" hidden="1" x14ac:dyDescent="0.25"/>
    <row r="63358" hidden="1" x14ac:dyDescent="0.25"/>
    <row r="63359" hidden="1" x14ac:dyDescent="0.25"/>
    <row r="63360" hidden="1" x14ac:dyDescent="0.25"/>
    <row r="63361" hidden="1" x14ac:dyDescent="0.25"/>
    <row r="63362" hidden="1" x14ac:dyDescent="0.25"/>
    <row r="63363" hidden="1" x14ac:dyDescent="0.25"/>
    <row r="63364" hidden="1" x14ac:dyDescent="0.25"/>
    <row r="63365" hidden="1" x14ac:dyDescent="0.25"/>
    <row r="63366" hidden="1" x14ac:dyDescent="0.25"/>
    <row r="63367" hidden="1" x14ac:dyDescent="0.25"/>
    <row r="63368" hidden="1" x14ac:dyDescent="0.25"/>
    <row r="63369" hidden="1" x14ac:dyDescent="0.25"/>
    <row r="63370" hidden="1" x14ac:dyDescent="0.25"/>
    <row r="63371" hidden="1" x14ac:dyDescent="0.25"/>
    <row r="63372" hidden="1" x14ac:dyDescent="0.25"/>
    <row r="63373" hidden="1" x14ac:dyDescent="0.25"/>
    <row r="63374" hidden="1" x14ac:dyDescent="0.25"/>
    <row r="63375" hidden="1" x14ac:dyDescent="0.25"/>
    <row r="63376" hidden="1" x14ac:dyDescent="0.25"/>
    <row r="63377" hidden="1" x14ac:dyDescent="0.25"/>
    <row r="63378" hidden="1" x14ac:dyDescent="0.25"/>
    <row r="63379" hidden="1" x14ac:dyDescent="0.25"/>
    <row r="63380" hidden="1" x14ac:dyDescent="0.25"/>
    <row r="63381" hidden="1" x14ac:dyDescent="0.25"/>
    <row r="63382" hidden="1" x14ac:dyDescent="0.25"/>
    <row r="63383" hidden="1" x14ac:dyDescent="0.25"/>
    <row r="63384" hidden="1" x14ac:dyDescent="0.25"/>
    <row r="63385" hidden="1" x14ac:dyDescent="0.25"/>
    <row r="63386" hidden="1" x14ac:dyDescent="0.25"/>
    <row r="63387" hidden="1" x14ac:dyDescent="0.25"/>
    <row r="63388" hidden="1" x14ac:dyDescent="0.25"/>
    <row r="63389" hidden="1" x14ac:dyDescent="0.25"/>
    <row r="63390" hidden="1" x14ac:dyDescent="0.25"/>
    <row r="63391" hidden="1" x14ac:dyDescent="0.25"/>
    <row r="63392" hidden="1" x14ac:dyDescent="0.25"/>
    <row r="63393" hidden="1" x14ac:dyDescent="0.25"/>
    <row r="63394" hidden="1" x14ac:dyDescent="0.25"/>
    <row r="63395" hidden="1" x14ac:dyDescent="0.25"/>
    <row r="63396" hidden="1" x14ac:dyDescent="0.25"/>
    <row r="63397" hidden="1" x14ac:dyDescent="0.25"/>
    <row r="63398" hidden="1" x14ac:dyDescent="0.25"/>
    <row r="63399" hidden="1" x14ac:dyDescent="0.25"/>
    <row r="63400" hidden="1" x14ac:dyDescent="0.25"/>
    <row r="63401" hidden="1" x14ac:dyDescent="0.25"/>
    <row r="63402" hidden="1" x14ac:dyDescent="0.25"/>
    <row r="63403" hidden="1" x14ac:dyDescent="0.25"/>
    <row r="63404" hidden="1" x14ac:dyDescent="0.25"/>
    <row r="63405" hidden="1" x14ac:dyDescent="0.25"/>
    <row r="63406" hidden="1" x14ac:dyDescent="0.25"/>
    <row r="63407" hidden="1" x14ac:dyDescent="0.25"/>
    <row r="63408" hidden="1" x14ac:dyDescent="0.25"/>
    <row r="63409" hidden="1" x14ac:dyDescent="0.25"/>
    <row r="63410" hidden="1" x14ac:dyDescent="0.25"/>
    <row r="63411" hidden="1" x14ac:dyDescent="0.25"/>
    <row r="63412" hidden="1" x14ac:dyDescent="0.25"/>
    <row r="63413" hidden="1" x14ac:dyDescent="0.25"/>
    <row r="63414" hidden="1" x14ac:dyDescent="0.25"/>
    <row r="63415" hidden="1" x14ac:dyDescent="0.25"/>
    <row r="63416" hidden="1" x14ac:dyDescent="0.25"/>
    <row r="63417" hidden="1" x14ac:dyDescent="0.25"/>
    <row r="63418" hidden="1" x14ac:dyDescent="0.25"/>
    <row r="63419" hidden="1" x14ac:dyDescent="0.25"/>
    <row r="63420" hidden="1" x14ac:dyDescent="0.25"/>
    <row r="63421" hidden="1" x14ac:dyDescent="0.25"/>
    <row r="63422" hidden="1" x14ac:dyDescent="0.25"/>
    <row r="63423" hidden="1" x14ac:dyDescent="0.25"/>
    <row r="63424" hidden="1" x14ac:dyDescent="0.25"/>
    <row r="63425" hidden="1" x14ac:dyDescent="0.25"/>
    <row r="63426" hidden="1" x14ac:dyDescent="0.25"/>
    <row r="63427" hidden="1" x14ac:dyDescent="0.25"/>
    <row r="63428" hidden="1" x14ac:dyDescent="0.25"/>
    <row r="63429" hidden="1" x14ac:dyDescent="0.25"/>
    <row r="63430" hidden="1" x14ac:dyDescent="0.25"/>
    <row r="63431" hidden="1" x14ac:dyDescent="0.25"/>
    <row r="63432" hidden="1" x14ac:dyDescent="0.25"/>
    <row r="63433" hidden="1" x14ac:dyDescent="0.25"/>
    <row r="63434" hidden="1" x14ac:dyDescent="0.25"/>
    <row r="63435" hidden="1" x14ac:dyDescent="0.25"/>
    <row r="63436" hidden="1" x14ac:dyDescent="0.25"/>
    <row r="63437" hidden="1" x14ac:dyDescent="0.25"/>
    <row r="63438" hidden="1" x14ac:dyDescent="0.25"/>
    <row r="63439" hidden="1" x14ac:dyDescent="0.25"/>
    <row r="63440" hidden="1" x14ac:dyDescent="0.25"/>
    <row r="63441" hidden="1" x14ac:dyDescent="0.25"/>
    <row r="63442" hidden="1" x14ac:dyDescent="0.25"/>
    <row r="63443" hidden="1" x14ac:dyDescent="0.25"/>
    <row r="63444" hidden="1" x14ac:dyDescent="0.25"/>
    <row r="63445" hidden="1" x14ac:dyDescent="0.25"/>
    <row r="63446" hidden="1" x14ac:dyDescent="0.25"/>
    <row r="63447" hidden="1" x14ac:dyDescent="0.25"/>
    <row r="63448" hidden="1" x14ac:dyDescent="0.25"/>
    <row r="63449" hidden="1" x14ac:dyDescent="0.25"/>
    <row r="63450" hidden="1" x14ac:dyDescent="0.25"/>
    <row r="63451" hidden="1" x14ac:dyDescent="0.25"/>
    <row r="63452" hidden="1" x14ac:dyDescent="0.25"/>
    <row r="63453" hidden="1" x14ac:dyDescent="0.25"/>
    <row r="63454" hidden="1" x14ac:dyDescent="0.25"/>
    <row r="63455" hidden="1" x14ac:dyDescent="0.25"/>
    <row r="63456" hidden="1" x14ac:dyDescent="0.25"/>
    <row r="63457" hidden="1" x14ac:dyDescent="0.25"/>
    <row r="63458" hidden="1" x14ac:dyDescent="0.25"/>
    <row r="63459" hidden="1" x14ac:dyDescent="0.25"/>
    <row r="63460" hidden="1" x14ac:dyDescent="0.25"/>
    <row r="63461" hidden="1" x14ac:dyDescent="0.25"/>
    <row r="63462" hidden="1" x14ac:dyDescent="0.25"/>
    <row r="63463" hidden="1" x14ac:dyDescent="0.25"/>
    <row r="63464" hidden="1" x14ac:dyDescent="0.25"/>
    <row r="63465" hidden="1" x14ac:dyDescent="0.25"/>
    <row r="63466" hidden="1" x14ac:dyDescent="0.25"/>
    <row r="63467" hidden="1" x14ac:dyDescent="0.25"/>
    <row r="63468" hidden="1" x14ac:dyDescent="0.25"/>
    <row r="63469" hidden="1" x14ac:dyDescent="0.25"/>
    <row r="63470" hidden="1" x14ac:dyDescent="0.25"/>
    <row r="63471" hidden="1" x14ac:dyDescent="0.25"/>
    <row r="63472" hidden="1" x14ac:dyDescent="0.25"/>
    <row r="63473" hidden="1" x14ac:dyDescent="0.25"/>
    <row r="63474" hidden="1" x14ac:dyDescent="0.25"/>
    <row r="63475" hidden="1" x14ac:dyDescent="0.25"/>
    <row r="63476" hidden="1" x14ac:dyDescent="0.25"/>
    <row r="63477" hidden="1" x14ac:dyDescent="0.25"/>
    <row r="63478" hidden="1" x14ac:dyDescent="0.25"/>
    <row r="63479" hidden="1" x14ac:dyDescent="0.25"/>
    <row r="63480" hidden="1" x14ac:dyDescent="0.25"/>
    <row r="63481" hidden="1" x14ac:dyDescent="0.25"/>
    <row r="63482" hidden="1" x14ac:dyDescent="0.25"/>
    <row r="63483" hidden="1" x14ac:dyDescent="0.25"/>
    <row r="63484" hidden="1" x14ac:dyDescent="0.25"/>
    <row r="63485" hidden="1" x14ac:dyDescent="0.25"/>
    <row r="63486" hidden="1" x14ac:dyDescent="0.25"/>
    <row r="63487" hidden="1" x14ac:dyDescent="0.25"/>
    <row r="63488" hidden="1" x14ac:dyDescent="0.25"/>
    <row r="63489" hidden="1" x14ac:dyDescent="0.25"/>
    <row r="63490" hidden="1" x14ac:dyDescent="0.25"/>
    <row r="63491" hidden="1" x14ac:dyDescent="0.25"/>
    <row r="63492" hidden="1" x14ac:dyDescent="0.25"/>
    <row r="63493" hidden="1" x14ac:dyDescent="0.25"/>
    <row r="63494" hidden="1" x14ac:dyDescent="0.25"/>
    <row r="63495" hidden="1" x14ac:dyDescent="0.25"/>
    <row r="63496" hidden="1" x14ac:dyDescent="0.25"/>
    <row r="63497" hidden="1" x14ac:dyDescent="0.25"/>
    <row r="63498" hidden="1" x14ac:dyDescent="0.25"/>
    <row r="63499" hidden="1" x14ac:dyDescent="0.25"/>
    <row r="63500" hidden="1" x14ac:dyDescent="0.25"/>
    <row r="63501" hidden="1" x14ac:dyDescent="0.25"/>
    <row r="63502" hidden="1" x14ac:dyDescent="0.25"/>
    <row r="63503" hidden="1" x14ac:dyDescent="0.25"/>
    <row r="63504" hidden="1" x14ac:dyDescent="0.25"/>
    <row r="63505" hidden="1" x14ac:dyDescent="0.25"/>
    <row r="63506" hidden="1" x14ac:dyDescent="0.25"/>
    <row r="63507" hidden="1" x14ac:dyDescent="0.25"/>
    <row r="63508" hidden="1" x14ac:dyDescent="0.25"/>
    <row r="63509" hidden="1" x14ac:dyDescent="0.25"/>
    <row r="63510" hidden="1" x14ac:dyDescent="0.25"/>
    <row r="63511" hidden="1" x14ac:dyDescent="0.25"/>
    <row r="63512" hidden="1" x14ac:dyDescent="0.25"/>
    <row r="63513" hidden="1" x14ac:dyDescent="0.25"/>
    <row r="63514" hidden="1" x14ac:dyDescent="0.25"/>
    <row r="63515" hidden="1" x14ac:dyDescent="0.25"/>
    <row r="63516" hidden="1" x14ac:dyDescent="0.25"/>
    <row r="63517" hidden="1" x14ac:dyDescent="0.25"/>
    <row r="63518" hidden="1" x14ac:dyDescent="0.25"/>
    <row r="63519" hidden="1" x14ac:dyDescent="0.25"/>
    <row r="63520" hidden="1" x14ac:dyDescent="0.25"/>
    <row r="63521" hidden="1" x14ac:dyDescent="0.25"/>
    <row r="63522" hidden="1" x14ac:dyDescent="0.25"/>
    <row r="63523" hidden="1" x14ac:dyDescent="0.25"/>
    <row r="63524" hidden="1" x14ac:dyDescent="0.25"/>
    <row r="63525" hidden="1" x14ac:dyDescent="0.25"/>
    <row r="63526" hidden="1" x14ac:dyDescent="0.25"/>
    <row r="63527" hidden="1" x14ac:dyDescent="0.25"/>
    <row r="63528" hidden="1" x14ac:dyDescent="0.25"/>
    <row r="63529" hidden="1" x14ac:dyDescent="0.25"/>
    <row r="63530" hidden="1" x14ac:dyDescent="0.25"/>
    <row r="63531" hidden="1" x14ac:dyDescent="0.25"/>
    <row r="63532" hidden="1" x14ac:dyDescent="0.25"/>
    <row r="63533" hidden="1" x14ac:dyDescent="0.25"/>
    <row r="63534" hidden="1" x14ac:dyDescent="0.25"/>
    <row r="63535" hidden="1" x14ac:dyDescent="0.25"/>
    <row r="63536" hidden="1" x14ac:dyDescent="0.25"/>
    <row r="63537" hidden="1" x14ac:dyDescent="0.25"/>
    <row r="63538" hidden="1" x14ac:dyDescent="0.25"/>
    <row r="63539" hidden="1" x14ac:dyDescent="0.25"/>
    <row r="63540" hidden="1" x14ac:dyDescent="0.25"/>
    <row r="63541" hidden="1" x14ac:dyDescent="0.25"/>
    <row r="63542" hidden="1" x14ac:dyDescent="0.25"/>
    <row r="63543" hidden="1" x14ac:dyDescent="0.25"/>
    <row r="63544" hidden="1" x14ac:dyDescent="0.25"/>
    <row r="63545" hidden="1" x14ac:dyDescent="0.25"/>
    <row r="63546" hidden="1" x14ac:dyDescent="0.25"/>
    <row r="63547" hidden="1" x14ac:dyDescent="0.25"/>
    <row r="63548" hidden="1" x14ac:dyDescent="0.25"/>
    <row r="63549" hidden="1" x14ac:dyDescent="0.25"/>
    <row r="63550" hidden="1" x14ac:dyDescent="0.25"/>
    <row r="63551" hidden="1" x14ac:dyDescent="0.25"/>
    <row r="63552" hidden="1" x14ac:dyDescent="0.25"/>
    <row r="63553" hidden="1" x14ac:dyDescent="0.25"/>
    <row r="63554" hidden="1" x14ac:dyDescent="0.25"/>
    <row r="63555" hidden="1" x14ac:dyDescent="0.25"/>
    <row r="63556" hidden="1" x14ac:dyDescent="0.25"/>
    <row r="63557" hidden="1" x14ac:dyDescent="0.25"/>
    <row r="63558" hidden="1" x14ac:dyDescent="0.25"/>
    <row r="63559" hidden="1" x14ac:dyDescent="0.25"/>
    <row r="63560" hidden="1" x14ac:dyDescent="0.25"/>
    <row r="63561" hidden="1" x14ac:dyDescent="0.25"/>
    <row r="63562" hidden="1" x14ac:dyDescent="0.25"/>
    <row r="63563" hidden="1" x14ac:dyDescent="0.25"/>
    <row r="63564" hidden="1" x14ac:dyDescent="0.25"/>
    <row r="63565" hidden="1" x14ac:dyDescent="0.25"/>
    <row r="63566" hidden="1" x14ac:dyDescent="0.25"/>
    <row r="63567" hidden="1" x14ac:dyDescent="0.25"/>
    <row r="63568" hidden="1" x14ac:dyDescent="0.25"/>
    <row r="63569" hidden="1" x14ac:dyDescent="0.25"/>
    <row r="63570" hidden="1" x14ac:dyDescent="0.25"/>
    <row r="63571" hidden="1" x14ac:dyDescent="0.25"/>
    <row r="63572" hidden="1" x14ac:dyDescent="0.25"/>
    <row r="63573" hidden="1" x14ac:dyDescent="0.25"/>
    <row r="63574" hidden="1" x14ac:dyDescent="0.25"/>
    <row r="63575" hidden="1" x14ac:dyDescent="0.25"/>
    <row r="63576" hidden="1" x14ac:dyDescent="0.25"/>
    <row r="63577" hidden="1" x14ac:dyDescent="0.25"/>
    <row r="63578" hidden="1" x14ac:dyDescent="0.25"/>
    <row r="63579" hidden="1" x14ac:dyDescent="0.25"/>
    <row r="63580" hidden="1" x14ac:dyDescent="0.25"/>
    <row r="63581" hidden="1" x14ac:dyDescent="0.25"/>
    <row r="63582" hidden="1" x14ac:dyDescent="0.25"/>
    <row r="63583" hidden="1" x14ac:dyDescent="0.25"/>
    <row r="63584" hidden="1" x14ac:dyDescent="0.25"/>
    <row r="63585" hidden="1" x14ac:dyDescent="0.25"/>
    <row r="63586" hidden="1" x14ac:dyDescent="0.25"/>
    <row r="63587" hidden="1" x14ac:dyDescent="0.25"/>
    <row r="63588" hidden="1" x14ac:dyDescent="0.25"/>
    <row r="63589" hidden="1" x14ac:dyDescent="0.25"/>
    <row r="63590" hidden="1" x14ac:dyDescent="0.25"/>
    <row r="63591" hidden="1" x14ac:dyDescent="0.25"/>
    <row r="63592" hidden="1" x14ac:dyDescent="0.25"/>
    <row r="63593" hidden="1" x14ac:dyDescent="0.25"/>
    <row r="63594" hidden="1" x14ac:dyDescent="0.25"/>
    <row r="63595" hidden="1" x14ac:dyDescent="0.25"/>
    <row r="63596" hidden="1" x14ac:dyDescent="0.25"/>
    <row r="63597" hidden="1" x14ac:dyDescent="0.25"/>
    <row r="63598" hidden="1" x14ac:dyDescent="0.25"/>
    <row r="63599" hidden="1" x14ac:dyDescent="0.25"/>
    <row r="63600" hidden="1" x14ac:dyDescent="0.25"/>
    <row r="63601" hidden="1" x14ac:dyDescent="0.25"/>
    <row r="63602" hidden="1" x14ac:dyDescent="0.25"/>
    <row r="63603" hidden="1" x14ac:dyDescent="0.25"/>
    <row r="63604" hidden="1" x14ac:dyDescent="0.25"/>
    <row r="63605" hidden="1" x14ac:dyDescent="0.25"/>
    <row r="63606" hidden="1" x14ac:dyDescent="0.25"/>
    <row r="63607" hidden="1" x14ac:dyDescent="0.25"/>
    <row r="63608" hidden="1" x14ac:dyDescent="0.25"/>
    <row r="63609" hidden="1" x14ac:dyDescent="0.25"/>
    <row r="63610" hidden="1" x14ac:dyDescent="0.25"/>
    <row r="63611" hidden="1" x14ac:dyDescent="0.25"/>
    <row r="63612" hidden="1" x14ac:dyDescent="0.25"/>
    <row r="63613" hidden="1" x14ac:dyDescent="0.25"/>
    <row r="63614" hidden="1" x14ac:dyDescent="0.25"/>
    <row r="63615" hidden="1" x14ac:dyDescent="0.25"/>
    <row r="63616" hidden="1" x14ac:dyDescent="0.25"/>
    <row r="63617" hidden="1" x14ac:dyDescent="0.25"/>
    <row r="63618" hidden="1" x14ac:dyDescent="0.25"/>
    <row r="63619" hidden="1" x14ac:dyDescent="0.25"/>
    <row r="63620" hidden="1" x14ac:dyDescent="0.25"/>
    <row r="63621" hidden="1" x14ac:dyDescent="0.25"/>
    <row r="63622" hidden="1" x14ac:dyDescent="0.25"/>
    <row r="63623" hidden="1" x14ac:dyDescent="0.25"/>
    <row r="63624" hidden="1" x14ac:dyDescent="0.25"/>
    <row r="63625" hidden="1" x14ac:dyDescent="0.25"/>
    <row r="63626" hidden="1" x14ac:dyDescent="0.25"/>
    <row r="63627" hidden="1" x14ac:dyDescent="0.25"/>
    <row r="63628" hidden="1" x14ac:dyDescent="0.25"/>
    <row r="63629" hidden="1" x14ac:dyDescent="0.25"/>
    <row r="63630" hidden="1" x14ac:dyDescent="0.25"/>
    <row r="63631" hidden="1" x14ac:dyDescent="0.25"/>
    <row r="63632" hidden="1" x14ac:dyDescent="0.25"/>
    <row r="63633" hidden="1" x14ac:dyDescent="0.25"/>
    <row r="63634" hidden="1" x14ac:dyDescent="0.25"/>
    <row r="63635" hidden="1" x14ac:dyDescent="0.25"/>
    <row r="63636" hidden="1" x14ac:dyDescent="0.25"/>
    <row r="63637" hidden="1" x14ac:dyDescent="0.25"/>
    <row r="63638" hidden="1" x14ac:dyDescent="0.25"/>
    <row r="63639" hidden="1" x14ac:dyDescent="0.25"/>
    <row r="63640" hidden="1" x14ac:dyDescent="0.25"/>
    <row r="63641" hidden="1" x14ac:dyDescent="0.25"/>
    <row r="63642" hidden="1" x14ac:dyDescent="0.25"/>
    <row r="63643" hidden="1" x14ac:dyDescent="0.25"/>
    <row r="63644" hidden="1" x14ac:dyDescent="0.25"/>
    <row r="63645" hidden="1" x14ac:dyDescent="0.25"/>
    <row r="63646" hidden="1" x14ac:dyDescent="0.25"/>
    <row r="63647" hidden="1" x14ac:dyDescent="0.25"/>
    <row r="63648" hidden="1" x14ac:dyDescent="0.25"/>
    <row r="63649" hidden="1" x14ac:dyDescent="0.25"/>
    <row r="63650" hidden="1" x14ac:dyDescent="0.25"/>
    <row r="63651" hidden="1" x14ac:dyDescent="0.25"/>
    <row r="63652" hidden="1" x14ac:dyDescent="0.25"/>
    <row r="63653" hidden="1" x14ac:dyDescent="0.25"/>
    <row r="63654" hidden="1" x14ac:dyDescent="0.25"/>
    <row r="63655" hidden="1" x14ac:dyDescent="0.25"/>
    <row r="63656" hidden="1" x14ac:dyDescent="0.25"/>
    <row r="63657" hidden="1" x14ac:dyDescent="0.25"/>
    <row r="63658" hidden="1" x14ac:dyDescent="0.25"/>
    <row r="63659" hidden="1" x14ac:dyDescent="0.25"/>
    <row r="63660" hidden="1" x14ac:dyDescent="0.25"/>
    <row r="63661" hidden="1" x14ac:dyDescent="0.25"/>
    <row r="63662" hidden="1" x14ac:dyDescent="0.25"/>
    <row r="63663" hidden="1" x14ac:dyDescent="0.25"/>
    <row r="63664" hidden="1" x14ac:dyDescent="0.25"/>
    <row r="63665" hidden="1" x14ac:dyDescent="0.25"/>
    <row r="63666" hidden="1" x14ac:dyDescent="0.25"/>
    <row r="63667" hidden="1" x14ac:dyDescent="0.25"/>
    <row r="63668" hidden="1" x14ac:dyDescent="0.25"/>
    <row r="63669" hidden="1" x14ac:dyDescent="0.25"/>
    <row r="63670" hidden="1" x14ac:dyDescent="0.25"/>
    <row r="63671" hidden="1" x14ac:dyDescent="0.25"/>
    <row r="63672" hidden="1" x14ac:dyDescent="0.25"/>
    <row r="63673" hidden="1" x14ac:dyDescent="0.25"/>
    <row r="63674" hidden="1" x14ac:dyDescent="0.25"/>
    <row r="63675" hidden="1" x14ac:dyDescent="0.25"/>
    <row r="63676" hidden="1" x14ac:dyDescent="0.25"/>
    <row r="63677" hidden="1" x14ac:dyDescent="0.25"/>
    <row r="63678" hidden="1" x14ac:dyDescent="0.25"/>
    <row r="63679" hidden="1" x14ac:dyDescent="0.25"/>
    <row r="63680" hidden="1" x14ac:dyDescent="0.25"/>
    <row r="63681" hidden="1" x14ac:dyDescent="0.25"/>
    <row r="63682" hidden="1" x14ac:dyDescent="0.25"/>
    <row r="63683" hidden="1" x14ac:dyDescent="0.25"/>
    <row r="63684" hidden="1" x14ac:dyDescent="0.25"/>
    <row r="63685" hidden="1" x14ac:dyDescent="0.25"/>
    <row r="63686" hidden="1" x14ac:dyDescent="0.25"/>
    <row r="63687" hidden="1" x14ac:dyDescent="0.25"/>
    <row r="63688" hidden="1" x14ac:dyDescent="0.25"/>
    <row r="63689" hidden="1" x14ac:dyDescent="0.25"/>
    <row r="63690" hidden="1" x14ac:dyDescent="0.25"/>
    <row r="63691" hidden="1" x14ac:dyDescent="0.25"/>
    <row r="63692" hidden="1" x14ac:dyDescent="0.25"/>
    <row r="63693" hidden="1" x14ac:dyDescent="0.25"/>
    <row r="63694" hidden="1" x14ac:dyDescent="0.25"/>
    <row r="63695" hidden="1" x14ac:dyDescent="0.25"/>
    <row r="63696" hidden="1" x14ac:dyDescent="0.25"/>
    <row r="63697" hidden="1" x14ac:dyDescent="0.25"/>
    <row r="63698" hidden="1" x14ac:dyDescent="0.25"/>
    <row r="63699" hidden="1" x14ac:dyDescent="0.25"/>
    <row r="63700" hidden="1" x14ac:dyDescent="0.25"/>
    <row r="63701" hidden="1" x14ac:dyDescent="0.25"/>
    <row r="63702" hidden="1" x14ac:dyDescent="0.25"/>
    <row r="63703" hidden="1" x14ac:dyDescent="0.25"/>
    <row r="63704" hidden="1" x14ac:dyDescent="0.25"/>
    <row r="63705" hidden="1" x14ac:dyDescent="0.25"/>
    <row r="63706" hidden="1" x14ac:dyDescent="0.25"/>
    <row r="63707" hidden="1" x14ac:dyDescent="0.25"/>
    <row r="63708" hidden="1" x14ac:dyDescent="0.25"/>
    <row r="63709" hidden="1" x14ac:dyDescent="0.25"/>
    <row r="63710" hidden="1" x14ac:dyDescent="0.25"/>
    <row r="63711" hidden="1" x14ac:dyDescent="0.25"/>
    <row r="63712" hidden="1" x14ac:dyDescent="0.25"/>
    <row r="63713" hidden="1" x14ac:dyDescent="0.25"/>
    <row r="63714" hidden="1" x14ac:dyDescent="0.25"/>
    <row r="63715" hidden="1" x14ac:dyDescent="0.25"/>
    <row r="63716" hidden="1" x14ac:dyDescent="0.25"/>
    <row r="63717" hidden="1" x14ac:dyDescent="0.25"/>
    <row r="63718" hidden="1" x14ac:dyDescent="0.25"/>
    <row r="63719" hidden="1" x14ac:dyDescent="0.25"/>
    <row r="63720" hidden="1" x14ac:dyDescent="0.25"/>
    <row r="63721" hidden="1" x14ac:dyDescent="0.25"/>
    <row r="63722" hidden="1" x14ac:dyDescent="0.25"/>
    <row r="63723" hidden="1" x14ac:dyDescent="0.25"/>
    <row r="63724" hidden="1" x14ac:dyDescent="0.25"/>
    <row r="63725" hidden="1" x14ac:dyDescent="0.25"/>
    <row r="63726" hidden="1" x14ac:dyDescent="0.25"/>
    <row r="63727" hidden="1" x14ac:dyDescent="0.25"/>
    <row r="63728" hidden="1" x14ac:dyDescent="0.25"/>
    <row r="63729" hidden="1" x14ac:dyDescent="0.25"/>
    <row r="63730" hidden="1" x14ac:dyDescent="0.25"/>
    <row r="63731" hidden="1" x14ac:dyDescent="0.25"/>
    <row r="63732" hidden="1" x14ac:dyDescent="0.25"/>
    <row r="63733" hidden="1" x14ac:dyDescent="0.25"/>
    <row r="63734" hidden="1" x14ac:dyDescent="0.25"/>
    <row r="63735" hidden="1" x14ac:dyDescent="0.25"/>
    <row r="63736" hidden="1" x14ac:dyDescent="0.25"/>
    <row r="63737" hidden="1" x14ac:dyDescent="0.25"/>
    <row r="63738" hidden="1" x14ac:dyDescent="0.25"/>
    <row r="63739" hidden="1" x14ac:dyDescent="0.25"/>
    <row r="63740" hidden="1" x14ac:dyDescent="0.25"/>
    <row r="63741" hidden="1" x14ac:dyDescent="0.25"/>
    <row r="63742" hidden="1" x14ac:dyDescent="0.25"/>
    <row r="63743" hidden="1" x14ac:dyDescent="0.25"/>
    <row r="63744" hidden="1" x14ac:dyDescent="0.25"/>
    <row r="63745" hidden="1" x14ac:dyDescent="0.25"/>
    <row r="63746" hidden="1" x14ac:dyDescent="0.25"/>
    <row r="63747" hidden="1" x14ac:dyDescent="0.25"/>
    <row r="63748" hidden="1" x14ac:dyDescent="0.25"/>
    <row r="63749" hidden="1" x14ac:dyDescent="0.25"/>
    <row r="63750" hidden="1" x14ac:dyDescent="0.25"/>
    <row r="63751" hidden="1" x14ac:dyDescent="0.25"/>
    <row r="63752" hidden="1" x14ac:dyDescent="0.25"/>
    <row r="63753" hidden="1" x14ac:dyDescent="0.25"/>
    <row r="63754" hidden="1" x14ac:dyDescent="0.25"/>
    <row r="63755" hidden="1" x14ac:dyDescent="0.25"/>
    <row r="63756" hidden="1" x14ac:dyDescent="0.25"/>
    <row r="63757" hidden="1" x14ac:dyDescent="0.25"/>
    <row r="63758" hidden="1" x14ac:dyDescent="0.25"/>
    <row r="63759" hidden="1" x14ac:dyDescent="0.25"/>
    <row r="63760" hidden="1" x14ac:dyDescent="0.25"/>
    <row r="63761" hidden="1" x14ac:dyDescent="0.25"/>
    <row r="63762" hidden="1" x14ac:dyDescent="0.25"/>
    <row r="63763" hidden="1" x14ac:dyDescent="0.25"/>
    <row r="63764" hidden="1" x14ac:dyDescent="0.25"/>
    <row r="63765" hidden="1" x14ac:dyDescent="0.25"/>
    <row r="63766" hidden="1" x14ac:dyDescent="0.25"/>
    <row r="63767" hidden="1" x14ac:dyDescent="0.25"/>
    <row r="63768" hidden="1" x14ac:dyDescent="0.25"/>
    <row r="63769" hidden="1" x14ac:dyDescent="0.25"/>
    <row r="63770" hidden="1" x14ac:dyDescent="0.25"/>
    <row r="63771" hidden="1" x14ac:dyDescent="0.25"/>
    <row r="63772" hidden="1" x14ac:dyDescent="0.25"/>
    <row r="63773" hidden="1" x14ac:dyDescent="0.25"/>
    <row r="63774" hidden="1" x14ac:dyDescent="0.25"/>
    <row r="63775" hidden="1" x14ac:dyDescent="0.25"/>
    <row r="63776" hidden="1" x14ac:dyDescent="0.25"/>
    <row r="63777" hidden="1" x14ac:dyDescent="0.25"/>
    <row r="63778" hidden="1" x14ac:dyDescent="0.25"/>
    <row r="63779" hidden="1" x14ac:dyDescent="0.25"/>
    <row r="63780" hidden="1" x14ac:dyDescent="0.25"/>
    <row r="63781" hidden="1" x14ac:dyDescent="0.25"/>
    <row r="63782" hidden="1" x14ac:dyDescent="0.25"/>
    <row r="63783" hidden="1" x14ac:dyDescent="0.25"/>
    <row r="63784" hidden="1" x14ac:dyDescent="0.25"/>
    <row r="63785" hidden="1" x14ac:dyDescent="0.25"/>
    <row r="63786" hidden="1" x14ac:dyDescent="0.25"/>
    <row r="63787" hidden="1" x14ac:dyDescent="0.25"/>
    <row r="63788" hidden="1" x14ac:dyDescent="0.25"/>
    <row r="63789" hidden="1" x14ac:dyDescent="0.25"/>
    <row r="63790" hidden="1" x14ac:dyDescent="0.25"/>
    <row r="63791" hidden="1" x14ac:dyDescent="0.25"/>
    <row r="63792" hidden="1" x14ac:dyDescent="0.25"/>
    <row r="63793" hidden="1" x14ac:dyDescent="0.25"/>
    <row r="63794" hidden="1" x14ac:dyDescent="0.25"/>
    <row r="63795" hidden="1" x14ac:dyDescent="0.25"/>
    <row r="63796" hidden="1" x14ac:dyDescent="0.25"/>
    <row r="63797" hidden="1" x14ac:dyDescent="0.25"/>
    <row r="63798" hidden="1" x14ac:dyDescent="0.25"/>
    <row r="63799" hidden="1" x14ac:dyDescent="0.25"/>
    <row r="63800" hidden="1" x14ac:dyDescent="0.25"/>
    <row r="63801" hidden="1" x14ac:dyDescent="0.25"/>
    <row r="63802" hidden="1" x14ac:dyDescent="0.25"/>
    <row r="63803" hidden="1" x14ac:dyDescent="0.25"/>
    <row r="63804" hidden="1" x14ac:dyDescent="0.25"/>
    <row r="63805" hidden="1" x14ac:dyDescent="0.25"/>
    <row r="63806" hidden="1" x14ac:dyDescent="0.25"/>
    <row r="63807" hidden="1" x14ac:dyDescent="0.25"/>
    <row r="63808" hidden="1" x14ac:dyDescent="0.25"/>
    <row r="63809" hidden="1" x14ac:dyDescent="0.25"/>
    <row r="63810" hidden="1" x14ac:dyDescent="0.25"/>
    <row r="63811" hidden="1" x14ac:dyDescent="0.25"/>
    <row r="63812" hidden="1" x14ac:dyDescent="0.25"/>
    <row r="63813" hidden="1" x14ac:dyDescent="0.25"/>
    <row r="63814" hidden="1" x14ac:dyDescent="0.25"/>
    <row r="63815" hidden="1" x14ac:dyDescent="0.25"/>
    <row r="63816" hidden="1" x14ac:dyDescent="0.25"/>
    <row r="63817" hidden="1" x14ac:dyDescent="0.25"/>
    <row r="63818" hidden="1" x14ac:dyDescent="0.25"/>
    <row r="63819" hidden="1" x14ac:dyDescent="0.25"/>
    <row r="63820" hidden="1" x14ac:dyDescent="0.25"/>
    <row r="63821" hidden="1" x14ac:dyDescent="0.25"/>
    <row r="63822" hidden="1" x14ac:dyDescent="0.25"/>
    <row r="63823" hidden="1" x14ac:dyDescent="0.25"/>
    <row r="63824" hidden="1" x14ac:dyDescent="0.25"/>
    <row r="63825" hidden="1" x14ac:dyDescent="0.25"/>
    <row r="63826" hidden="1" x14ac:dyDescent="0.25"/>
    <row r="63827" hidden="1" x14ac:dyDescent="0.25"/>
    <row r="63828" hidden="1" x14ac:dyDescent="0.25"/>
    <row r="63829" hidden="1" x14ac:dyDescent="0.25"/>
    <row r="63830" hidden="1" x14ac:dyDescent="0.25"/>
    <row r="63831" hidden="1" x14ac:dyDescent="0.25"/>
    <row r="63832" hidden="1" x14ac:dyDescent="0.25"/>
    <row r="63833" hidden="1" x14ac:dyDescent="0.25"/>
    <row r="63834" hidden="1" x14ac:dyDescent="0.25"/>
    <row r="63835" hidden="1" x14ac:dyDescent="0.25"/>
    <row r="63836" hidden="1" x14ac:dyDescent="0.25"/>
    <row r="63837" hidden="1" x14ac:dyDescent="0.25"/>
    <row r="63838" hidden="1" x14ac:dyDescent="0.25"/>
    <row r="63839" hidden="1" x14ac:dyDescent="0.25"/>
    <row r="63840" hidden="1" x14ac:dyDescent="0.25"/>
    <row r="63841" hidden="1" x14ac:dyDescent="0.25"/>
    <row r="63842" hidden="1" x14ac:dyDescent="0.25"/>
    <row r="63843" hidden="1" x14ac:dyDescent="0.25"/>
    <row r="63844" hidden="1" x14ac:dyDescent="0.25"/>
    <row r="63845" hidden="1" x14ac:dyDescent="0.25"/>
    <row r="63846" hidden="1" x14ac:dyDescent="0.25"/>
    <row r="63847" hidden="1" x14ac:dyDescent="0.25"/>
    <row r="63848" hidden="1" x14ac:dyDescent="0.25"/>
    <row r="63849" hidden="1" x14ac:dyDescent="0.25"/>
    <row r="63850" hidden="1" x14ac:dyDescent="0.25"/>
    <row r="63851" hidden="1" x14ac:dyDescent="0.25"/>
    <row r="63852" hidden="1" x14ac:dyDescent="0.25"/>
    <row r="63853" hidden="1" x14ac:dyDescent="0.25"/>
    <row r="63854" hidden="1" x14ac:dyDescent="0.25"/>
    <row r="63855" hidden="1" x14ac:dyDescent="0.25"/>
    <row r="63856" hidden="1" x14ac:dyDescent="0.25"/>
    <row r="63857" hidden="1" x14ac:dyDescent="0.25"/>
    <row r="63858" hidden="1" x14ac:dyDescent="0.25"/>
    <row r="63859" hidden="1" x14ac:dyDescent="0.25"/>
    <row r="63860" hidden="1" x14ac:dyDescent="0.25"/>
    <row r="63861" hidden="1" x14ac:dyDescent="0.25"/>
    <row r="63862" hidden="1" x14ac:dyDescent="0.25"/>
    <row r="63863" hidden="1" x14ac:dyDescent="0.25"/>
    <row r="63864" hidden="1" x14ac:dyDescent="0.25"/>
    <row r="63865" hidden="1" x14ac:dyDescent="0.25"/>
    <row r="63866" hidden="1" x14ac:dyDescent="0.25"/>
    <row r="63867" hidden="1" x14ac:dyDescent="0.25"/>
    <row r="63868" hidden="1" x14ac:dyDescent="0.25"/>
    <row r="63869" hidden="1" x14ac:dyDescent="0.25"/>
    <row r="63870" hidden="1" x14ac:dyDescent="0.25"/>
    <row r="63871" hidden="1" x14ac:dyDescent="0.25"/>
    <row r="63872" hidden="1" x14ac:dyDescent="0.25"/>
    <row r="63873" hidden="1" x14ac:dyDescent="0.25"/>
    <row r="63874" hidden="1" x14ac:dyDescent="0.25"/>
    <row r="63875" hidden="1" x14ac:dyDescent="0.25"/>
    <row r="63876" hidden="1" x14ac:dyDescent="0.25"/>
    <row r="63877" hidden="1" x14ac:dyDescent="0.25"/>
    <row r="63878" hidden="1" x14ac:dyDescent="0.25"/>
    <row r="63879" hidden="1" x14ac:dyDescent="0.25"/>
    <row r="63880" hidden="1" x14ac:dyDescent="0.25"/>
    <row r="63881" hidden="1" x14ac:dyDescent="0.25"/>
    <row r="63882" hidden="1" x14ac:dyDescent="0.25"/>
    <row r="63883" hidden="1" x14ac:dyDescent="0.25"/>
    <row r="63884" hidden="1" x14ac:dyDescent="0.25"/>
    <row r="63885" hidden="1" x14ac:dyDescent="0.25"/>
    <row r="63886" hidden="1" x14ac:dyDescent="0.25"/>
    <row r="63887" hidden="1" x14ac:dyDescent="0.25"/>
    <row r="63888" hidden="1" x14ac:dyDescent="0.25"/>
    <row r="63889" hidden="1" x14ac:dyDescent="0.25"/>
    <row r="63890" hidden="1" x14ac:dyDescent="0.25"/>
    <row r="63891" hidden="1" x14ac:dyDescent="0.25"/>
    <row r="63892" hidden="1" x14ac:dyDescent="0.25"/>
    <row r="63893" hidden="1" x14ac:dyDescent="0.25"/>
    <row r="63894" hidden="1" x14ac:dyDescent="0.25"/>
    <row r="63895" hidden="1" x14ac:dyDescent="0.25"/>
    <row r="63896" hidden="1" x14ac:dyDescent="0.25"/>
    <row r="63897" hidden="1" x14ac:dyDescent="0.25"/>
    <row r="63898" hidden="1" x14ac:dyDescent="0.25"/>
    <row r="63899" hidden="1" x14ac:dyDescent="0.25"/>
    <row r="63900" hidden="1" x14ac:dyDescent="0.25"/>
    <row r="63901" hidden="1" x14ac:dyDescent="0.25"/>
    <row r="63902" hidden="1" x14ac:dyDescent="0.25"/>
    <row r="63903" hidden="1" x14ac:dyDescent="0.25"/>
    <row r="63904" hidden="1" x14ac:dyDescent="0.25"/>
    <row r="63905" hidden="1" x14ac:dyDescent="0.25"/>
    <row r="63906" hidden="1" x14ac:dyDescent="0.25"/>
    <row r="63907" hidden="1" x14ac:dyDescent="0.25"/>
    <row r="63908" hidden="1" x14ac:dyDescent="0.25"/>
    <row r="63909" hidden="1" x14ac:dyDescent="0.25"/>
    <row r="63910" hidden="1" x14ac:dyDescent="0.25"/>
    <row r="63911" hidden="1" x14ac:dyDescent="0.25"/>
    <row r="63912" hidden="1" x14ac:dyDescent="0.25"/>
    <row r="63913" hidden="1" x14ac:dyDescent="0.25"/>
    <row r="63914" hidden="1" x14ac:dyDescent="0.25"/>
    <row r="63915" hidden="1" x14ac:dyDescent="0.25"/>
    <row r="63916" hidden="1" x14ac:dyDescent="0.25"/>
    <row r="63917" hidden="1" x14ac:dyDescent="0.25"/>
    <row r="63918" hidden="1" x14ac:dyDescent="0.25"/>
    <row r="63919" hidden="1" x14ac:dyDescent="0.25"/>
    <row r="63920" hidden="1" x14ac:dyDescent="0.25"/>
    <row r="63921" hidden="1" x14ac:dyDescent="0.25"/>
    <row r="63922" hidden="1" x14ac:dyDescent="0.25"/>
    <row r="63923" hidden="1" x14ac:dyDescent="0.25"/>
    <row r="63924" hidden="1" x14ac:dyDescent="0.25"/>
    <row r="63925" hidden="1" x14ac:dyDescent="0.25"/>
    <row r="63926" hidden="1" x14ac:dyDescent="0.25"/>
    <row r="63927" hidden="1" x14ac:dyDescent="0.25"/>
    <row r="63928" hidden="1" x14ac:dyDescent="0.25"/>
    <row r="63929" hidden="1" x14ac:dyDescent="0.25"/>
    <row r="63930" hidden="1" x14ac:dyDescent="0.25"/>
    <row r="63931" hidden="1" x14ac:dyDescent="0.25"/>
    <row r="63932" hidden="1" x14ac:dyDescent="0.25"/>
    <row r="63933" hidden="1" x14ac:dyDescent="0.25"/>
    <row r="63934" hidden="1" x14ac:dyDescent="0.25"/>
    <row r="63935" hidden="1" x14ac:dyDescent="0.25"/>
    <row r="63936" hidden="1" x14ac:dyDescent="0.25"/>
    <row r="63937" hidden="1" x14ac:dyDescent="0.25"/>
    <row r="63938" hidden="1" x14ac:dyDescent="0.25"/>
    <row r="63939" hidden="1" x14ac:dyDescent="0.25"/>
    <row r="63940" hidden="1" x14ac:dyDescent="0.25"/>
    <row r="63941" hidden="1" x14ac:dyDescent="0.25"/>
    <row r="63942" hidden="1" x14ac:dyDescent="0.25"/>
    <row r="63943" hidden="1" x14ac:dyDescent="0.25"/>
    <row r="63944" hidden="1" x14ac:dyDescent="0.25"/>
    <row r="63945" hidden="1" x14ac:dyDescent="0.25"/>
    <row r="63946" hidden="1" x14ac:dyDescent="0.25"/>
    <row r="63947" hidden="1" x14ac:dyDescent="0.25"/>
    <row r="63948" hidden="1" x14ac:dyDescent="0.25"/>
    <row r="63949" hidden="1" x14ac:dyDescent="0.25"/>
    <row r="63950" hidden="1" x14ac:dyDescent="0.25"/>
    <row r="63951" hidden="1" x14ac:dyDescent="0.25"/>
    <row r="63952" hidden="1" x14ac:dyDescent="0.25"/>
    <row r="63953" hidden="1" x14ac:dyDescent="0.25"/>
    <row r="63954" hidden="1" x14ac:dyDescent="0.25"/>
    <row r="63955" hidden="1" x14ac:dyDescent="0.25"/>
    <row r="63956" hidden="1" x14ac:dyDescent="0.25"/>
    <row r="63957" hidden="1" x14ac:dyDescent="0.25"/>
    <row r="63958" hidden="1" x14ac:dyDescent="0.25"/>
    <row r="63959" hidden="1" x14ac:dyDescent="0.25"/>
    <row r="63960" hidden="1" x14ac:dyDescent="0.25"/>
    <row r="63961" hidden="1" x14ac:dyDescent="0.25"/>
    <row r="63962" hidden="1" x14ac:dyDescent="0.25"/>
    <row r="63963" hidden="1" x14ac:dyDescent="0.25"/>
    <row r="63964" hidden="1" x14ac:dyDescent="0.25"/>
    <row r="63965" hidden="1" x14ac:dyDescent="0.25"/>
    <row r="63966" hidden="1" x14ac:dyDescent="0.25"/>
    <row r="63967" hidden="1" x14ac:dyDescent="0.25"/>
    <row r="63968" hidden="1" x14ac:dyDescent="0.25"/>
    <row r="63969" hidden="1" x14ac:dyDescent="0.25"/>
    <row r="63970" hidden="1" x14ac:dyDescent="0.25"/>
    <row r="63971" hidden="1" x14ac:dyDescent="0.25"/>
    <row r="63972" hidden="1" x14ac:dyDescent="0.25"/>
    <row r="63973" hidden="1" x14ac:dyDescent="0.25"/>
    <row r="63974" hidden="1" x14ac:dyDescent="0.25"/>
    <row r="63975" hidden="1" x14ac:dyDescent="0.25"/>
    <row r="63976" hidden="1" x14ac:dyDescent="0.25"/>
    <row r="63977" hidden="1" x14ac:dyDescent="0.25"/>
    <row r="63978" hidden="1" x14ac:dyDescent="0.25"/>
    <row r="63979" hidden="1" x14ac:dyDescent="0.25"/>
    <row r="63980" hidden="1" x14ac:dyDescent="0.25"/>
    <row r="63981" hidden="1" x14ac:dyDescent="0.25"/>
    <row r="63982" hidden="1" x14ac:dyDescent="0.25"/>
    <row r="63983" hidden="1" x14ac:dyDescent="0.25"/>
    <row r="63984" hidden="1" x14ac:dyDescent="0.25"/>
    <row r="63985" hidden="1" x14ac:dyDescent="0.25"/>
    <row r="63986" hidden="1" x14ac:dyDescent="0.25"/>
    <row r="63987" hidden="1" x14ac:dyDescent="0.25"/>
    <row r="63988" hidden="1" x14ac:dyDescent="0.25"/>
    <row r="63989" hidden="1" x14ac:dyDescent="0.25"/>
    <row r="63990" hidden="1" x14ac:dyDescent="0.25"/>
    <row r="63991" hidden="1" x14ac:dyDescent="0.25"/>
    <row r="63992" hidden="1" x14ac:dyDescent="0.25"/>
    <row r="63993" hidden="1" x14ac:dyDescent="0.25"/>
    <row r="63994" hidden="1" x14ac:dyDescent="0.25"/>
    <row r="63995" hidden="1" x14ac:dyDescent="0.25"/>
    <row r="63996" hidden="1" x14ac:dyDescent="0.25"/>
    <row r="63997" hidden="1" x14ac:dyDescent="0.25"/>
    <row r="63998" hidden="1" x14ac:dyDescent="0.25"/>
    <row r="63999" hidden="1" x14ac:dyDescent="0.25"/>
    <row r="64000" hidden="1" x14ac:dyDescent="0.25"/>
    <row r="64001" hidden="1" x14ac:dyDescent="0.25"/>
    <row r="64002" hidden="1" x14ac:dyDescent="0.25"/>
    <row r="64003" hidden="1" x14ac:dyDescent="0.25"/>
    <row r="64004" hidden="1" x14ac:dyDescent="0.25"/>
    <row r="64005" hidden="1" x14ac:dyDescent="0.25"/>
    <row r="64006" hidden="1" x14ac:dyDescent="0.25"/>
    <row r="64007" hidden="1" x14ac:dyDescent="0.25"/>
    <row r="64008" hidden="1" x14ac:dyDescent="0.25"/>
    <row r="64009" hidden="1" x14ac:dyDescent="0.25"/>
    <row r="64010" hidden="1" x14ac:dyDescent="0.25"/>
    <row r="64011" hidden="1" x14ac:dyDescent="0.25"/>
    <row r="64012" hidden="1" x14ac:dyDescent="0.25"/>
    <row r="64013" hidden="1" x14ac:dyDescent="0.25"/>
    <row r="64014" hidden="1" x14ac:dyDescent="0.25"/>
    <row r="64015" hidden="1" x14ac:dyDescent="0.25"/>
    <row r="64016" hidden="1" x14ac:dyDescent="0.25"/>
    <row r="64017" hidden="1" x14ac:dyDescent="0.25"/>
    <row r="64018" hidden="1" x14ac:dyDescent="0.25"/>
    <row r="64019" hidden="1" x14ac:dyDescent="0.25"/>
    <row r="64020" hidden="1" x14ac:dyDescent="0.25"/>
    <row r="64021" hidden="1" x14ac:dyDescent="0.25"/>
    <row r="64022" hidden="1" x14ac:dyDescent="0.25"/>
    <row r="64023" hidden="1" x14ac:dyDescent="0.25"/>
    <row r="64024" hidden="1" x14ac:dyDescent="0.25"/>
    <row r="64025" hidden="1" x14ac:dyDescent="0.25"/>
    <row r="64026" hidden="1" x14ac:dyDescent="0.25"/>
    <row r="64027" hidden="1" x14ac:dyDescent="0.25"/>
    <row r="64028" hidden="1" x14ac:dyDescent="0.25"/>
    <row r="64029" hidden="1" x14ac:dyDescent="0.25"/>
    <row r="64030" hidden="1" x14ac:dyDescent="0.25"/>
    <row r="64031" hidden="1" x14ac:dyDescent="0.25"/>
    <row r="64032" hidden="1" x14ac:dyDescent="0.25"/>
    <row r="64033" hidden="1" x14ac:dyDescent="0.25"/>
    <row r="64034" hidden="1" x14ac:dyDescent="0.25"/>
    <row r="64035" hidden="1" x14ac:dyDescent="0.25"/>
    <row r="64036" hidden="1" x14ac:dyDescent="0.25"/>
    <row r="64037" hidden="1" x14ac:dyDescent="0.25"/>
    <row r="64038" hidden="1" x14ac:dyDescent="0.25"/>
    <row r="64039" hidden="1" x14ac:dyDescent="0.25"/>
    <row r="64040" hidden="1" x14ac:dyDescent="0.25"/>
    <row r="64041" hidden="1" x14ac:dyDescent="0.25"/>
    <row r="64042" hidden="1" x14ac:dyDescent="0.25"/>
    <row r="64043" hidden="1" x14ac:dyDescent="0.25"/>
    <row r="64044" hidden="1" x14ac:dyDescent="0.25"/>
    <row r="64045" hidden="1" x14ac:dyDescent="0.25"/>
    <row r="64046" hidden="1" x14ac:dyDescent="0.25"/>
    <row r="64047" hidden="1" x14ac:dyDescent="0.25"/>
    <row r="64048" hidden="1" x14ac:dyDescent="0.25"/>
    <row r="64049" hidden="1" x14ac:dyDescent="0.25"/>
    <row r="64050" hidden="1" x14ac:dyDescent="0.25"/>
    <row r="64051" hidden="1" x14ac:dyDescent="0.25"/>
    <row r="64052" hidden="1" x14ac:dyDescent="0.25"/>
    <row r="64053" hidden="1" x14ac:dyDescent="0.25"/>
    <row r="64054" hidden="1" x14ac:dyDescent="0.25"/>
    <row r="64055" hidden="1" x14ac:dyDescent="0.25"/>
    <row r="64056" hidden="1" x14ac:dyDescent="0.25"/>
    <row r="64057" hidden="1" x14ac:dyDescent="0.25"/>
    <row r="64058" hidden="1" x14ac:dyDescent="0.25"/>
    <row r="64059" hidden="1" x14ac:dyDescent="0.25"/>
    <row r="64060" hidden="1" x14ac:dyDescent="0.25"/>
    <row r="64061" hidden="1" x14ac:dyDescent="0.25"/>
    <row r="64062" hidden="1" x14ac:dyDescent="0.25"/>
    <row r="64063" hidden="1" x14ac:dyDescent="0.25"/>
    <row r="64064" hidden="1" x14ac:dyDescent="0.25"/>
    <row r="64065" hidden="1" x14ac:dyDescent="0.25"/>
    <row r="64066" hidden="1" x14ac:dyDescent="0.25"/>
    <row r="64067" hidden="1" x14ac:dyDescent="0.25"/>
    <row r="64068" hidden="1" x14ac:dyDescent="0.25"/>
    <row r="64069" hidden="1" x14ac:dyDescent="0.25"/>
    <row r="64070" hidden="1" x14ac:dyDescent="0.25"/>
    <row r="64071" hidden="1" x14ac:dyDescent="0.25"/>
    <row r="64072" hidden="1" x14ac:dyDescent="0.25"/>
    <row r="64073" hidden="1" x14ac:dyDescent="0.25"/>
    <row r="64074" hidden="1" x14ac:dyDescent="0.25"/>
    <row r="64075" hidden="1" x14ac:dyDescent="0.25"/>
    <row r="64076" hidden="1" x14ac:dyDescent="0.25"/>
    <row r="64077" hidden="1" x14ac:dyDescent="0.25"/>
    <row r="64078" hidden="1" x14ac:dyDescent="0.25"/>
    <row r="64079" hidden="1" x14ac:dyDescent="0.25"/>
    <row r="64080" hidden="1" x14ac:dyDescent="0.25"/>
    <row r="64081" hidden="1" x14ac:dyDescent="0.25"/>
    <row r="64082" hidden="1" x14ac:dyDescent="0.25"/>
    <row r="64083" hidden="1" x14ac:dyDescent="0.25"/>
    <row r="64084" hidden="1" x14ac:dyDescent="0.25"/>
    <row r="64085" hidden="1" x14ac:dyDescent="0.25"/>
    <row r="64086" hidden="1" x14ac:dyDescent="0.25"/>
    <row r="64087" hidden="1" x14ac:dyDescent="0.25"/>
    <row r="64088" hidden="1" x14ac:dyDescent="0.25"/>
    <row r="64089" hidden="1" x14ac:dyDescent="0.25"/>
    <row r="64090" hidden="1" x14ac:dyDescent="0.25"/>
    <row r="64091" hidden="1" x14ac:dyDescent="0.25"/>
    <row r="64092" hidden="1" x14ac:dyDescent="0.25"/>
    <row r="64093" hidden="1" x14ac:dyDescent="0.25"/>
    <row r="64094" hidden="1" x14ac:dyDescent="0.25"/>
    <row r="64095" hidden="1" x14ac:dyDescent="0.25"/>
    <row r="64096" hidden="1" x14ac:dyDescent="0.25"/>
    <row r="64097" hidden="1" x14ac:dyDescent="0.25"/>
    <row r="64098" hidden="1" x14ac:dyDescent="0.25"/>
    <row r="64099" hidden="1" x14ac:dyDescent="0.25"/>
    <row r="64100" hidden="1" x14ac:dyDescent="0.25"/>
    <row r="64101" hidden="1" x14ac:dyDescent="0.25"/>
    <row r="64102" hidden="1" x14ac:dyDescent="0.25"/>
    <row r="64103" hidden="1" x14ac:dyDescent="0.25"/>
    <row r="64104" hidden="1" x14ac:dyDescent="0.25"/>
    <row r="64105" hidden="1" x14ac:dyDescent="0.25"/>
    <row r="64106" hidden="1" x14ac:dyDescent="0.25"/>
    <row r="64107" hidden="1" x14ac:dyDescent="0.25"/>
    <row r="64108" hidden="1" x14ac:dyDescent="0.25"/>
    <row r="64109" hidden="1" x14ac:dyDescent="0.25"/>
    <row r="64110" hidden="1" x14ac:dyDescent="0.25"/>
    <row r="64111" hidden="1" x14ac:dyDescent="0.25"/>
    <row r="64112" hidden="1" x14ac:dyDescent="0.25"/>
    <row r="64113" hidden="1" x14ac:dyDescent="0.25"/>
    <row r="64114" hidden="1" x14ac:dyDescent="0.25"/>
    <row r="64115" hidden="1" x14ac:dyDescent="0.25"/>
    <row r="64116" hidden="1" x14ac:dyDescent="0.25"/>
    <row r="64117" hidden="1" x14ac:dyDescent="0.25"/>
    <row r="64118" hidden="1" x14ac:dyDescent="0.25"/>
    <row r="64119" hidden="1" x14ac:dyDescent="0.25"/>
    <row r="64120" hidden="1" x14ac:dyDescent="0.25"/>
    <row r="64121" hidden="1" x14ac:dyDescent="0.25"/>
    <row r="64122" hidden="1" x14ac:dyDescent="0.25"/>
    <row r="64123" hidden="1" x14ac:dyDescent="0.25"/>
    <row r="64124" hidden="1" x14ac:dyDescent="0.25"/>
    <row r="64125" hidden="1" x14ac:dyDescent="0.25"/>
    <row r="64126" hidden="1" x14ac:dyDescent="0.25"/>
    <row r="64127" hidden="1" x14ac:dyDescent="0.25"/>
    <row r="64128" hidden="1" x14ac:dyDescent="0.25"/>
    <row r="64129" hidden="1" x14ac:dyDescent="0.25"/>
    <row r="64130" hidden="1" x14ac:dyDescent="0.25"/>
    <row r="64131" hidden="1" x14ac:dyDescent="0.25"/>
    <row r="64132" hidden="1" x14ac:dyDescent="0.25"/>
    <row r="64133" hidden="1" x14ac:dyDescent="0.25"/>
    <row r="64134" hidden="1" x14ac:dyDescent="0.25"/>
    <row r="64135" hidden="1" x14ac:dyDescent="0.25"/>
    <row r="64136" hidden="1" x14ac:dyDescent="0.25"/>
    <row r="64137" hidden="1" x14ac:dyDescent="0.25"/>
    <row r="64138" hidden="1" x14ac:dyDescent="0.25"/>
    <row r="64139" hidden="1" x14ac:dyDescent="0.25"/>
    <row r="64140" hidden="1" x14ac:dyDescent="0.25"/>
    <row r="64141" hidden="1" x14ac:dyDescent="0.25"/>
    <row r="64142" hidden="1" x14ac:dyDescent="0.25"/>
    <row r="64143" hidden="1" x14ac:dyDescent="0.25"/>
    <row r="64144" hidden="1" x14ac:dyDescent="0.25"/>
    <row r="64145" hidden="1" x14ac:dyDescent="0.25"/>
    <row r="64146" hidden="1" x14ac:dyDescent="0.25"/>
    <row r="64147" hidden="1" x14ac:dyDescent="0.25"/>
    <row r="64148" hidden="1" x14ac:dyDescent="0.25"/>
    <row r="64149" hidden="1" x14ac:dyDescent="0.25"/>
    <row r="64150" hidden="1" x14ac:dyDescent="0.25"/>
    <row r="64151" hidden="1" x14ac:dyDescent="0.25"/>
    <row r="64152" hidden="1" x14ac:dyDescent="0.25"/>
    <row r="64153" hidden="1" x14ac:dyDescent="0.25"/>
    <row r="64154" hidden="1" x14ac:dyDescent="0.25"/>
    <row r="64155" hidden="1" x14ac:dyDescent="0.25"/>
    <row r="64156" hidden="1" x14ac:dyDescent="0.25"/>
    <row r="64157" hidden="1" x14ac:dyDescent="0.25"/>
    <row r="64158" hidden="1" x14ac:dyDescent="0.25"/>
    <row r="64159" hidden="1" x14ac:dyDescent="0.25"/>
    <row r="64160" hidden="1" x14ac:dyDescent="0.25"/>
    <row r="64161" hidden="1" x14ac:dyDescent="0.25"/>
    <row r="64162" hidden="1" x14ac:dyDescent="0.25"/>
    <row r="64163" hidden="1" x14ac:dyDescent="0.25"/>
    <row r="64164" hidden="1" x14ac:dyDescent="0.25"/>
    <row r="64165" hidden="1" x14ac:dyDescent="0.25"/>
    <row r="64166" hidden="1" x14ac:dyDescent="0.25"/>
    <row r="64167" hidden="1" x14ac:dyDescent="0.25"/>
    <row r="64168" hidden="1" x14ac:dyDescent="0.25"/>
    <row r="64169" hidden="1" x14ac:dyDescent="0.25"/>
    <row r="64170" hidden="1" x14ac:dyDescent="0.25"/>
    <row r="64171" hidden="1" x14ac:dyDescent="0.25"/>
    <row r="64172" hidden="1" x14ac:dyDescent="0.25"/>
    <row r="64173" hidden="1" x14ac:dyDescent="0.25"/>
    <row r="64174" hidden="1" x14ac:dyDescent="0.25"/>
    <row r="64175" hidden="1" x14ac:dyDescent="0.25"/>
    <row r="64176" hidden="1" x14ac:dyDescent="0.25"/>
    <row r="64177" hidden="1" x14ac:dyDescent="0.25"/>
    <row r="64178" hidden="1" x14ac:dyDescent="0.25"/>
    <row r="64179" hidden="1" x14ac:dyDescent="0.25"/>
    <row r="64180" hidden="1" x14ac:dyDescent="0.25"/>
    <row r="64181" hidden="1" x14ac:dyDescent="0.25"/>
    <row r="64182" hidden="1" x14ac:dyDescent="0.25"/>
    <row r="64183" hidden="1" x14ac:dyDescent="0.25"/>
    <row r="64184" hidden="1" x14ac:dyDescent="0.25"/>
    <row r="64185" hidden="1" x14ac:dyDescent="0.25"/>
    <row r="64186" hidden="1" x14ac:dyDescent="0.25"/>
    <row r="64187" hidden="1" x14ac:dyDescent="0.25"/>
    <row r="64188" hidden="1" x14ac:dyDescent="0.25"/>
    <row r="64189" hidden="1" x14ac:dyDescent="0.25"/>
    <row r="64190" hidden="1" x14ac:dyDescent="0.25"/>
    <row r="64191" hidden="1" x14ac:dyDescent="0.25"/>
    <row r="64192" hidden="1" x14ac:dyDescent="0.25"/>
    <row r="64193" hidden="1" x14ac:dyDescent="0.25"/>
    <row r="64194" hidden="1" x14ac:dyDescent="0.25"/>
    <row r="64195" hidden="1" x14ac:dyDescent="0.25"/>
    <row r="64196" hidden="1" x14ac:dyDescent="0.25"/>
    <row r="64197" hidden="1" x14ac:dyDescent="0.25"/>
    <row r="64198" hidden="1" x14ac:dyDescent="0.25"/>
    <row r="64199" hidden="1" x14ac:dyDescent="0.25"/>
    <row r="64200" hidden="1" x14ac:dyDescent="0.25"/>
    <row r="64201" hidden="1" x14ac:dyDescent="0.25"/>
    <row r="64202" hidden="1" x14ac:dyDescent="0.25"/>
    <row r="64203" hidden="1" x14ac:dyDescent="0.25"/>
    <row r="64204" hidden="1" x14ac:dyDescent="0.25"/>
    <row r="64205" hidden="1" x14ac:dyDescent="0.25"/>
    <row r="64206" hidden="1" x14ac:dyDescent="0.25"/>
    <row r="64207" hidden="1" x14ac:dyDescent="0.25"/>
    <row r="64208" hidden="1" x14ac:dyDescent="0.25"/>
    <row r="64209" hidden="1" x14ac:dyDescent="0.25"/>
    <row r="64210" hidden="1" x14ac:dyDescent="0.25"/>
    <row r="64211" hidden="1" x14ac:dyDescent="0.25"/>
    <row r="64212" hidden="1" x14ac:dyDescent="0.25"/>
    <row r="64213" hidden="1" x14ac:dyDescent="0.25"/>
    <row r="64214" hidden="1" x14ac:dyDescent="0.25"/>
    <row r="64215" hidden="1" x14ac:dyDescent="0.25"/>
    <row r="64216" hidden="1" x14ac:dyDescent="0.25"/>
    <row r="64217" hidden="1" x14ac:dyDescent="0.25"/>
    <row r="64218" hidden="1" x14ac:dyDescent="0.25"/>
    <row r="64219" hidden="1" x14ac:dyDescent="0.25"/>
    <row r="64220" hidden="1" x14ac:dyDescent="0.25"/>
    <row r="64221" hidden="1" x14ac:dyDescent="0.25"/>
    <row r="64222" hidden="1" x14ac:dyDescent="0.25"/>
    <row r="64223" hidden="1" x14ac:dyDescent="0.25"/>
    <row r="64224" hidden="1" x14ac:dyDescent="0.25"/>
    <row r="64225" hidden="1" x14ac:dyDescent="0.25"/>
    <row r="64226" hidden="1" x14ac:dyDescent="0.25"/>
    <row r="64227" hidden="1" x14ac:dyDescent="0.25"/>
    <row r="64228" hidden="1" x14ac:dyDescent="0.25"/>
    <row r="64229" hidden="1" x14ac:dyDescent="0.25"/>
    <row r="64230" hidden="1" x14ac:dyDescent="0.25"/>
    <row r="64231" hidden="1" x14ac:dyDescent="0.25"/>
    <row r="64232" hidden="1" x14ac:dyDescent="0.25"/>
    <row r="64233" hidden="1" x14ac:dyDescent="0.25"/>
    <row r="64234" hidden="1" x14ac:dyDescent="0.25"/>
    <row r="64235" hidden="1" x14ac:dyDescent="0.25"/>
    <row r="64236" hidden="1" x14ac:dyDescent="0.25"/>
    <row r="64237" hidden="1" x14ac:dyDescent="0.25"/>
    <row r="64238" hidden="1" x14ac:dyDescent="0.25"/>
    <row r="64239" hidden="1" x14ac:dyDescent="0.25"/>
    <row r="64240" hidden="1" x14ac:dyDescent="0.25"/>
    <row r="64241" hidden="1" x14ac:dyDescent="0.25"/>
    <row r="64242" hidden="1" x14ac:dyDescent="0.25"/>
    <row r="64243" hidden="1" x14ac:dyDescent="0.25"/>
    <row r="64244" hidden="1" x14ac:dyDescent="0.25"/>
    <row r="64245" hidden="1" x14ac:dyDescent="0.25"/>
    <row r="64246" hidden="1" x14ac:dyDescent="0.25"/>
    <row r="64247" hidden="1" x14ac:dyDescent="0.25"/>
    <row r="64248" hidden="1" x14ac:dyDescent="0.25"/>
    <row r="64249" hidden="1" x14ac:dyDescent="0.25"/>
    <row r="64250" hidden="1" x14ac:dyDescent="0.25"/>
    <row r="64251" hidden="1" x14ac:dyDescent="0.25"/>
    <row r="64252" hidden="1" x14ac:dyDescent="0.25"/>
    <row r="64253" hidden="1" x14ac:dyDescent="0.25"/>
    <row r="64254" hidden="1" x14ac:dyDescent="0.25"/>
    <row r="64255" hidden="1" x14ac:dyDescent="0.25"/>
    <row r="64256" hidden="1" x14ac:dyDescent="0.25"/>
    <row r="64257" hidden="1" x14ac:dyDescent="0.25"/>
    <row r="64258" hidden="1" x14ac:dyDescent="0.25"/>
    <row r="64259" hidden="1" x14ac:dyDescent="0.25"/>
    <row r="64260" hidden="1" x14ac:dyDescent="0.25"/>
    <row r="64261" hidden="1" x14ac:dyDescent="0.25"/>
    <row r="64262" hidden="1" x14ac:dyDescent="0.25"/>
    <row r="64263" hidden="1" x14ac:dyDescent="0.25"/>
    <row r="64264" hidden="1" x14ac:dyDescent="0.25"/>
    <row r="64265" hidden="1" x14ac:dyDescent="0.25"/>
    <row r="64266" hidden="1" x14ac:dyDescent="0.25"/>
    <row r="64267" hidden="1" x14ac:dyDescent="0.25"/>
    <row r="64268" hidden="1" x14ac:dyDescent="0.25"/>
    <row r="64269" hidden="1" x14ac:dyDescent="0.25"/>
    <row r="64270" hidden="1" x14ac:dyDescent="0.25"/>
    <row r="64271" hidden="1" x14ac:dyDescent="0.25"/>
    <row r="64272" hidden="1" x14ac:dyDescent="0.25"/>
    <row r="64273" hidden="1" x14ac:dyDescent="0.25"/>
    <row r="64274" hidden="1" x14ac:dyDescent="0.25"/>
    <row r="64275" hidden="1" x14ac:dyDescent="0.25"/>
    <row r="64276" hidden="1" x14ac:dyDescent="0.25"/>
    <row r="64277" hidden="1" x14ac:dyDescent="0.25"/>
    <row r="64278" hidden="1" x14ac:dyDescent="0.25"/>
    <row r="64279" hidden="1" x14ac:dyDescent="0.25"/>
    <row r="64280" hidden="1" x14ac:dyDescent="0.25"/>
    <row r="64281" hidden="1" x14ac:dyDescent="0.25"/>
    <row r="64282" hidden="1" x14ac:dyDescent="0.25"/>
    <row r="64283" hidden="1" x14ac:dyDescent="0.25"/>
    <row r="64284" hidden="1" x14ac:dyDescent="0.25"/>
    <row r="64285" hidden="1" x14ac:dyDescent="0.25"/>
    <row r="64286" hidden="1" x14ac:dyDescent="0.25"/>
    <row r="64287" hidden="1" x14ac:dyDescent="0.25"/>
    <row r="64288" hidden="1" x14ac:dyDescent="0.25"/>
    <row r="64289" hidden="1" x14ac:dyDescent="0.25"/>
    <row r="64290" hidden="1" x14ac:dyDescent="0.25"/>
    <row r="64291" hidden="1" x14ac:dyDescent="0.25"/>
    <row r="64292" hidden="1" x14ac:dyDescent="0.25"/>
    <row r="64293" hidden="1" x14ac:dyDescent="0.25"/>
    <row r="64294" hidden="1" x14ac:dyDescent="0.25"/>
    <row r="64295" hidden="1" x14ac:dyDescent="0.25"/>
    <row r="64296" hidden="1" x14ac:dyDescent="0.25"/>
    <row r="64297" hidden="1" x14ac:dyDescent="0.25"/>
    <row r="64298" hidden="1" x14ac:dyDescent="0.25"/>
    <row r="64299" hidden="1" x14ac:dyDescent="0.25"/>
    <row r="64300" hidden="1" x14ac:dyDescent="0.25"/>
    <row r="64301" hidden="1" x14ac:dyDescent="0.25"/>
    <row r="64302" hidden="1" x14ac:dyDescent="0.25"/>
    <row r="64303" hidden="1" x14ac:dyDescent="0.25"/>
    <row r="64304" hidden="1" x14ac:dyDescent="0.25"/>
    <row r="64305" hidden="1" x14ac:dyDescent="0.25"/>
    <row r="64306" hidden="1" x14ac:dyDescent="0.25"/>
    <row r="64307" hidden="1" x14ac:dyDescent="0.25"/>
    <row r="64308" hidden="1" x14ac:dyDescent="0.25"/>
    <row r="64309" hidden="1" x14ac:dyDescent="0.25"/>
    <row r="64310" hidden="1" x14ac:dyDescent="0.25"/>
    <row r="64311" hidden="1" x14ac:dyDescent="0.25"/>
    <row r="64312" hidden="1" x14ac:dyDescent="0.25"/>
    <row r="64313" hidden="1" x14ac:dyDescent="0.25"/>
    <row r="64314" hidden="1" x14ac:dyDescent="0.25"/>
    <row r="64315" hidden="1" x14ac:dyDescent="0.25"/>
    <row r="64316" hidden="1" x14ac:dyDescent="0.25"/>
    <row r="64317" hidden="1" x14ac:dyDescent="0.25"/>
    <row r="64318" hidden="1" x14ac:dyDescent="0.25"/>
    <row r="64319" hidden="1" x14ac:dyDescent="0.25"/>
    <row r="64320" hidden="1" x14ac:dyDescent="0.25"/>
    <row r="64321" hidden="1" x14ac:dyDescent="0.25"/>
    <row r="64322" hidden="1" x14ac:dyDescent="0.25"/>
    <row r="64323" hidden="1" x14ac:dyDescent="0.25"/>
    <row r="64324" hidden="1" x14ac:dyDescent="0.25"/>
    <row r="64325" hidden="1" x14ac:dyDescent="0.25"/>
    <row r="64326" hidden="1" x14ac:dyDescent="0.25"/>
    <row r="64327" hidden="1" x14ac:dyDescent="0.25"/>
    <row r="64328" hidden="1" x14ac:dyDescent="0.25"/>
    <row r="64329" hidden="1" x14ac:dyDescent="0.25"/>
    <row r="64330" hidden="1" x14ac:dyDescent="0.25"/>
    <row r="64331" hidden="1" x14ac:dyDescent="0.25"/>
    <row r="64332" hidden="1" x14ac:dyDescent="0.25"/>
    <row r="64333" hidden="1" x14ac:dyDescent="0.25"/>
    <row r="64334" hidden="1" x14ac:dyDescent="0.25"/>
    <row r="64335" hidden="1" x14ac:dyDescent="0.25"/>
    <row r="64336" hidden="1" x14ac:dyDescent="0.25"/>
    <row r="64337" hidden="1" x14ac:dyDescent="0.25"/>
    <row r="64338" hidden="1" x14ac:dyDescent="0.25"/>
    <row r="64339" hidden="1" x14ac:dyDescent="0.25"/>
    <row r="64340" hidden="1" x14ac:dyDescent="0.25"/>
    <row r="64341" hidden="1" x14ac:dyDescent="0.25"/>
    <row r="64342" hidden="1" x14ac:dyDescent="0.25"/>
    <row r="64343" hidden="1" x14ac:dyDescent="0.25"/>
    <row r="64344" hidden="1" x14ac:dyDescent="0.25"/>
    <row r="64345" hidden="1" x14ac:dyDescent="0.25"/>
    <row r="64346" hidden="1" x14ac:dyDescent="0.25"/>
    <row r="64347" hidden="1" x14ac:dyDescent="0.25"/>
    <row r="64348" hidden="1" x14ac:dyDescent="0.25"/>
    <row r="64349" hidden="1" x14ac:dyDescent="0.25"/>
    <row r="64350" hidden="1" x14ac:dyDescent="0.25"/>
    <row r="64351" hidden="1" x14ac:dyDescent="0.25"/>
    <row r="64352" hidden="1" x14ac:dyDescent="0.25"/>
    <row r="64353" hidden="1" x14ac:dyDescent="0.25"/>
    <row r="64354" hidden="1" x14ac:dyDescent="0.25"/>
    <row r="64355" hidden="1" x14ac:dyDescent="0.25"/>
    <row r="64356" hidden="1" x14ac:dyDescent="0.25"/>
    <row r="64357" hidden="1" x14ac:dyDescent="0.25"/>
    <row r="64358" hidden="1" x14ac:dyDescent="0.25"/>
    <row r="64359" hidden="1" x14ac:dyDescent="0.25"/>
    <row r="64360" hidden="1" x14ac:dyDescent="0.25"/>
    <row r="64361" hidden="1" x14ac:dyDescent="0.25"/>
    <row r="64362" hidden="1" x14ac:dyDescent="0.25"/>
    <row r="64363" hidden="1" x14ac:dyDescent="0.25"/>
    <row r="64364" hidden="1" x14ac:dyDescent="0.25"/>
    <row r="64365" hidden="1" x14ac:dyDescent="0.25"/>
    <row r="64366" hidden="1" x14ac:dyDescent="0.25"/>
    <row r="64367" hidden="1" x14ac:dyDescent="0.25"/>
    <row r="64368" hidden="1" x14ac:dyDescent="0.25"/>
    <row r="64369" hidden="1" x14ac:dyDescent="0.25"/>
    <row r="64370" hidden="1" x14ac:dyDescent="0.25"/>
    <row r="64371" hidden="1" x14ac:dyDescent="0.25"/>
    <row r="64372" hidden="1" x14ac:dyDescent="0.25"/>
    <row r="64373" hidden="1" x14ac:dyDescent="0.25"/>
    <row r="64374" hidden="1" x14ac:dyDescent="0.25"/>
    <row r="64375" hidden="1" x14ac:dyDescent="0.25"/>
    <row r="64376" hidden="1" x14ac:dyDescent="0.25"/>
    <row r="64377" hidden="1" x14ac:dyDescent="0.25"/>
    <row r="64378" hidden="1" x14ac:dyDescent="0.25"/>
    <row r="64379" hidden="1" x14ac:dyDescent="0.25"/>
    <row r="64380" hidden="1" x14ac:dyDescent="0.25"/>
    <row r="64381" hidden="1" x14ac:dyDescent="0.25"/>
    <row r="64382" hidden="1" x14ac:dyDescent="0.25"/>
    <row r="64383" hidden="1" x14ac:dyDescent="0.25"/>
    <row r="64384" hidden="1" x14ac:dyDescent="0.25"/>
    <row r="64385" hidden="1" x14ac:dyDescent="0.25"/>
    <row r="64386" hidden="1" x14ac:dyDescent="0.25"/>
    <row r="64387" hidden="1" x14ac:dyDescent="0.25"/>
    <row r="64388" hidden="1" x14ac:dyDescent="0.25"/>
    <row r="64389" hidden="1" x14ac:dyDescent="0.25"/>
    <row r="64390" hidden="1" x14ac:dyDescent="0.25"/>
    <row r="64391" hidden="1" x14ac:dyDescent="0.25"/>
    <row r="64392" hidden="1" x14ac:dyDescent="0.25"/>
    <row r="64393" hidden="1" x14ac:dyDescent="0.25"/>
    <row r="64394" hidden="1" x14ac:dyDescent="0.25"/>
    <row r="64395" hidden="1" x14ac:dyDescent="0.25"/>
    <row r="64396" hidden="1" x14ac:dyDescent="0.25"/>
    <row r="64397" hidden="1" x14ac:dyDescent="0.25"/>
    <row r="64398" hidden="1" x14ac:dyDescent="0.25"/>
    <row r="64399" hidden="1" x14ac:dyDescent="0.25"/>
    <row r="64400" hidden="1" x14ac:dyDescent="0.25"/>
    <row r="64401" hidden="1" x14ac:dyDescent="0.25"/>
    <row r="64402" hidden="1" x14ac:dyDescent="0.25"/>
    <row r="64403" hidden="1" x14ac:dyDescent="0.25"/>
    <row r="64404" hidden="1" x14ac:dyDescent="0.25"/>
    <row r="64405" hidden="1" x14ac:dyDescent="0.25"/>
    <row r="64406" hidden="1" x14ac:dyDescent="0.25"/>
    <row r="64407" hidden="1" x14ac:dyDescent="0.25"/>
    <row r="64408" hidden="1" x14ac:dyDescent="0.25"/>
    <row r="64409" hidden="1" x14ac:dyDescent="0.25"/>
    <row r="64410" hidden="1" x14ac:dyDescent="0.25"/>
    <row r="64411" hidden="1" x14ac:dyDescent="0.25"/>
    <row r="64412" hidden="1" x14ac:dyDescent="0.25"/>
    <row r="64413" hidden="1" x14ac:dyDescent="0.25"/>
    <row r="64414" hidden="1" x14ac:dyDescent="0.25"/>
    <row r="64415" hidden="1" x14ac:dyDescent="0.25"/>
    <row r="64416" hidden="1" x14ac:dyDescent="0.25"/>
    <row r="64417" hidden="1" x14ac:dyDescent="0.25"/>
    <row r="64418" hidden="1" x14ac:dyDescent="0.25"/>
    <row r="64419" hidden="1" x14ac:dyDescent="0.25"/>
    <row r="64420" hidden="1" x14ac:dyDescent="0.25"/>
    <row r="64421" hidden="1" x14ac:dyDescent="0.25"/>
    <row r="64422" hidden="1" x14ac:dyDescent="0.25"/>
    <row r="64423" hidden="1" x14ac:dyDescent="0.25"/>
    <row r="64424" hidden="1" x14ac:dyDescent="0.25"/>
    <row r="64425" hidden="1" x14ac:dyDescent="0.25"/>
    <row r="64426" hidden="1" x14ac:dyDescent="0.25"/>
    <row r="64427" hidden="1" x14ac:dyDescent="0.25"/>
    <row r="64428" hidden="1" x14ac:dyDescent="0.25"/>
    <row r="64429" hidden="1" x14ac:dyDescent="0.25"/>
    <row r="64430" hidden="1" x14ac:dyDescent="0.25"/>
    <row r="64431" hidden="1" x14ac:dyDescent="0.25"/>
    <row r="64432" hidden="1" x14ac:dyDescent="0.25"/>
    <row r="64433" hidden="1" x14ac:dyDescent="0.25"/>
    <row r="64434" hidden="1" x14ac:dyDescent="0.25"/>
    <row r="64435" hidden="1" x14ac:dyDescent="0.25"/>
    <row r="64436" hidden="1" x14ac:dyDescent="0.25"/>
    <row r="64437" hidden="1" x14ac:dyDescent="0.25"/>
    <row r="64438" hidden="1" x14ac:dyDescent="0.25"/>
    <row r="64439" hidden="1" x14ac:dyDescent="0.25"/>
    <row r="64440" hidden="1" x14ac:dyDescent="0.25"/>
    <row r="64441" hidden="1" x14ac:dyDescent="0.25"/>
    <row r="64442" hidden="1" x14ac:dyDescent="0.25"/>
    <row r="64443" hidden="1" x14ac:dyDescent="0.25"/>
    <row r="64444" hidden="1" x14ac:dyDescent="0.25"/>
    <row r="64445" hidden="1" x14ac:dyDescent="0.25"/>
    <row r="64446" hidden="1" x14ac:dyDescent="0.25"/>
    <row r="64447" hidden="1" x14ac:dyDescent="0.25"/>
    <row r="64448" hidden="1" x14ac:dyDescent="0.25"/>
    <row r="64449" hidden="1" x14ac:dyDescent="0.25"/>
    <row r="64450" hidden="1" x14ac:dyDescent="0.25"/>
    <row r="64451" hidden="1" x14ac:dyDescent="0.25"/>
    <row r="64452" hidden="1" x14ac:dyDescent="0.25"/>
    <row r="64453" hidden="1" x14ac:dyDescent="0.25"/>
    <row r="64454" hidden="1" x14ac:dyDescent="0.25"/>
    <row r="64455" hidden="1" x14ac:dyDescent="0.25"/>
    <row r="64456" hidden="1" x14ac:dyDescent="0.25"/>
    <row r="64457" hidden="1" x14ac:dyDescent="0.25"/>
    <row r="64458" hidden="1" x14ac:dyDescent="0.25"/>
    <row r="64459" hidden="1" x14ac:dyDescent="0.25"/>
    <row r="64460" hidden="1" x14ac:dyDescent="0.25"/>
    <row r="64461" hidden="1" x14ac:dyDescent="0.25"/>
    <row r="64462" hidden="1" x14ac:dyDescent="0.25"/>
    <row r="64463" hidden="1" x14ac:dyDescent="0.25"/>
    <row r="64464" hidden="1" x14ac:dyDescent="0.25"/>
    <row r="64465" hidden="1" x14ac:dyDescent="0.25"/>
    <row r="64466" hidden="1" x14ac:dyDescent="0.25"/>
    <row r="64467" hidden="1" x14ac:dyDescent="0.25"/>
    <row r="64468" hidden="1" x14ac:dyDescent="0.25"/>
    <row r="64469" hidden="1" x14ac:dyDescent="0.25"/>
    <row r="64470" hidden="1" x14ac:dyDescent="0.25"/>
    <row r="64471" hidden="1" x14ac:dyDescent="0.25"/>
    <row r="64472" hidden="1" x14ac:dyDescent="0.25"/>
    <row r="64473" hidden="1" x14ac:dyDescent="0.25"/>
    <row r="64474" hidden="1" x14ac:dyDescent="0.25"/>
    <row r="64475" hidden="1" x14ac:dyDescent="0.25"/>
    <row r="64476" hidden="1" x14ac:dyDescent="0.25"/>
    <row r="64477" hidden="1" x14ac:dyDescent="0.25"/>
    <row r="64478" hidden="1" x14ac:dyDescent="0.25"/>
    <row r="64479" hidden="1" x14ac:dyDescent="0.25"/>
    <row r="64480" hidden="1" x14ac:dyDescent="0.25"/>
    <row r="64481" hidden="1" x14ac:dyDescent="0.25"/>
    <row r="64482" hidden="1" x14ac:dyDescent="0.25"/>
    <row r="64483" hidden="1" x14ac:dyDescent="0.25"/>
    <row r="64484" hidden="1" x14ac:dyDescent="0.25"/>
    <row r="64485" hidden="1" x14ac:dyDescent="0.25"/>
    <row r="64486" hidden="1" x14ac:dyDescent="0.25"/>
    <row r="64487" hidden="1" x14ac:dyDescent="0.25"/>
    <row r="64488" hidden="1" x14ac:dyDescent="0.25"/>
    <row r="64489" hidden="1" x14ac:dyDescent="0.25"/>
    <row r="64490" hidden="1" x14ac:dyDescent="0.25"/>
    <row r="64491" hidden="1" x14ac:dyDescent="0.25"/>
    <row r="64492" hidden="1" x14ac:dyDescent="0.25"/>
    <row r="64493" hidden="1" x14ac:dyDescent="0.25"/>
    <row r="64494" hidden="1" x14ac:dyDescent="0.25"/>
    <row r="64495" hidden="1" x14ac:dyDescent="0.25"/>
    <row r="64496" hidden="1" x14ac:dyDescent="0.25"/>
    <row r="64497" hidden="1" x14ac:dyDescent="0.25"/>
    <row r="64498" hidden="1" x14ac:dyDescent="0.25"/>
    <row r="64499" hidden="1" x14ac:dyDescent="0.25"/>
    <row r="64500" hidden="1" x14ac:dyDescent="0.25"/>
    <row r="64501" hidden="1" x14ac:dyDescent="0.25"/>
    <row r="64502" hidden="1" x14ac:dyDescent="0.25"/>
    <row r="64503" hidden="1" x14ac:dyDescent="0.25"/>
    <row r="64504" hidden="1" x14ac:dyDescent="0.25"/>
    <row r="64505" hidden="1" x14ac:dyDescent="0.25"/>
    <row r="64506" hidden="1" x14ac:dyDescent="0.25"/>
    <row r="64507" hidden="1" x14ac:dyDescent="0.25"/>
    <row r="64508" hidden="1" x14ac:dyDescent="0.25"/>
    <row r="64509" hidden="1" x14ac:dyDescent="0.25"/>
    <row r="64510" hidden="1" x14ac:dyDescent="0.25"/>
    <row r="64511" hidden="1" x14ac:dyDescent="0.25"/>
    <row r="64512" hidden="1" x14ac:dyDescent="0.25"/>
    <row r="64513" hidden="1" x14ac:dyDescent="0.25"/>
    <row r="64514" hidden="1" x14ac:dyDescent="0.25"/>
    <row r="64515" hidden="1" x14ac:dyDescent="0.25"/>
    <row r="64516" hidden="1" x14ac:dyDescent="0.25"/>
    <row r="64517" hidden="1" x14ac:dyDescent="0.25"/>
    <row r="64518" hidden="1" x14ac:dyDescent="0.25"/>
    <row r="64519" hidden="1" x14ac:dyDescent="0.25"/>
    <row r="64520" hidden="1" x14ac:dyDescent="0.25"/>
    <row r="64521" hidden="1" x14ac:dyDescent="0.25"/>
    <row r="64522" hidden="1" x14ac:dyDescent="0.25"/>
    <row r="64523" hidden="1" x14ac:dyDescent="0.25"/>
    <row r="64524" hidden="1" x14ac:dyDescent="0.25"/>
    <row r="64525" hidden="1" x14ac:dyDescent="0.25"/>
    <row r="64526" hidden="1" x14ac:dyDescent="0.25"/>
    <row r="64527" hidden="1" x14ac:dyDescent="0.25"/>
    <row r="64528" hidden="1" x14ac:dyDescent="0.25"/>
    <row r="64529" hidden="1" x14ac:dyDescent="0.25"/>
    <row r="64530" hidden="1" x14ac:dyDescent="0.25"/>
    <row r="64531" hidden="1" x14ac:dyDescent="0.25"/>
    <row r="64532" hidden="1" x14ac:dyDescent="0.25"/>
    <row r="64533" hidden="1" x14ac:dyDescent="0.25"/>
    <row r="64534" hidden="1" x14ac:dyDescent="0.25"/>
    <row r="64535" hidden="1" x14ac:dyDescent="0.25"/>
    <row r="64536" hidden="1" x14ac:dyDescent="0.25"/>
    <row r="64537" hidden="1" x14ac:dyDescent="0.25"/>
    <row r="64538" hidden="1" x14ac:dyDescent="0.25"/>
    <row r="64539" hidden="1" x14ac:dyDescent="0.25"/>
    <row r="64540" hidden="1" x14ac:dyDescent="0.25"/>
    <row r="64541" hidden="1" x14ac:dyDescent="0.25"/>
    <row r="64542" hidden="1" x14ac:dyDescent="0.25"/>
    <row r="64543" hidden="1" x14ac:dyDescent="0.25"/>
    <row r="64544" hidden="1" x14ac:dyDescent="0.25"/>
    <row r="64545" hidden="1" x14ac:dyDescent="0.25"/>
    <row r="64546" hidden="1" x14ac:dyDescent="0.25"/>
    <row r="64547" hidden="1" x14ac:dyDescent="0.25"/>
    <row r="64548" hidden="1" x14ac:dyDescent="0.25"/>
    <row r="64549" hidden="1" x14ac:dyDescent="0.25"/>
    <row r="64550" hidden="1" x14ac:dyDescent="0.25"/>
    <row r="64551" hidden="1" x14ac:dyDescent="0.25"/>
    <row r="64552" hidden="1" x14ac:dyDescent="0.25"/>
    <row r="64553" hidden="1" x14ac:dyDescent="0.25"/>
    <row r="64554" hidden="1" x14ac:dyDescent="0.25"/>
    <row r="64555" hidden="1" x14ac:dyDescent="0.25"/>
    <row r="64556" hidden="1" x14ac:dyDescent="0.25"/>
    <row r="64557" hidden="1" x14ac:dyDescent="0.25"/>
    <row r="64558" hidden="1" x14ac:dyDescent="0.25"/>
    <row r="64559" hidden="1" x14ac:dyDescent="0.25"/>
    <row r="64560" hidden="1" x14ac:dyDescent="0.25"/>
    <row r="64561" hidden="1" x14ac:dyDescent="0.25"/>
    <row r="64562" hidden="1" x14ac:dyDescent="0.25"/>
    <row r="64563" hidden="1" x14ac:dyDescent="0.25"/>
    <row r="64564" hidden="1" x14ac:dyDescent="0.25"/>
    <row r="64565" hidden="1" x14ac:dyDescent="0.25"/>
    <row r="64566" hidden="1" x14ac:dyDescent="0.25"/>
    <row r="64567" hidden="1" x14ac:dyDescent="0.25"/>
    <row r="64568" hidden="1" x14ac:dyDescent="0.25"/>
    <row r="64569" hidden="1" x14ac:dyDescent="0.25"/>
    <row r="64570" hidden="1" x14ac:dyDescent="0.25"/>
    <row r="64571" hidden="1" x14ac:dyDescent="0.25"/>
    <row r="64572" hidden="1" x14ac:dyDescent="0.25"/>
    <row r="64573" hidden="1" x14ac:dyDescent="0.25"/>
    <row r="64574" hidden="1" x14ac:dyDescent="0.25"/>
    <row r="64575" hidden="1" x14ac:dyDescent="0.25"/>
    <row r="64576" hidden="1" x14ac:dyDescent="0.25"/>
    <row r="64577" hidden="1" x14ac:dyDescent="0.25"/>
    <row r="64578" hidden="1" x14ac:dyDescent="0.25"/>
    <row r="64579" hidden="1" x14ac:dyDescent="0.25"/>
    <row r="64580" hidden="1" x14ac:dyDescent="0.25"/>
    <row r="64581" hidden="1" x14ac:dyDescent="0.25"/>
    <row r="64582" hidden="1" x14ac:dyDescent="0.25"/>
    <row r="64583" hidden="1" x14ac:dyDescent="0.25"/>
    <row r="64584" hidden="1" x14ac:dyDescent="0.25"/>
    <row r="64585" hidden="1" x14ac:dyDescent="0.25"/>
    <row r="64586" hidden="1" x14ac:dyDescent="0.25"/>
    <row r="64587" hidden="1" x14ac:dyDescent="0.25"/>
    <row r="64588" hidden="1" x14ac:dyDescent="0.25"/>
    <row r="64589" hidden="1" x14ac:dyDescent="0.25"/>
    <row r="64590" hidden="1" x14ac:dyDescent="0.25"/>
    <row r="64591" hidden="1" x14ac:dyDescent="0.25"/>
    <row r="64592" hidden="1" x14ac:dyDescent="0.25"/>
    <row r="64593" hidden="1" x14ac:dyDescent="0.25"/>
    <row r="64594" hidden="1" x14ac:dyDescent="0.25"/>
    <row r="64595" hidden="1" x14ac:dyDescent="0.25"/>
    <row r="64596" hidden="1" x14ac:dyDescent="0.25"/>
    <row r="64597" hidden="1" x14ac:dyDescent="0.25"/>
    <row r="64598" hidden="1" x14ac:dyDescent="0.25"/>
    <row r="64599" hidden="1" x14ac:dyDescent="0.25"/>
    <row r="64600" hidden="1" x14ac:dyDescent="0.25"/>
    <row r="64601" hidden="1" x14ac:dyDescent="0.25"/>
    <row r="64602" hidden="1" x14ac:dyDescent="0.25"/>
    <row r="64603" hidden="1" x14ac:dyDescent="0.25"/>
    <row r="64604" hidden="1" x14ac:dyDescent="0.25"/>
    <row r="64605" hidden="1" x14ac:dyDescent="0.25"/>
    <row r="64606" hidden="1" x14ac:dyDescent="0.25"/>
    <row r="64607" hidden="1" x14ac:dyDescent="0.25"/>
    <row r="64608" hidden="1" x14ac:dyDescent="0.25"/>
    <row r="64609" hidden="1" x14ac:dyDescent="0.25"/>
    <row r="64610" hidden="1" x14ac:dyDescent="0.25"/>
    <row r="64611" hidden="1" x14ac:dyDescent="0.25"/>
    <row r="64612" hidden="1" x14ac:dyDescent="0.25"/>
    <row r="64613" hidden="1" x14ac:dyDescent="0.25"/>
    <row r="64614" hidden="1" x14ac:dyDescent="0.25"/>
    <row r="64615" hidden="1" x14ac:dyDescent="0.25"/>
    <row r="64616" hidden="1" x14ac:dyDescent="0.25"/>
    <row r="64617" hidden="1" x14ac:dyDescent="0.25"/>
    <row r="64618" hidden="1" x14ac:dyDescent="0.25"/>
    <row r="64619" hidden="1" x14ac:dyDescent="0.25"/>
    <row r="64620" hidden="1" x14ac:dyDescent="0.25"/>
    <row r="64621" hidden="1" x14ac:dyDescent="0.25"/>
    <row r="64622" hidden="1" x14ac:dyDescent="0.25"/>
    <row r="64623" hidden="1" x14ac:dyDescent="0.25"/>
    <row r="64624" hidden="1" x14ac:dyDescent="0.25"/>
    <row r="64625" hidden="1" x14ac:dyDescent="0.25"/>
    <row r="64626" hidden="1" x14ac:dyDescent="0.25"/>
    <row r="64627" hidden="1" x14ac:dyDescent="0.25"/>
    <row r="64628" hidden="1" x14ac:dyDescent="0.25"/>
    <row r="64629" hidden="1" x14ac:dyDescent="0.25"/>
    <row r="64630" hidden="1" x14ac:dyDescent="0.25"/>
    <row r="64631" hidden="1" x14ac:dyDescent="0.25"/>
    <row r="64632" hidden="1" x14ac:dyDescent="0.25"/>
    <row r="64633" hidden="1" x14ac:dyDescent="0.25"/>
    <row r="64634" hidden="1" x14ac:dyDescent="0.25"/>
    <row r="64635" hidden="1" x14ac:dyDescent="0.25"/>
    <row r="64636" hidden="1" x14ac:dyDescent="0.25"/>
    <row r="64637" hidden="1" x14ac:dyDescent="0.25"/>
    <row r="64638" hidden="1" x14ac:dyDescent="0.25"/>
    <row r="64639" hidden="1" x14ac:dyDescent="0.25"/>
    <row r="64640" hidden="1" x14ac:dyDescent="0.25"/>
    <row r="64641" hidden="1" x14ac:dyDescent="0.25"/>
    <row r="64642" hidden="1" x14ac:dyDescent="0.25"/>
    <row r="64643" hidden="1" x14ac:dyDescent="0.25"/>
    <row r="64644" hidden="1" x14ac:dyDescent="0.25"/>
    <row r="64645" hidden="1" x14ac:dyDescent="0.25"/>
    <row r="64646" hidden="1" x14ac:dyDescent="0.25"/>
    <row r="64647" hidden="1" x14ac:dyDescent="0.25"/>
    <row r="64648" hidden="1" x14ac:dyDescent="0.25"/>
    <row r="64649" hidden="1" x14ac:dyDescent="0.25"/>
    <row r="64650" hidden="1" x14ac:dyDescent="0.25"/>
    <row r="64651" hidden="1" x14ac:dyDescent="0.25"/>
    <row r="64652" hidden="1" x14ac:dyDescent="0.25"/>
    <row r="64653" hidden="1" x14ac:dyDescent="0.25"/>
    <row r="64654" hidden="1" x14ac:dyDescent="0.25"/>
    <row r="64655" hidden="1" x14ac:dyDescent="0.25"/>
    <row r="64656" hidden="1" x14ac:dyDescent="0.25"/>
    <row r="64657" hidden="1" x14ac:dyDescent="0.25"/>
    <row r="64658" hidden="1" x14ac:dyDescent="0.25"/>
    <row r="64659" hidden="1" x14ac:dyDescent="0.25"/>
    <row r="64660" hidden="1" x14ac:dyDescent="0.25"/>
    <row r="64661" hidden="1" x14ac:dyDescent="0.25"/>
    <row r="64662" hidden="1" x14ac:dyDescent="0.25"/>
    <row r="64663" hidden="1" x14ac:dyDescent="0.25"/>
    <row r="64664" hidden="1" x14ac:dyDescent="0.25"/>
    <row r="64665" hidden="1" x14ac:dyDescent="0.25"/>
    <row r="64666" hidden="1" x14ac:dyDescent="0.25"/>
    <row r="64667" hidden="1" x14ac:dyDescent="0.25"/>
    <row r="64668" hidden="1" x14ac:dyDescent="0.25"/>
    <row r="64669" hidden="1" x14ac:dyDescent="0.25"/>
    <row r="64670" hidden="1" x14ac:dyDescent="0.25"/>
    <row r="64671" hidden="1" x14ac:dyDescent="0.25"/>
    <row r="64672" hidden="1" x14ac:dyDescent="0.25"/>
    <row r="64673" hidden="1" x14ac:dyDescent="0.25"/>
    <row r="64674" hidden="1" x14ac:dyDescent="0.25"/>
    <row r="64675" hidden="1" x14ac:dyDescent="0.25"/>
    <row r="64676" hidden="1" x14ac:dyDescent="0.25"/>
    <row r="64677" hidden="1" x14ac:dyDescent="0.25"/>
    <row r="64678" hidden="1" x14ac:dyDescent="0.25"/>
    <row r="64679" hidden="1" x14ac:dyDescent="0.25"/>
    <row r="64680" hidden="1" x14ac:dyDescent="0.25"/>
    <row r="64681" hidden="1" x14ac:dyDescent="0.25"/>
    <row r="64682" hidden="1" x14ac:dyDescent="0.25"/>
    <row r="64683" hidden="1" x14ac:dyDescent="0.25"/>
    <row r="64684" hidden="1" x14ac:dyDescent="0.25"/>
    <row r="64685" hidden="1" x14ac:dyDescent="0.25"/>
    <row r="64686" hidden="1" x14ac:dyDescent="0.25"/>
    <row r="64687" hidden="1" x14ac:dyDescent="0.25"/>
    <row r="64688" hidden="1" x14ac:dyDescent="0.25"/>
    <row r="64689" hidden="1" x14ac:dyDescent="0.25"/>
    <row r="64690" hidden="1" x14ac:dyDescent="0.25"/>
    <row r="64691" hidden="1" x14ac:dyDescent="0.25"/>
    <row r="64692" hidden="1" x14ac:dyDescent="0.25"/>
    <row r="64693" hidden="1" x14ac:dyDescent="0.25"/>
    <row r="64694" hidden="1" x14ac:dyDescent="0.25"/>
    <row r="64695" hidden="1" x14ac:dyDescent="0.25"/>
    <row r="64696" hidden="1" x14ac:dyDescent="0.25"/>
    <row r="64697" hidden="1" x14ac:dyDescent="0.25"/>
    <row r="64698" hidden="1" x14ac:dyDescent="0.25"/>
    <row r="64699" hidden="1" x14ac:dyDescent="0.25"/>
    <row r="64700" hidden="1" x14ac:dyDescent="0.25"/>
    <row r="64701" hidden="1" x14ac:dyDescent="0.25"/>
    <row r="64702" hidden="1" x14ac:dyDescent="0.25"/>
    <row r="64703" hidden="1" x14ac:dyDescent="0.25"/>
    <row r="64704" hidden="1" x14ac:dyDescent="0.25"/>
    <row r="64705" hidden="1" x14ac:dyDescent="0.25"/>
    <row r="64706" hidden="1" x14ac:dyDescent="0.25"/>
    <row r="64707" hidden="1" x14ac:dyDescent="0.25"/>
    <row r="64708" hidden="1" x14ac:dyDescent="0.25"/>
    <row r="64709" hidden="1" x14ac:dyDescent="0.25"/>
    <row r="64710" hidden="1" x14ac:dyDescent="0.25"/>
    <row r="64711" hidden="1" x14ac:dyDescent="0.25"/>
    <row r="64712" hidden="1" x14ac:dyDescent="0.25"/>
    <row r="64713" hidden="1" x14ac:dyDescent="0.25"/>
    <row r="64714" hidden="1" x14ac:dyDescent="0.25"/>
    <row r="64715" hidden="1" x14ac:dyDescent="0.25"/>
    <row r="64716" hidden="1" x14ac:dyDescent="0.25"/>
    <row r="64717" hidden="1" x14ac:dyDescent="0.25"/>
    <row r="64718" hidden="1" x14ac:dyDescent="0.25"/>
    <row r="64719" hidden="1" x14ac:dyDescent="0.25"/>
    <row r="64720" hidden="1" x14ac:dyDescent="0.25"/>
    <row r="64721" hidden="1" x14ac:dyDescent="0.25"/>
    <row r="64722" hidden="1" x14ac:dyDescent="0.25"/>
    <row r="64723" hidden="1" x14ac:dyDescent="0.25"/>
    <row r="64724" hidden="1" x14ac:dyDescent="0.25"/>
    <row r="64725" hidden="1" x14ac:dyDescent="0.25"/>
    <row r="64726" hidden="1" x14ac:dyDescent="0.25"/>
    <row r="64727" hidden="1" x14ac:dyDescent="0.25"/>
    <row r="64728" hidden="1" x14ac:dyDescent="0.25"/>
    <row r="64729" hidden="1" x14ac:dyDescent="0.25"/>
    <row r="64730" hidden="1" x14ac:dyDescent="0.25"/>
    <row r="64731" hidden="1" x14ac:dyDescent="0.25"/>
    <row r="64732" hidden="1" x14ac:dyDescent="0.25"/>
    <row r="64733" hidden="1" x14ac:dyDescent="0.25"/>
    <row r="64734" hidden="1" x14ac:dyDescent="0.25"/>
    <row r="64735" hidden="1" x14ac:dyDescent="0.25"/>
    <row r="64736" hidden="1" x14ac:dyDescent="0.25"/>
    <row r="64737" hidden="1" x14ac:dyDescent="0.25"/>
    <row r="64738" hidden="1" x14ac:dyDescent="0.25"/>
    <row r="64739" hidden="1" x14ac:dyDescent="0.25"/>
    <row r="64740" hidden="1" x14ac:dyDescent="0.25"/>
    <row r="64741" hidden="1" x14ac:dyDescent="0.25"/>
    <row r="64742" hidden="1" x14ac:dyDescent="0.25"/>
    <row r="64743" hidden="1" x14ac:dyDescent="0.25"/>
    <row r="64744" hidden="1" x14ac:dyDescent="0.25"/>
    <row r="64745" hidden="1" x14ac:dyDescent="0.25"/>
    <row r="64746" hidden="1" x14ac:dyDescent="0.25"/>
    <row r="64747" hidden="1" x14ac:dyDescent="0.25"/>
    <row r="64748" hidden="1" x14ac:dyDescent="0.25"/>
    <row r="64749" hidden="1" x14ac:dyDescent="0.25"/>
    <row r="64750" hidden="1" x14ac:dyDescent="0.25"/>
    <row r="64751" hidden="1" x14ac:dyDescent="0.25"/>
    <row r="64752" hidden="1" x14ac:dyDescent="0.25"/>
    <row r="64753" hidden="1" x14ac:dyDescent="0.25"/>
    <row r="64754" hidden="1" x14ac:dyDescent="0.25"/>
    <row r="64755" hidden="1" x14ac:dyDescent="0.25"/>
    <row r="64756" hidden="1" x14ac:dyDescent="0.25"/>
    <row r="64757" hidden="1" x14ac:dyDescent="0.25"/>
    <row r="64758" hidden="1" x14ac:dyDescent="0.25"/>
    <row r="64759" hidden="1" x14ac:dyDescent="0.25"/>
    <row r="64760" hidden="1" x14ac:dyDescent="0.25"/>
    <row r="64761" hidden="1" x14ac:dyDescent="0.25"/>
    <row r="64762" hidden="1" x14ac:dyDescent="0.25"/>
    <row r="64763" hidden="1" x14ac:dyDescent="0.25"/>
    <row r="64764" hidden="1" x14ac:dyDescent="0.25"/>
    <row r="64765" hidden="1" x14ac:dyDescent="0.25"/>
    <row r="64766" hidden="1" x14ac:dyDescent="0.25"/>
    <row r="64767" hidden="1" x14ac:dyDescent="0.25"/>
    <row r="64768" hidden="1" x14ac:dyDescent="0.25"/>
    <row r="64769" hidden="1" x14ac:dyDescent="0.25"/>
    <row r="64770" hidden="1" x14ac:dyDescent="0.25"/>
    <row r="64771" hidden="1" x14ac:dyDescent="0.25"/>
    <row r="64772" hidden="1" x14ac:dyDescent="0.25"/>
    <row r="64773" hidden="1" x14ac:dyDescent="0.25"/>
    <row r="64774" hidden="1" x14ac:dyDescent="0.25"/>
    <row r="64775" hidden="1" x14ac:dyDescent="0.25"/>
    <row r="64776" hidden="1" x14ac:dyDescent="0.25"/>
    <row r="64777" hidden="1" x14ac:dyDescent="0.25"/>
    <row r="64778" hidden="1" x14ac:dyDescent="0.25"/>
    <row r="64779" hidden="1" x14ac:dyDescent="0.25"/>
    <row r="64780" hidden="1" x14ac:dyDescent="0.25"/>
    <row r="64781" hidden="1" x14ac:dyDescent="0.25"/>
    <row r="64782" hidden="1" x14ac:dyDescent="0.25"/>
    <row r="64783" hidden="1" x14ac:dyDescent="0.25"/>
    <row r="64784" hidden="1" x14ac:dyDescent="0.25"/>
    <row r="64785" hidden="1" x14ac:dyDescent="0.25"/>
    <row r="64786" hidden="1" x14ac:dyDescent="0.25"/>
    <row r="64787" hidden="1" x14ac:dyDescent="0.25"/>
    <row r="64788" hidden="1" x14ac:dyDescent="0.25"/>
    <row r="64789" hidden="1" x14ac:dyDescent="0.25"/>
    <row r="64790" hidden="1" x14ac:dyDescent="0.25"/>
    <row r="64791" hidden="1" x14ac:dyDescent="0.25"/>
    <row r="64792" hidden="1" x14ac:dyDescent="0.25"/>
    <row r="64793" hidden="1" x14ac:dyDescent="0.25"/>
    <row r="64794" hidden="1" x14ac:dyDescent="0.25"/>
    <row r="64795" hidden="1" x14ac:dyDescent="0.25"/>
    <row r="64796" hidden="1" x14ac:dyDescent="0.25"/>
    <row r="64797" hidden="1" x14ac:dyDescent="0.25"/>
    <row r="64798" hidden="1" x14ac:dyDescent="0.25"/>
    <row r="64799" hidden="1" x14ac:dyDescent="0.25"/>
    <row r="64800" hidden="1" x14ac:dyDescent="0.25"/>
    <row r="64801" hidden="1" x14ac:dyDescent="0.25"/>
    <row r="64802" hidden="1" x14ac:dyDescent="0.25"/>
    <row r="64803" hidden="1" x14ac:dyDescent="0.25"/>
    <row r="64804" hidden="1" x14ac:dyDescent="0.25"/>
    <row r="64805" hidden="1" x14ac:dyDescent="0.25"/>
    <row r="64806" hidden="1" x14ac:dyDescent="0.25"/>
    <row r="64807" hidden="1" x14ac:dyDescent="0.25"/>
    <row r="64808" hidden="1" x14ac:dyDescent="0.25"/>
    <row r="64809" hidden="1" x14ac:dyDescent="0.25"/>
    <row r="64810" hidden="1" x14ac:dyDescent="0.25"/>
    <row r="64811" hidden="1" x14ac:dyDescent="0.25"/>
    <row r="64812" hidden="1" x14ac:dyDescent="0.25"/>
    <row r="64813" hidden="1" x14ac:dyDescent="0.25"/>
    <row r="64814" hidden="1" x14ac:dyDescent="0.25"/>
    <row r="64815" hidden="1" x14ac:dyDescent="0.25"/>
    <row r="64816" hidden="1" x14ac:dyDescent="0.25"/>
    <row r="64817" hidden="1" x14ac:dyDescent="0.25"/>
    <row r="64818" hidden="1" x14ac:dyDescent="0.25"/>
    <row r="64819" hidden="1" x14ac:dyDescent="0.25"/>
    <row r="64820" hidden="1" x14ac:dyDescent="0.25"/>
    <row r="64821" hidden="1" x14ac:dyDescent="0.25"/>
    <row r="64822" hidden="1" x14ac:dyDescent="0.25"/>
    <row r="64823" hidden="1" x14ac:dyDescent="0.25"/>
    <row r="64824" hidden="1" x14ac:dyDescent="0.25"/>
    <row r="64825" hidden="1" x14ac:dyDescent="0.25"/>
    <row r="64826" hidden="1" x14ac:dyDescent="0.25"/>
    <row r="64827" hidden="1" x14ac:dyDescent="0.25"/>
    <row r="64828" hidden="1" x14ac:dyDescent="0.25"/>
    <row r="64829" hidden="1" x14ac:dyDescent="0.25"/>
    <row r="64830" hidden="1" x14ac:dyDescent="0.25"/>
    <row r="64831" hidden="1" x14ac:dyDescent="0.25"/>
    <row r="64832" hidden="1" x14ac:dyDescent="0.25"/>
    <row r="64833" hidden="1" x14ac:dyDescent="0.25"/>
    <row r="64834" hidden="1" x14ac:dyDescent="0.25"/>
    <row r="64835" hidden="1" x14ac:dyDescent="0.25"/>
    <row r="64836" hidden="1" x14ac:dyDescent="0.25"/>
    <row r="64837" hidden="1" x14ac:dyDescent="0.25"/>
    <row r="64838" hidden="1" x14ac:dyDescent="0.25"/>
    <row r="64839" hidden="1" x14ac:dyDescent="0.25"/>
    <row r="64840" hidden="1" x14ac:dyDescent="0.25"/>
    <row r="64841" hidden="1" x14ac:dyDescent="0.25"/>
    <row r="64842" hidden="1" x14ac:dyDescent="0.25"/>
    <row r="64843" hidden="1" x14ac:dyDescent="0.25"/>
    <row r="64844" hidden="1" x14ac:dyDescent="0.25"/>
    <row r="64845" hidden="1" x14ac:dyDescent="0.25"/>
    <row r="64846" hidden="1" x14ac:dyDescent="0.25"/>
    <row r="64847" hidden="1" x14ac:dyDescent="0.25"/>
    <row r="64848" hidden="1" x14ac:dyDescent="0.25"/>
    <row r="64849" hidden="1" x14ac:dyDescent="0.25"/>
    <row r="64850" hidden="1" x14ac:dyDescent="0.25"/>
    <row r="64851" hidden="1" x14ac:dyDescent="0.25"/>
    <row r="64852" hidden="1" x14ac:dyDescent="0.25"/>
    <row r="64853" hidden="1" x14ac:dyDescent="0.25"/>
    <row r="64854" hidden="1" x14ac:dyDescent="0.25"/>
    <row r="64855" hidden="1" x14ac:dyDescent="0.25"/>
    <row r="64856" hidden="1" x14ac:dyDescent="0.25"/>
    <row r="64857" hidden="1" x14ac:dyDescent="0.25"/>
    <row r="64858" hidden="1" x14ac:dyDescent="0.25"/>
    <row r="64859" hidden="1" x14ac:dyDescent="0.25"/>
    <row r="64860" hidden="1" x14ac:dyDescent="0.25"/>
    <row r="64861" hidden="1" x14ac:dyDescent="0.25"/>
    <row r="64862" hidden="1" x14ac:dyDescent="0.25"/>
    <row r="64863" hidden="1" x14ac:dyDescent="0.25"/>
    <row r="64864" hidden="1" x14ac:dyDescent="0.25"/>
    <row r="64865" hidden="1" x14ac:dyDescent="0.25"/>
    <row r="64866" hidden="1" x14ac:dyDescent="0.25"/>
    <row r="64867" hidden="1" x14ac:dyDescent="0.25"/>
    <row r="64868" hidden="1" x14ac:dyDescent="0.25"/>
    <row r="64869" hidden="1" x14ac:dyDescent="0.25"/>
    <row r="64870" hidden="1" x14ac:dyDescent="0.25"/>
    <row r="64871" hidden="1" x14ac:dyDescent="0.25"/>
    <row r="64872" hidden="1" x14ac:dyDescent="0.25"/>
    <row r="64873" hidden="1" x14ac:dyDescent="0.25"/>
    <row r="64874" hidden="1" x14ac:dyDescent="0.25"/>
    <row r="64875" hidden="1" x14ac:dyDescent="0.25"/>
    <row r="64876" hidden="1" x14ac:dyDescent="0.25"/>
    <row r="64877" hidden="1" x14ac:dyDescent="0.25"/>
    <row r="64878" hidden="1" x14ac:dyDescent="0.25"/>
    <row r="64879" hidden="1" x14ac:dyDescent="0.25"/>
    <row r="64880" hidden="1" x14ac:dyDescent="0.25"/>
    <row r="64881" hidden="1" x14ac:dyDescent="0.25"/>
    <row r="64882" hidden="1" x14ac:dyDescent="0.25"/>
    <row r="64883" hidden="1" x14ac:dyDescent="0.25"/>
    <row r="64884" hidden="1" x14ac:dyDescent="0.25"/>
    <row r="64885" hidden="1" x14ac:dyDescent="0.25"/>
    <row r="64886" hidden="1" x14ac:dyDescent="0.25"/>
    <row r="64887" hidden="1" x14ac:dyDescent="0.25"/>
    <row r="64888" hidden="1" x14ac:dyDescent="0.25"/>
    <row r="64889" hidden="1" x14ac:dyDescent="0.25"/>
    <row r="64890" hidden="1" x14ac:dyDescent="0.25"/>
    <row r="64891" hidden="1" x14ac:dyDescent="0.25"/>
    <row r="64892" hidden="1" x14ac:dyDescent="0.25"/>
    <row r="64893" hidden="1" x14ac:dyDescent="0.25"/>
    <row r="64894" hidden="1" x14ac:dyDescent="0.25"/>
    <row r="64895" hidden="1" x14ac:dyDescent="0.25"/>
    <row r="64896" hidden="1" x14ac:dyDescent="0.25"/>
    <row r="64897" hidden="1" x14ac:dyDescent="0.25"/>
    <row r="64898" hidden="1" x14ac:dyDescent="0.25"/>
    <row r="64899" hidden="1" x14ac:dyDescent="0.25"/>
    <row r="64900" hidden="1" x14ac:dyDescent="0.25"/>
    <row r="64901" hidden="1" x14ac:dyDescent="0.25"/>
    <row r="64902" hidden="1" x14ac:dyDescent="0.25"/>
    <row r="64903" hidden="1" x14ac:dyDescent="0.25"/>
    <row r="64904" hidden="1" x14ac:dyDescent="0.25"/>
    <row r="64905" hidden="1" x14ac:dyDescent="0.25"/>
    <row r="64906" hidden="1" x14ac:dyDescent="0.25"/>
    <row r="64907" hidden="1" x14ac:dyDescent="0.25"/>
    <row r="64908" hidden="1" x14ac:dyDescent="0.25"/>
    <row r="64909" hidden="1" x14ac:dyDescent="0.25"/>
    <row r="64910" hidden="1" x14ac:dyDescent="0.25"/>
    <row r="64911" hidden="1" x14ac:dyDescent="0.25"/>
    <row r="64912" hidden="1" x14ac:dyDescent="0.25"/>
    <row r="64913" hidden="1" x14ac:dyDescent="0.25"/>
    <row r="64914" hidden="1" x14ac:dyDescent="0.25"/>
    <row r="64915" hidden="1" x14ac:dyDescent="0.25"/>
    <row r="64916" hidden="1" x14ac:dyDescent="0.25"/>
    <row r="64917" hidden="1" x14ac:dyDescent="0.25"/>
    <row r="64918" hidden="1" x14ac:dyDescent="0.25"/>
    <row r="64919" hidden="1" x14ac:dyDescent="0.25"/>
    <row r="64920" hidden="1" x14ac:dyDescent="0.25"/>
    <row r="64921" hidden="1" x14ac:dyDescent="0.25"/>
    <row r="64922" hidden="1" x14ac:dyDescent="0.25"/>
    <row r="64923" hidden="1" x14ac:dyDescent="0.25"/>
    <row r="64924" hidden="1" x14ac:dyDescent="0.25"/>
    <row r="64925" hidden="1" x14ac:dyDescent="0.25"/>
    <row r="64926" hidden="1" x14ac:dyDescent="0.25"/>
    <row r="64927" hidden="1" x14ac:dyDescent="0.25"/>
    <row r="64928" hidden="1" x14ac:dyDescent="0.25"/>
    <row r="64929" hidden="1" x14ac:dyDescent="0.25"/>
    <row r="64930" hidden="1" x14ac:dyDescent="0.25"/>
    <row r="64931" hidden="1" x14ac:dyDescent="0.25"/>
    <row r="64932" hidden="1" x14ac:dyDescent="0.25"/>
    <row r="64933" hidden="1" x14ac:dyDescent="0.25"/>
    <row r="64934" hidden="1" x14ac:dyDescent="0.25"/>
    <row r="64935" hidden="1" x14ac:dyDescent="0.25"/>
    <row r="64936" hidden="1" x14ac:dyDescent="0.25"/>
    <row r="64937" hidden="1" x14ac:dyDescent="0.25"/>
    <row r="64938" hidden="1" x14ac:dyDescent="0.25"/>
    <row r="64939" hidden="1" x14ac:dyDescent="0.25"/>
    <row r="64940" hidden="1" x14ac:dyDescent="0.25"/>
    <row r="64941" hidden="1" x14ac:dyDescent="0.25"/>
    <row r="64942" hidden="1" x14ac:dyDescent="0.25"/>
    <row r="64943" hidden="1" x14ac:dyDescent="0.25"/>
    <row r="64944" hidden="1" x14ac:dyDescent="0.25"/>
    <row r="64945" hidden="1" x14ac:dyDescent="0.25"/>
    <row r="64946" hidden="1" x14ac:dyDescent="0.25"/>
    <row r="64947" hidden="1" x14ac:dyDescent="0.25"/>
    <row r="64948" hidden="1" x14ac:dyDescent="0.25"/>
    <row r="64949" hidden="1" x14ac:dyDescent="0.25"/>
    <row r="64950" hidden="1" x14ac:dyDescent="0.25"/>
    <row r="64951" hidden="1" x14ac:dyDescent="0.25"/>
    <row r="64952" hidden="1" x14ac:dyDescent="0.25"/>
    <row r="64953" hidden="1" x14ac:dyDescent="0.25"/>
    <row r="64954" hidden="1" x14ac:dyDescent="0.25"/>
    <row r="64955" hidden="1" x14ac:dyDescent="0.25"/>
    <row r="64956" hidden="1" x14ac:dyDescent="0.25"/>
    <row r="64957" hidden="1" x14ac:dyDescent="0.25"/>
    <row r="64958" hidden="1" x14ac:dyDescent="0.25"/>
    <row r="64959" hidden="1" x14ac:dyDescent="0.25"/>
    <row r="64960" hidden="1" x14ac:dyDescent="0.25"/>
    <row r="64961" hidden="1" x14ac:dyDescent="0.25"/>
    <row r="64962" hidden="1" x14ac:dyDescent="0.25"/>
    <row r="64963" hidden="1" x14ac:dyDescent="0.25"/>
    <row r="64964" hidden="1" x14ac:dyDescent="0.25"/>
    <row r="64965" hidden="1" x14ac:dyDescent="0.25"/>
    <row r="64966" hidden="1" x14ac:dyDescent="0.25"/>
    <row r="64967" hidden="1" x14ac:dyDescent="0.25"/>
    <row r="64968" hidden="1" x14ac:dyDescent="0.25"/>
    <row r="64969" hidden="1" x14ac:dyDescent="0.25"/>
    <row r="64970" hidden="1" x14ac:dyDescent="0.25"/>
    <row r="64971" hidden="1" x14ac:dyDescent="0.25"/>
    <row r="64972" hidden="1" x14ac:dyDescent="0.25"/>
    <row r="64973" hidden="1" x14ac:dyDescent="0.25"/>
    <row r="64974" hidden="1" x14ac:dyDescent="0.25"/>
    <row r="64975" hidden="1" x14ac:dyDescent="0.25"/>
    <row r="64976" hidden="1" x14ac:dyDescent="0.25"/>
    <row r="64977" hidden="1" x14ac:dyDescent="0.25"/>
    <row r="64978" hidden="1" x14ac:dyDescent="0.25"/>
    <row r="64979" hidden="1" x14ac:dyDescent="0.25"/>
    <row r="64980" hidden="1" x14ac:dyDescent="0.25"/>
    <row r="64981" hidden="1" x14ac:dyDescent="0.25"/>
    <row r="64982" hidden="1" x14ac:dyDescent="0.25"/>
    <row r="64983" hidden="1" x14ac:dyDescent="0.25"/>
    <row r="64984" hidden="1" x14ac:dyDescent="0.25"/>
    <row r="64985" hidden="1" x14ac:dyDescent="0.25"/>
    <row r="64986" hidden="1" x14ac:dyDescent="0.25"/>
    <row r="64987" hidden="1" x14ac:dyDescent="0.25"/>
    <row r="64988" hidden="1" x14ac:dyDescent="0.25"/>
    <row r="64989" hidden="1" x14ac:dyDescent="0.25"/>
    <row r="64990" hidden="1" x14ac:dyDescent="0.25"/>
    <row r="64991" hidden="1" x14ac:dyDescent="0.25"/>
    <row r="64992" hidden="1" x14ac:dyDescent="0.25"/>
    <row r="64993" hidden="1" x14ac:dyDescent="0.25"/>
    <row r="64994" hidden="1" x14ac:dyDescent="0.25"/>
    <row r="64995" hidden="1" x14ac:dyDescent="0.25"/>
    <row r="64996" hidden="1" x14ac:dyDescent="0.25"/>
    <row r="64997" hidden="1" x14ac:dyDescent="0.25"/>
    <row r="64998" hidden="1" x14ac:dyDescent="0.25"/>
    <row r="64999" hidden="1" x14ac:dyDescent="0.25"/>
    <row r="65000" hidden="1" x14ac:dyDescent="0.25"/>
    <row r="65001" hidden="1" x14ac:dyDescent="0.25"/>
    <row r="65002" hidden="1" x14ac:dyDescent="0.25"/>
    <row r="65003" hidden="1" x14ac:dyDescent="0.25"/>
    <row r="65004" hidden="1" x14ac:dyDescent="0.25"/>
    <row r="65005" hidden="1" x14ac:dyDescent="0.25"/>
    <row r="65006" hidden="1" x14ac:dyDescent="0.25"/>
    <row r="65007" hidden="1" x14ac:dyDescent="0.25"/>
    <row r="65008" hidden="1" x14ac:dyDescent="0.25"/>
    <row r="65009" hidden="1" x14ac:dyDescent="0.25"/>
    <row r="65010" hidden="1" x14ac:dyDescent="0.25"/>
    <row r="65011" hidden="1" x14ac:dyDescent="0.25"/>
    <row r="65012" hidden="1" x14ac:dyDescent="0.25"/>
    <row r="65013" hidden="1" x14ac:dyDescent="0.25"/>
    <row r="65014" hidden="1" x14ac:dyDescent="0.25"/>
    <row r="65015" hidden="1" x14ac:dyDescent="0.25"/>
    <row r="65016" hidden="1" x14ac:dyDescent="0.25"/>
    <row r="65017" hidden="1" x14ac:dyDescent="0.25"/>
    <row r="65018" hidden="1" x14ac:dyDescent="0.25"/>
    <row r="65019" hidden="1" x14ac:dyDescent="0.25"/>
    <row r="65020" hidden="1" x14ac:dyDescent="0.25"/>
    <row r="65021" hidden="1" x14ac:dyDescent="0.25"/>
    <row r="65022" hidden="1" x14ac:dyDescent="0.25"/>
    <row r="65023" hidden="1" x14ac:dyDescent="0.25"/>
    <row r="65024" hidden="1" x14ac:dyDescent="0.25"/>
    <row r="65025" hidden="1" x14ac:dyDescent="0.25"/>
    <row r="65026" hidden="1" x14ac:dyDescent="0.25"/>
    <row r="65027" hidden="1" x14ac:dyDescent="0.25"/>
    <row r="65028" hidden="1" x14ac:dyDescent="0.25"/>
    <row r="65029" hidden="1" x14ac:dyDescent="0.25"/>
    <row r="65030" hidden="1" x14ac:dyDescent="0.25"/>
    <row r="65031" hidden="1" x14ac:dyDescent="0.25"/>
    <row r="65032" hidden="1" x14ac:dyDescent="0.25"/>
    <row r="65033" hidden="1" x14ac:dyDescent="0.25"/>
    <row r="65034" hidden="1" x14ac:dyDescent="0.25"/>
    <row r="65035" hidden="1" x14ac:dyDescent="0.25"/>
    <row r="65036" hidden="1" x14ac:dyDescent="0.25"/>
    <row r="65037" hidden="1" x14ac:dyDescent="0.25"/>
    <row r="65038" hidden="1" x14ac:dyDescent="0.25"/>
    <row r="65039" hidden="1" x14ac:dyDescent="0.25"/>
    <row r="65040" hidden="1" x14ac:dyDescent="0.25"/>
    <row r="65041" hidden="1" x14ac:dyDescent="0.25"/>
    <row r="65042" hidden="1" x14ac:dyDescent="0.25"/>
    <row r="65043" hidden="1" x14ac:dyDescent="0.25"/>
    <row r="65044" hidden="1" x14ac:dyDescent="0.25"/>
    <row r="65045" hidden="1" x14ac:dyDescent="0.25"/>
    <row r="65046" hidden="1" x14ac:dyDescent="0.25"/>
    <row r="65047" hidden="1" x14ac:dyDescent="0.25"/>
    <row r="65048" hidden="1" x14ac:dyDescent="0.25"/>
    <row r="65049" hidden="1" x14ac:dyDescent="0.25"/>
    <row r="65050" hidden="1" x14ac:dyDescent="0.25"/>
    <row r="65051" hidden="1" x14ac:dyDescent="0.25"/>
    <row r="65052" hidden="1" x14ac:dyDescent="0.25"/>
    <row r="65053" hidden="1" x14ac:dyDescent="0.25"/>
    <row r="65054" hidden="1" x14ac:dyDescent="0.25"/>
    <row r="65055" hidden="1" x14ac:dyDescent="0.25"/>
    <row r="65056" hidden="1" x14ac:dyDescent="0.25"/>
    <row r="65057" hidden="1" x14ac:dyDescent="0.25"/>
    <row r="65058" hidden="1" x14ac:dyDescent="0.25"/>
    <row r="65059" hidden="1" x14ac:dyDescent="0.25"/>
    <row r="65060" hidden="1" x14ac:dyDescent="0.25"/>
    <row r="65061" hidden="1" x14ac:dyDescent="0.25"/>
    <row r="65062" hidden="1" x14ac:dyDescent="0.25"/>
    <row r="65063" hidden="1" x14ac:dyDescent="0.25"/>
    <row r="65064" hidden="1" x14ac:dyDescent="0.25"/>
    <row r="65065" hidden="1" x14ac:dyDescent="0.25"/>
    <row r="65066" hidden="1" x14ac:dyDescent="0.25"/>
    <row r="65067" hidden="1" x14ac:dyDescent="0.25"/>
    <row r="65068" hidden="1" x14ac:dyDescent="0.25"/>
    <row r="65069" hidden="1" x14ac:dyDescent="0.25"/>
    <row r="65070" hidden="1" x14ac:dyDescent="0.25"/>
    <row r="65071" hidden="1" x14ac:dyDescent="0.25"/>
    <row r="65072" hidden="1" x14ac:dyDescent="0.25"/>
    <row r="65073" hidden="1" x14ac:dyDescent="0.25"/>
    <row r="65074" hidden="1" x14ac:dyDescent="0.25"/>
    <row r="65075" hidden="1" x14ac:dyDescent="0.25"/>
    <row r="65076" hidden="1" x14ac:dyDescent="0.25"/>
    <row r="65077" hidden="1" x14ac:dyDescent="0.25"/>
    <row r="65078" hidden="1" x14ac:dyDescent="0.25"/>
    <row r="65079" hidden="1" x14ac:dyDescent="0.25"/>
    <row r="65080" hidden="1" x14ac:dyDescent="0.25"/>
    <row r="65081" hidden="1" x14ac:dyDescent="0.25"/>
    <row r="65082" hidden="1" x14ac:dyDescent="0.25"/>
    <row r="65083" hidden="1" x14ac:dyDescent="0.25"/>
    <row r="65084" hidden="1" x14ac:dyDescent="0.25"/>
    <row r="65085" hidden="1" x14ac:dyDescent="0.25"/>
    <row r="65086" hidden="1" x14ac:dyDescent="0.25"/>
    <row r="65087" hidden="1" x14ac:dyDescent="0.25"/>
    <row r="65088" hidden="1" x14ac:dyDescent="0.25"/>
    <row r="65089" hidden="1" x14ac:dyDescent="0.25"/>
    <row r="65090" hidden="1" x14ac:dyDescent="0.25"/>
    <row r="65091" hidden="1" x14ac:dyDescent="0.25"/>
    <row r="65092" hidden="1" x14ac:dyDescent="0.25"/>
    <row r="65093" hidden="1" x14ac:dyDescent="0.25"/>
    <row r="65094" hidden="1" x14ac:dyDescent="0.25"/>
    <row r="65095" hidden="1" x14ac:dyDescent="0.25"/>
    <row r="65096" hidden="1" x14ac:dyDescent="0.25"/>
    <row r="65097" hidden="1" x14ac:dyDescent="0.25"/>
    <row r="65098" hidden="1" x14ac:dyDescent="0.25"/>
    <row r="65099" hidden="1" x14ac:dyDescent="0.25"/>
    <row r="65100" hidden="1" x14ac:dyDescent="0.25"/>
    <row r="65101" hidden="1" x14ac:dyDescent="0.25"/>
    <row r="65102" hidden="1" x14ac:dyDescent="0.25"/>
    <row r="65103" hidden="1" x14ac:dyDescent="0.25"/>
    <row r="65104" hidden="1" x14ac:dyDescent="0.25"/>
    <row r="65105" hidden="1" x14ac:dyDescent="0.25"/>
    <row r="65106" hidden="1" x14ac:dyDescent="0.25"/>
    <row r="65107" hidden="1" x14ac:dyDescent="0.25"/>
    <row r="65108" hidden="1" x14ac:dyDescent="0.25"/>
    <row r="65109" hidden="1" x14ac:dyDescent="0.25"/>
    <row r="65110" hidden="1" x14ac:dyDescent="0.25"/>
    <row r="65111" hidden="1" x14ac:dyDescent="0.25"/>
    <row r="65112" hidden="1" x14ac:dyDescent="0.25"/>
    <row r="65113" hidden="1" x14ac:dyDescent="0.25"/>
    <row r="65114" hidden="1" x14ac:dyDescent="0.25"/>
    <row r="65115" hidden="1" x14ac:dyDescent="0.25"/>
    <row r="65116" hidden="1" x14ac:dyDescent="0.25"/>
    <row r="65117" hidden="1" x14ac:dyDescent="0.25"/>
    <row r="65118" hidden="1" x14ac:dyDescent="0.25"/>
    <row r="65119" hidden="1" x14ac:dyDescent="0.25"/>
    <row r="65120" hidden="1" x14ac:dyDescent="0.25"/>
    <row r="65121" hidden="1" x14ac:dyDescent="0.25"/>
    <row r="65122" hidden="1" x14ac:dyDescent="0.25"/>
    <row r="65123" hidden="1" x14ac:dyDescent="0.25"/>
    <row r="65124" hidden="1" x14ac:dyDescent="0.25"/>
    <row r="65125" hidden="1" x14ac:dyDescent="0.25"/>
    <row r="65126" hidden="1" x14ac:dyDescent="0.25"/>
    <row r="65127" hidden="1" x14ac:dyDescent="0.25"/>
    <row r="65128" hidden="1" x14ac:dyDescent="0.25"/>
    <row r="65129" hidden="1" x14ac:dyDescent="0.25"/>
    <row r="65130" hidden="1" x14ac:dyDescent="0.25"/>
    <row r="65131" hidden="1" x14ac:dyDescent="0.25"/>
    <row r="65132" hidden="1" x14ac:dyDescent="0.25"/>
    <row r="65133" hidden="1" x14ac:dyDescent="0.25"/>
    <row r="65134" hidden="1" x14ac:dyDescent="0.25"/>
    <row r="65135" hidden="1" x14ac:dyDescent="0.25"/>
    <row r="65136" hidden="1" x14ac:dyDescent="0.25"/>
    <row r="65137" hidden="1" x14ac:dyDescent="0.25"/>
    <row r="65138" hidden="1" x14ac:dyDescent="0.25"/>
    <row r="65139" hidden="1" x14ac:dyDescent="0.25"/>
    <row r="65140" hidden="1" x14ac:dyDescent="0.25"/>
    <row r="65141" hidden="1" x14ac:dyDescent="0.25"/>
    <row r="65142" hidden="1" x14ac:dyDescent="0.25"/>
    <row r="65143" hidden="1" x14ac:dyDescent="0.25"/>
    <row r="65144" hidden="1" x14ac:dyDescent="0.25"/>
    <row r="65145" hidden="1" x14ac:dyDescent="0.25"/>
    <row r="65146" hidden="1" x14ac:dyDescent="0.25"/>
    <row r="65147" hidden="1" x14ac:dyDescent="0.25"/>
    <row r="65148" hidden="1" x14ac:dyDescent="0.25"/>
    <row r="65149" hidden="1" x14ac:dyDescent="0.25"/>
    <row r="65150" hidden="1" x14ac:dyDescent="0.25"/>
    <row r="65151" hidden="1" x14ac:dyDescent="0.25"/>
    <row r="65152" hidden="1" x14ac:dyDescent="0.25"/>
    <row r="65153" hidden="1" x14ac:dyDescent="0.25"/>
    <row r="65154" hidden="1" x14ac:dyDescent="0.25"/>
    <row r="65155" hidden="1" x14ac:dyDescent="0.25"/>
    <row r="65156" hidden="1" x14ac:dyDescent="0.25"/>
    <row r="65157" hidden="1" x14ac:dyDescent="0.25"/>
    <row r="65158" hidden="1" x14ac:dyDescent="0.25"/>
    <row r="65159" hidden="1" x14ac:dyDescent="0.25"/>
    <row r="65160" hidden="1" x14ac:dyDescent="0.25"/>
    <row r="65161" hidden="1" x14ac:dyDescent="0.25"/>
    <row r="65162" hidden="1" x14ac:dyDescent="0.25"/>
    <row r="65163" hidden="1" x14ac:dyDescent="0.25"/>
    <row r="65164" hidden="1" x14ac:dyDescent="0.25"/>
    <row r="65165" hidden="1" x14ac:dyDescent="0.25"/>
    <row r="65166" hidden="1" x14ac:dyDescent="0.25"/>
    <row r="65167" hidden="1" x14ac:dyDescent="0.25"/>
    <row r="65168" hidden="1" x14ac:dyDescent="0.25"/>
    <row r="65169" hidden="1" x14ac:dyDescent="0.25"/>
    <row r="65170" hidden="1" x14ac:dyDescent="0.25"/>
    <row r="65171" hidden="1" x14ac:dyDescent="0.25"/>
    <row r="65172" hidden="1" x14ac:dyDescent="0.25"/>
    <row r="65173" hidden="1" x14ac:dyDescent="0.25"/>
    <row r="65174" hidden="1" x14ac:dyDescent="0.25"/>
    <row r="65175" hidden="1" x14ac:dyDescent="0.25"/>
    <row r="65176" hidden="1" x14ac:dyDescent="0.25"/>
    <row r="65177" hidden="1" x14ac:dyDescent="0.25"/>
    <row r="65178" hidden="1" x14ac:dyDescent="0.25"/>
    <row r="65179" hidden="1" x14ac:dyDescent="0.25"/>
    <row r="65180" hidden="1" x14ac:dyDescent="0.25"/>
    <row r="65181" hidden="1" x14ac:dyDescent="0.25"/>
    <row r="65182" hidden="1" x14ac:dyDescent="0.25"/>
    <row r="65183" hidden="1" x14ac:dyDescent="0.25"/>
    <row r="65184" hidden="1" x14ac:dyDescent="0.25"/>
    <row r="65185" hidden="1" x14ac:dyDescent="0.25"/>
    <row r="65186" hidden="1" x14ac:dyDescent="0.25"/>
    <row r="65187" hidden="1" x14ac:dyDescent="0.25"/>
    <row r="65188" hidden="1" x14ac:dyDescent="0.25"/>
    <row r="65189" hidden="1" x14ac:dyDescent="0.25"/>
    <row r="65190" hidden="1" x14ac:dyDescent="0.25"/>
    <row r="65191" hidden="1" x14ac:dyDescent="0.25"/>
    <row r="65192" hidden="1" x14ac:dyDescent="0.25"/>
    <row r="65193" hidden="1" x14ac:dyDescent="0.25"/>
    <row r="65194" hidden="1" x14ac:dyDescent="0.25"/>
    <row r="65195" hidden="1" x14ac:dyDescent="0.25"/>
    <row r="65196" hidden="1" x14ac:dyDescent="0.25"/>
    <row r="65197" hidden="1" x14ac:dyDescent="0.25"/>
    <row r="65198" hidden="1" x14ac:dyDescent="0.25"/>
    <row r="65199" hidden="1" x14ac:dyDescent="0.25"/>
    <row r="65200" hidden="1" x14ac:dyDescent="0.25"/>
    <row r="65201" hidden="1" x14ac:dyDescent="0.25"/>
    <row r="65202" hidden="1" x14ac:dyDescent="0.25"/>
    <row r="65203" hidden="1" x14ac:dyDescent="0.25"/>
    <row r="65204" hidden="1" x14ac:dyDescent="0.25"/>
    <row r="65205" hidden="1" x14ac:dyDescent="0.25"/>
    <row r="65206" hidden="1" x14ac:dyDescent="0.25"/>
    <row r="65207" hidden="1" x14ac:dyDescent="0.25"/>
    <row r="65208" hidden="1" x14ac:dyDescent="0.25"/>
    <row r="65209" hidden="1" x14ac:dyDescent="0.25"/>
    <row r="65210" hidden="1" x14ac:dyDescent="0.25"/>
    <row r="65211" hidden="1" x14ac:dyDescent="0.25"/>
    <row r="65212" hidden="1" x14ac:dyDescent="0.25"/>
    <row r="65213" hidden="1" x14ac:dyDescent="0.25"/>
    <row r="65214" hidden="1" x14ac:dyDescent="0.25"/>
    <row r="65215" hidden="1" x14ac:dyDescent="0.25"/>
    <row r="65216" hidden="1" x14ac:dyDescent="0.25"/>
    <row r="65217" hidden="1" x14ac:dyDescent="0.25"/>
    <row r="65218" hidden="1" x14ac:dyDescent="0.25"/>
    <row r="65219" hidden="1" x14ac:dyDescent="0.25"/>
    <row r="65220" hidden="1" x14ac:dyDescent="0.25"/>
    <row r="65221" hidden="1" x14ac:dyDescent="0.25"/>
    <row r="65222" hidden="1" x14ac:dyDescent="0.25"/>
    <row r="65223" hidden="1" x14ac:dyDescent="0.25"/>
    <row r="65224" hidden="1" x14ac:dyDescent="0.25"/>
    <row r="65225" hidden="1" x14ac:dyDescent="0.25"/>
    <row r="65226" hidden="1" x14ac:dyDescent="0.25"/>
    <row r="65227" hidden="1" x14ac:dyDescent="0.25"/>
    <row r="65228" hidden="1" x14ac:dyDescent="0.25"/>
    <row r="65229" hidden="1" x14ac:dyDescent="0.25"/>
    <row r="65230" hidden="1" x14ac:dyDescent="0.25"/>
    <row r="65231" hidden="1" x14ac:dyDescent="0.25"/>
    <row r="65232" hidden="1" x14ac:dyDescent="0.25"/>
    <row r="65233" hidden="1" x14ac:dyDescent="0.25"/>
    <row r="65234" hidden="1" x14ac:dyDescent="0.25"/>
    <row r="65235" hidden="1" x14ac:dyDescent="0.25"/>
    <row r="65236" hidden="1" x14ac:dyDescent="0.25"/>
    <row r="65237" hidden="1" x14ac:dyDescent="0.25"/>
    <row r="65238" hidden="1" x14ac:dyDescent="0.25"/>
    <row r="65239" hidden="1" x14ac:dyDescent="0.25"/>
    <row r="65240" hidden="1" x14ac:dyDescent="0.25"/>
    <row r="65241" hidden="1" x14ac:dyDescent="0.25"/>
    <row r="65242" hidden="1" x14ac:dyDescent="0.25"/>
    <row r="65243" hidden="1" x14ac:dyDescent="0.25"/>
    <row r="65244" hidden="1" x14ac:dyDescent="0.25"/>
    <row r="65245" hidden="1" x14ac:dyDescent="0.25"/>
    <row r="65246" hidden="1" x14ac:dyDescent="0.25"/>
    <row r="65247" hidden="1" x14ac:dyDescent="0.25"/>
    <row r="65248" hidden="1" x14ac:dyDescent="0.25"/>
    <row r="65249" hidden="1" x14ac:dyDescent="0.25"/>
    <row r="65250" hidden="1" x14ac:dyDescent="0.25"/>
    <row r="65251" hidden="1" x14ac:dyDescent="0.25"/>
    <row r="65252" hidden="1" x14ac:dyDescent="0.25"/>
    <row r="65253" hidden="1" x14ac:dyDescent="0.25"/>
    <row r="65254" hidden="1" x14ac:dyDescent="0.25"/>
    <row r="65255" hidden="1" x14ac:dyDescent="0.25"/>
    <row r="65256" hidden="1" x14ac:dyDescent="0.25"/>
    <row r="65257" hidden="1" x14ac:dyDescent="0.25"/>
    <row r="65258" hidden="1" x14ac:dyDescent="0.25"/>
    <row r="65259" hidden="1" x14ac:dyDescent="0.25"/>
    <row r="65260" hidden="1" x14ac:dyDescent="0.25"/>
    <row r="65261" hidden="1" x14ac:dyDescent="0.25"/>
    <row r="65262" hidden="1" x14ac:dyDescent="0.25"/>
    <row r="65263" hidden="1" x14ac:dyDescent="0.25"/>
    <row r="65264" hidden="1" x14ac:dyDescent="0.25"/>
    <row r="65265" hidden="1" x14ac:dyDescent="0.25"/>
    <row r="65266" hidden="1" x14ac:dyDescent="0.25"/>
    <row r="65267" hidden="1" x14ac:dyDescent="0.25"/>
    <row r="65268" hidden="1" x14ac:dyDescent="0.25"/>
    <row r="65269" hidden="1" x14ac:dyDescent="0.25"/>
    <row r="65270" hidden="1" x14ac:dyDescent="0.25"/>
    <row r="65271" hidden="1" x14ac:dyDescent="0.25"/>
    <row r="65272" hidden="1" x14ac:dyDescent="0.25"/>
    <row r="65273" hidden="1" x14ac:dyDescent="0.25"/>
    <row r="65274" hidden="1" x14ac:dyDescent="0.25"/>
    <row r="65275" hidden="1" x14ac:dyDescent="0.25"/>
    <row r="65276" hidden="1" x14ac:dyDescent="0.25"/>
    <row r="65277" hidden="1" x14ac:dyDescent="0.25"/>
    <row r="65278" hidden="1" x14ac:dyDescent="0.25"/>
    <row r="65279" hidden="1" x14ac:dyDescent="0.25"/>
    <row r="65280" hidden="1" x14ac:dyDescent="0.25"/>
    <row r="65281" hidden="1" x14ac:dyDescent="0.25"/>
    <row r="65282" hidden="1" x14ac:dyDescent="0.25"/>
    <row r="65283" hidden="1" x14ac:dyDescent="0.25"/>
    <row r="65284" hidden="1" x14ac:dyDescent="0.25"/>
    <row r="65285" hidden="1" x14ac:dyDescent="0.25"/>
    <row r="65286" hidden="1" x14ac:dyDescent="0.25"/>
    <row r="65287" hidden="1" x14ac:dyDescent="0.25"/>
    <row r="65288" hidden="1" x14ac:dyDescent="0.25"/>
    <row r="65289" hidden="1" x14ac:dyDescent="0.25"/>
    <row r="65290" hidden="1" x14ac:dyDescent="0.25"/>
    <row r="65291" hidden="1" x14ac:dyDescent="0.25"/>
    <row r="65292" hidden="1" x14ac:dyDescent="0.25"/>
    <row r="65293" hidden="1" x14ac:dyDescent="0.25"/>
    <row r="65294" hidden="1" x14ac:dyDescent="0.25"/>
    <row r="65295" hidden="1" x14ac:dyDescent="0.25"/>
    <row r="65296" hidden="1" x14ac:dyDescent="0.25"/>
    <row r="65297" hidden="1" x14ac:dyDescent="0.25"/>
    <row r="65298" hidden="1" x14ac:dyDescent="0.25"/>
    <row r="65299" hidden="1" x14ac:dyDescent="0.25"/>
    <row r="65300" hidden="1" x14ac:dyDescent="0.25"/>
    <row r="65301" hidden="1" x14ac:dyDescent="0.25"/>
    <row r="65302" hidden="1" x14ac:dyDescent="0.25"/>
    <row r="65303" hidden="1" x14ac:dyDescent="0.25"/>
    <row r="65304" hidden="1" x14ac:dyDescent="0.25"/>
    <row r="65305" hidden="1" x14ac:dyDescent="0.25"/>
    <row r="65306" hidden="1" x14ac:dyDescent="0.25"/>
    <row r="65307" hidden="1" x14ac:dyDescent="0.25"/>
    <row r="65308" hidden="1" x14ac:dyDescent="0.25"/>
    <row r="65309" hidden="1" x14ac:dyDescent="0.25"/>
    <row r="65310" hidden="1" x14ac:dyDescent="0.25"/>
    <row r="65311" hidden="1" x14ac:dyDescent="0.25"/>
    <row r="65312" hidden="1" x14ac:dyDescent="0.25"/>
    <row r="65313" hidden="1" x14ac:dyDescent="0.25"/>
    <row r="65314" hidden="1" x14ac:dyDescent="0.25"/>
    <row r="65315" hidden="1" x14ac:dyDescent="0.25"/>
    <row r="65316" hidden="1" x14ac:dyDescent="0.25"/>
    <row r="65317" hidden="1" x14ac:dyDescent="0.25"/>
    <row r="65318" hidden="1" x14ac:dyDescent="0.25"/>
    <row r="65319" hidden="1" x14ac:dyDescent="0.25"/>
    <row r="65320" hidden="1" x14ac:dyDescent="0.25"/>
    <row r="65321" hidden="1" x14ac:dyDescent="0.25"/>
    <row r="65322" hidden="1" x14ac:dyDescent="0.25"/>
    <row r="65323" hidden="1" x14ac:dyDescent="0.25"/>
    <row r="65324" hidden="1" x14ac:dyDescent="0.25"/>
    <row r="65325" hidden="1" x14ac:dyDescent="0.25"/>
    <row r="65326" hidden="1" x14ac:dyDescent="0.25"/>
    <row r="65327" hidden="1" x14ac:dyDescent="0.25"/>
    <row r="65328" hidden="1" x14ac:dyDescent="0.25"/>
    <row r="65329" hidden="1" x14ac:dyDescent="0.25"/>
    <row r="65330" hidden="1" x14ac:dyDescent="0.25"/>
    <row r="65331" hidden="1" x14ac:dyDescent="0.25"/>
    <row r="65332" hidden="1" x14ac:dyDescent="0.25"/>
    <row r="65333" hidden="1" x14ac:dyDescent="0.25"/>
    <row r="65334" hidden="1" x14ac:dyDescent="0.25"/>
    <row r="65335" hidden="1" x14ac:dyDescent="0.25"/>
    <row r="65336" hidden="1" x14ac:dyDescent="0.25"/>
    <row r="65337" hidden="1" x14ac:dyDescent="0.25"/>
    <row r="65338" hidden="1" x14ac:dyDescent="0.25"/>
    <row r="65339" hidden="1" x14ac:dyDescent="0.25"/>
    <row r="65340" hidden="1" x14ac:dyDescent="0.25"/>
    <row r="65341" hidden="1" x14ac:dyDescent="0.25"/>
    <row r="65342" hidden="1" x14ac:dyDescent="0.25"/>
    <row r="65343" hidden="1" x14ac:dyDescent="0.25"/>
    <row r="65344" hidden="1" x14ac:dyDescent="0.25"/>
    <row r="65345" hidden="1" x14ac:dyDescent="0.25"/>
    <row r="65346" hidden="1" x14ac:dyDescent="0.25"/>
    <row r="65347" hidden="1" x14ac:dyDescent="0.25"/>
    <row r="65348" hidden="1" x14ac:dyDescent="0.25"/>
    <row r="65349" hidden="1" x14ac:dyDescent="0.25"/>
    <row r="65350" hidden="1" x14ac:dyDescent="0.25"/>
    <row r="65351" hidden="1" x14ac:dyDescent="0.25"/>
    <row r="65352" hidden="1" x14ac:dyDescent="0.25"/>
    <row r="65353" hidden="1" x14ac:dyDescent="0.25"/>
    <row r="65354" hidden="1" x14ac:dyDescent="0.25"/>
    <row r="65355" hidden="1" x14ac:dyDescent="0.25"/>
    <row r="65356" hidden="1" x14ac:dyDescent="0.25"/>
    <row r="65357" hidden="1" x14ac:dyDescent="0.25"/>
    <row r="65358" hidden="1" x14ac:dyDescent="0.25"/>
    <row r="65359" hidden="1" x14ac:dyDescent="0.25"/>
    <row r="65360" hidden="1" x14ac:dyDescent="0.25"/>
    <row r="65361" hidden="1" x14ac:dyDescent="0.25"/>
    <row r="65362" hidden="1" x14ac:dyDescent="0.25"/>
    <row r="65363" hidden="1" x14ac:dyDescent="0.25"/>
    <row r="65364" hidden="1" x14ac:dyDescent="0.25"/>
    <row r="65365" hidden="1" x14ac:dyDescent="0.25"/>
    <row r="65366" hidden="1" x14ac:dyDescent="0.25"/>
    <row r="65367" hidden="1" x14ac:dyDescent="0.25"/>
    <row r="65368" hidden="1" x14ac:dyDescent="0.25"/>
    <row r="65369" hidden="1" x14ac:dyDescent="0.25"/>
    <row r="65370" hidden="1" x14ac:dyDescent="0.25"/>
    <row r="65371" hidden="1" x14ac:dyDescent="0.25"/>
    <row r="65372" hidden="1" x14ac:dyDescent="0.25"/>
    <row r="65373" hidden="1" x14ac:dyDescent="0.25"/>
    <row r="65374" hidden="1" x14ac:dyDescent="0.25"/>
    <row r="65375" hidden="1" x14ac:dyDescent="0.25"/>
    <row r="65376" hidden="1" x14ac:dyDescent="0.25"/>
    <row r="65377" hidden="1" x14ac:dyDescent="0.25"/>
    <row r="65378" hidden="1" x14ac:dyDescent="0.25"/>
    <row r="65379" hidden="1" x14ac:dyDescent="0.25"/>
    <row r="65380" hidden="1" x14ac:dyDescent="0.25"/>
    <row r="65381" hidden="1" x14ac:dyDescent="0.25"/>
    <row r="65382" hidden="1" x14ac:dyDescent="0.25"/>
    <row r="65383" hidden="1" x14ac:dyDescent="0.25"/>
    <row r="65384" hidden="1" x14ac:dyDescent="0.25"/>
    <row r="65385" hidden="1" x14ac:dyDescent="0.25"/>
    <row r="65386" hidden="1" x14ac:dyDescent="0.25"/>
    <row r="65387" hidden="1" x14ac:dyDescent="0.25"/>
    <row r="65388" hidden="1" x14ac:dyDescent="0.25"/>
    <row r="65389" hidden="1" x14ac:dyDescent="0.25"/>
    <row r="65390" hidden="1" x14ac:dyDescent="0.25"/>
    <row r="65391" hidden="1" x14ac:dyDescent="0.25"/>
    <row r="65392" hidden="1" x14ac:dyDescent="0.25"/>
    <row r="65393" hidden="1" x14ac:dyDescent="0.25"/>
    <row r="65394" hidden="1" x14ac:dyDescent="0.25"/>
    <row r="65395" hidden="1" x14ac:dyDescent="0.25"/>
    <row r="65396" hidden="1" x14ac:dyDescent="0.25"/>
    <row r="65397" hidden="1" x14ac:dyDescent="0.25"/>
    <row r="65398" hidden="1" x14ac:dyDescent="0.25"/>
    <row r="65399" hidden="1" x14ac:dyDescent="0.25"/>
    <row r="65400" hidden="1" x14ac:dyDescent="0.25"/>
    <row r="65401" hidden="1" x14ac:dyDescent="0.25"/>
    <row r="65402" hidden="1" x14ac:dyDescent="0.25"/>
    <row r="65403" hidden="1" x14ac:dyDescent="0.25"/>
    <row r="65404" hidden="1" x14ac:dyDescent="0.25"/>
    <row r="65405" hidden="1" x14ac:dyDescent="0.25"/>
    <row r="65406" hidden="1" x14ac:dyDescent="0.25"/>
    <row r="65407" hidden="1" x14ac:dyDescent="0.25"/>
    <row r="65408" hidden="1" x14ac:dyDescent="0.25"/>
    <row r="65409" hidden="1" x14ac:dyDescent="0.25"/>
    <row r="65410" hidden="1" x14ac:dyDescent="0.25"/>
    <row r="65411" hidden="1" x14ac:dyDescent="0.25"/>
    <row r="65412" hidden="1" x14ac:dyDescent="0.25"/>
    <row r="65413" hidden="1" x14ac:dyDescent="0.25"/>
    <row r="65414" hidden="1" x14ac:dyDescent="0.25"/>
    <row r="65415" hidden="1" x14ac:dyDescent="0.25"/>
    <row r="65416" hidden="1" x14ac:dyDescent="0.25"/>
    <row r="65417" hidden="1" x14ac:dyDescent="0.25"/>
    <row r="65418" hidden="1" x14ac:dyDescent="0.25"/>
    <row r="65419" hidden="1" x14ac:dyDescent="0.25"/>
    <row r="65420" hidden="1" x14ac:dyDescent="0.25"/>
    <row r="65421" hidden="1" x14ac:dyDescent="0.25"/>
    <row r="65422" hidden="1" x14ac:dyDescent="0.25"/>
    <row r="65423" hidden="1" x14ac:dyDescent="0.25"/>
    <row r="65424" hidden="1" x14ac:dyDescent="0.25"/>
    <row r="65425" hidden="1" x14ac:dyDescent="0.25"/>
    <row r="65426" hidden="1" x14ac:dyDescent="0.25"/>
    <row r="65427" hidden="1" x14ac:dyDescent="0.25"/>
    <row r="65428" hidden="1" x14ac:dyDescent="0.25"/>
    <row r="65429" hidden="1" x14ac:dyDescent="0.25"/>
    <row r="65430" hidden="1" x14ac:dyDescent="0.25"/>
    <row r="65431" hidden="1" x14ac:dyDescent="0.25"/>
    <row r="65432" hidden="1" x14ac:dyDescent="0.25"/>
    <row r="65433" hidden="1" x14ac:dyDescent="0.25"/>
    <row r="65434" hidden="1" x14ac:dyDescent="0.25"/>
    <row r="65435" hidden="1" x14ac:dyDescent="0.25"/>
    <row r="65436" hidden="1" x14ac:dyDescent="0.25"/>
    <row r="65437" hidden="1" x14ac:dyDescent="0.25"/>
    <row r="65438" hidden="1" x14ac:dyDescent="0.25"/>
    <row r="65439" hidden="1" x14ac:dyDescent="0.25"/>
    <row r="65440" hidden="1" x14ac:dyDescent="0.25"/>
    <row r="65441" hidden="1" x14ac:dyDescent="0.25"/>
    <row r="65442" hidden="1" x14ac:dyDescent="0.25"/>
    <row r="65443" hidden="1" x14ac:dyDescent="0.25"/>
    <row r="65444" hidden="1" x14ac:dyDescent="0.25"/>
    <row r="65445" hidden="1" x14ac:dyDescent="0.25"/>
    <row r="65446" hidden="1" x14ac:dyDescent="0.25"/>
    <row r="65447" hidden="1" x14ac:dyDescent="0.25"/>
    <row r="65448" hidden="1" x14ac:dyDescent="0.25"/>
    <row r="65449" hidden="1" x14ac:dyDescent="0.25"/>
    <row r="65450" hidden="1" x14ac:dyDescent="0.25"/>
    <row r="65451" hidden="1" x14ac:dyDescent="0.25"/>
    <row r="65452" hidden="1" x14ac:dyDescent="0.25"/>
    <row r="65453" hidden="1" x14ac:dyDescent="0.25"/>
    <row r="65454" hidden="1" x14ac:dyDescent="0.25"/>
    <row r="65455" hidden="1" x14ac:dyDescent="0.25"/>
    <row r="65456" hidden="1" x14ac:dyDescent="0.25"/>
    <row r="65457" hidden="1" x14ac:dyDescent="0.25"/>
    <row r="65458" hidden="1" x14ac:dyDescent="0.25"/>
    <row r="65459" hidden="1" x14ac:dyDescent="0.25"/>
    <row r="65460" hidden="1" x14ac:dyDescent="0.25"/>
    <row r="65461" hidden="1" x14ac:dyDescent="0.25"/>
    <row r="65462" hidden="1" x14ac:dyDescent="0.25"/>
    <row r="65463" hidden="1" x14ac:dyDescent="0.25"/>
    <row r="65464" hidden="1" x14ac:dyDescent="0.25"/>
    <row r="65465" hidden="1" x14ac:dyDescent="0.25"/>
    <row r="65466" hidden="1" x14ac:dyDescent="0.25"/>
    <row r="65467" hidden="1" x14ac:dyDescent="0.25"/>
    <row r="65468" hidden="1" x14ac:dyDescent="0.25"/>
    <row r="65469" hidden="1" x14ac:dyDescent="0.25"/>
    <row r="65470" hidden="1" x14ac:dyDescent="0.25"/>
    <row r="65471" hidden="1" x14ac:dyDescent="0.25"/>
    <row r="65472" hidden="1" x14ac:dyDescent="0.25"/>
    <row r="65473" hidden="1" x14ac:dyDescent="0.25"/>
    <row r="65474" hidden="1" x14ac:dyDescent="0.25"/>
    <row r="65475" hidden="1" x14ac:dyDescent="0.25"/>
    <row r="65476" hidden="1" x14ac:dyDescent="0.25"/>
    <row r="65477" hidden="1" x14ac:dyDescent="0.25"/>
    <row r="65478" hidden="1" x14ac:dyDescent="0.25"/>
    <row r="65479" hidden="1" x14ac:dyDescent="0.25"/>
    <row r="65480" hidden="1" x14ac:dyDescent="0.25"/>
    <row r="65481" hidden="1" x14ac:dyDescent="0.25"/>
    <row r="65482" hidden="1" x14ac:dyDescent="0.25"/>
    <row r="65483" hidden="1" x14ac:dyDescent="0.25"/>
    <row r="65484" hidden="1" x14ac:dyDescent="0.25"/>
    <row r="65485" hidden="1" x14ac:dyDescent="0.25"/>
    <row r="65486" hidden="1" x14ac:dyDescent="0.25"/>
    <row r="65487" hidden="1" x14ac:dyDescent="0.25"/>
    <row r="65488" hidden="1" x14ac:dyDescent="0.25"/>
    <row r="65489" hidden="1" x14ac:dyDescent="0.25"/>
    <row r="65490" hidden="1" x14ac:dyDescent="0.25"/>
    <row r="65491" hidden="1" x14ac:dyDescent="0.25"/>
    <row r="65492" hidden="1" x14ac:dyDescent="0.25"/>
    <row r="65493" hidden="1" x14ac:dyDescent="0.25"/>
    <row r="65494" hidden="1" x14ac:dyDescent="0.25"/>
    <row r="65495" hidden="1" x14ac:dyDescent="0.25"/>
    <row r="65496" hidden="1" x14ac:dyDescent="0.25"/>
    <row r="65497" hidden="1" x14ac:dyDescent="0.25"/>
    <row r="65498" hidden="1" x14ac:dyDescent="0.25"/>
    <row r="65499" hidden="1" x14ac:dyDescent="0.25"/>
  </sheetData>
  <sheetProtection password="8E56" sheet="1" objects="1" scenarios="1" selectLockedCells="1"/>
  <phoneticPr fontId="3" type="noConversion"/>
  <pageMargins left="0.8" right="0.46" top="0.66" bottom="0.49" header="0" footer="0"/>
  <pageSetup paperSize="9" scale="88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tabColor theme="0"/>
    <pageSetUpPr fitToPage="1"/>
  </sheetPr>
  <dimension ref="A1:K45"/>
  <sheetViews>
    <sheetView showGridLines="0" showRowColHeaders="0" zoomScaleNormal="100" zoomScaleSheetLayoutView="100" workbookViewId="0">
      <selection activeCell="C35" sqref="C35"/>
    </sheetView>
  </sheetViews>
  <sheetFormatPr baseColWidth="10" defaultColWidth="0" defaultRowHeight="13.2" zeroHeight="1" x14ac:dyDescent="0.25"/>
  <cols>
    <col min="1" max="1" width="3.6640625" style="3" customWidth="1"/>
    <col min="2" max="2" width="28.6640625" style="2" customWidth="1"/>
    <col min="3" max="6" width="18.6640625" style="2" customWidth="1"/>
    <col min="7" max="7" width="6.33203125" style="2" customWidth="1"/>
    <col min="8" max="9" width="12.6640625" style="2" customWidth="1"/>
    <col min="10" max="11" width="2" style="2" customWidth="1"/>
    <col min="12" max="16384" width="0" style="2" hidden="1"/>
  </cols>
  <sheetData>
    <row r="1" spans="1:11" x14ac:dyDescent="0.25">
      <c r="A1" s="189"/>
      <c r="B1" s="38"/>
      <c r="C1" s="38"/>
      <c r="D1" s="38"/>
      <c r="E1" s="38"/>
      <c r="F1" s="38"/>
      <c r="G1" s="38"/>
      <c r="H1" s="38"/>
      <c r="I1" s="38"/>
      <c r="J1" s="22"/>
      <c r="K1" s="22"/>
    </row>
    <row r="2" spans="1:11" x14ac:dyDescent="0.25">
      <c r="A2" s="189"/>
      <c r="B2" s="38"/>
      <c r="C2" s="38"/>
      <c r="D2" s="38"/>
      <c r="E2" s="38"/>
      <c r="F2" s="38"/>
      <c r="G2" s="38"/>
      <c r="H2" s="38"/>
      <c r="I2" s="38"/>
      <c r="J2" s="22"/>
      <c r="K2" s="22"/>
    </row>
    <row r="3" spans="1:11" x14ac:dyDescent="0.25">
      <c r="A3" s="189"/>
      <c r="B3" s="38"/>
      <c r="C3" s="38"/>
      <c r="D3" s="38"/>
      <c r="E3" s="38"/>
      <c r="F3" s="38"/>
      <c r="G3" s="38"/>
      <c r="H3" s="38"/>
      <c r="I3" s="38"/>
      <c r="J3" s="22"/>
      <c r="K3" s="22"/>
    </row>
    <row r="4" spans="1:11" x14ac:dyDescent="0.25">
      <c r="A4" s="189"/>
      <c r="B4" s="38"/>
      <c r="C4" s="38"/>
      <c r="D4" s="38"/>
      <c r="E4" s="38"/>
      <c r="F4" s="38"/>
      <c r="G4" s="38"/>
      <c r="H4" s="38"/>
      <c r="I4" s="38"/>
      <c r="J4" s="22"/>
      <c r="K4" s="22"/>
    </row>
    <row r="5" spans="1:11" x14ac:dyDescent="0.25">
      <c r="A5" s="189"/>
      <c r="B5" s="26" t="s">
        <v>49</v>
      </c>
      <c r="C5" s="71"/>
      <c r="D5" s="38"/>
      <c r="E5" s="38"/>
      <c r="F5" s="38"/>
      <c r="G5" s="38"/>
      <c r="H5" s="38"/>
      <c r="I5" s="38"/>
      <c r="J5" s="22"/>
      <c r="K5" s="22"/>
    </row>
    <row r="6" spans="1:11" ht="13.8" thickBot="1" x14ac:dyDescent="0.3">
      <c r="A6" s="189"/>
      <c r="B6" s="190"/>
      <c r="C6" s="38"/>
      <c r="D6" s="38"/>
      <c r="E6" s="38"/>
      <c r="F6" s="38"/>
      <c r="G6" s="38"/>
      <c r="H6" s="38"/>
      <c r="I6" s="38"/>
      <c r="J6" s="22"/>
      <c r="K6" s="22"/>
    </row>
    <row r="7" spans="1:11" ht="13.8" thickBot="1" x14ac:dyDescent="0.3">
      <c r="A7" s="189">
        <v>1</v>
      </c>
      <c r="B7" s="575" t="s">
        <v>76</v>
      </c>
      <c r="C7" s="576"/>
      <c r="D7" s="577"/>
      <c r="E7" s="38"/>
      <c r="F7" s="38"/>
      <c r="G7" s="38"/>
      <c r="H7" s="38"/>
      <c r="I7" s="38"/>
      <c r="J7" s="22"/>
      <c r="K7" s="22"/>
    </row>
    <row r="8" spans="1:11" s="1" customFormat="1" ht="3.75" customHeight="1" thickBot="1" x14ac:dyDescent="0.3">
      <c r="A8" s="189"/>
      <c r="B8" s="567"/>
      <c r="C8" s="567"/>
      <c r="D8" s="567"/>
      <c r="E8" s="117"/>
      <c r="F8" s="117"/>
      <c r="G8" s="38"/>
      <c r="H8" s="38"/>
      <c r="I8" s="38"/>
      <c r="J8" s="38"/>
      <c r="K8" s="38"/>
    </row>
    <row r="9" spans="1:11" ht="13.5" customHeight="1" thickBot="1" x14ac:dyDescent="0.3">
      <c r="A9" s="189"/>
      <c r="B9" s="191" t="s">
        <v>79</v>
      </c>
      <c r="C9" s="561"/>
      <c r="D9" s="574"/>
      <c r="E9" s="38"/>
      <c r="F9" s="38"/>
      <c r="G9" s="38"/>
      <c r="H9" s="38"/>
      <c r="I9" s="38"/>
      <c r="J9" s="22"/>
      <c r="K9" s="22"/>
    </row>
    <row r="10" spans="1:11" ht="13.8" thickBot="1" x14ac:dyDescent="0.3">
      <c r="A10" s="189"/>
      <c r="B10" s="571" t="s">
        <v>80</v>
      </c>
      <c r="C10" s="561"/>
      <c r="D10" s="574"/>
      <c r="E10" s="38"/>
      <c r="F10" s="38"/>
      <c r="G10" s="38"/>
      <c r="H10" s="38"/>
      <c r="I10" s="38"/>
      <c r="J10" s="22"/>
      <c r="K10" s="22"/>
    </row>
    <row r="11" spans="1:11" ht="13.8" thickBot="1" x14ac:dyDescent="0.3">
      <c r="A11" s="189"/>
      <c r="B11" s="572"/>
      <c r="C11" s="561"/>
      <c r="D11" s="574"/>
      <c r="E11" s="38"/>
      <c r="F11" s="38"/>
      <c r="G11" s="38"/>
      <c r="H11" s="38"/>
      <c r="I11" s="38"/>
      <c r="J11" s="22"/>
      <c r="K11" s="22"/>
    </row>
    <row r="12" spans="1:11" ht="13.8" thickBot="1" x14ac:dyDescent="0.3">
      <c r="A12" s="189"/>
      <c r="B12" s="572"/>
      <c r="C12" s="561"/>
      <c r="D12" s="574"/>
      <c r="E12" s="38"/>
      <c r="F12" s="38"/>
      <c r="G12" s="38"/>
      <c r="H12" s="38"/>
      <c r="I12" s="38"/>
      <c r="J12" s="22"/>
      <c r="K12" s="22"/>
    </row>
    <row r="13" spans="1:11" ht="13.8" thickBot="1" x14ac:dyDescent="0.3">
      <c r="A13" s="189"/>
      <c r="B13" s="572"/>
      <c r="C13" s="561"/>
      <c r="D13" s="574"/>
      <c r="E13" s="38"/>
      <c r="F13" s="38"/>
      <c r="G13" s="38"/>
      <c r="H13" s="38"/>
      <c r="I13" s="38"/>
      <c r="J13" s="22"/>
      <c r="K13" s="22"/>
    </row>
    <row r="14" spans="1:11" ht="13.8" thickBot="1" x14ac:dyDescent="0.3">
      <c r="A14" s="189"/>
      <c r="B14" s="573"/>
      <c r="C14" s="561"/>
      <c r="D14" s="574"/>
      <c r="E14" s="38"/>
      <c r="F14" s="38"/>
      <c r="G14" s="38"/>
      <c r="H14" s="38"/>
      <c r="I14" s="38"/>
      <c r="J14" s="22"/>
      <c r="K14" s="22"/>
    </row>
    <row r="15" spans="1:11" ht="13.8" thickBot="1" x14ac:dyDescent="0.3">
      <c r="A15" s="189"/>
      <c r="B15" s="95"/>
      <c r="C15" s="117"/>
      <c r="D15" s="117"/>
      <c r="E15" s="38"/>
      <c r="F15" s="38"/>
      <c r="G15" s="38"/>
      <c r="H15" s="38"/>
      <c r="I15" s="38"/>
      <c r="J15" s="22"/>
      <c r="K15" s="22"/>
    </row>
    <row r="16" spans="1:11" ht="13.8" thickBot="1" x14ac:dyDescent="0.3">
      <c r="A16" s="189">
        <v>2</v>
      </c>
      <c r="B16" s="564" t="s">
        <v>85</v>
      </c>
      <c r="C16" s="565"/>
      <c r="D16" s="566"/>
      <c r="E16" s="38"/>
      <c r="F16" s="192"/>
      <c r="G16" s="38"/>
      <c r="H16" s="38"/>
      <c r="I16" s="38"/>
      <c r="J16" s="22"/>
      <c r="K16" s="22"/>
    </row>
    <row r="17" spans="1:11" s="1" customFormat="1" ht="3.75" customHeight="1" thickBot="1" x14ac:dyDescent="0.3">
      <c r="A17" s="189"/>
      <c r="B17" s="567"/>
      <c r="C17" s="567"/>
      <c r="D17" s="567"/>
      <c r="E17" s="117"/>
      <c r="F17" s="117"/>
      <c r="G17" s="38"/>
      <c r="H17" s="38"/>
      <c r="I17" s="38"/>
      <c r="J17" s="38"/>
      <c r="K17" s="38"/>
    </row>
    <row r="18" spans="1:11" s="1" customFormat="1" ht="13.5" customHeight="1" thickBot="1" x14ac:dyDescent="0.3">
      <c r="A18" s="189"/>
      <c r="B18" s="191" t="s">
        <v>8</v>
      </c>
      <c r="C18" s="561"/>
      <c r="D18" s="562"/>
      <c r="E18" s="38"/>
      <c r="F18" s="65"/>
      <c r="G18" s="38"/>
      <c r="H18" s="38"/>
      <c r="I18" s="38"/>
      <c r="J18" s="38"/>
      <c r="K18" s="38"/>
    </row>
    <row r="19" spans="1:11" s="1" customFormat="1" ht="13.5" customHeight="1" thickBot="1" x14ac:dyDescent="0.3">
      <c r="A19" s="189"/>
      <c r="B19" s="191" t="s">
        <v>7</v>
      </c>
      <c r="C19" s="561"/>
      <c r="D19" s="562"/>
      <c r="E19" s="38"/>
      <c r="F19" s="65"/>
      <c r="G19" s="38"/>
      <c r="H19" s="38"/>
      <c r="I19" s="38"/>
      <c r="J19" s="38"/>
      <c r="K19" s="38"/>
    </row>
    <row r="20" spans="1:11" s="1" customFormat="1" ht="13.5" customHeight="1" thickBot="1" x14ac:dyDescent="0.3">
      <c r="A20" s="189"/>
      <c r="B20" s="191" t="s">
        <v>6</v>
      </c>
      <c r="C20" s="561"/>
      <c r="D20" s="562"/>
      <c r="E20" s="38"/>
      <c r="F20" s="38"/>
      <c r="G20" s="38"/>
      <c r="H20" s="38"/>
      <c r="I20" s="38"/>
      <c r="J20" s="38"/>
      <c r="K20" s="38"/>
    </row>
    <row r="21" spans="1:11" ht="13.5" customHeight="1" thickBot="1" x14ac:dyDescent="0.3">
      <c r="A21" s="189"/>
      <c r="B21" s="191" t="s">
        <v>9</v>
      </c>
      <c r="C21" s="561"/>
      <c r="D21" s="562"/>
      <c r="E21" s="38"/>
      <c r="F21" s="38"/>
      <c r="G21" s="38"/>
      <c r="H21" s="38"/>
      <c r="I21" s="38"/>
      <c r="J21" s="22"/>
      <c r="K21" s="22"/>
    </row>
    <row r="22" spans="1:11" ht="13.5" customHeight="1" thickBot="1" x14ac:dyDescent="0.3">
      <c r="A22" s="189"/>
      <c r="B22" s="191" t="s">
        <v>10</v>
      </c>
      <c r="C22" s="561"/>
      <c r="D22" s="562"/>
      <c r="E22" s="38"/>
      <c r="F22" s="38"/>
      <c r="G22" s="38"/>
      <c r="H22" s="38"/>
      <c r="I22" s="38"/>
      <c r="J22" s="22"/>
      <c r="K22" s="22"/>
    </row>
    <row r="23" spans="1:11" ht="13.8" thickBot="1" x14ac:dyDescent="0.3">
      <c r="A23" s="189"/>
      <c r="B23" s="571" t="s">
        <v>82</v>
      </c>
      <c r="C23" s="193" t="s">
        <v>90</v>
      </c>
      <c r="D23" s="245"/>
      <c r="E23" s="38"/>
      <c r="F23" s="38"/>
      <c r="G23" s="38"/>
      <c r="H23" s="38"/>
      <c r="I23" s="38"/>
      <c r="J23" s="22"/>
      <c r="K23" s="22"/>
    </row>
    <row r="24" spans="1:11" ht="13.8" thickBot="1" x14ac:dyDescent="0.3">
      <c r="A24" s="189"/>
      <c r="B24" s="572"/>
      <c r="C24" s="193" t="s">
        <v>91</v>
      </c>
      <c r="D24" s="245"/>
      <c r="E24" s="38"/>
      <c r="F24" s="38"/>
      <c r="G24" s="38"/>
      <c r="H24" s="38"/>
      <c r="I24" s="38"/>
      <c r="J24" s="22"/>
      <c r="K24" s="22"/>
    </row>
    <row r="25" spans="1:11" ht="13.8" thickBot="1" x14ac:dyDescent="0.3">
      <c r="A25" s="189"/>
      <c r="B25" s="572"/>
      <c r="C25" s="193" t="s">
        <v>92</v>
      </c>
      <c r="D25" s="245"/>
      <c r="E25" s="38"/>
      <c r="F25" s="38"/>
      <c r="G25" s="38"/>
      <c r="H25" s="38"/>
      <c r="I25" s="38"/>
      <c r="J25" s="22"/>
      <c r="K25" s="22"/>
    </row>
    <row r="26" spans="1:11" ht="13.8" thickBot="1" x14ac:dyDescent="0.3">
      <c r="A26" s="189"/>
      <c r="B26" s="573"/>
      <c r="C26" s="193" t="s">
        <v>93</v>
      </c>
      <c r="D26" s="245"/>
      <c r="E26" s="38"/>
      <c r="F26" s="38"/>
      <c r="G26" s="38"/>
      <c r="H26" s="38"/>
      <c r="I26" s="38"/>
      <c r="J26" s="22"/>
      <c r="K26" s="22"/>
    </row>
    <row r="27" spans="1:11" ht="13.8" thickBot="1" x14ac:dyDescent="0.3">
      <c r="A27" s="189"/>
      <c r="B27" s="191" t="s">
        <v>83</v>
      </c>
      <c r="C27" s="6"/>
      <c r="D27" s="7"/>
      <c r="E27" s="38"/>
      <c r="F27" s="38"/>
      <c r="G27" s="38"/>
      <c r="H27" s="38"/>
      <c r="I27" s="38"/>
      <c r="J27" s="22"/>
      <c r="K27" s="22"/>
    </row>
    <row r="28" spans="1:11" ht="13.8" thickBot="1" x14ac:dyDescent="0.3">
      <c r="A28" s="189"/>
      <c r="B28" s="191" t="s">
        <v>1153</v>
      </c>
      <c r="C28" s="5"/>
      <c r="D28" s="5"/>
      <c r="E28" s="38"/>
      <c r="F28" s="38"/>
      <c r="G28" s="38"/>
      <c r="H28" s="38"/>
      <c r="I28" s="38"/>
      <c r="J28" s="22"/>
      <c r="K28" s="22"/>
    </row>
    <row r="29" spans="1:11" ht="15" customHeight="1" thickBot="1" x14ac:dyDescent="0.3">
      <c r="A29" s="189"/>
      <c r="B29" s="191" t="s">
        <v>1152</v>
      </c>
      <c r="C29" s="561">
        <v>100</v>
      </c>
      <c r="D29" s="562"/>
      <c r="E29" s="38"/>
      <c r="F29" s="38"/>
      <c r="G29" s="38"/>
      <c r="H29" s="38"/>
      <c r="I29" s="38"/>
      <c r="J29" s="22"/>
      <c r="K29" s="22"/>
    </row>
    <row r="30" spans="1:11" ht="13.8" thickBot="1" x14ac:dyDescent="0.3">
      <c r="A30" s="189"/>
      <c r="B30" s="38"/>
      <c r="C30" s="194"/>
      <c r="D30" s="117"/>
      <c r="E30" s="38"/>
      <c r="F30" s="38"/>
      <c r="G30" s="38"/>
      <c r="H30" s="38"/>
      <c r="I30" s="38"/>
      <c r="J30" s="22"/>
      <c r="K30" s="22"/>
    </row>
    <row r="31" spans="1:11" ht="13.8" thickBot="1" x14ac:dyDescent="0.3">
      <c r="A31" s="189">
        <v>3</v>
      </c>
      <c r="B31" s="564" t="s">
        <v>54</v>
      </c>
      <c r="C31" s="565"/>
      <c r="D31" s="565"/>
      <c r="E31" s="566"/>
      <c r="F31" s="195"/>
      <c r="G31" s="38"/>
      <c r="H31" s="38"/>
      <c r="I31" s="38"/>
      <c r="J31" s="22"/>
      <c r="K31" s="22"/>
    </row>
    <row r="32" spans="1:11" s="1" customFormat="1" ht="3.75" customHeight="1" thickBot="1" x14ac:dyDescent="0.3">
      <c r="A32" s="189"/>
      <c r="B32" s="38"/>
      <c r="C32" s="38"/>
      <c r="D32" s="38"/>
      <c r="E32" s="38"/>
      <c r="F32" s="38"/>
      <c r="G32" s="38"/>
      <c r="H32" s="38"/>
      <c r="I32" s="38"/>
      <c r="J32" s="38"/>
      <c r="K32" s="38"/>
    </row>
    <row r="33" spans="1:11" ht="13.5" customHeight="1" thickBot="1" x14ac:dyDescent="0.3">
      <c r="A33" s="189"/>
      <c r="B33" s="191" t="s">
        <v>84</v>
      </c>
      <c r="C33" s="8" t="s">
        <v>11</v>
      </c>
      <c r="D33" s="131"/>
      <c r="E33" s="22"/>
      <c r="F33" s="22"/>
      <c r="G33" s="196"/>
      <c r="H33" s="38"/>
      <c r="I33" s="38"/>
      <c r="J33" s="22"/>
      <c r="K33" s="22"/>
    </row>
    <row r="34" spans="1:11" ht="13.5" customHeight="1" thickBot="1" x14ac:dyDescent="0.3">
      <c r="A34" s="189"/>
      <c r="B34" s="191" t="s">
        <v>187</v>
      </c>
      <c r="C34" s="19" t="s">
        <v>190</v>
      </c>
      <c r="D34" s="131"/>
      <c r="E34" s="188"/>
      <c r="F34" s="22"/>
      <c r="G34" s="196"/>
      <c r="H34" s="38"/>
      <c r="I34" s="38"/>
      <c r="J34" s="22"/>
      <c r="K34" s="22"/>
    </row>
    <row r="35" spans="1:11" ht="13.5" customHeight="1" thickBot="1" x14ac:dyDescent="0.3">
      <c r="A35" s="189"/>
      <c r="B35" s="197" t="s">
        <v>86</v>
      </c>
      <c r="C35" s="21" t="s">
        <v>857</v>
      </c>
      <c r="D35" s="563"/>
      <c r="E35" s="563"/>
      <c r="F35" s="38"/>
      <c r="G35" s="196"/>
      <c r="H35" s="38"/>
      <c r="I35" s="38"/>
      <c r="J35" s="22"/>
      <c r="K35" s="22"/>
    </row>
    <row r="36" spans="1:11" ht="13.5" customHeight="1" thickBot="1" x14ac:dyDescent="0.3">
      <c r="A36" s="189"/>
      <c r="B36" s="191" t="s">
        <v>116</v>
      </c>
      <c r="C36" s="20"/>
      <c r="D36" s="198" t="s">
        <v>117</v>
      </c>
      <c r="E36" s="18"/>
      <c r="F36" s="38"/>
      <c r="G36" s="196"/>
      <c r="H36" s="38"/>
      <c r="I36" s="38"/>
      <c r="J36" s="22"/>
      <c r="K36" s="22"/>
    </row>
    <row r="37" spans="1:11" ht="13.8" thickBot="1" x14ac:dyDescent="0.3">
      <c r="A37" s="189"/>
      <c r="B37" s="38"/>
      <c r="C37" s="117"/>
      <c r="D37" s="117"/>
      <c r="E37" s="38"/>
      <c r="F37" s="38"/>
      <c r="G37" s="38"/>
      <c r="H37" s="38"/>
      <c r="I37" s="38"/>
      <c r="J37" s="22"/>
      <c r="K37" s="22"/>
    </row>
    <row r="38" spans="1:11" ht="13.8" thickBot="1" x14ac:dyDescent="0.3">
      <c r="A38" s="189">
        <v>4</v>
      </c>
      <c r="B38" s="568" t="s">
        <v>27</v>
      </c>
      <c r="C38" s="569"/>
      <c r="D38" s="570"/>
      <c r="E38" s="38"/>
      <c r="F38" s="38"/>
      <c r="G38" s="38"/>
      <c r="H38" s="38"/>
      <c r="I38" s="38"/>
      <c r="J38" s="22"/>
      <c r="K38" s="22"/>
    </row>
    <row r="39" spans="1:11" s="1" customFormat="1" ht="3.75" customHeight="1" thickBot="1" x14ac:dyDescent="0.3">
      <c r="A39" s="189"/>
      <c r="B39" s="567"/>
      <c r="C39" s="567"/>
      <c r="D39" s="567"/>
      <c r="E39" s="117"/>
      <c r="F39" s="117"/>
      <c r="G39" s="38"/>
      <c r="H39" s="38"/>
      <c r="I39" s="38"/>
      <c r="J39" s="38"/>
      <c r="K39" s="38"/>
    </row>
    <row r="40" spans="1:11" ht="13.5" customHeight="1" thickBot="1" x14ac:dyDescent="0.3">
      <c r="A40" s="189"/>
      <c r="B40" s="199" t="s">
        <v>94</v>
      </c>
      <c r="C40" s="559"/>
      <c r="D40" s="560"/>
      <c r="E40" s="38"/>
      <c r="F40" s="38"/>
      <c r="G40" s="38"/>
      <c r="H40" s="38"/>
      <c r="I40" s="38"/>
      <c r="J40" s="22"/>
      <c r="K40" s="22"/>
    </row>
    <row r="41" spans="1:11" x14ac:dyDescent="0.25">
      <c r="A41" s="189"/>
      <c r="B41" s="38"/>
      <c r="C41" s="38"/>
      <c r="D41" s="38"/>
      <c r="E41" s="38"/>
      <c r="F41" s="38"/>
      <c r="G41" s="38"/>
      <c r="H41" s="38"/>
      <c r="I41" s="38"/>
      <c r="J41" s="22"/>
      <c r="K41" s="22"/>
    </row>
    <row r="42" spans="1:11" ht="24" customHeight="1" x14ac:dyDescent="0.25">
      <c r="A42" s="189"/>
      <c r="B42" s="72" t="s">
        <v>20</v>
      </c>
      <c r="C42" s="72"/>
      <c r="D42" s="38"/>
      <c r="E42" s="38"/>
      <c r="F42" s="38"/>
      <c r="G42" s="38"/>
      <c r="H42" s="38"/>
      <c r="I42" s="38"/>
      <c r="J42" s="22"/>
      <c r="K42" s="22"/>
    </row>
    <row r="43" spans="1:11" x14ac:dyDescent="0.25">
      <c r="A43" s="189"/>
      <c r="B43" s="38"/>
      <c r="C43" s="38"/>
      <c r="D43" s="38"/>
      <c r="E43" s="38"/>
      <c r="F43" s="38"/>
      <c r="G43" s="38"/>
      <c r="H43" s="38"/>
      <c r="I43" s="38"/>
      <c r="J43" s="22"/>
      <c r="K43" s="22"/>
    </row>
    <row r="44" spans="1:11" hidden="1" x14ac:dyDescent="0.25">
      <c r="A44" s="74"/>
      <c r="B44" s="22"/>
      <c r="C44" s="22"/>
      <c r="D44" s="22"/>
      <c r="E44" s="22"/>
      <c r="F44" s="22"/>
      <c r="G44" s="22"/>
      <c r="H44" s="22"/>
      <c r="I44" s="22"/>
      <c r="J44" s="22"/>
      <c r="K44" s="22"/>
    </row>
    <row r="45" spans="1:11" hidden="1" x14ac:dyDescent="0.25">
      <c r="A45" s="74"/>
      <c r="B45" s="22"/>
      <c r="C45" s="22"/>
      <c r="D45" s="22"/>
      <c r="E45" s="22"/>
      <c r="F45" s="22"/>
      <c r="G45" s="22"/>
      <c r="H45" s="22"/>
      <c r="I45" s="22"/>
      <c r="J45" s="22"/>
      <c r="K45" s="22"/>
    </row>
  </sheetData>
  <sheetProtection password="8E56" sheet="1" objects="1" scenarios="1" selectLockedCells="1"/>
  <mergeCells count="23">
    <mergeCell ref="B7:D7"/>
    <mergeCell ref="B16:D16"/>
    <mergeCell ref="C12:D12"/>
    <mergeCell ref="B10:B14"/>
    <mergeCell ref="C13:D13"/>
    <mergeCell ref="C14:D14"/>
    <mergeCell ref="C9:D9"/>
    <mergeCell ref="C10:D10"/>
    <mergeCell ref="C19:D19"/>
    <mergeCell ref="C20:D20"/>
    <mergeCell ref="C21:D21"/>
    <mergeCell ref="B8:D8"/>
    <mergeCell ref="B17:D17"/>
    <mergeCell ref="C11:D11"/>
    <mergeCell ref="C18:D18"/>
    <mergeCell ref="C40:D40"/>
    <mergeCell ref="C22:D22"/>
    <mergeCell ref="C29:D29"/>
    <mergeCell ref="D35:E35"/>
    <mergeCell ref="B31:E31"/>
    <mergeCell ref="B39:D39"/>
    <mergeCell ref="B38:D38"/>
    <mergeCell ref="B23:B26"/>
  </mergeCells>
  <phoneticPr fontId="3" type="noConversion"/>
  <conditionalFormatting sqref="G33:G36">
    <cfRule type="cellIs" dxfId="66" priority="1" stopIfTrue="1" operator="equal">
      <formula>"Pinchar aquí para ver notas"</formula>
    </cfRule>
  </conditionalFormatting>
  <dataValidations xWindow="518" yWindow="604" count="5">
    <dataValidation type="list" allowBlank="1" showInputMessage="1" showErrorMessage="1" prompt="Introduzca un valor de la lista desplegable" sqref="C34">
      <formula1>INDIRECT(C33)</formula1>
    </dataValidation>
    <dataValidation type="list" allowBlank="1" showInputMessage="1" showErrorMessage="1" prompt="Introduzca un valor de la lista desplegable" sqref="C40">
      <formula1>TipoProyecto</formula1>
    </dataValidation>
    <dataValidation type="list" allowBlank="1" showInputMessage="1" showErrorMessage="1" prompt="Introduzca un valor de la lista desplegable" sqref="C33">
      <formula1>TipoObra</formula1>
    </dataValidation>
    <dataValidation type="list" allowBlank="1" showInputMessage="1" showErrorMessage="1" prompt="Introduzca un valor de la lista desplegable" sqref="C35">
      <formula1>INDIRECT($C$33&amp;"_"&amp;$C$34)</formula1>
    </dataValidation>
    <dataValidation type="list" allowBlank="1" showInputMessage="1" showErrorMessage="1" sqref="C22:D22">
      <formula1>Territorio</formula1>
    </dataValidation>
  </dataValidations>
  <pageMargins left="0.53" right="0.56000000000000005" top="0.4" bottom="0.62" header="0" footer="0"/>
  <pageSetup paperSize="9" scale="96" fitToHeight="0" orientation="landscape" r:id="rId1"/>
  <headerFooter alignWithMargins="0"/>
  <cellWatches>
    <cellWatch r="D40"/>
  </cellWatches>
  <drawing r:id="rId2"/>
  <legacyDrawing r:id="rId3"/>
  <picture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7" tint="0.59999389629810485"/>
    <pageSetUpPr fitToPage="1"/>
  </sheetPr>
  <dimension ref="A1:W172"/>
  <sheetViews>
    <sheetView showGridLines="0" showRowColHeaders="0" zoomScale="85" zoomScaleNormal="85" zoomScaleSheetLayoutView="85" workbookViewId="0"/>
  </sheetViews>
  <sheetFormatPr baseColWidth="10" defaultColWidth="0" defaultRowHeight="13.2" zeroHeight="1" x14ac:dyDescent="0.25"/>
  <cols>
    <col min="1" max="1" width="3.6640625" style="25" customWidth="1"/>
    <col min="2" max="2" width="13.109375" style="22" customWidth="1"/>
    <col min="3" max="3" width="27.44140625" style="22" customWidth="1"/>
    <col min="4" max="4" width="13.88671875" style="22" customWidth="1"/>
    <col min="5" max="5" width="15.6640625" style="23" customWidth="1"/>
    <col min="6" max="6" width="15" style="23" customWidth="1"/>
    <col min="7" max="7" width="12.6640625" style="23" customWidth="1"/>
    <col min="8" max="10" width="11.6640625" style="23" customWidth="1"/>
    <col min="11" max="11" width="17" style="23" customWidth="1"/>
    <col min="12" max="12" width="14.33203125" style="23" customWidth="1"/>
    <col min="13" max="13" width="1.44140625" style="23" customWidth="1"/>
    <col min="14" max="14" width="13.44140625" style="24" hidden="1" customWidth="1"/>
    <col min="15" max="15" width="11.6640625" style="24" hidden="1" customWidth="1"/>
    <col min="16" max="20" width="11.6640625" style="23" hidden="1" customWidth="1"/>
    <col min="21" max="21" width="22.5546875" style="23" hidden="1" customWidth="1"/>
    <col min="22" max="22" width="19.109375" style="23" hidden="1" customWidth="1"/>
    <col min="23" max="16384" width="0" style="23" hidden="1"/>
  </cols>
  <sheetData>
    <row r="1" spans="1:15" x14ac:dyDescent="0.25">
      <c r="C1" s="23"/>
      <c r="D1" s="23"/>
    </row>
    <row r="2" spans="1:15" x14ac:dyDescent="0.25">
      <c r="C2" s="23"/>
      <c r="D2" s="23"/>
    </row>
    <row r="3" spans="1:15" x14ac:dyDescent="0.25">
      <c r="C3" s="23"/>
      <c r="D3" s="23"/>
    </row>
    <row r="4" spans="1:15" x14ac:dyDescent="0.25">
      <c r="B4" s="26" t="s">
        <v>49</v>
      </c>
      <c r="C4" s="27"/>
      <c r="D4" s="23"/>
    </row>
    <row r="5" spans="1:15" ht="13.8" thickBot="1" x14ac:dyDescent="0.3">
      <c r="B5" s="28"/>
      <c r="C5" s="23"/>
      <c r="D5" s="23"/>
    </row>
    <row r="6" spans="1:15" ht="14.4" thickBot="1" x14ac:dyDescent="0.3">
      <c r="A6" s="29">
        <v>1</v>
      </c>
      <c r="B6" s="658" t="s">
        <v>85</v>
      </c>
      <c r="C6" s="667"/>
      <c r="D6" s="667"/>
      <c r="E6" s="667"/>
      <c r="F6" s="659"/>
    </row>
    <row r="7" spans="1:15" s="32" customFormat="1" ht="3.75" customHeight="1" thickBot="1" x14ac:dyDescent="0.3">
      <c r="A7" s="30"/>
      <c r="B7" s="567"/>
      <c r="C7" s="567"/>
      <c r="D7" s="567"/>
      <c r="E7" s="567"/>
      <c r="F7" s="567"/>
      <c r="N7" s="33"/>
      <c r="O7" s="33"/>
    </row>
    <row r="8" spans="1:15" x14ac:dyDescent="0.25">
      <c r="B8" s="588" t="s">
        <v>8</v>
      </c>
      <c r="C8" s="589"/>
      <c r="D8" s="704" t="str">
        <f>IF(ISBLANK(INTRO!C18),"",INTRO!C18)</f>
        <v/>
      </c>
      <c r="E8" s="705"/>
      <c r="F8" s="706"/>
    </row>
    <row r="9" spans="1:15" x14ac:dyDescent="0.25">
      <c r="B9" s="583" t="s">
        <v>7</v>
      </c>
      <c r="C9" s="584"/>
      <c r="D9" s="707" t="str">
        <f>IF(ISBLANK(INTRO!C19),"",INTRO!C19)</f>
        <v/>
      </c>
      <c r="E9" s="708"/>
      <c r="F9" s="709"/>
    </row>
    <row r="10" spans="1:15" ht="13.8" thickBot="1" x14ac:dyDescent="0.3">
      <c r="B10" s="687" t="s">
        <v>6</v>
      </c>
      <c r="C10" s="688"/>
      <c r="D10" s="710" t="str">
        <f>IF(ISBLANK(INTRO!C20),"",INTRO!C20)</f>
        <v/>
      </c>
      <c r="E10" s="711"/>
      <c r="F10" s="712"/>
      <c r="G10" s="22"/>
    </row>
    <row r="11" spans="1:15" ht="13.8" thickBot="1" x14ac:dyDescent="0.3">
      <c r="B11" s="28"/>
      <c r="C11" s="23"/>
      <c r="D11" s="23"/>
      <c r="G11" s="22"/>
    </row>
    <row r="12" spans="1:15" s="37" customFormat="1" ht="13.8" thickBot="1" x14ac:dyDescent="0.3">
      <c r="A12" s="34">
        <v>2</v>
      </c>
      <c r="B12" s="658" t="s">
        <v>118</v>
      </c>
      <c r="C12" s="667"/>
      <c r="D12" s="667"/>
      <c r="E12" s="667"/>
      <c r="F12" s="659"/>
      <c r="G12" s="22"/>
      <c r="H12" s="22"/>
      <c r="I12" s="22"/>
      <c r="J12" s="22"/>
      <c r="K12" s="22"/>
      <c r="L12" s="22"/>
      <c r="M12" s="22"/>
      <c r="N12" s="35"/>
      <c r="O12" s="36"/>
    </row>
    <row r="13" spans="1:15" s="41" customFormat="1" ht="3.75" customHeight="1" thickBot="1" x14ac:dyDescent="0.3">
      <c r="A13" s="30"/>
      <c r="B13" s="567"/>
      <c r="C13" s="567"/>
      <c r="D13" s="567"/>
      <c r="E13" s="567"/>
      <c r="F13" s="567"/>
      <c r="G13" s="38"/>
      <c r="H13" s="38"/>
      <c r="I13" s="38"/>
      <c r="J13" s="38"/>
      <c r="K13" s="38"/>
      <c r="L13" s="38"/>
      <c r="M13" s="38"/>
      <c r="N13" s="39"/>
      <c r="O13" s="40"/>
    </row>
    <row r="14" spans="1:15" s="37" customFormat="1" x14ac:dyDescent="0.25">
      <c r="A14" s="25"/>
      <c r="B14" s="588" t="s">
        <v>81</v>
      </c>
      <c r="C14" s="589"/>
      <c r="D14" s="590"/>
      <c r="E14" s="591"/>
      <c r="F14" s="592"/>
      <c r="G14" s="22"/>
      <c r="H14" s="22"/>
      <c r="I14" s="22"/>
      <c r="J14" s="22"/>
      <c r="K14" s="22"/>
      <c r="L14" s="22"/>
      <c r="M14" s="22"/>
      <c r="N14" s="35"/>
      <c r="O14" s="36"/>
    </row>
    <row r="15" spans="1:15" s="37" customFormat="1" x14ac:dyDescent="0.25">
      <c r="A15" s="25"/>
      <c r="B15" s="583" t="s">
        <v>7</v>
      </c>
      <c r="C15" s="584"/>
      <c r="D15" s="585"/>
      <c r="E15" s="586"/>
      <c r="F15" s="587"/>
      <c r="G15" s="22"/>
      <c r="H15" s="22"/>
      <c r="I15" s="22"/>
      <c r="J15" s="22"/>
      <c r="K15" s="22"/>
      <c r="L15" s="22"/>
      <c r="M15" s="22"/>
      <c r="N15" s="35"/>
      <c r="O15" s="36"/>
    </row>
    <row r="16" spans="1:15" s="37" customFormat="1" x14ac:dyDescent="0.25">
      <c r="A16" s="25"/>
      <c r="B16" s="583" t="s">
        <v>6</v>
      </c>
      <c r="C16" s="584"/>
      <c r="D16" s="585"/>
      <c r="E16" s="586"/>
      <c r="F16" s="587"/>
      <c r="G16" s="22"/>
      <c r="H16" s="22"/>
      <c r="I16" s="22"/>
      <c r="J16" s="22"/>
      <c r="K16" s="22"/>
      <c r="L16" s="22"/>
      <c r="M16" s="22"/>
      <c r="N16" s="35"/>
      <c r="O16" s="36"/>
    </row>
    <row r="17" spans="1:17" s="37" customFormat="1" x14ac:dyDescent="0.25">
      <c r="A17" s="25"/>
      <c r="B17" s="583" t="s">
        <v>9</v>
      </c>
      <c r="C17" s="584"/>
      <c r="D17" s="585"/>
      <c r="E17" s="586"/>
      <c r="F17" s="587"/>
      <c r="G17" s="22"/>
      <c r="H17" s="22"/>
      <c r="I17" s="22"/>
      <c r="J17" s="22"/>
      <c r="K17" s="22"/>
      <c r="L17" s="22"/>
      <c r="M17" s="22"/>
      <c r="N17" s="35"/>
      <c r="O17" s="36"/>
    </row>
    <row r="18" spans="1:17" s="37" customFormat="1" x14ac:dyDescent="0.25">
      <c r="A18" s="25"/>
      <c r="B18" s="583" t="s">
        <v>77</v>
      </c>
      <c r="C18" s="584"/>
      <c r="D18" s="585"/>
      <c r="E18" s="586"/>
      <c r="F18" s="587"/>
      <c r="G18" s="22"/>
      <c r="H18" s="22"/>
      <c r="I18" s="22"/>
      <c r="J18" s="22"/>
      <c r="K18" s="22"/>
      <c r="L18" s="22"/>
      <c r="M18" s="22"/>
      <c r="N18" s="35"/>
      <c r="O18" s="36"/>
    </row>
    <row r="19" spans="1:17" s="37" customFormat="1" ht="13.8" thickBot="1" x14ac:dyDescent="0.3">
      <c r="A19" s="25"/>
      <c r="B19" s="687" t="s">
        <v>78</v>
      </c>
      <c r="C19" s="688"/>
      <c r="D19" s="689"/>
      <c r="E19" s="690"/>
      <c r="F19" s="691"/>
      <c r="G19" s="22"/>
      <c r="H19" s="22"/>
      <c r="I19" s="22"/>
      <c r="J19" s="22"/>
      <c r="K19" s="22"/>
      <c r="L19" s="22"/>
      <c r="M19" s="22"/>
      <c r="N19" s="35"/>
      <c r="O19" s="36"/>
    </row>
    <row r="20" spans="1:17" ht="13.8" thickBot="1" x14ac:dyDescent="0.3">
      <c r="B20" s="23"/>
      <c r="C20" s="42"/>
      <c r="D20" s="38"/>
      <c r="E20" s="38"/>
      <c r="F20" s="31"/>
      <c r="G20" s="31"/>
      <c r="H20" s="31"/>
      <c r="I20" s="31"/>
      <c r="J20" s="31"/>
      <c r="K20" s="31"/>
      <c r="L20" s="31"/>
      <c r="M20" s="38"/>
      <c r="N20" s="43"/>
      <c r="O20" s="43"/>
      <c r="P20" s="31"/>
      <c r="Q20" s="31"/>
    </row>
    <row r="21" spans="1:17" ht="13.5" customHeight="1" thickBot="1" x14ac:dyDescent="0.3">
      <c r="A21" s="34">
        <v>3</v>
      </c>
      <c r="B21" s="355" t="s">
        <v>1265</v>
      </c>
      <c r="C21" s="356"/>
      <c r="D21" s="356"/>
      <c r="E21" s="80"/>
      <c r="F21" s="80"/>
      <c r="G21" s="80"/>
      <c r="H21" s="80"/>
      <c r="I21" s="80"/>
      <c r="J21" s="80"/>
      <c r="K21" s="80"/>
      <c r="L21" s="81"/>
      <c r="M21" s="44"/>
      <c r="N21" s="43"/>
      <c r="O21" s="43"/>
      <c r="P21" s="31"/>
      <c r="Q21" s="31"/>
    </row>
    <row r="22" spans="1:17" ht="3" customHeight="1" thickBot="1" x14ac:dyDescent="0.3">
      <c r="B22" s="38"/>
      <c r="C22" s="38"/>
      <c r="D22" s="38"/>
      <c r="E22" s="492"/>
      <c r="F22" s="493"/>
      <c r="G22" s="492"/>
      <c r="H22" s="494"/>
      <c r="I22" s="493"/>
      <c r="J22" s="492"/>
      <c r="K22" s="494"/>
      <c r="L22" s="495"/>
      <c r="M22" s="38"/>
      <c r="N22" s="43"/>
      <c r="O22" s="43"/>
      <c r="P22" s="31"/>
      <c r="Q22" s="31"/>
    </row>
    <row r="23" spans="1:17" ht="13.8" thickBot="1" x14ac:dyDescent="0.3">
      <c r="B23" s="661" t="s">
        <v>3</v>
      </c>
      <c r="C23" s="664" t="s">
        <v>4</v>
      </c>
      <c r="D23" s="680" t="s">
        <v>57</v>
      </c>
      <c r="E23" s="668" t="s">
        <v>119</v>
      </c>
      <c r="F23" s="671" t="s">
        <v>860</v>
      </c>
      <c r="G23" s="668" t="s">
        <v>869</v>
      </c>
      <c r="H23" s="696"/>
      <c r="I23" s="671"/>
      <c r="J23" s="668"/>
      <c r="K23" s="696" t="s">
        <v>186</v>
      </c>
      <c r="L23" s="692" t="s">
        <v>1285</v>
      </c>
      <c r="M23" s="45"/>
      <c r="N23" s="686" t="s">
        <v>128</v>
      </c>
      <c r="O23" s="685" t="s">
        <v>129</v>
      </c>
    </row>
    <row r="24" spans="1:17" ht="26.25" customHeight="1" thickBot="1" x14ac:dyDescent="0.3">
      <c r="B24" s="662"/>
      <c r="C24" s="665"/>
      <c r="D24" s="681"/>
      <c r="E24" s="669"/>
      <c r="F24" s="672"/>
      <c r="G24" s="678" t="s">
        <v>30</v>
      </c>
      <c r="H24" s="695" t="s">
        <v>58</v>
      </c>
      <c r="I24" s="672"/>
      <c r="J24" s="678" t="s">
        <v>5</v>
      </c>
      <c r="K24" s="695"/>
      <c r="L24" s="693"/>
      <c r="M24" s="45"/>
      <c r="N24" s="686"/>
      <c r="O24" s="685"/>
    </row>
    <row r="25" spans="1:17" ht="13.8" thickBot="1" x14ac:dyDescent="0.3">
      <c r="B25" s="663"/>
      <c r="C25" s="666"/>
      <c r="D25" s="682"/>
      <c r="E25" s="670"/>
      <c r="F25" s="673"/>
      <c r="G25" s="679"/>
      <c r="H25" s="497" t="s">
        <v>59</v>
      </c>
      <c r="I25" s="498" t="s">
        <v>60</v>
      </c>
      <c r="J25" s="679"/>
      <c r="K25" s="697"/>
      <c r="L25" s="694"/>
      <c r="M25" s="45"/>
      <c r="N25" s="686"/>
      <c r="O25" s="685"/>
    </row>
    <row r="26" spans="1:17" ht="13.8" thickBot="1" x14ac:dyDescent="0.3">
      <c r="B26" s="455">
        <v>170101</v>
      </c>
      <c r="C26" s="456" t="s">
        <v>1</v>
      </c>
      <c r="D26" s="457" t="s">
        <v>62</v>
      </c>
      <c r="E26" s="478"/>
      <c r="F26" s="424"/>
      <c r="G26" s="478"/>
      <c r="H26" s="409"/>
      <c r="I26" s="424"/>
      <c r="J26" s="478"/>
      <c r="K26" s="496" t="str">
        <f>IF(F26&gt;0,IF(SUM(G26:J26)&gt;0,ROUND(-F26+SUM(G26:J26),3),"Indicar gestión"),IF(SUM(G26:J26)&gt;0,IF(E26&gt;0,"Indicar peso","Indicar generación"),IF(E26&gt;0,"Indicar peso","")))</f>
        <v/>
      </c>
      <c r="L26" s="551"/>
      <c r="M26" s="46"/>
      <c r="N26" s="232">
        <f>IF(Calculos!J3&gt;0,Calculos!J3,0.7)</f>
        <v>2500</v>
      </c>
      <c r="O26" s="235">
        <f t="shared" ref="O26:O57" si="0">IF(E26&gt;0,E26,F26/N26*1000)</f>
        <v>0</v>
      </c>
    </row>
    <row r="27" spans="1:17" ht="13.8" thickBot="1" x14ac:dyDescent="0.3">
      <c r="B27" s="383">
        <v>170103</v>
      </c>
      <c r="C27" s="214" t="s">
        <v>63</v>
      </c>
      <c r="D27" s="271" t="s">
        <v>62</v>
      </c>
      <c r="E27" s="274"/>
      <c r="F27" s="278"/>
      <c r="G27" s="274"/>
      <c r="H27" s="270"/>
      <c r="I27" s="278"/>
      <c r="J27" s="274"/>
      <c r="K27" s="425" t="str">
        <f t="shared" ref="K27:K90" si="1">IF(F27&gt;0,IF(SUM(G27:J27)&gt;0,ROUND(-F27+SUM(G27:J27),3),"Indicar gestión"),IF(SUM(G27:J27)&gt;0,IF(E27&gt;0,"Indicar peso","Indicar generación"),IF(E27&gt;0,"Indicar peso","")))</f>
        <v/>
      </c>
      <c r="L27" s="552"/>
      <c r="M27" s="46"/>
      <c r="N27" s="232">
        <f>IF(Calculos!J4&gt;0,Calculos!J4,0.7)</f>
        <v>1500</v>
      </c>
      <c r="O27" s="235">
        <f t="shared" si="0"/>
        <v>0</v>
      </c>
    </row>
    <row r="28" spans="1:17" ht="27" thickBot="1" x14ac:dyDescent="0.3">
      <c r="B28" s="383">
        <v>170802</v>
      </c>
      <c r="C28" s="214" t="s">
        <v>143</v>
      </c>
      <c r="D28" s="271" t="s">
        <v>1076</v>
      </c>
      <c r="E28" s="274"/>
      <c r="F28" s="278"/>
      <c r="G28" s="274"/>
      <c r="H28" s="270"/>
      <c r="I28" s="278"/>
      <c r="J28" s="274"/>
      <c r="K28" s="425" t="str">
        <f t="shared" si="1"/>
        <v/>
      </c>
      <c r="L28" s="552"/>
      <c r="M28" s="46"/>
      <c r="N28" s="232">
        <f>IF(Calculos!J5&gt;0,Calculos!J5,0.7)</f>
        <v>875</v>
      </c>
      <c r="O28" s="235">
        <f t="shared" si="0"/>
        <v>0</v>
      </c>
    </row>
    <row r="29" spans="1:17" ht="27" thickBot="1" x14ac:dyDescent="0.3">
      <c r="B29" s="383" t="s">
        <v>1070</v>
      </c>
      <c r="C29" s="214" t="s">
        <v>169</v>
      </c>
      <c r="D29" s="271" t="s">
        <v>34</v>
      </c>
      <c r="E29" s="274"/>
      <c r="F29" s="278"/>
      <c r="G29" s="274"/>
      <c r="H29" s="270"/>
      <c r="I29" s="278"/>
      <c r="J29" s="274"/>
      <c r="K29" s="425" t="str">
        <f t="shared" si="1"/>
        <v/>
      </c>
      <c r="L29" s="552"/>
      <c r="M29" s="46"/>
      <c r="N29" s="232">
        <f>IF(Calculos!J6&gt;0,Calculos!J6,0.7)</f>
        <v>500</v>
      </c>
      <c r="O29" s="235">
        <f t="shared" si="0"/>
        <v>0</v>
      </c>
    </row>
    <row r="30" spans="1:17" ht="27" thickBot="1" x14ac:dyDescent="0.3">
      <c r="B30" s="383" t="s">
        <v>1071</v>
      </c>
      <c r="C30" s="214" t="s">
        <v>142</v>
      </c>
      <c r="D30" s="271" t="s">
        <v>34</v>
      </c>
      <c r="E30" s="274"/>
      <c r="F30" s="278"/>
      <c r="G30" s="274"/>
      <c r="H30" s="270"/>
      <c r="I30" s="278"/>
      <c r="J30" s="274"/>
      <c r="K30" s="425" t="str">
        <f t="shared" si="1"/>
        <v/>
      </c>
      <c r="L30" s="552"/>
      <c r="M30" s="46"/>
      <c r="N30" s="232">
        <f>IF(Calculos!J7&gt;0,Calculos!J7,0.7)</f>
        <v>2000</v>
      </c>
      <c r="O30" s="235">
        <f t="shared" si="0"/>
        <v>0</v>
      </c>
    </row>
    <row r="31" spans="1:17" ht="13.8" thickBot="1" x14ac:dyDescent="0.3">
      <c r="B31" s="383">
        <v>170201</v>
      </c>
      <c r="C31" s="214" t="s">
        <v>0</v>
      </c>
      <c r="D31" s="271" t="s">
        <v>0</v>
      </c>
      <c r="E31" s="274"/>
      <c r="F31" s="278"/>
      <c r="G31" s="274"/>
      <c r="H31" s="270"/>
      <c r="I31" s="278"/>
      <c r="J31" s="274"/>
      <c r="K31" s="425" t="str">
        <f t="shared" si="1"/>
        <v/>
      </c>
      <c r="L31" s="552"/>
      <c r="M31" s="46"/>
      <c r="N31" s="232">
        <f>IF(Calculos!J8&gt;0,Calculos!J8,0.7)</f>
        <v>545.5</v>
      </c>
      <c r="O31" s="235">
        <f t="shared" si="0"/>
        <v>0</v>
      </c>
    </row>
    <row r="32" spans="1:17" ht="27" thickBot="1" x14ac:dyDescent="0.3">
      <c r="B32" s="383">
        <v>170202</v>
      </c>
      <c r="C32" s="214" t="s">
        <v>2</v>
      </c>
      <c r="D32" s="271" t="s">
        <v>1076</v>
      </c>
      <c r="E32" s="274"/>
      <c r="F32" s="278"/>
      <c r="G32" s="274"/>
      <c r="H32" s="270"/>
      <c r="I32" s="278"/>
      <c r="J32" s="274"/>
      <c r="K32" s="425" t="str">
        <f t="shared" si="1"/>
        <v/>
      </c>
      <c r="L32" s="552"/>
      <c r="M32" s="46"/>
      <c r="N32" s="232">
        <f>IF(Calculos!J9&gt;0,Calculos!J9,0.7)</f>
        <v>2233.3333333333335</v>
      </c>
      <c r="O32" s="235">
        <f t="shared" si="0"/>
        <v>0</v>
      </c>
    </row>
    <row r="33" spans="2:15" ht="27" thickBot="1" x14ac:dyDescent="0.3">
      <c r="B33" s="383">
        <v>170203</v>
      </c>
      <c r="C33" s="214" t="s">
        <v>133</v>
      </c>
      <c r="D33" s="271" t="s">
        <v>1076</v>
      </c>
      <c r="E33" s="274"/>
      <c r="F33" s="278"/>
      <c r="G33" s="274"/>
      <c r="H33" s="270"/>
      <c r="I33" s="278"/>
      <c r="J33" s="274"/>
      <c r="K33" s="425" t="str">
        <f t="shared" si="1"/>
        <v/>
      </c>
      <c r="L33" s="552"/>
      <c r="M33" s="46"/>
      <c r="N33" s="232">
        <f>IF(Calculos!J10&gt;0,Calculos!J10,0.7)</f>
        <v>1243.8888888888889</v>
      </c>
      <c r="O33" s="235">
        <f t="shared" si="0"/>
        <v>0</v>
      </c>
    </row>
    <row r="34" spans="2:15" ht="40.200000000000003" thickBot="1" x14ac:dyDescent="0.3">
      <c r="B34" s="383" t="s">
        <v>1072</v>
      </c>
      <c r="C34" s="214" t="s">
        <v>159</v>
      </c>
      <c r="D34" s="271" t="s">
        <v>1076</v>
      </c>
      <c r="E34" s="274"/>
      <c r="F34" s="278"/>
      <c r="G34" s="274"/>
      <c r="H34" s="270"/>
      <c r="I34" s="278"/>
      <c r="J34" s="274"/>
      <c r="K34" s="425" t="str">
        <f t="shared" si="1"/>
        <v/>
      </c>
      <c r="L34" s="552"/>
      <c r="M34" s="46"/>
      <c r="N34" s="232">
        <f>IF(Calculos!J11&gt;0,Calculos!J11,0.7)</f>
        <v>500</v>
      </c>
      <c r="O34" s="235">
        <f t="shared" si="0"/>
        <v>0</v>
      </c>
    </row>
    <row r="35" spans="2:15" ht="40.200000000000003" thickBot="1" x14ac:dyDescent="0.3">
      <c r="B35" s="383" t="s">
        <v>1073</v>
      </c>
      <c r="C35" s="214" t="s">
        <v>1074</v>
      </c>
      <c r="D35" s="271" t="s">
        <v>34</v>
      </c>
      <c r="E35" s="274"/>
      <c r="F35" s="278"/>
      <c r="G35" s="274"/>
      <c r="H35" s="270"/>
      <c r="I35" s="278"/>
      <c r="J35" s="274"/>
      <c r="K35" s="425" t="str">
        <f t="shared" si="1"/>
        <v/>
      </c>
      <c r="L35" s="552"/>
      <c r="M35" s="46"/>
      <c r="N35" s="232">
        <f>IF(Calculos!J12&gt;0,Calculos!J12,0.7)</f>
        <v>500</v>
      </c>
      <c r="O35" s="235">
        <f t="shared" si="0"/>
        <v>0</v>
      </c>
    </row>
    <row r="36" spans="2:15" ht="40.200000000000003" thickBot="1" x14ac:dyDescent="0.3">
      <c r="B36" s="383">
        <v>170302</v>
      </c>
      <c r="C36" s="214" t="s">
        <v>1075</v>
      </c>
      <c r="D36" s="271" t="s">
        <v>1076</v>
      </c>
      <c r="E36" s="274"/>
      <c r="F36" s="278"/>
      <c r="G36" s="274"/>
      <c r="H36" s="270"/>
      <c r="I36" s="278"/>
      <c r="J36" s="274"/>
      <c r="K36" s="425" t="str">
        <f t="shared" si="1"/>
        <v/>
      </c>
      <c r="L36" s="552"/>
      <c r="M36" s="46"/>
      <c r="N36" s="232">
        <f>IF(Calculos!J13&gt;0,Calculos!J13,0.7)</f>
        <v>1300</v>
      </c>
      <c r="O36" s="235">
        <f t="shared" si="0"/>
        <v>0</v>
      </c>
    </row>
    <row r="37" spans="2:15" ht="27" thickBot="1" x14ac:dyDescent="0.3">
      <c r="B37" s="383" t="s">
        <v>1077</v>
      </c>
      <c r="C37" s="214" t="s">
        <v>160</v>
      </c>
      <c r="D37" s="271" t="s">
        <v>34</v>
      </c>
      <c r="E37" s="274"/>
      <c r="F37" s="278"/>
      <c r="G37" s="274"/>
      <c r="H37" s="270"/>
      <c r="I37" s="278"/>
      <c r="J37" s="274"/>
      <c r="K37" s="425" t="str">
        <f t="shared" si="1"/>
        <v/>
      </c>
      <c r="L37" s="552"/>
      <c r="M37" s="46"/>
      <c r="N37" s="232">
        <f>IF(Calculos!J14&gt;0,Calculos!J14,0.7)</f>
        <v>500</v>
      </c>
      <c r="O37" s="235">
        <f t="shared" si="0"/>
        <v>0</v>
      </c>
    </row>
    <row r="38" spans="2:15" ht="13.8" thickBot="1" x14ac:dyDescent="0.3">
      <c r="B38" s="383">
        <v>170401</v>
      </c>
      <c r="C38" s="214" t="s">
        <v>66</v>
      </c>
      <c r="D38" s="271" t="s">
        <v>47</v>
      </c>
      <c r="E38" s="274"/>
      <c r="F38" s="278"/>
      <c r="G38" s="274"/>
      <c r="H38" s="270"/>
      <c r="I38" s="278"/>
      <c r="J38" s="274"/>
      <c r="K38" s="425" t="str">
        <f t="shared" si="1"/>
        <v/>
      </c>
      <c r="L38" s="552"/>
      <c r="M38" s="46"/>
      <c r="N38" s="232">
        <f>IF(Calculos!J15&gt;0,Calculos!J15,0.7)</f>
        <v>8700</v>
      </c>
      <c r="O38" s="235">
        <f t="shared" si="0"/>
        <v>0</v>
      </c>
    </row>
    <row r="39" spans="2:15" ht="13.8" thickBot="1" x14ac:dyDescent="0.3">
      <c r="B39" s="383">
        <v>170402</v>
      </c>
      <c r="C39" s="214" t="s">
        <v>67</v>
      </c>
      <c r="D39" s="271" t="s">
        <v>47</v>
      </c>
      <c r="E39" s="274"/>
      <c r="F39" s="278"/>
      <c r="G39" s="274"/>
      <c r="H39" s="270"/>
      <c r="I39" s="278"/>
      <c r="J39" s="274"/>
      <c r="K39" s="425" t="str">
        <f t="shared" si="1"/>
        <v/>
      </c>
      <c r="L39" s="552"/>
      <c r="M39" s="46"/>
      <c r="N39" s="232">
        <f>IF(Calculos!J16&gt;0,Calculos!J16,0.7)</f>
        <v>2700</v>
      </c>
      <c r="O39" s="235">
        <f t="shared" si="0"/>
        <v>0</v>
      </c>
    </row>
    <row r="40" spans="2:15" ht="13.8" thickBot="1" x14ac:dyDescent="0.3">
      <c r="B40" s="383">
        <v>170403</v>
      </c>
      <c r="C40" s="214" t="s">
        <v>135</v>
      </c>
      <c r="D40" s="271" t="s">
        <v>47</v>
      </c>
      <c r="E40" s="274"/>
      <c r="F40" s="278"/>
      <c r="G40" s="274"/>
      <c r="H40" s="270"/>
      <c r="I40" s="278"/>
      <c r="J40" s="274"/>
      <c r="K40" s="425" t="str">
        <f t="shared" si="1"/>
        <v/>
      </c>
      <c r="L40" s="552"/>
      <c r="M40" s="46"/>
      <c r="N40" s="232">
        <f>IF(Calculos!J17&gt;0,Calculos!J17,0.7)</f>
        <v>9300</v>
      </c>
      <c r="O40" s="235">
        <f t="shared" si="0"/>
        <v>0</v>
      </c>
    </row>
    <row r="41" spans="2:15" ht="13.8" thickBot="1" x14ac:dyDescent="0.3">
      <c r="B41" s="383">
        <v>170404</v>
      </c>
      <c r="C41" s="214" t="s">
        <v>136</v>
      </c>
      <c r="D41" s="271" t="s">
        <v>47</v>
      </c>
      <c r="E41" s="274"/>
      <c r="F41" s="278"/>
      <c r="G41" s="274"/>
      <c r="H41" s="270"/>
      <c r="I41" s="278"/>
      <c r="J41" s="274"/>
      <c r="K41" s="425" t="str">
        <f t="shared" si="1"/>
        <v/>
      </c>
      <c r="L41" s="552"/>
      <c r="M41" s="46"/>
      <c r="N41" s="232">
        <f>IF(Calculos!J18&gt;0,Calculos!J18,0.7)</f>
        <v>9300</v>
      </c>
      <c r="O41" s="235">
        <f t="shared" si="0"/>
        <v>0</v>
      </c>
    </row>
    <row r="42" spans="2:15" ht="13.8" thickBot="1" x14ac:dyDescent="0.3">
      <c r="B42" s="383">
        <v>170405</v>
      </c>
      <c r="C42" s="214" t="s">
        <v>1079</v>
      </c>
      <c r="D42" s="271" t="s">
        <v>47</v>
      </c>
      <c r="E42" s="274"/>
      <c r="F42" s="278"/>
      <c r="G42" s="274"/>
      <c r="H42" s="270"/>
      <c r="I42" s="278"/>
      <c r="J42" s="274"/>
      <c r="K42" s="425" t="str">
        <f t="shared" si="1"/>
        <v/>
      </c>
      <c r="L42" s="552"/>
      <c r="M42" s="46"/>
      <c r="N42" s="232">
        <f>IF(Calculos!J19&gt;0,Calculos!J19,0.7)</f>
        <v>7850</v>
      </c>
      <c r="O42" s="235">
        <f t="shared" si="0"/>
        <v>0</v>
      </c>
    </row>
    <row r="43" spans="2:15" ht="13.8" thickBot="1" x14ac:dyDescent="0.3">
      <c r="B43" s="383">
        <v>170406</v>
      </c>
      <c r="C43" s="214" t="s">
        <v>138</v>
      </c>
      <c r="D43" s="271" t="s">
        <v>47</v>
      </c>
      <c r="E43" s="274"/>
      <c r="F43" s="278"/>
      <c r="G43" s="274"/>
      <c r="H43" s="270"/>
      <c r="I43" s="278"/>
      <c r="J43" s="274"/>
      <c r="K43" s="425" t="str">
        <f t="shared" si="1"/>
        <v/>
      </c>
      <c r="L43" s="552"/>
      <c r="M43" s="46"/>
      <c r="N43" s="232">
        <f>IF(Calculos!J20&gt;0,Calculos!J20,0.7)</f>
        <v>7310</v>
      </c>
      <c r="O43" s="235">
        <f t="shared" si="0"/>
        <v>0</v>
      </c>
    </row>
    <row r="44" spans="2:15" ht="13.8" thickBot="1" x14ac:dyDescent="0.3">
      <c r="B44" s="383">
        <v>170407</v>
      </c>
      <c r="C44" s="246" t="s">
        <v>139</v>
      </c>
      <c r="D44" s="271" t="s">
        <v>47</v>
      </c>
      <c r="E44" s="274"/>
      <c r="F44" s="278"/>
      <c r="G44" s="274"/>
      <c r="H44" s="270"/>
      <c r="I44" s="278"/>
      <c r="J44" s="274"/>
      <c r="K44" s="425" t="str">
        <f t="shared" si="1"/>
        <v/>
      </c>
      <c r="L44" s="552"/>
      <c r="M44" s="46"/>
      <c r="N44" s="232">
        <f>IF(Calculos!J21&gt;0,Calculos!J21,0.7)</f>
        <v>1500</v>
      </c>
      <c r="O44" s="235">
        <f t="shared" si="0"/>
        <v>0</v>
      </c>
    </row>
    <row r="45" spans="2:15" ht="13.8" thickBot="1" x14ac:dyDescent="0.3">
      <c r="B45" s="383">
        <v>170411</v>
      </c>
      <c r="C45" s="214" t="s">
        <v>1080</v>
      </c>
      <c r="D45" s="271" t="s">
        <v>47</v>
      </c>
      <c r="E45" s="274"/>
      <c r="F45" s="278"/>
      <c r="G45" s="274"/>
      <c r="H45" s="270"/>
      <c r="I45" s="278"/>
      <c r="J45" s="274"/>
      <c r="K45" s="425" t="str">
        <f t="shared" si="1"/>
        <v/>
      </c>
      <c r="L45" s="552"/>
      <c r="M45" s="46"/>
      <c r="N45" s="232">
        <f>IF(Calculos!J22&gt;0,Calculos!J22,0.7)</f>
        <v>1250</v>
      </c>
      <c r="O45" s="235">
        <f t="shared" si="0"/>
        <v>0</v>
      </c>
    </row>
    <row r="46" spans="2:15" ht="27" thickBot="1" x14ac:dyDescent="0.3">
      <c r="B46" s="383">
        <v>170504</v>
      </c>
      <c r="C46" s="214" t="s">
        <v>1081</v>
      </c>
      <c r="D46" s="271" t="s">
        <v>62</v>
      </c>
      <c r="E46" s="274"/>
      <c r="F46" s="278"/>
      <c r="G46" s="274"/>
      <c r="H46" s="270"/>
      <c r="I46" s="278"/>
      <c r="J46" s="274"/>
      <c r="K46" s="425" t="str">
        <f t="shared" si="1"/>
        <v/>
      </c>
      <c r="L46" s="552"/>
      <c r="M46" s="46"/>
      <c r="N46" s="232">
        <f>IF(Calculos!J23&gt;0,Calculos!J23,0.7)</f>
        <v>2068.4375</v>
      </c>
      <c r="O46" s="235">
        <f t="shared" si="0"/>
        <v>0</v>
      </c>
    </row>
    <row r="47" spans="2:15" ht="27" thickBot="1" x14ac:dyDescent="0.3">
      <c r="B47" s="383">
        <v>170107</v>
      </c>
      <c r="C47" s="214" t="s">
        <v>1082</v>
      </c>
      <c r="D47" s="271" t="s">
        <v>62</v>
      </c>
      <c r="E47" s="274"/>
      <c r="F47" s="278"/>
      <c r="G47" s="274"/>
      <c r="H47" s="270"/>
      <c r="I47" s="278"/>
      <c r="J47" s="274"/>
      <c r="K47" s="425" t="str">
        <f t="shared" si="1"/>
        <v/>
      </c>
      <c r="L47" s="552"/>
      <c r="M47" s="46"/>
      <c r="N47" s="232">
        <f>IF(Calculos!J24&gt;0,Calculos!J24,0.7)</f>
        <v>2200</v>
      </c>
      <c r="O47" s="235">
        <f t="shared" si="0"/>
        <v>0</v>
      </c>
    </row>
    <row r="48" spans="2:15" ht="27" thickBot="1" x14ac:dyDescent="0.3">
      <c r="B48" s="383">
        <v>170604</v>
      </c>
      <c r="C48" s="214" t="s">
        <v>141</v>
      </c>
      <c r="D48" s="271" t="s">
        <v>1083</v>
      </c>
      <c r="E48" s="274"/>
      <c r="F48" s="278"/>
      <c r="G48" s="274"/>
      <c r="H48" s="270"/>
      <c r="I48" s="278"/>
      <c r="J48" s="274"/>
      <c r="K48" s="425" t="str">
        <f t="shared" si="1"/>
        <v/>
      </c>
      <c r="L48" s="552"/>
      <c r="M48" s="46"/>
      <c r="N48" s="232">
        <f>IF(Calculos!J25&gt;0,Calculos!J25,0.7)</f>
        <v>71.25</v>
      </c>
      <c r="O48" s="235">
        <f t="shared" si="0"/>
        <v>0</v>
      </c>
    </row>
    <row r="49" spans="2:15" ht="27" thickBot="1" x14ac:dyDescent="0.3">
      <c r="B49" s="383">
        <v>170904</v>
      </c>
      <c r="C49" s="214" t="s">
        <v>1084</v>
      </c>
      <c r="D49" s="271" t="s">
        <v>1076</v>
      </c>
      <c r="E49" s="274"/>
      <c r="F49" s="278"/>
      <c r="G49" s="274"/>
      <c r="H49" s="270"/>
      <c r="I49" s="278"/>
      <c r="J49" s="274"/>
      <c r="K49" s="425" t="str">
        <f t="shared" si="1"/>
        <v/>
      </c>
      <c r="L49" s="552"/>
      <c r="M49" s="46"/>
      <c r="N49" s="232">
        <f>IF(Calculos!J26&gt;0,Calculos!J26,0.7)</f>
        <v>1250</v>
      </c>
      <c r="O49" s="235">
        <f t="shared" si="0"/>
        <v>0</v>
      </c>
    </row>
    <row r="50" spans="2:15" ht="27" thickBot="1" x14ac:dyDescent="0.3">
      <c r="B50" s="383" t="s">
        <v>369</v>
      </c>
      <c r="C50" s="214" t="s">
        <v>1085</v>
      </c>
      <c r="D50" s="271" t="s">
        <v>1076</v>
      </c>
      <c r="E50" s="274"/>
      <c r="F50" s="278"/>
      <c r="G50" s="274"/>
      <c r="H50" s="270"/>
      <c r="I50" s="278"/>
      <c r="J50" s="274"/>
      <c r="K50" s="425" t="str">
        <f t="shared" si="1"/>
        <v/>
      </c>
      <c r="L50" s="552"/>
      <c r="M50" s="46"/>
      <c r="N50" s="232">
        <f>IF(Calculos!J27&gt;0,Calculos!J27,0.7)</f>
        <v>900</v>
      </c>
      <c r="O50" s="235">
        <f t="shared" si="0"/>
        <v>0</v>
      </c>
    </row>
    <row r="51" spans="2:15" ht="13.8" thickBot="1" x14ac:dyDescent="0.3">
      <c r="B51" s="383">
        <v>150101</v>
      </c>
      <c r="C51" s="214" t="s">
        <v>1086</v>
      </c>
      <c r="D51" s="271" t="s">
        <v>1087</v>
      </c>
      <c r="E51" s="274"/>
      <c r="F51" s="278"/>
      <c r="G51" s="274"/>
      <c r="H51" s="270"/>
      <c r="I51" s="278"/>
      <c r="J51" s="274"/>
      <c r="K51" s="425" t="str">
        <f t="shared" si="1"/>
        <v/>
      </c>
      <c r="L51" s="552"/>
      <c r="M51" s="46"/>
      <c r="N51" s="232">
        <f>IF(Calculos!J28&gt;0,Calculos!J28,0.7)</f>
        <v>900</v>
      </c>
      <c r="O51" s="235">
        <f t="shared" si="0"/>
        <v>0</v>
      </c>
    </row>
    <row r="52" spans="2:15" ht="27" thickBot="1" x14ac:dyDescent="0.3">
      <c r="B52" s="383">
        <v>150102</v>
      </c>
      <c r="C52" s="214" t="s">
        <v>1088</v>
      </c>
      <c r="D52" s="271" t="s">
        <v>1087</v>
      </c>
      <c r="E52" s="274"/>
      <c r="F52" s="278"/>
      <c r="G52" s="274"/>
      <c r="H52" s="270"/>
      <c r="I52" s="278"/>
      <c r="J52" s="274"/>
      <c r="K52" s="425" t="str">
        <f t="shared" si="1"/>
        <v/>
      </c>
      <c r="L52" s="552"/>
      <c r="M52" s="46"/>
      <c r="N52" s="232">
        <f>IF(Calculos!J29&gt;0,Calculos!J29,0.7)</f>
        <v>1243.8888888888889</v>
      </c>
      <c r="O52" s="235">
        <f t="shared" si="0"/>
        <v>0</v>
      </c>
    </row>
    <row r="53" spans="2:15" ht="27" thickBot="1" x14ac:dyDescent="0.3">
      <c r="B53" s="383">
        <v>150103</v>
      </c>
      <c r="C53" s="214" t="s">
        <v>1089</v>
      </c>
      <c r="D53" s="271" t="s">
        <v>1087</v>
      </c>
      <c r="E53" s="274"/>
      <c r="F53" s="278"/>
      <c r="G53" s="274"/>
      <c r="H53" s="270"/>
      <c r="I53" s="278"/>
      <c r="J53" s="274"/>
      <c r="K53" s="425" t="str">
        <f t="shared" si="1"/>
        <v/>
      </c>
      <c r="L53" s="552"/>
      <c r="M53" s="46"/>
      <c r="N53" s="232">
        <f>IF(Calculos!J30&gt;0,Calculos!J30,0.7)</f>
        <v>545.5</v>
      </c>
      <c r="O53" s="235">
        <f t="shared" si="0"/>
        <v>0</v>
      </c>
    </row>
    <row r="54" spans="2:15" ht="27" thickBot="1" x14ac:dyDescent="0.3">
      <c r="B54" s="383">
        <v>150104</v>
      </c>
      <c r="C54" s="214" t="s">
        <v>1090</v>
      </c>
      <c r="D54" s="271" t="s">
        <v>1087</v>
      </c>
      <c r="E54" s="274"/>
      <c r="F54" s="278"/>
      <c r="G54" s="274"/>
      <c r="H54" s="270"/>
      <c r="I54" s="278"/>
      <c r="J54" s="274"/>
      <c r="K54" s="425" t="str">
        <f t="shared" si="1"/>
        <v/>
      </c>
      <c r="L54" s="552"/>
      <c r="M54" s="46"/>
      <c r="N54" s="232">
        <f>IF(Calculos!J31&gt;0,Calculos!J31,0.7)</f>
        <v>0.7</v>
      </c>
      <c r="O54" s="235">
        <f t="shared" si="0"/>
        <v>0</v>
      </c>
    </row>
    <row r="55" spans="2:15" ht="13.8" thickBot="1" x14ac:dyDescent="0.3">
      <c r="B55" s="383">
        <v>150105</v>
      </c>
      <c r="C55" s="214" t="s">
        <v>1091</v>
      </c>
      <c r="D55" s="271" t="s">
        <v>1087</v>
      </c>
      <c r="E55" s="274"/>
      <c r="F55" s="278"/>
      <c r="G55" s="274"/>
      <c r="H55" s="270"/>
      <c r="I55" s="278"/>
      <c r="J55" s="274"/>
      <c r="K55" s="425" t="str">
        <f t="shared" si="1"/>
        <v/>
      </c>
      <c r="L55" s="552"/>
      <c r="M55" s="46"/>
      <c r="N55" s="232">
        <f>IF(Calculos!J32&gt;0,Calculos!J32,0.7)</f>
        <v>0.7</v>
      </c>
      <c r="O55" s="235">
        <f t="shared" si="0"/>
        <v>0</v>
      </c>
    </row>
    <row r="56" spans="2:15" ht="13.8" thickBot="1" x14ac:dyDescent="0.3">
      <c r="B56" s="383">
        <v>150106</v>
      </c>
      <c r="C56" s="214" t="s">
        <v>1092</v>
      </c>
      <c r="D56" s="271" t="s">
        <v>1087</v>
      </c>
      <c r="E56" s="274"/>
      <c r="F56" s="278"/>
      <c r="G56" s="274"/>
      <c r="H56" s="270"/>
      <c r="I56" s="278"/>
      <c r="J56" s="274"/>
      <c r="K56" s="425" t="str">
        <f t="shared" si="1"/>
        <v/>
      </c>
      <c r="L56" s="552"/>
      <c r="M56" s="46"/>
      <c r="N56" s="232">
        <f>IF(Calculos!J33&gt;0,Calculos!J33,0.7)</f>
        <v>0.7</v>
      </c>
      <c r="O56" s="235">
        <f t="shared" si="0"/>
        <v>0</v>
      </c>
    </row>
    <row r="57" spans="2:15" ht="13.8" thickBot="1" x14ac:dyDescent="0.3">
      <c r="B57" s="383" t="s">
        <v>586</v>
      </c>
      <c r="C57" s="214" t="s">
        <v>1093</v>
      </c>
      <c r="D57" s="271" t="s">
        <v>69</v>
      </c>
      <c r="E57" s="274"/>
      <c r="F57" s="278"/>
      <c r="G57" s="274"/>
      <c r="H57" s="270"/>
      <c r="I57" s="278"/>
      <c r="J57" s="274"/>
      <c r="K57" s="425" t="str">
        <f t="shared" si="1"/>
        <v/>
      </c>
      <c r="L57" s="552"/>
      <c r="M57" s="46"/>
      <c r="N57" s="232">
        <f>IF(Calculos!J34&gt;0,Calculos!J34,0.7)</f>
        <v>0.7</v>
      </c>
      <c r="O57" s="235">
        <f t="shared" si="0"/>
        <v>0</v>
      </c>
    </row>
    <row r="58" spans="2:15" ht="27" thickBot="1" x14ac:dyDescent="0.3">
      <c r="B58" s="383" t="s">
        <v>1094</v>
      </c>
      <c r="C58" s="214" t="s">
        <v>70</v>
      </c>
      <c r="D58" s="271" t="s">
        <v>34</v>
      </c>
      <c r="E58" s="274"/>
      <c r="F58" s="278"/>
      <c r="G58" s="274"/>
      <c r="H58" s="270"/>
      <c r="I58" s="278"/>
      <c r="J58" s="274"/>
      <c r="K58" s="425" t="str">
        <f t="shared" si="1"/>
        <v/>
      </c>
      <c r="L58" s="552"/>
      <c r="M58" s="46"/>
      <c r="N58" s="232">
        <f>IF(Calculos!J35&gt;0,Calculos!J35,0.7)</f>
        <v>0.7</v>
      </c>
      <c r="O58" s="235">
        <f t="shared" ref="O58:O89" si="2">IF(E58&gt;0,E58,F58/N58*1000)</f>
        <v>0</v>
      </c>
    </row>
    <row r="59" spans="2:15" ht="53.4" thickBot="1" x14ac:dyDescent="0.3">
      <c r="B59" s="383">
        <v>200301</v>
      </c>
      <c r="C59" s="214" t="s">
        <v>1095</v>
      </c>
      <c r="D59" s="271" t="s">
        <v>1076</v>
      </c>
      <c r="E59" s="274"/>
      <c r="F59" s="278"/>
      <c r="G59" s="274"/>
      <c r="H59" s="270"/>
      <c r="I59" s="278"/>
      <c r="J59" s="274"/>
      <c r="K59" s="425" t="str">
        <f t="shared" si="1"/>
        <v/>
      </c>
      <c r="L59" s="552"/>
      <c r="M59" s="46"/>
      <c r="N59" s="232">
        <f>IF(Calculos!J36&gt;0,Calculos!J36,0.7)</f>
        <v>900</v>
      </c>
      <c r="O59" s="235">
        <f t="shared" si="2"/>
        <v>0</v>
      </c>
    </row>
    <row r="60" spans="2:15" ht="13.8" thickBot="1" x14ac:dyDescent="0.3">
      <c r="B60" s="383">
        <v>200307</v>
      </c>
      <c r="C60" s="214" t="s">
        <v>1096</v>
      </c>
      <c r="D60" s="271" t="s">
        <v>72</v>
      </c>
      <c r="E60" s="274"/>
      <c r="F60" s="278"/>
      <c r="G60" s="274"/>
      <c r="H60" s="270"/>
      <c r="I60" s="278"/>
      <c r="J60" s="274"/>
      <c r="K60" s="425" t="str">
        <f t="shared" si="1"/>
        <v/>
      </c>
      <c r="L60" s="552"/>
      <c r="M60" s="46"/>
      <c r="N60" s="232">
        <f>IF(Calculos!J37&gt;0,Calculos!J37,0.7)</f>
        <v>1250</v>
      </c>
      <c r="O60" s="235">
        <f t="shared" si="2"/>
        <v>0</v>
      </c>
    </row>
    <row r="61" spans="2:15" ht="13.8" thickBot="1" x14ac:dyDescent="0.3">
      <c r="B61" s="383">
        <v>200307</v>
      </c>
      <c r="C61" s="214" t="s">
        <v>1097</v>
      </c>
      <c r="D61" s="271" t="s">
        <v>72</v>
      </c>
      <c r="E61" s="274"/>
      <c r="F61" s="278"/>
      <c r="G61" s="274"/>
      <c r="H61" s="270"/>
      <c r="I61" s="278"/>
      <c r="J61" s="274"/>
      <c r="K61" s="425" t="str">
        <f t="shared" si="1"/>
        <v/>
      </c>
      <c r="L61" s="552"/>
      <c r="M61" s="46"/>
      <c r="N61" s="232">
        <f>IF(Calculos!J38&gt;0,Calculos!J38,0.7)</f>
        <v>1250</v>
      </c>
      <c r="O61" s="235">
        <f t="shared" si="2"/>
        <v>0</v>
      </c>
    </row>
    <row r="62" spans="2:15" ht="13.8" thickBot="1" x14ac:dyDescent="0.3">
      <c r="B62" s="383">
        <v>200307</v>
      </c>
      <c r="C62" s="214" t="s">
        <v>1098</v>
      </c>
      <c r="D62" s="271" t="s">
        <v>72</v>
      </c>
      <c r="E62" s="274"/>
      <c r="F62" s="278"/>
      <c r="G62" s="274"/>
      <c r="H62" s="270"/>
      <c r="I62" s="278"/>
      <c r="J62" s="274"/>
      <c r="K62" s="425" t="str">
        <f t="shared" si="1"/>
        <v/>
      </c>
      <c r="L62" s="552"/>
      <c r="M62" s="46"/>
      <c r="N62" s="232">
        <f>IF(Calculos!J39&gt;0,Calculos!J39,0.7)</f>
        <v>1250</v>
      </c>
      <c r="O62" s="235">
        <f t="shared" si="2"/>
        <v>0</v>
      </c>
    </row>
    <row r="63" spans="2:15" ht="13.8" thickBot="1" x14ac:dyDescent="0.3">
      <c r="B63" s="383">
        <v>200307</v>
      </c>
      <c r="C63" s="214" t="s">
        <v>1099</v>
      </c>
      <c r="D63" s="271" t="s">
        <v>72</v>
      </c>
      <c r="E63" s="274"/>
      <c r="F63" s="278"/>
      <c r="G63" s="274"/>
      <c r="H63" s="270"/>
      <c r="I63" s="278"/>
      <c r="J63" s="274"/>
      <c r="K63" s="425" t="str">
        <f t="shared" si="1"/>
        <v/>
      </c>
      <c r="L63" s="552"/>
      <c r="M63" s="46"/>
      <c r="N63" s="232">
        <f>IF(Calculos!J40&gt;0,Calculos!J40,0.7)</f>
        <v>1250</v>
      </c>
      <c r="O63" s="235">
        <f t="shared" si="2"/>
        <v>0</v>
      </c>
    </row>
    <row r="64" spans="2:15" ht="40.200000000000003" thickBot="1" x14ac:dyDescent="0.3">
      <c r="B64" s="383" t="s">
        <v>1094</v>
      </c>
      <c r="C64" s="214" t="s">
        <v>1100</v>
      </c>
      <c r="D64" s="271" t="s">
        <v>72</v>
      </c>
      <c r="E64" s="274"/>
      <c r="F64" s="278"/>
      <c r="G64" s="274"/>
      <c r="H64" s="270"/>
      <c r="I64" s="278"/>
      <c r="J64" s="274"/>
      <c r="K64" s="425" t="str">
        <f t="shared" si="1"/>
        <v/>
      </c>
      <c r="L64" s="552"/>
      <c r="M64" s="46"/>
      <c r="N64" s="232">
        <f>IF(Calculos!J41&gt;0,Calculos!J41,0.7)</f>
        <v>0.7</v>
      </c>
      <c r="O64" s="235">
        <f t="shared" si="2"/>
        <v>0</v>
      </c>
    </row>
    <row r="65" spans="2:15" ht="40.200000000000003" thickBot="1" x14ac:dyDescent="0.3">
      <c r="B65" s="383">
        <v>160214</v>
      </c>
      <c r="C65" s="214" t="s">
        <v>147</v>
      </c>
      <c r="D65" s="271" t="s">
        <v>72</v>
      </c>
      <c r="E65" s="274"/>
      <c r="F65" s="278"/>
      <c r="G65" s="274"/>
      <c r="H65" s="270"/>
      <c r="I65" s="278"/>
      <c r="J65" s="274"/>
      <c r="K65" s="425" t="str">
        <f t="shared" si="1"/>
        <v/>
      </c>
      <c r="L65" s="552"/>
      <c r="M65" s="46"/>
      <c r="N65" s="232">
        <f>IF(Calculos!J42&gt;0,Calculos!J42,0.7)</f>
        <v>0.7</v>
      </c>
      <c r="O65" s="235">
        <f t="shared" si="2"/>
        <v>0</v>
      </c>
    </row>
    <row r="66" spans="2:15" ht="27" thickBot="1" x14ac:dyDescent="0.3">
      <c r="B66" s="383">
        <v>150104</v>
      </c>
      <c r="C66" s="214" t="s">
        <v>1101</v>
      </c>
      <c r="D66" s="271" t="s">
        <v>1087</v>
      </c>
      <c r="E66" s="274"/>
      <c r="F66" s="278"/>
      <c r="G66" s="274"/>
      <c r="H66" s="270"/>
      <c r="I66" s="278"/>
      <c r="J66" s="274"/>
      <c r="K66" s="425" t="str">
        <f t="shared" si="1"/>
        <v/>
      </c>
      <c r="L66" s="552"/>
      <c r="M66" s="46"/>
      <c r="N66" s="232">
        <f>IF(Calculos!J43&gt;0,Calculos!J43,0.7)</f>
        <v>0.7</v>
      </c>
      <c r="O66" s="235">
        <f t="shared" si="2"/>
        <v>0</v>
      </c>
    </row>
    <row r="67" spans="2:15" ht="13.8" thickBot="1" x14ac:dyDescent="0.3">
      <c r="B67" s="383" t="s">
        <v>438</v>
      </c>
      <c r="C67" s="214" t="s">
        <v>1091</v>
      </c>
      <c r="D67" s="271" t="s">
        <v>1087</v>
      </c>
      <c r="E67" s="274"/>
      <c r="F67" s="278"/>
      <c r="G67" s="274"/>
      <c r="H67" s="270"/>
      <c r="I67" s="278"/>
      <c r="J67" s="274"/>
      <c r="K67" s="425" t="str">
        <f t="shared" si="1"/>
        <v/>
      </c>
      <c r="L67" s="552"/>
      <c r="M67" s="46"/>
      <c r="N67" s="232">
        <f>IF(Calculos!J44&gt;0,Calculos!J44,0.7)</f>
        <v>0.7</v>
      </c>
      <c r="O67" s="235">
        <f t="shared" si="2"/>
        <v>0</v>
      </c>
    </row>
    <row r="68" spans="2:15" ht="40.200000000000003" thickBot="1" x14ac:dyDescent="0.3">
      <c r="B68" s="383" t="s">
        <v>1102</v>
      </c>
      <c r="C68" s="214" t="s">
        <v>1103</v>
      </c>
      <c r="D68" s="271" t="s">
        <v>34</v>
      </c>
      <c r="E68" s="274"/>
      <c r="F68" s="278"/>
      <c r="G68" s="274"/>
      <c r="H68" s="270"/>
      <c r="I68" s="278"/>
      <c r="J68" s="274"/>
      <c r="K68" s="425" t="str">
        <f t="shared" si="1"/>
        <v/>
      </c>
      <c r="L68" s="552"/>
      <c r="M68" s="46"/>
      <c r="N68" s="232">
        <f>IF(Calculos!J45&gt;0,Calculos!J45,0.7)</f>
        <v>500</v>
      </c>
      <c r="O68" s="235">
        <f t="shared" si="2"/>
        <v>0</v>
      </c>
    </row>
    <row r="69" spans="2:15" ht="27" thickBot="1" x14ac:dyDescent="0.3">
      <c r="B69" s="383" t="s">
        <v>1104</v>
      </c>
      <c r="C69" s="214" t="s">
        <v>151</v>
      </c>
      <c r="D69" s="271" t="s">
        <v>34</v>
      </c>
      <c r="E69" s="274"/>
      <c r="F69" s="278"/>
      <c r="G69" s="274"/>
      <c r="H69" s="270"/>
      <c r="I69" s="278"/>
      <c r="J69" s="274"/>
      <c r="K69" s="425" t="str">
        <f t="shared" si="1"/>
        <v/>
      </c>
      <c r="L69" s="552"/>
      <c r="M69" s="46"/>
      <c r="N69" s="232">
        <f>IF(Calculos!J46&gt;0,Calculos!J46,0.7)</f>
        <v>500</v>
      </c>
      <c r="O69" s="235">
        <f t="shared" si="2"/>
        <v>0</v>
      </c>
    </row>
    <row r="70" spans="2:15" ht="40.200000000000003" thickBot="1" x14ac:dyDescent="0.3">
      <c r="B70" s="383" t="s">
        <v>1105</v>
      </c>
      <c r="C70" s="214" t="s">
        <v>157</v>
      </c>
      <c r="D70" s="271" t="s">
        <v>34</v>
      </c>
      <c r="E70" s="274"/>
      <c r="F70" s="278"/>
      <c r="G70" s="274"/>
      <c r="H70" s="270"/>
      <c r="I70" s="278"/>
      <c r="J70" s="274"/>
      <c r="K70" s="425" t="str">
        <f t="shared" si="1"/>
        <v/>
      </c>
      <c r="L70" s="552"/>
      <c r="M70" s="46"/>
      <c r="N70" s="232">
        <f>IF(Calculos!J47&gt;0,Calculos!J47,0.7)</f>
        <v>500</v>
      </c>
      <c r="O70" s="235">
        <f t="shared" si="2"/>
        <v>0</v>
      </c>
    </row>
    <row r="71" spans="2:15" ht="40.200000000000003" thickBot="1" x14ac:dyDescent="0.3">
      <c r="B71" s="383" t="s">
        <v>1106</v>
      </c>
      <c r="C71" s="214" t="s">
        <v>1107</v>
      </c>
      <c r="D71" s="271" t="s">
        <v>34</v>
      </c>
      <c r="E71" s="274"/>
      <c r="F71" s="278"/>
      <c r="G71" s="274"/>
      <c r="H71" s="270"/>
      <c r="I71" s="278"/>
      <c r="J71" s="274"/>
      <c r="K71" s="425" t="str">
        <f t="shared" si="1"/>
        <v/>
      </c>
      <c r="L71" s="552"/>
      <c r="M71" s="46"/>
      <c r="N71" s="232">
        <f>IF(Calculos!J48&gt;0,Calculos!J48,0.7)</f>
        <v>0.7</v>
      </c>
      <c r="O71" s="235">
        <f t="shared" si="2"/>
        <v>0</v>
      </c>
    </row>
    <row r="72" spans="2:15" ht="27" thickBot="1" x14ac:dyDescent="0.3">
      <c r="B72" s="383" t="s">
        <v>1108</v>
      </c>
      <c r="C72" s="214" t="s">
        <v>74</v>
      </c>
      <c r="D72" s="271" t="s">
        <v>34</v>
      </c>
      <c r="E72" s="274"/>
      <c r="F72" s="278"/>
      <c r="G72" s="274"/>
      <c r="H72" s="270"/>
      <c r="I72" s="278"/>
      <c r="J72" s="274"/>
      <c r="K72" s="425" t="str">
        <f t="shared" si="1"/>
        <v/>
      </c>
      <c r="L72" s="552"/>
      <c r="M72" s="46"/>
      <c r="N72" s="232">
        <f>IF(Calculos!J49&gt;0,Calculos!J49,0.7)</f>
        <v>9300</v>
      </c>
      <c r="O72" s="235">
        <f t="shared" si="2"/>
        <v>0</v>
      </c>
    </row>
    <row r="73" spans="2:15" ht="27" thickBot="1" x14ac:dyDescent="0.3">
      <c r="B73" s="383" t="s">
        <v>1109</v>
      </c>
      <c r="C73" s="214" t="s">
        <v>1110</v>
      </c>
      <c r="D73" s="271" t="s">
        <v>34</v>
      </c>
      <c r="E73" s="274"/>
      <c r="F73" s="278"/>
      <c r="G73" s="274"/>
      <c r="H73" s="270"/>
      <c r="I73" s="278"/>
      <c r="J73" s="274"/>
      <c r="K73" s="425" t="str">
        <f t="shared" si="1"/>
        <v/>
      </c>
      <c r="L73" s="552"/>
      <c r="M73" s="46"/>
      <c r="N73" s="232">
        <f>IF(Calculos!J50&gt;0,Calculos!J50,0.7)</f>
        <v>0.7</v>
      </c>
      <c r="O73" s="235">
        <f t="shared" si="2"/>
        <v>0</v>
      </c>
    </row>
    <row r="74" spans="2:15" ht="27" thickBot="1" x14ac:dyDescent="0.3">
      <c r="B74" s="383" t="s">
        <v>1111</v>
      </c>
      <c r="C74" s="214" t="s">
        <v>152</v>
      </c>
      <c r="D74" s="271" t="s">
        <v>34</v>
      </c>
      <c r="E74" s="274"/>
      <c r="F74" s="278"/>
      <c r="G74" s="274"/>
      <c r="H74" s="270"/>
      <c r="I74" s="278"/>
      <c r="J74" s="274"/>
      <c r="K74" s="425" t="str">
        <f t="shared" si="1"/>
        <v/>
      </c>
      <c r="L74" s="552"/>
      <c r="M74" s="46"/>
      <c r="N74" s="232">
        <f>IF(Calculos!J51&gt;0,Calculos!J51,0.7)</f>
        <v>500</v>
      </c>
      <c r="O74" s="235">
        <f t="shared" si="2"/>
        <v>0</v>
      </c>
    </row>
    <row r="75" spans="2:15" ht="27" thickBot="1" x14ac:dyDescent="0.3">
      <c r="B75" s="383" t="s">
        <v>1112</v>
      </c>
      <c r="C75" s="214" t="s">
        <v>153</v>
      </c>
      <c r="D75" s="271" t="s">
        <v>34</v>
      </c>
      <c r="E75" s="274"/>
      <c r="F75" s="278"/>
      <c r="G75" s="274"/>
      <c r="H75" s="270"/>
      <c r="I75" s="278"/>
      <c r="J75" s="274"/>
      <c r="K75" s="425" t="str">
        <f t="shared" si="1"/>
        <v/>
      </c>
      <c r="L75" s="552"/>
      <c r="M75" s="46"/>
      <c r="N75" s="232">
        <f>IF(Calculos!J52&gt;0,Calculos!J52,0.7)</f>
        <v>500</v>
      </c>
      <c r="O75" s="235">
        <f t="shared" si="2"/>
        <v>0</v>
      </c>
    </row>
    <row r="76" spans="2:15" ht="27" thickBot="1" x14ac:dyDescent="0.3">
      <c r="B76" s="383" t="s">
        <v>1113</v>
      </c>
      <c r="C76" s="214" t="s">
        <v>1114</v>
      </c>
      <c r="D76" s="271" t="s">
        <v>34</v>
      </c>
      <c r="E76" s="274"/>
      <c r="F76" s="278"/>
      <c r="G76" s="274"/>
      <c r="H76" s="270"/>
      <c r="I76" s="278"/>
      <c r="J76" s="274"/>
      <c r="K76" s="425" t="str">
        <f t="shared" si="1"/>
        <v/>
      </c>
      <c r="L76" s="552"/>
      <c r="M76" s="46"/>
      <c r="N76" s="232">
        <f>IF(Calculos!J53&gt;0,Calculos!J53,0.7)</f>
        <v>0.7</v>
      </c>
      <c r="O76" s="235">
        <f t="shared" si="2"/>
        <v>0</v>
      </c>
    </row>
    <row r="77" spans="2:15" ht="27" thickBot="1" x14ac:dyDescent="0.3">
      <c r="B77" s="383" t="s">
        <v>1115</v>
      </c>
      <c r="C77" s="214" t="s">
        <v>1116</v>
      </c>
      <c r="D77" s="271" t="s">
        <v>34</v>
      </c>
      <c r="E77" s="274"/>
      <c r="F77" s="278"/>
      <c r="G77" s="274"/>
      <c r="H77" s="270"/>
      <c r="I77" s="278"/>
      <c r="J77" s="274"/>
      <c r="K77" s="425" t="str">
        <f t="shared" si="1"/>
        <v/>
      </c>
      <c r="L77" s="552"/>
      <c r="M77" s="46"/>
      <c r="N77" s="232">
        <f>IF(Calculos!J54&gt;0,Calculos!J54,0.7)</f>
        <v>0.7</v>
      </c>
      <c r="O77" s="235">
        <f t="shared" si="2"/>
        <v>0</v>
      </c>
    </row>
    <row r="78" spans="2:15" ht="27" thickBot="1" x14ac:dyDescent="0.3">
      <c r="B78" s="383" t="s">
        <v>1117</v>
      </c>
      <c r="C78" s="214" t="s">
        <v>1118</v>
      </c>
      <c r="D78" s="271" t="s">
        <v>34</v>
      </c>
      <c r="E78" s="274"/>
      <c r="F78" s="278"/>
      <c r="G78" s="274"/>
      <c r="H78" s="270"/>
      <c r="I78" s="278"/>
      <c r="J78" s="274"/>
      <c r="K78" s="425" t="str">
        <f t="shared" si="1"/>
        <v/>
      </c>
      <c r="L78" s="552"/>
      <c r="M78" s="46"/>
      <c r="N78" s="232">
        <f>IF(Calculos!J55&gt;0,Calculos!J55,0.7)</f>
        <v>500</v>
      </c>
      <c r="O78" s="235">
        <f t="shared" si="2"/>
        <v>0</v>
      </c>
    </row>
    <row r="79" spans="2:15" ht="27" thickBot="1" x14ac:dyDescent="0.3">
      <c r="B79" s="383" t="s">
        <v>1119</v>
      </c>
      <c r="C79" s="246" t="s">
        <v>1120</v>
      </c>
      <c r="D79" s="271" t="s">
        <v>34</v>
      </c>
      <c r="E79" s="274"/>
      <c r="F79" s="278"/>
      <c r="G79" s="274"/>
      <c r="H79" s="270"/>
      <c r="I79" s="278"/>
      <c r="J79" s="274"/>
      <c r="K79" s="425" t="str">
        <f t="shared" si="1"/>
        <v/>
      </c>
      <c r="L79" s="552"/>
      <c r="M79" s="46"/>
      <c r="N79" s="232">
        <f>IF(Calculos!J56&gt;0,Calculos!J56,0.7)</f>
        <v>500</v>
      </c>
      <c r="O79" s="235">
        <f t="shared" si="2"/>
        <v>0</v>
      </c>
    </row>
    <row r="80" spans="2:15" ht="27" thickBot="1" x14ac:dyDescent="0.3">
      <c r="B80" s="383" t="s">
        <v>1121</v>
      </c>
      <c r="C80" s="214" t="s">
        <v>1122</v>
      </c>
      <c r="D80" s="271" t="s">
        <v>34</v>
      </c>
      <c r="E80" s="274"/>
      <c r="F80" s="278"/>
      <c r="G80" s="274"/>
      <c r="H80" s="270"/>
      <c r="I80" s="278"/>
      <c r="J80" s="274"/>
      <c r="K80" s="425" t="str">
        <f t="shared" si="1"/>
        <v/>
      </c>
      <c r="L80" s="552"/>
      <c r="M80" s="46"/>
      <c r="N80" s="232">
        <f>IF(Calculos!J57&gt;0,Calculos!J57,0.7)</f>
        <v>0.7</v>
      </c>
      <c r="O80" s="235">
        <f t="shared" si="2"/>
        <v>0</v>
      </c>
    </row>
    <row r="81" spans="2:15" ht="27" thickBot="1" x14ac:dyDescent="0.3">
      <c r="B81" s="383" t="s">
        <v>1123</v>
      </c>
      <c r="C81" s="214" t="s">
        <v>1124</v>
      </c>
      <c r="D81" s="271" t="s">
        <v>34</v>
      </c>
      <c r="E81" s="274"/>
      <c r="F81" s="278"/>
      <c r="G81" s="274"/>
      <c r="H81" s="270"/>
      <c r="I81" s="278"/>
      <c r="J81" s="274"/>
      <c r="K81" s="425" t="str">
        <f t="shared" si="1"/>
        <v/>
      </c>
      <c r="L81" s="552"/>
      <c r="M81" s="46"/>
      <c r="N81" s="232">
        <f>IF(Calculos!J58&gt;0,Calculos!J58,0.7)</f>
        <v>0.7</v>
      </c>
      <c r="O81" s="235">
        <f t="shared" si="2"/>
        <v>0</v>
      </c>
    </row>
    <row r="82" spans="2:15" ht="27" thickBot="1" x14ac:dyDescent="0.3">
      <c r="B82" s="383" t="s">
        <v>1125</v>
      </c>
      <c r="C82" s="214" t="s">
        <v>75</v>
      </c>
      <c r="D82" s="271" t="s">
        <v>34</v>
      </c>
      <c r="E82" s="274"/>
      <c r="F82" s="278"/>
      <c r="G82" s="274"/>
      <c r="H82" s="270"/>
      <c r="I82" s="278"/>
      <c r="J82" s="274"/>
      <c r="K82" s="425" t="str">
        <f t="shared" si="1"/>
        <v/>
      </c>
      <c r="L82" s="552"/>
      <c r="M82" s="46"/>
      <c r="N82" s="232">
        <f>IF(Calculos!J59&gt;0,Calculos!J59,0.7)</f>
        <v>500</v>
      </c>
      <c r="O82" s="235">
        <f t="shared" si="2"/>
        <v>0</v>
      </c>
    </row>
    <row r="83" spans="2:15" ht="27" thickBot="1" x14ac:dyDescent="0.3">
      <c r="B83" s="383" t="s">
        <v>1126</v>
      </c>
      <c r="C83" s="214" t="s">
        <v>1127</v>
      </c>
      <c r="D83" s="271" t="s">
        <v>34</v>
      </c>
      <c r="E83" s="274"/>
      <c r="F83" s="278"/>
      <c r="G83" s="274"/>
      <c r="H83" s="270"/>
      <c r="I83" s="278"/>
      <c r="J83" s="274"/>
      <c r="K83" s="425" t="str">
        <f t="shared" si="1"/>
        <v/>
      </c>
      <c r="L83" s="552"/>
      <c r="M83" s="46"/>
      <c r="N83" s="232">
        <f>IF(Calculos!J60&gt;0,Calculos!J60,0.7)</f>
        <v>500</v>
      </c>
      <c r="O83" s="235">
        <f t="shared" si="2"/>
        <v>0</v>
      </c>
    </row>
    <row r="84" spans="2:15" ht="27" thickBot="1" x14ac:dyDescent="0.3">
      <c r="B84" s="383" t="s">
        <v>1128</v>
      </c>
      <c r="C84" s="214" t="s">
        <v>1129</v>
      </c>
      <c r="D84" s="271" t="s">
        <v>34</v>
      </c>
      <c r="E84" s="274"/>
      <c r="F84" s="278"/>
      <c r="G84" s="274"/>
      <c r="H84" s="270"/>
      <c r="I84" s="278"/>
      <c r="J84" s="274"/>
      <c r="K84" s="425" t="str">
        <f t="shared" si="1"/>
        <v/>
      </c>
      <c r="L84" s="552"/>
      <c r="M84" s="46"/>
      <c r="N84" s="232">
        <f>IF(Calculos!J61&gt;0,Calculos!J61,0.7)</f>
        <v>500</v>
      </c>
      <c r="O84" s="235">
        <f t="shared" si="2"/>
        <v>0</v>
      </c>
    </row>
    <row r="85" spans="2:15" ht="27" thickBot="1" x14ac:dyDescent="0.3">
      <c r="B85" s="383" t="s">
        <v>1130</v>
      </c>
      <c r="C85" s="214" t="s">
        <v>1131</v>
      </c>
      <c r="D85" s="271" t="s">
        <v>34</v>
      </c>
      <c r="E85" s="274"/>
      <c r="F85" s="278"/>
      <c r="G85" s="274"/>
      <c r="H85" s="270"/>
      <c r="I85" s="278"/>
      <c r="J85" s="274"/>
      <c r="K85" s="425" t="str">
        <f t="shared" si="1"/>
        <v/>
      </c>
      <c r="L85" s="552"/>
      <c r="M85" s="46"/>
      <c r="N85" s="232">
        <f>IF(Calculos!J62&gt;0,Calculos!J62,0.7)</f>
        <v>0.7</v>
      </c>
      <c r="O85" s="235">
        <f t="shared" si="2"/>
        <v>0</v>
      </c>
    </row>
    <row r="86" spans="2:15" ht="27" thickBot="1" x14ac:dyDescent="0.3">
      <c r="B86" s="383" t="s">
        <v>1132</v>
      </c>
      <c r="C86" s="214" t="s">
        <v>1133</v>
      </c>
      <c r="D86" s="271" t="s">
        <v>34</v>
      </c>
      <c r="E86" s="274"/>
      <c r="F86" s="278"/>
      <c r="G86" s="274"/>
      <c r="H86" s="270"/>
      <c r="I86" s="278"/>
      <c r="J86" s="274"/>
      <c r="K86" s="425" t="str">
        <f t="shared" si="1"/>
        <v/>
      </c>
      <c r="L86" s="552"/>
      <c r="M86" s="46"/>
      <c r="N86" s="232">
        <f>IF(Calculos!J63&gt;0,Calculos!J63,0.7)</f>
        <v>0.7</v>
      </c>
      <c r="O86" s="235">
        <f t="shared" si="2"/>
        <v>0</v>
      </c>
    </row>
    <row r="87" spans="2:15" ht="27" thickBot="1" x14ac:dyDescent="0.3">
      <c r="B87" s="383" t="s">
        <v>1134</v>
      </c>
      <c r="C87" s="214" t="s">
        <v>1135</v>
      </c>
      <c r="D87" s="271" t="s">
        <v>34</v>
      </c>
      <c r="E87" s="274"/>
      <c r="F87" s="278"/>
      <c r="G87" s="274"/>
      <c r="H87" s="270"/>
      <c r="I87" s="278"/>
      <c r="J87" s="274"/>
      <c r="K87" s="425" t="str">
        <f t="shared" si="1"/>
        <v/>
      </c>
      <c r="L87" s="552"/>
      <c r="M87" s="46"/>
      <c r="N87" s="232">
        <f>IF(Calculos!J64&gt;0,Calculos!J64,0.7)</f>
        <v>0.7</v>
      </c>
      <c r="O87" s="235">
        <f t="shared" si="2"/>
        <v>0</v>
      </c>
    </row>
    <row r="88" spans="2:15" ht="40.200000000000003" thickBot="1" x14ac:dyDescent="0.3">
      <c r="B88" s="383" t="s">
        <v>1136</v>
      </c>
      <c r="C88" s="214" t="s">
        <v>167</v>
      </c>
      <c r="D88" s="271" t="s">
        <v>34</v>
      </c>
      <c r="E88" s="274"/>
      <c r="F88" s="278"/>
      <c r="G88" s="274"/>
      <c r="H88" s="270"/>
      <c r="I88" s="278"/>
      <c r="J88" s="274"/>
      <c r="K88" s="425" t="str">
        <f t="shared" si="1"/>
        <v/>
      </c>
      <c r="L88" s="552"/>
      <c r="M88" s="46"/>
      <c r="N88" s="232">
        <f>IF(Calculos!J65&gt;0,Calculos!J65,0.7)</f>
        <v>500</v>
      </c>
      <c r="O88" s="235">
        <f t="shared" si="2"/>
        <v>0</v>
      </c>
    </row>
    <row r="89" spans="2:15" ht="40.200000000000003" thickBot="1" x14ac:dyDescent="0.3">
      <c r="B89" s="383" t="s">
        <v>1137</v>
      </c>
      <c r="C89" s="214" t="s">
        <v>168</v>
      </c>
      <c r="D89" s="271" t="s">
        <v>34</v>
      </c>
      <c r="E89" s="274"/>
      <c r="F89" s="278"/>
      <c r="G89" s="274"/>
      <c r="H89" s="270"/>
      <c r="I89" s="278"/>
      <c r="J89" s="274"/>
      <c r="K89" s="425" t="str">
        <f t="shared" si="1"/>
        <v/>
      </c>
      <c r="L89" s="552"/>
      <c r="M89" s="46"/>
      <c r="N89" s="232">
        <f>IF(Calculos!J66&gt;0,Calculos!J66,0.7)</f>
        <v>500</v>
      </c>
      <c r="O89" s="235">
        <f t="shared" si="2"/>
        <v>0</v>
      </c>
    </row>
    <row r="90" spans="2:15" ht="27" thickBot="1" x14ac:dyDescent="0.3">
      <c r="B90" s="383" t="s">
        <v>1138</v>
      </c>
      <c r="C90" s="214" t="s">
        <v>161</v>
      </c>
      <c r="D90" s="271" t="s">
        <v>34</v>
      </c>
      <c r="E90" s="274"/>
      <c r="F90" s="278"/>
      <c r="G90" s="274"/>
      <c r="H90" s="270"/>
      <c r="I90" s="278"/>
      <c r="J90" s="274"/>
      <c r="K90" s="425" t="str">
        <f t="shared" si="1"/>
        <v/>
      </c>
      <c r="L90" s="552"/>
      <c r="M90" s="46"/>
      <c r="N90" s="232">
        <f>IF(Calculos!J67&gt;0,Calculos!J67,0.7)</f>
        <v>500</v>
      </c>
      <c r="O90" s="235">
        <f t="shared" ref="O90:O101" si="3">IF(E90&gt;0,E90,F90/N90*1000)</f>
        <v>0</v>
      </c>
    </row>
    <row r="91" spans="2:15" ht="27" thickBot="1" x14ac:dyDescent="0.3">
      <c r="B91" s="383" t="s">
        <v>1139</v>
      </c>
      <c r="C91" s="214" t="s">
        <v>1140</v>
      </c>
      <c r="D91" s="271" t="s">
        <v>34</v>
      </c>
      <c r="E91" s="274"/>
      <c r="F91" s="278"/>
      <c r="G91" s="274"/>
      <c r="H91" s="270"/>
      <c r="I91" s="278"/>
      <c r="J91" s="274"/>
      <c r="K91" s="425" t="str">
        <f t="shared" ref="K91:K101" si="4">IF(F91&gt;0,IF(SUM(G91:J91)&gt;0,ROUND(-F91+SUM(G91:J91),3),"Indicar gestión"),IF(SUM(G91:J91)&gt;0,IF(E91&gt;0,"Indicar peso","Indicar generación"),IF(E91&gt;0,"Indicar peso","")))</f>
        <v/>
      </c>
      <c r="L91" s="552"/>
      <c r="M91" s="46"/>
      <c r="N91" s="232">
        <f>IF(Calculos!J68&gt;0,Calculos!J68,0.7)</f>
        <v>0.7</v>
      </c>
      <c r="O91" s="235">
        <f t="shared" si="3"/>
        <v>0</v>
      </c>
    </row>
    <row r="92" spans="2:15" ht="27" thickBot="1" x14ac:dyDescent="0.3">
      <c r="B92" s="383" t="s">
        <v>1070</v>
      </c>
      <c r="C92" s="214" t="s">
        <v>169</v>
      </c>
      <c r="D92" s="271" t="s">
        <v>34</v>
      </c>
      <c r="E92" s="274"/>
      <c r="F92" s="278"/>
      <c r="G92" s="274"/>
      <c r="H92" s="270"/>
      <c r="I92" s="278"/>
      <c r="J92" s="274"/>
      <c r="K92" s="425" t="str">
        <f t="shared" si="4"/>
        <v/>
      </c>
      <c r="L92" s="552"/>
      <c r="M92" s="46"/>
      <c r="N92" s="232">
        <f>IF(Calculos!J69&gt;0,Calculos!J69,0.7)</f>
        <v>0.7</v>
      </c>
      <c r="O92" s="235">
        <f t="shared" si="3"/>
        <v>0</v>
      </c>
    </row>
    <row r="93" spans="2:15" ht="40.200000000000003" thickBot="1" x14ac:dyDescent="0.3">
      <c r="B93" s="383" t="s">
        <v>1141</v>
      </c>
      <c r="C93" s="214" t="s">
        <v>162</v>
      </c>
      <c r="D93" s="271" t="s">
        <v>34</v>
      </c>
      <c r="E93" s="274"/>
      <c r="F93" s="278"/>
      <c r="G93" s="274"/>
      <c r="H93" s="270"/>
      <c r="I93" s="278"/>
      <c r="J93" s="274"/>
      <c r="K93" s="425" t="str">
        <f t="shared" si="4"/>
        <v/>
      </c>
      <c r="L93" s="552"/>
      <c r="M93" s="46"/>
      <c r="N93" s="232">
        <f>IF(Calculos!J70&gt;0,Calculos!J70,0.7)</f>
        <v>500</v>
      </c>
      <c r="O93" s="235">
        <f t="shared" si="3"/>
        <v>0</v>
      </c>
    </row>
    <row r="94" spans="2:15" ht="27" thickBot="1" x14ac:dyDescent="0.3">
      <c r="B94" s="383" t="s">
        <v>1142</v>
      </c>
      <c r="C94" s="214" t="s">
        <v>1143</v>
      </c>
      <c r="D94" s="271" t="s">
        <v>34</v>
      </c>
      <c r="E94" s="274"/>
      <c r="F94" s="278"/>
      <c r="G94" s="274"/>
      <c r="H94" s="270"/>
      <c r="I94" s="278"/>
      <c r="J94" s="274"/>
      <c r="K94" s="425" t="str">
        <f t="shared" si="4"/>
        <v/>
      </c>
      <c r="L94" s="552"/>
      <c r="M94" s="46"/>
      <c r="N94" s="232">
        <f>IF(Calculos!J71&gt;0,Calculos!J71,0.7)</f>
        <v>500</v>
      </c>
      <c r="O94" s="235">
        <f t="shared" si="3"/>
        <v>0</v>
      </c>
    </row>
    <row r="95" spans="2:15" ht="27" thickBot="1" x14ac:dyDescent="0.3">
      <c r="B95" s="383" t="s">
        <v>1144</v>
      </c>
      <c r="C95" s="214" t="s">
        <v>1154</v>
      </c>
      <c r="D95" s="271" t="s">
        <v>34</v>
      </c>
      <c r="E95" s="274"/>
      <c r="F95" s="278"/>
      <c r="G95" s="274"/>
      <c r="H95" s="270"/>
      <c r="I95" s="278"/>
      <c r="J95" s="274"/>
      <c r="K95" s="425" t="str">
        <f t="shared" si="4"/>
        <v/>
      </c>
      <c r="L95" s="552"/>
      <c r="M95" s="46"/>
      <c r="N95" s="232">
        <f>IF(Calculos!J72&gt;0,Calculos!J72,0.7)</f>
        <v>500</v>
      </c>
      <c r="O95" s="235">
        <f t="shared" si="3"/>
        <v>0</v>
      </c>
    </row>
    <row r="96" spans="2:15" ht="27" thickBot="1" x14ac:dyDescent="0.3">
      <c r="B96" s="383" t="s">
        <v>1145</v>
      </c>
      <c r="C96" s="214" t="s">
        <v>1146</v>
      </c>
      <c r="D96" s="271" t="s">
        <v>34</v>
      </c>
      <c r="E96" s="274"/>
      <c r="F96" s="278"/>
      <c r="G96" s="274"/>
      <c r="H96" s="270"/>
      <c r="I96" s="278"/>
      <c r="J96" s="274"/>
      <c r="K96" s="425" t="str">
        <f t="shared" si="4"/>
        <v/>
      </c>
      <c r="L96" s="552"/>
      <c r="M96" s="46"/>
      <c r="N96" s="232">
        <f>IF(Calculos!J73&gt;0,Calculos!J73,0.7)</f>
        <v>1000</v>
      </c>
      <c r="O96" s="235">
        <f t="shared" si="3"/>
        <v>0</v>
      </c>
    </row>
    <row r="97" spans="1:21" ht="27" thickBot="1" x14ac:dyDescent="0.3">
      <c r="B97" s="383" t="s">
        <v>497</v>
      </c>
      <c r="C97" s="214" t="s">
        <v>1147</v>
      </c>
      <c r="D97" s="271" t="s">
        <v>1076</v>
      </c>
      <c r="E97" s="274"/>
      <c r="F97" s="278"/>
      <c r="G97" s="274"/>
      <c r="H97" s="270"/>
      <c r="I97" s="278"/>
      <c r="J97" s="274"/>
      <c r="K97" s="425" t="str">
        <f t="shared" si="4"/>
        <v/>
      </c>
      <c r="L97" s="552"/>
      <c r="M97" s="46"/>
      <c r="N97" s="232">
        <f>IF(Calculos!J74&gt;0,Calculos!J74,0.7)</f>
        <v>0.7</v>
      </c>
      <c r="O97" s="235">
        <f t="shared" si="3"/>
        <v>0</v>
      </c>
    </row>
    <row r="98" spans="1:21" ht="27" thickBot="1" x14ac:dyDescent="0.3">
      <c r="B98" s="383" t="s">
        <v>1121</v>
      </c>
      <c r="C98" s="214" t="s">
        <v>1122</v>
      </c>
      <c r="D98" s="384" t="s">
        <v>34</v>
      </c>
      <c r="E98" s="390"/>
      <c r="F98" s="398"/>
      <c r="G98" s="390"/>
      <c r="H98" s="409"/>
      <c r="I98" s="391"/>
      <c r="J98" s="424"/>
      <c r="K98" s="425" t="str">
        <f t="shared" si="4"/>
        <v/>
      </c>
      <c r="L98" s="553"/>
      <c r="M98" s="46"/>
      <c r="N98" s="232">
        <f>IF(Calculos!J75&gt;0,Calculos!J75,0.7)</f>
        <v>0.7</v>
      </c>
      <c r="O98" s="235">
        <f t="shared" si="3"/>
        <v>0</v>
      </c>
    </row>
    <row r="99" spans="1:21" ht="27" thickBot="1" x14ac:dyDescent="0.3">
      <c r="B99" s="383" t="s">
        <v>495</v>
      </c>
      <c r="C99" s="214" t="s">
        <v>1148</v>
      </c>
      <c r="D99" s="384" t="s">
        <v>1076</v>
      </c>
      <c r="E99" s="276"/>
      <c r="F99" s="398"/>
      <c r="G99" s="276"/>
      <c r="H99" s="270"/>
      <c r="I99" s="273"/>
      <c r="J99" s="278"/>
      <c r="K99" s="425" t="str">
        <f t="shared" si="4"/>
        <v/>
      </c>
      <c r="L99" s="554"/>
      <c r="M99" s="46"/>
      <c r="N99" s="232">
        <f>IF(Calculos!J76&gt;0,Calculos!J76,0.7)</f>
        <v>0.7</v>
      </c>
      <c r="O99" s="235">
        <f t="shared" si="3"/>
        <v>0</v>
      </c>
    </row>
    <row r="100" spans="1:21" ht="27" thickBot="1" x14ac:dyDescent="0.3">
      <c r="B100" s="383" t="s">
        <v>1149</v>
      </c>
      <c r="C100" s="214" t="s">
        <v>1150</v>
      </c>
      <c r="D100" s="384" t="s">
        <v>34</v>
      </c>
      <c r="E100" s="276"/>
      <c r="F100" s="398"/>
      <c r="G100" s="276"/>
      <c r="H100" s="270"/>
      <c r="I100" s="273"/>
      <c r="J100" s="278"/>
      <c r="K100" s="425" t="str">
        <f t="shared" si="4"/>
        <v/>
      </c>
      <c r="L100" s="554"/>
      <c r="M100" s="46"/>
      <c r="N100" s="232">
        <f>IF(Calculos!J77&gt;0,Calculos!J77,0.7)</f>
        <v>0.7</v>
      </c>
      <c r="O100" s="235">
        <f t="shared" si="3"/>
        <v>0</v>
      </c>
    </row>
    <row r="101" spans="1:21" ht="27" thickBot="1" x14ac:dyDescent="0.3">
      <c r="B101" s="383" t="s">
        <v>499</v>
      </c>
      <c r="C101" s="214" t="s">
        <v>1151</v>
      </c>
      <c r="D101" s="384" t="s">
        <v>1076</v>
      </c>
      <c r="E101" s="507"/>
      <c r="F101" s="548"/>
      <c r="G101" s="277"/>
      <c r="H101" s="275"/>
      <c r="I101" s="273"/>
      <c r="J101" s="279"/>
      <c r="K101" s="425" t="str">
        <f t="shared" si="4"/>
        <v/>
      </c>
      <c r="L101" s="554"/>
      <c r="M101" s="46"/>
      <c r="N101" s="232">
        <f>IF(Calculos!J78&gt;0,Calculos!J78,0.7)</f>
        <v>0.7</v>
      </c>
      <c r="O101" s="235">
        <f t="shared" si="3"/>
        <v>0</v>
      </c>
    </row>
    <row r="102" spans="1:21" ht="13.8" thickBot="1" x14ac:dyDescent="0.3">
      <c r="B102" s="702" t="s">
        <v>16</v>
      </c>
      <c r="C102" s="703"/>
      <c r="D102" s="703"/>
      <c r="E102" s="549">
        <f t="shared" ref="E102:J102" si="5">IF(SUM(E26:E101)&gt;0,SUM(E26:E101),0)</f>
        <v>0</v>
      </c>
      <c r="F102" s="550">
        <f t="shared" si="5"/>
        <v>0</v>
      </c>
      <c r="G102" s="431">
        <f t="shared" si="5"/>
        <v>0</v>
      </c>
      <c r="H102" s="382">
        <f t="shared" si="5"/>
        <v>0</v>
      </c>
      <c r="I102" s="48">
        <f t="shared" si="5"/>
        <v>0</v>
      </c>
      <c r="J102" s="269">
        <f t="shared" si="5"/>
        <v>0</v>
      </c>
      <c r="K102" s="49"/>
      <c r="L102" s="365">
        <f>SUM(L26:L101)</f>
        <v>0</v>
      </c>
      <c r="M102" s="49"/>
      <c r="N102" s="232"/>
      <c r="O102" s="235">
        <f>SUM(O26:O101)</f>
        <v>0</v>
      </c>
    </row>
    <row r="103" spans="1:21" s="32" customFormat="1" ht="13.8" thickBot="1" x14ac:dyDescent="0.3">
      <c r="A103" s="25"/>
      <c r="B103" s="45"/>
      <c r="C103" s="45"/>
      <c r="D103" s="50"/>
      <c r="E103" s="51"/>
      <c r="F103" s="50"/>
      <c r="G103" s="50"/>
      <c r="H103" s="50"/>
      <c r="I103" s="50"/>
      <c r="J103" s="50"/>
      <c r="K103" s="50"/>
      <c r="L103" s="50"/>
      <c r="M103" s="50"/>
      <c r="N103" s="233"/>
      <c r="O103" s="24"/>
    </row>
    <row r="104" spans="1:21" s="32" customFormat="1" ht="13.8" thickBot="1" x14ac:dyDescent="0.3">
      <c r="A104" s="25"/>
      <c r="B104" s="45"/>
      <c r="C104" s="45"/>
      <c r="D104" s="50"/>
      <c r="E104" s="51"/>
      <c r="F104" s="50"/>
      <c r="G104" s="50"/>
      <c r="H104" s="50"/>
      <c r="I104" s="52">
        <v>4</v>
      </c>
      <c r="J104" s="698" t="s">
        <v>177</v>
      </c>
      <c r="K104" s="699"/>
      <c r="L104" s="428">
        <f>IF(L102="","",L102*Calculos!C39)</f>
        <v>0</v>
      </c>
      <c r="M104" s="50"/>
      <c r="N104" s="233"/>
      <c r="O104" s="24"/>
    </row>
    <row r="105" spans="1:21" s="32" customFormat="1" ht="13.8" thickBot="1" x14ac:dyDescent="0.3">
      <c r="A105" s="25"/>
      <c r="B105" s="45"/>
      <c r="C105" s="45"/>
      <c r="D105" s="50"/>
      <c r="E105" s="51"/>
      <c r="F105" s="50"/>
      <c r="G105" s="50"/>
      <c r="H105" s="50"/>
      <c r="I105" s="50"/>
      <c r="J105" s="50"/>
      <c r="K105" s="50"/>
      <c r="L105" s="50"/>
      <c r="M105" s="50"/>
      <c r="N105" s="233"/>
      <c r="O105" s="24"/>
    </row>
    <row r="106" spans="1:21" s="32" customFormat="1" ht="38.25" customHeight="1" thickBot="1" x14ac:dyDescent="0.3">
      <c r="A106" s="25"/>
      <c r="B106" s="378" t="s">
        <v>1275</v>
      </c>
      <c r="C106" s="372"/>
      <c r="D106" s="372"/>
      <c r="E106" s="372"/>
      <c r="F106" s="372"/>
      <c r="G106" s="372"/>
      <c r="H106" s="372"/>
      <c r="I106" s="372"/>
      <c r="J106" s="372"/>
      <c r="K106" s="372"/>
      <c r="L106" s="430">
        <f>IF(ISERROR(VLOOKUP(INTRO!$C$33,Calculos!$C$47:$D$50,2,0)),"Tipo de actuación no definido en pestaña Intro",VLOOKUP(INTRO!$C$33,Calculos!$C$47:$D$50,2,0)*INTRO!$C$29*Calculos!$C$51)</f>
        <v>28.799999999999997</v>
      </c>
      <c r="M106" s="50"/>
      <c r="N106" s="233"/>
      <c r="O106" s="24"/>
    </row>
    <row r="107" spans="1:21" s="32" customFormat="1" ht="26.25" customHeight="1" thickBot="1" x14ac:dyDescent="0.3">
      <c r="A107" s="25"/>
      <c r="B107" s="379" t="s">
        <v>1270</v>
      </c>
      <c r="C107" s="380"/>
      <c r="D107" s="380"/>
      <c r="E107" s="380"/>
      <c r="F107" s="380"/>
      <c r="G107" s="380"/>
      <c r="H107" s="380"/>
      <c r="I107" s="380"/>
      <c r="J107" s="380"/>
      <c r="K107" s="380"/>
      <c r="L107" s="381">
        <f>+F102*Calculos!$C$53</f>
        <v>0</v>
      </c>
      <c r="M107" s="50"/>
      <c r="N107" s="233"/>
      <c r="O107" s="24"/>
    </row>
    <row r="108" spans="1:21" s="32" customFormat="1" ht="13.8" thickBot="1" x14ac:dyDescent="0.3">
      <c r="A108" s="25"/>
      <c r="B108" s="45"/>
      <c r="C108" s="45"/>
      <c r="D108" s="50"/>
      <c r="E108" s="51"/>
      <c r="F108" s="50"/>
      <c r="G108" s="50"/>
      <c r="H108" s="50"/>
      <c r="I108" s="50"/>
      <c r="J108" s="50"/>
      <c r="K108" s="50"/>
      <c r="L108" s="50"/>
      <c r="M108" s="50"/>
      <c r="N108" s="233"/>
      <c r="O108" s="24"/>
    </row>
    <row r="109" spans="1:21" ht="13.8" thickBot="1" x14ac:dyDescent="0.3">
      <c r="A109" s="34">
        <v>5</v>
      </c>
      <c r="B109" s="658" t="s">
        <v>1155</v>
      </c>
      <c r="C109" s="659"/>
      <c r="D109" s="700" t="str">
        <f>IF(SUMIF(D26:D101,"Residuos peligrosos",E26:E101)+SUMIF(D26:D101,"Residuos peligrosos",F26:F101)&gt;0,"OK","Necesario incluir RPs")</f>
        <v>Necesario incluir RPs</v>
      </c>
      <c r="E109" s="701"/>
      <c r="F109" s="38"/>
      <c r="M109" s="53"/>
      <c r="N109" s="234"/>
      <c r="O109" s="54"/>
      <c r="P109" s="53"/>
      <c r="Q109" s="53"/>
      <c r="R109" s="53"/>
      <c r="S109" s="53"/>
      <c r="T109" s="53"/>
      <c r="U109" s="53"/>
    </row>
    <row r="110" spans="1:21" ht="13.8" thickBot="1" x14ac:dyDescent="0.3">
      <c r="C110" s="23"/>
      <c r="D110" s="23"/>
      <c r="E110" s="53"/>
      <c r="F110" s="53"/>
      <c r="G110" s="53"/>
      <c r="H110" s="53"/>
      <c r="I110" s="53"/>
      <c r="J110" s="53"/>
      <c r="K110" s="53"/>
      <c r="L110" s="53"/>
      <c r="M110" s="53"/>
      <c r="N110" s="234"/>
      <c r="O110" s="54"/>
      <c r="P110" s="53"/>
      <c r="Q110" s="53"/>
      <c r="R110" s="53"/>
      <c r="S110" s="53"/>
      <c r="T110" s="53"/>
    </row>
    <row r="111" spans="1:21" ht="13.8" thickBot="1" x14ac:dyDescent="0.3">
      <c r="A111" s="34">
        <v>6</v>
      </c>
      <c r="B111" s="658" t="s">
        <v>50</v>
      </c>
      <c r="C111" s="667"/>
      <c r="D111" s="667"/>
      <c r="E111" s="667"/>
      <c r="F111" s="659"/>
      <c r="G111" s="53"/>
      <c r="H111" s="53"/>
      <c r="I111" s="53"/>
      <c r="J111" s="53"/>
      <c r="K111" s="53"/>
      <c r="L111" s="53"/>
      <c r="M111" s="53"/>
      <c r="N111" s="234"/>
      <c r="O111" s="54"/>
      <c r="P111" s="53"/>
      <c r="Q111" s="53"/>
      <c r="R111" s="53"/>
      <c r="S111" s="53"/>
      <c r="T111" s="53"/>
      <c r="U111" s="53"/>
    </row>
    <row r="112" spans="1:21" ht="3.75" customHeight="1" thickBot="1" x14ac:dyDescent="0.3">
      <c r="A112" s="55"/>
      <c r="B112" s="644"/>
      <c r="C112" s="645"/>
      <c r="D112" s="645"/>
      <c r="E112" s="645"/>
      <c r="F112" s="646"/>
      <c r="G112" s="53"/>
      <c r="H112" s="53"/>
      <c r="I112" s="53"/>
      <c r="J112" s="53"/>
      <c r="K112" s="53"/>
      <c r="L112" s="53"/>
      <c r="M112" s="53"/>
      <c r="N112" s="234"/>
      <c r="O112" s="54"/>
      <c r="P112" s="53"/>
      <c r="Q112" s="53"/>
      <c r="R112" s="53"/>
      <c r="S112" s="53"/>
      <c r="T112" s="53"/>
      <c r="U112" s="53"/>
    </row>
    <row r="113" spans="1:21" ht="29.4" thickBot="1" x14ac:dyDescent="0.3">
      <c r="B113" s="647" t="s">
        <v>4</v>
      </c>
      <c r="C113" s="660"/>
      <c r="D113" s="557" t="s">
        <v>1284</v>
      </c>
      <c r="E113" s="660" t="s">
        <v>29</v>
      </c>
      <c r="F113" s="648"/>
      <c r="G113" s="56"/>
      <c r="H113" s="57"/>
      <c r="I113" s="57"/>
      <c r="J113" s="57"/>
      <c r="K113" s="57"/>
      <c r="L113" s="57"/>
      <c r="M113" s="57"/>
      <c r="N113" s="54"/>
      <c r="O113" s="54"/>
      <c r="P113" s="53"/>
      <c r="Q113" s="53"/>
      <c r="R113" s="53"/>
      <c r="S113" s="53"/>
      <c r="T113" s="53"/>
      <c r="U113" s="53"/>
    </row>
    <row r="114" spans="1:21" x14ac:dyDescent="0.25">
      <c r="B114" s="649" t="s">
        <v>0</v>
      </c>
      <c r="C114" s="650"/>
      <c r="D114" s="10"/>
      <c r="E114" s="676" t="str">
        <f>IF(NOT(SUM(F31,F53)&gt;0),IF(NOT(SUM(E31,E53)&gt;0),"",IF(D114="Sí","OK","Necesario separar")),IF(D114="Sí","OK","Necesario separar"))</f>
        <v/>
      </c>
      <c r="F114" s="677"/>
      <c r="G114" s="53"/>
      <c r="H114" s="53"/>
      <c r="I114" s="53"/>
      <c r="J114" s="53"/>
      <c r="K114" s="53"/>
      <c r="L114" s="53"/>
      <c r="M114" s="53"/>
      <c r="N114" s="54"/>
      <c r="O114" s="54"/>
      <c r="P114" s="53"/>
      <c r="Q114" s="53"/>
      <c r="R114" s="53"/>
      <c r="S114" s="53"/>
      <c r="T114" s="53"/>
      <c r="U114" s="53"/>
    </row>
    <row r="115" spans="1:21" x14ac:dyDescent="0.25">
      <c r="B115" s="597" t="s">
        <v>47</v>
      </c>
      <c r="C115" s="598"/>
      <c r="D115" s="11"/>
      <c r="E115" s="674" t="str">
        <f>IF(NOT(SUM(F38:F45,F54,F66)&gt;0),IF(NOT(SUM(E38:E45,E54,E66)&gt;0),"",IF(D115="Sí","OK","Necesario separar")),IF(D115="Sí","OK","Necesario separar"))</f>
        <v/>
      </c>
      <c r="F115" s="675"/>
      <c r="G115" s="53"/>
      <c r="H115" s="53"/>
      <c r="I115" s="53"/>
      <c r="J115" s="53"/>
      <c r="K115" s="53"/>
      <c r="L115" s="53"/>
      <c r="M115" s="53"/>
      <c r="N115" s="54"/>
      <c r="O115" s="54"/>
      <c r="P115" s="53"/>
      <c r="Q115" s="53"/>
      <c r="R115" s="53"/>
      <c r="S115" s="53"/>
      <c r="T115" s="53"/>
      <c r="U115" s="53"/>
    </row>
    <row r="116" spans="1:21" x14ac:dyDescent="0.25">
      <c r="B116" s="597" t="s">
        <v>35</v>
      </c>
      <c r="C116" s="598"/>
      <c r="D116" s="11"/>
      <c r="E116" s="674" t="str">
        <f>IF(NOT(SUM(F50,F51)&gt;Calculos!C31),IF(NOT(SUM(E50,E51)&gt;Calculos!C31),"",IF(D116="Sí","OK",IF(SUM(E50,E51)*Calculos!C8&gt;Calculos!C31,"Necesario separar",""))),IF(D116="Sí","OK",IF(SUM(F50,F51)&gt;Calculos!C31,"Necesario separar","")))</f>
        <v/>
      </c>
      <c r="F116" s="675"/>
      <c r="G116" s="53"/>
      <c r="H116" s="53"/>
      <c r="I116" s="53"/>
      <c r="J116" s="53"/>
      <c r="K116" s="53"/>
      <c r="L116" s="53"/>
      <c r="M116" s="53"/>
      <c r="N116" s="54"/>
      <c r="O116" s="54"/>
      <c r="P116" s="53"/>
      <c r="Q116" s="53"/>
      <c r="R116" s="53"/>
      <c r="S116" s="53"/>
      <c r="T116" s="53"/>
      <c r="U116" s="53"/>
    </row>
    <row r="117" spans="1:21" x14ac:dyDescent="0.25">
      <c r="B117" s="597" t="s">
        <v>32</v>
      </c>
      <c r="C117" s="598"/>
      <c r="D117" s="11"/>
      <c r="E117" s="674" t="str">
        <f>IF(NOT(SUM(F33,F52)&gt;0),IF(NOT(SUM(E33,E52)&gt;0),"",IF(D117="Sí","OK","Necesario separar")),IF(D117="Sí","OK","Necesario separar"))</f>
        <v/>
      </c>
      <c r="F117" s="675"/>
      <c r="G117" s="53"/>
      <c r="H117" s="53"/>
      <c r="I117" s="53"/>
      <c r="J117" s="53"/>
      <c r="K117" s="53"/>
      <c r="L117" s="53"/>
      <c r="M117" s="53"/>
      <c r="N117" s="54"/>
      <c r="O117" s="54"/>
      <c r="P117" s="53"/>
      <c r="Q117" s="53"/>
      <c r="R117" s="53"/>
      <c r="S117" s="53"/>
      <c r="T117" s="53"/>
      <c r="U117" s="53"/>
    </row>
    <row r="118" spans="1:21" x14ac:dyDescent="0.25">
      <c r="B118" s="597" t="s">
        <v>2</v>
      </c>
      <c r="C118" s="598"/>
      <c r="D118" s="11"/>
      <c r="E118" s="674" t="str">
        <f>IF(ISBLANK(F32),IF(ISBLANK(E32),"",IF(D118="Sí","OK",IF(E32*Calculos!C10&gt;Calculos!C33,"Necesario separar",""))),IF(D118="Sí","OK",IF(F32&gt;Calculos!C33,"Necesario separar","")))</f>
        <v/>
      </c>
      <c r="F118" s="675"/>
      <c r="G118" s="53"/>
      <c r="H118" s="53"/>
      <c r="I118" s="53"/>
      <c r="J118" s="53"/>
      <c r="K118" s="53"/>
      <c r="L118" s="53"/>
      <c r="M118" s="53"/>
      <c r="N118" s="54"/>
      <c r="O118" s="54"/>
      <c r="P118" s="53"/>
      <c r="Q118" s="53"/>
      <c r="R118" s="53"/>
      <c r="S118" s="53"/>
      <c r="T118" s="53"/>
      <c r="U118" s="53"/>
    </row>
    <row r="119" spans="1:21" x14ac:dyDescent="0.25">
      <c r="B119" s="597" t="s">
        <v>48</v>
      </c>
      <c r="C119" s="598"/>
      <c r="D119" s="11"/>
      <c r="E119" s="674" t="str">
        <f>IF(ISBLANK(F28),IF(ISBLANK(E28),"",IF(D119="Sí","OK","Necesario separar")),IF(D119="Sí","OK","Necesario separar"))</f>
        <v/>
      </c>
      <c r="F119" s="675"/>
      <c r="G119" s="53"/>
      <c r="H119" s="53"/>
      <c r="I119" s="53"/>
      <c r="J119" s="53"/>
      <c r="K119" s="53"/>
      <c r="L119" s="53"/>
      <c r="M119" s="53"/>
      <c r="N119" s="54"/>
      <c r="O119" s="54"/>
      <c r="P119" s="53"/>
      <c r="Q119" s="53"/>
      <c r="R119" s="53"/>
      <c r="S119" s="53"/>
      <c r="T119" s="53"/>
      <c r="U119" s="53"/>
    </row>
    <row r="120" spans="1:21" x14ac:dyDescent="0.25">
      <c r="B120" s="597" t="s">
        <v>1</v>
      </c>
      <c r="C120" s="598"/>
      <c r="D120" s="11"/>
      <c r="E120" s="674" t="str">
        <f>IF(ISBLANK(F26),IF(ISBLANK(E26),"",IF(D120="Sí","OK",IF(E26*Calculos!C13&gt;Calculos!C35,"Necesario separar",""))),IF(D120="Sí","OK",IF(F26&gt;Calculos!C35,"Necesario separar","")))</f>
        <v/>
      </c>
      <c r="F120" s="675"/>
      <c r="G120" s="53"/>
      <c r="H120" s="53"/>
      <c r="I120" s="53"/>
      <c r="J120" s="53"/>
      <c r="K120" s="53"/>
      <c r="L120" s="53"/>
      <c r="M120" s="53"/>
      <c r="N120" s="54"/>
      <c r="O120" s="54"/>
      <c r="P120" s="53"/>
      <c r="Q120" s="53"/>
      <c r="R120" s="53"/>
      <c r="S120" s="53"/>
      <c r="T120" s="53"/>
      <c r="U120" s="53"/>
    </row>
    <row r="121" spans="1:21" x14ac:dyDescent="0.25">
      <c r="B121" s="597" t="s">
        <v>63</v>
      </c>
      <c r="C121" s="598"/>
      <c r="D121" s="11"/>
      <c r="E121" s="674" t="str">
        <f>IF(ISBLANK(F27),IF(ISBLANK(E27),"",IF(D121="Sí","OK",IF(E27*Calculos!C14&gt;Calculos!C36,"Necesario separar",""))),IF(D121="Sí","OK",IF(F27&gt;Calculos!C36,"Necesario separar","")))</f>
        <v/>
      </c>
      <c r="F121" s="675"/>
      <c r="G121" s="53"/>
      <c r="H121" s="53"/>
      <c r="I121" s="53"/>
      <c r="J121" s="53"/>
      <c r="K121" s="53"/>
      <c r="L121" s="53"/>
      <c r="M121" s="53"/>
      <c r="N121" s="54"/>
      <c r="O121" s="54"/>
      <c r="P121" s="53"/>
      <c r="Q121" s="53"/>
      <c r="R121" s="53"/>
      <c r="S121" s="53"/>
      <c r="T121" s="53"/>
      <c r="U121" s="53"/>
    </row>
    <row r="122" spans="1:21" ht="13.8" thickBot="1" x14ac:dyDescent="0.3">
      <c r="B122" s="636" t="s">
        <v>34</v>
      </c>
      <c r="C122" s="637"/>
      <c r="D122" s="12"/>
      <c r="E122" s="683" t="str">
        <f>IF(NOT(SUM(F29:F30,F34:F35,F37,F58,F64,F68:F101)&gt;0),IF(NOT(SUM(E29:E30,E34:E35,E37,E58,E64,E68:E101)&gt;0),"",IF(D122="Sí","OK","Necesario separar")),IF(D122="Sí","OK","Necesario separar"))</f>
        <v/>
      </c>
      <c r="F122" s="684"/>
      <c r="G122" s="53"/>
      <c r="H122" s="53"/>
      <c r="I122" s="53"/>
      <c r="J122" s="53"/>
      <c r="K122" s="53"/>
      <c r="L122" s="53"/>
      <c r="M122" s="53"/>
      <c r="N122" s="54"/>
      <c r="O122" s="54"/>
      <c r="P122" s="53"/>
      <c r="Q122" s="53"/>
      <c r="R122" s="53"/>
      <c r="S122" s="53"/>
      <c r="T122" s="53"/>
      <c r="U122" s="53"/>
    </row>
    <row r="123" spans="1:21" ht="13.8" thickBot="1" x14ac:dyDescent="0.3">
      <c r="C123" s="23"/>
      <c r="D123" s="23"/>
      <c r="E123" s="53"/>
      <c r="F123" s="53"/>
      <c r="G123" s="53"/>
      <c r="H123" s="53"/>
      <c r="I123" s="53"/>
      <c r="J123" s="53"/>
      <c r="K123" s="53"/>
      <c r="L123" s="53"/>
      <c r="M123" s="53"/>
      <c r="N123" s="54"/>
      <c r="O123" s="54"/>
      <c r="P123" s="53"/>
      <c r="Q123" s="53"/>
      <c r="R123" s="53"/>
      <c r="S123" s="53"/>
      <c r="T123" s="53"/>
    </row>
    <row r="124" spans="1:21" ht="13.8" thickBot="1" x14ac:dyDescent="0.3">
      <c r="A124" s="34">
        <v>7</v>
      </c>
      <c r="B124" s="605" t="s">
        <v>868</v>
      </c>
      <c r="C124" s="606"/>
      <c r="D124" s="606"/>
      <c r="E124" s="606"/>
      <c r="F124" s="606"/>
      <c r="G124" s="607"/>
      <c r="H124" s="53"/>
      <c r="I124" s="53"/>
      <c r="J124" s="53"/>
      <c r="K124" s="58"/>
      <c r="L124" s="53"/>
      <c r="M124" s="53"/>
      <c r="N124" s="54"/>
      <c r="O124" s="54"/>
      <c r="P124" s="53"/>
      <c r="Q124" s="53"/>
      <c r="R124" s="53"/>
      <c r="S124" s="53"/>
      <c r="T124" s="53"/>
    </row>
    <row r="125" spans="1:21" ht="3.75" customHeight="1" thickBot="1" x14ac:dyDescent="0.3">
      <c r="A125" s="55"/>
      <c r="B125" s="644"/>
      <c r="C125" s="645"/>
      <c r="D125" s="645"/>
      <c r="E125" s="645"/>
      <c r="F125" s="646"/>
      <c r="G125" s="59"/>
      <c r="H125" s="53"/>
      <c r="I125" s="53"/>
      <c r="J125" s="53"/>
      <c r="K125" s="53"/>
      <c r="L125" s="53"/>
      <c r="M125" s="53"/>
      <c r="N125" s="54"/>
      <c r="O125" s="54"/>
      <c r="P125" s="53"/>
      <c r="Q125" s="53"/>
      <c r="R125" s="53"/>
      <c r="S125" s="53"/>
      <c r="T125" s="53"/>
    </row>
    <row r="126" spans="1:21" ht="13.8" thickBot="1" x14ac:dyDescent="0.3">
      <c r="B126" s="60" t="s">
        <v>54</v>
      </c>
      <c r="C126" s="61" t="str">
        <f>IF(ISBLANK(INTRO!C33),"",INTRO!C33)</f>
        <v>Demolición</v>
      </c>
      <c r="D126" s="651" t="s">
        <v>55</v>
      </c>
      <c r="E126" s="652"/>
      <c r="F126" s="62">
        <f>IF(ISBLANK(INTRO!C29),"",INTRO!C29)</f>
        <v>100</v>
      </c>
      <c r="G126" s="59"/>
      <c r="H126" s="53"/>
      <c r="I126" s="53"/>
      <c r="J126" s="53"/>
      <c r="K126" s="53"/>
      <c r="L126" s="53"/>
      <c r="M126" s="53"/>
      <c r="N126" s="54"/>
      <c r="O126" s="54"/>
      <c r="P126" s="53"/>
      <c r="Q126" s="53"/>
      <c r="R126" s="53"/>
      <c r="S126" s="53"/>
      <c r="T126" s="53"/>
    </row>
    <row r="127" spans="1:21" ht="13.8" thickBot="1" x14ac:dyDescent="0.3">
      <c r="B127" s="63" t="s">
        <v>115</v>
      </c>
      <c r="C127" s="64" t="str">
        <f>IF(F126="","Falta superficie construida",IF(SUM(O26:O101)&gt;0,O102/F126,""))</f>
        <v/>
      </c>
      <c r="D127" s="631" t="str">
        <f>IF(C126="","Falta tipo de obra",IF(C127="","",IF(C126="Demolición",IF(C127&lt;Calculos!C22,"No se alcanza la altura mínima","OK"),IF(C126="Reforma",IF(C127&lt;Calculos!C23,"No se alcanza la altura mínima","OK"),IF(C126="Construcción",IF(C127&lt;Calculos!C24,"No se alcanza la altura mínima","OK"),IF(C126="Urbanización",IF(C127&lt;Calculos!C25,"No se alcanza la altura mínima","OK"),""))))))</f>
        <v/>
      </c>
      <c r="E127" s="632"/>
      <c r="F127" s="633"/>
      <c r="G127" s="59"/>
      <c r="H127" s="53"/>
      <c r="I127" s="53"/>
      <c r="J127" s="53"/>
      <c r="K127" s="53"/>
      <c r="L127" s="53"/>
      <c r="M127" s="53"/>
      <c r="N127" s="54"/>
      <c r="O127" s="54"/>
      <c r="P127" s="53"/>
      <c r="Q127" s="53"/>
      <c r="R127" s="53"/>
      <c r="S127" s="53"/>
      <c r="T127" s="53"/>
    </row>
    <row r="128" spans="1:21" ht="13.8" thickBot="1" x14ac:dyDescent="0.3">
      <c r="C128" s="23"/>
      <c r="D128" s="23"/>
      <c r="E128" s="53"/>
      <c r="F128" s="53"/>
      <c r="G128" s="59"/>
      <c r="H128" s="53"/>
      <c r="I128" s="53"/>
      <c r="J128" s="53"/>
      <c r="K128" s="53"/>
      <c r="L128" s="53"/>
      <c r="M128" s="53"/>
      <c r="N128" s="54"/>
      <c r="O128" s="54"/>
      <c r="P128" s="53"/>
      <c r="Q128" s="53"/>
      <c r="R128" s="53"/>
      <c r="S128" s="53"/>
      <c r="T128" s="53"/>
    </row>
    <row r="129" spans="1:23" ht="13.8" thickBot="1" x14ac:dyDescent="0.3">
      <c r="A129" s="34">
        <v>8</v>
      </c>
      <c r="B129" s="605" t="s">
        <v>863</v>
      </c>
      <c r="C129" s="606"/>
      <c r="D129" s="606"/>
      <c r="E129" s="606"/>
      <c r="F129" s="606"/>
      <c r="G129" s="607"/>
      <c r="H129" s="65"/>
      <c r="I129" s="53"/>
      <c r="J129" s="59"/>
      <c r="K129" s="59"/>
      <c r="L129" s="53"/>
      <c r="M129" s="53"/>
      <c r="N129" s="54"/>
      <c r="O129" s="54"/>
      <c r="P129" s="53"/>
      <c r="Q129" s="53"/>
      <c r="R129" s="53"/>
      <c r="S129" s="53"/>
      <c r="T129" s="53"/>
      <c r="U129" s="53"/>
      <c r="V129" s="53"/>
      <c r="W129" s="53"/>
    </row>
    <row r="130" spans="1:23" ht="3.75" customHeight="1" thickBot="1" x14ac:dyDescent="0.3">
      <c r="A130" s="55"/>
      <c r="B130" s="602"/>
      <c r="C130" s="603"/>
      <c r="D130" s="603"/>
      <c r="E130" s="603"/>
      <c r="F130" s="603"/>
      <c r="G130" s="604"/>
      <c r="H130" s="66"/>
      <c r="I130" s="53"/>
      <c r="J130" s="59"/>
      <c r="K130" s="59"/>
      <c r="L130" s="53"/>
      <c r="M130" s="53"/>
      <c r="N130" s="54"/>
      <c r="O130" s="54"/>
      <c r="P130" s="53"/>
      <c r="Q130" s="53"/>
      <c r="R130" s="53"/>
      <c r="S130" s="53"/>
      <c r="T130" s="53"/>
      <c r="U130" s="53"/>
      <c r="V130" s="53"/>
      <c r="W130" s="53"/>
    </row>
    <row r="131" spans="1:23" ht="13.8" thickBot="1" x14ac:dyDescent="0.3">
      <c r="B131" s="647" t="s">
        <v>4</v>
      </c>
      <c r="C131" s="648"/>
      <c r="D131" s="647" t="s">
        <v>864</v>
      </c>
      <c r="E131" s="648"/>
      <c r="F131" s="655" t="s">
        <v>29</v>
      </c>
      <c r="G131" s="648"/>
      <c r="H131" s="53"/>
      <c r="I131" s="59"/>
      <c r="J131" s="53"/>
      <c r="K131" s="53"/>
      <c r="L131" s="53"/>
      <c r="M131" s="53"/>
      <c r="N131" s="54"/>
      <c r="O131" s="54"/>
      <c r="P131" s="53"/>
      <c r="Q131" s="53"/>
      <c r="R131" s="53"/>
      <c r="S131" s="53"/>
      <c r="T131" s="53"/>
      <c r="U131" s="53"/>
      <c r="V131" s="53"/>
    </row>
    <row r="132" spans="1:23" x14ac:dyDescent="0.25">
      <c r="B132" s="649" t="s">
        <v>31</v>
      </c>
      <c r="C132" s="650"/>
      <c r="D132" s="653" t="str">
        <f>IF(F36=0,IF(E36=0,"","No se dispone del peso"),IF(E36=0,"No se dispone del volumen",F36/E36*1000))</f>
        <v/>
      </c>
      <c r="E132" s="654"/>
      <c r="F132" s="656" t="str">
        <f>IF(D132="","",IF(D132="No se dispone del peso","Imposible valorar",IF(D132="No se dispone del volumen","Imposible valorar",IF(D132&lt;Calculos!D5*1000,"No se alcanza la densidad mínima","OK"))))</f>
        <v/>
      </c>
      <c r="G132" s="657"/>
      <c r="H132" s="53"/>
      <c r="I132" s="59"/>
      <c r="J132" s="53"/>
      <c r="K132" s="53"/>
      <c r="L132" s="53"/>
      <c r="M132" s="53"/>
      <c r="N132" s="54"/>
      <c r="O132" s="54"/>
      <c r="P132" s="53"/>
      <c r="Q132" s="53"/>
      <c r="R132" s="53"/>
      <c r="S132" s="53"/>
      <c r="T132" s="53"/>
      <c r="U132" s="53"/>
      <c r="V132" s="53"/>
    </row>
    <row r="133" spans="1:23" x14ac:dyDescent="0.25">
      <c r="B133" s="597" t="s">
        <v>0</v>
      </c>
      <c r="C133" s="598"/>
      <c r="D133" s="595" t="str">
        <f>IF(SUM(F31,F53)=0,IF(SUM(E31,E53)=0,"","No se dispone del peso"),IF(SUM(E31,E53)=0,"No se dispone del volumen",(SUM(F31,F53))/(SUM(E31,E53))*1000))</f>
        <v/>
      </c>
      <c r="E133" s="596"/>
      <c r="F133" s="593" t="str">
        <f>IF(D133="","",IF(D133="No se dispone del peso","Imposible valorar",IF(D133="No se dispone del volumen","Imposible valorar",IF(D133&lt;Calculos!D6*1000,"No se alcanza la densidad mínima","OK"))))</f>
        <v/>
      </c>
      <c r="G133" s="594"/>
      <c r="H133" s="53"/>
      <c r="I133" s="59"/>
      <c r="J133" s="53"/>
      <c r="K133" s="53"/>
      <c r="L133" s="53"/>
      <c r="M133" s="53"/>
      <c r="N133" s="54"/>
      <c r="O133" s="54"/>
      <c r="P133" s="53"/>
      <c r="Q133" s="53"/>
      <c r="R133" s="53"/>
      <c r="S133" s="53"/>
      <c r="T133" s="53"/>
      <c r="U133" s="53"/>
      <c r="V133" s="53"/>
    </row>
    <row r="134" spans="1:23" x14ac:dyDescent="0.25">
      <c r="B134" s="597" t="s">
        <v>47</v>
      </c>
      <c r="C134" s="598"/>
      <c r="D134" s="595" t="str">
        <f>IF(SUM(F38:F45,F54,F66)=0,IF(SUM(E38:E45,E54,E66)=0,"","No se dispone del peso"),IF(SUM(E38:E45,E54,E66)=0,"No se dispone del volumen",(SUM(F38:F45,F54,F66))/(SUM(E38:E45,E54,E66))*1000))</f>
        <v/>
      </c>
      <c r="E134" s="596"/>
      <c r="F134" s="593" t="str">
        <f>IF(D134="","",IF(D134="No se dispone del peso","Imposible valorar",IF(D134="No se dispone del volumen","Imposible valorar",IF(D134&lt;Calculos!D7*1000,"No se alcanza la densidad mínima","OK"))))</f>
        <v/>
      </c>
      <c r="G134" s="594"/>
      <c r="H134" s="53"/>
      <c r="I134" s="59"/>
      <c r="J134" s="53"/>
      <c r="K134" s="53"/>
      <c r="L134" s="53"/>
      <c r="M134" s="53"/>
      <c r="N134" s="54"/>
      <c r="O134" s="54"/>
      <c r="P134" s="53"/>
      <c r="Q134" s="53"/>
      <c r="R134" s="53"/>
      <c r="S134" s="53"/>
      <c r="T134" s="53"/>
      <c r="U134" s="53"/>
      <c r="V134" s="53"/>
    </row>
    <row r="135" spans="1:23" x14ac:dyDescent="0.25">
      <c r="B135" s="597" t="s">
        <v>35</v>
      </c>
      <c r="C135" s="598"/>
      <c r="D135" s="595" t="str">
        <f>IF(SUM(F50:F51)=0,IF(SUM(E50:E51)=0,"","No se dispone del peso"),IF(SUM(E50:E51)=0,"No se dispone del volumen",SUM(F50:F51)/SUM(E50:E51)*1000))</f>
        <v/>
      </c>
      <c r="E135" s="596"/>
      <c r="F135" s="593" t="str">
        <f>IF(D135="","",IF(D135="No se dispone del peso","Imposible valorar",IF(D135="No se dispone del volumen","Imposible valorar",IF(D135&lt;Calculos!D8*1000,"No se alcanza la densidad mínima","OK"))))</f>
        <v/>
      </c>
      <c r="G135" s="594"/>
      <c r="H135" s="53"/>
      <c r="I135" s="59"/>
      <c r="J135" s="53"/>
      <c r="K135" s="53"/>
      <c r="L135" s="53"/>
      <c r="M135" s="53"/>
      <c r="N135" s="54"/>
      <c r="O135" s="54"/>
      <c r="P135" s="53"/>
      <c r="Q135" s="53"/>
      <c r="R135" s="53"/>
      <c r="S135" s="53"/>
      <c r="T135" s="53"/>
      <c r="U135" s="53"/>
      <c r="V135" s="53"/>
    </row>
    <row r="136" spans="1:23" x14ac:dyDescent="0.25">
      <c r="B136" s="597" t="s">
        <v>32</v>
      </c>
      <c r="C136" s="598"/>
      <c r="D136" s="595" t="str">
        <f>IF(SUM(F33,F52)=0,IF(SUM(E33,E52)=0,"","No se dispone del peso"),IF(SUM(E33,E52)=0,"No se dispone del volumen",SUM(F33,F52)/SUM(E33,E52)*1000))</f>
        <v/>
      </c>
      <c r="E136" s="596"/>
      <c r="F136" s="593" t="str">
        <f>IF(D136="","",IF(D136="No se dispone del peso","Imposible valorar",IF(D136="No se dispone del volumen","Imposible valorar",IF(D136&lt;Calculos!D9*1000,"No se alcanza la densidad mínima","OK"))))</f>
        <v/>
      </c>
      <c r="G136" s="594"/>
      <c r="H136" s="53"/>
      <c r="I136" s="59"/>
      <c r="J136" s="53"/>
      <c r="K136" s="53"/>
      <c r="L136" s="53"/>
      <c r="M136" s="53"/>
      <c r="N136" s="54"/>
      <c r="O136" s="54"/>
      <c r="P136" s="53"/>
      <c r="Q136" s="53"/>
      <c r="R136" s="53"/>
      <c r="S136" s="53"/>
      <c r="T136" s="53"/>
      <c r="U136" s="53"/>
      <c r="V136" s="53"/>
    </row>
    <row r="137" spans="1:23" x14ac:dyDescent="0.25">
      <c r="B137" s="597" t="s">
        <v>2</v>
      </c>
      <c r="C137" s="598"/>
      <c r="D137" s="595" t="str">
        <f>IF(F32=0,IF(E32=0,"","No se dispone del peso"),IF(E32=0,"No se dispone del volumen",F32/E32*1000))</f>
        <v/>
      </c>
      <c r="E137" s="596"/>
      <c r="F137" s="593" t="str">
        <f>IF(D137="","",IF(D137="No se dispone del peso","Imposible valorar",IF(D137="No se dispone del volumen","Imposible valorar",IF(D137&lt;Calculos!D10*1000,"No se alcanza la densidad mínima","OK"))))</f>
        <v/>
      </c>
      <c r="G137" s="594"/>
      <c r="H137" s="53"/>
      <c r="I137" s="59"/>
      <c r="J137" s="53"/>
      <c r="K137" s="53"/>
      <c r="L137" s="53"/>
      <c r="M137" s="53"/>
      <c r="N137" s="54"/>
      <c r="O137" s="54"/>
      <c r="P137" s="53"/>
      <c r="Q137" s="53"/>
      <c r="R137" s="53"/>
      <c r="S137" s="53"/>
      <c r="T137" s="53"/>
      <c r="U137" s="53"/>
      <c r="V137" s="53"/>
    </row>
    <row r="138" spans="1:23" x14ac:dyDescent="0.25">
      <c r="B138" s="597" t="s">
        <v>33</v>
      </c>
      <c r="C138" s="598"/>
      <c r="D138" s="595" t="str">
        <f>IF(F28=0,IF(E28=0,"","No se dispone del peso"),IF(E28=0,"No se dispone del volumen",F28/E28*1000))</f>
        <v/>
      </c>
      <c r="E138" s="596"/>
      <c r="F138" s="593" t="str">
        <f>IF(D138="","",IF(D138="No se dispone del peso","Imposible valorar",IF(D138="No se dispone del volumen","Imposible valorar",IF(D138&lt;Calculos!D11*1000,"No se alcanza la densidad mínima","OK"))))</f>
        <v/>
      </c>
      <c r="G138" s="594"/>
      <c r="H138" s="53"/>
      <c r="I138" s="59"/>
      <c r="J138" s="53"/>
      <c r="K138" s="53"/>
      <c r="L138" s="53"/>
      <c r="M138" s="53"/>
      <c r="N138" s="54"/>
      <c r="O138" s="54"/>
      <c r="P138" s="53"/>
      <c r="Q138" s="53"/>
      <c r="R138" s="53"/>
      <c r="S138" s="53"/>
      <c r="T138" s="53"/>
      <c r="U138" s="53"/>
      <c r="V138" s="53"/>
    </row>
    <row r="139" spans="1:23" x14ac:dyDescent="0.25">
      <c r="B139" s="597" t="s">
        <v>62</v>
      </c>
      <c r="C139" s="598"/>
      <c r="D139" s="595" t="str">
        <f>IF(SUM(F46:F47)=0,IF(SUM(E46:E47)=0,"","No se dispone del peso"),IF(SUM(E46:E47)=0,"No se dispone del volumen",SUM(F46:F47)/SUM(E46:E47)*1000))</f>
        <v/>
      </c>
      <c r="E139" s="596"/>
      <c r="F139" s="593" t="str">
        <f>IF(D139="","",IF(D139="No se dispone del peso","Imposible valorar",IF(D139="No se dispone del volumen","Imposible valorar",IF(D139&lt;Calculos!D12*1000,"No se alcanza la densidad mínima","OK"))))</f>
        <v/>
      </c>
      <c r="G139" s="594"/>
      <c r="H139" s="53"/>
      <c r="I139" s="59"/>
      <c r="J139" s="53"/>
      <c r="K139" s="53"/>
      <c r="L139" s="53"/>
      <c r="M139" s="53"/>
      <c r="N139" s="54"/>
      <c r="O139" s="54"/>
      <c r="P139" s="53"/>
      <c r="Q139" s="53"/>
      <c r="R139" s="53"/>
      <c r="S139" s="53"/>
      <c r="T139" s="53"/>
      <c r="U139" s="53"/>
      <c r="V139" s="53"/>
    </row>
    <row r="140" spans="1:23" x14ac:dyDescent="0.25">
      <c r="B140" s="597" t="s">
        <v>1</v>
      </c>
      <c r="C140" s="598"/>
      <c r="D140" s="595" t="str">
        <f>IF(F26=0,IF(E26=0,"","No se dispone del peso"),IF(E26=0,"No se dispone del volumen",F26/E26*1000))</f>
        <v/>
      </c>
      <c r="E140" s="596"/>
      <c r="F140" s="593" t="str">
        <f>IF(D140="","",IF(D140="No se dispone del peso","Imposible valorar",IF(D140="No se dispone del volumen","Imposible valorar",IF(D140&lt;Calculos!D13*1000,"No se alcanza la densidad mínima","OK"))))</f>
        <v/>
      </c>
      <c r="G140" s="594"/>
      <c r="H140" s="53"/>
      <c r="I140" s="59"/>
      <c r="J140" s="53"/>
      <c r="K140" s="53"/>
      <c r="L140" s="53"/>
      <c r="M140" s="53"/>
      <c r="N140" s="54"/>
      <c r="O140" s="54"/>
      <c r="P140" s="53"/>
      <c r="Q140" s="53"/>
      <c r="R140" s="53"/>
      <c r="S140" s="53"/>
      <c r="T140" s="53"/>
      <c r="U140" s="53"/>
      <c r="V140" s="53"/>
    </row>
    <row r="141" spans="1:23" x14ac:dyDescent="0.25">
      <c r="B141" s="597" t="s">
        <v>63</v>
      </c>
      <c r="C141" s="598"/>
      <c r="D141" s="595" t="str">
        <f>IF(F27=0,IF(E27=0,"","No se dispone del peso"),IF(E27=0,"No se dispone del volumen",F27/E27*1000))</f>
        <v/>
      </c>
      <c r="E141" s="596"/>
      <c r="F141" s="593" t="str">
        <f>IF(D141="","",IF(D141="No se dispone del peso","Imposible valorar",IF(D141="No se dispone del volumen","Imposible valorar",IF(D141&lt;Calculos!D14*1000,"No se alcanza la densidad mínima","OK"))))</f>
        <v/>
      </c>
      <c r="G141" s="594"/>
      <c r="H141" s="53"/>
      <c r="I141" s="59"/>
      <c r="J141" s="53"/>
      <c r="K141" s="53"/>
      <c r="L141" s="53"/>
      <c r="M141" s="53"/>
      <c r="N141" s="54"/>
      <c r="O141" s="54"/>
      <c r="P141" s="53"/>
      <c r="Q141" s="53"/>
      <c r="R141" s="53"/>
      <c r="S141" s="53"/>
      <c r="T141" s="53"/>
      <c r="U141" s="53"/>
      <c r="V141" s="53"/>
    </row>
    <row r="142" spans="1:23" x14ac:dyDescent="0.25">
      <c r="B142" s="597" t="s">
        <v>99</v>
      </c>
      <c r="C142" s="598"/>
      <c r="D142" s="595" t="str">
        <f>IF(F59=0,IF(E59=0,"","No se dispone del peso"),IF(E59=0,"No se dispone del volumen",F59/E59*1000))</f>
        <v/>
      </c>
      <c r="E142" s="596"/>
      <c r="F142" s="593" t="str">
        <f>IF(D142="","",IF(D142="No se dispone del peso","Imposible valorar",IF(D142="No se dispone del volumen","Imposible valorar",IF(D142&lt;Calculos!D16*1000,"No se alcanza la densidad mínima","OK"))))</f>
        <v/>
      </c>
      <c r="G142" s="594"/>
      <c r="I142" s="59"/>
      <c r="J142" s="53"/>
      <c r="K142" s="53"/>
      <c r="L142" s="53"/>
      <c r="M142" s="53"/>
      <c r="N142" s="54"/>
      <c r="O142" s="54"/>
      <c r="P142" s="53"/>
      <c r="Q142" s="53"/>
      <c r="R142" s="53"/>
      <c r="S142" s="53"/>
      <c r="T142" s="53"/>
      <c r="U142" s="53"/>
      <c r="V142" s="53"/>
    </row>
    <row r="143" spans="1:23" ht="13.8" thickBot="1" x14ac:dyDescent="0.3">
      <c r="B143" s="636" t="s">
        <v>101</v>
      </c>
      <c r="C143" s="637"/>
      <c r="D143" s="642" t="str">
        <f>IF(SUM(F29,F30,F34,F35,F37,F58,F64,F68:F100)=0,IF(SUM(E29,E30,E34,E35,E37,E58,E64,E68:E100)=0,"","No se dispone del peso"),IF(SUM(E29,E30,E34,E35,E37,E58,E64,E68:E100)=0,"No se dispone del volumen",(SUM(F29,F30,F34,F35,F37,F58,F64,F68:F100))/(SUM(E29,E30,E34,E35,E37,E58,E64,E68:E100))*1000))</f>
        <v/>
      </c>
      <c r="E143" s="643"/>
      <c r="F143" s="634" t="str">
        <f>IF(D143="","",IF(D143="No se dispone del peso","Imposible valorar",IF(D143="No se dispone del volumen","Imposible valorar",IF(D143&lt;Calculos!D17*1000,"No se alcanza la densidad mínima","OK"))))</f>
        <v/>
      </c>
      <c r="G143" s="635"/>
      <c r="I143" s="59"/>
      <c r="J143" s="53"/>
      <c r="K143" s="53"/>
      <c r="L143" s="53"/>
      <c r="M143" s="53"/>
      <c r="N143" s="54"/>
      <c r="O143" s="54"/>
      <c r="P143" s="53"/>
      <c r="Q143" s="53"/>
      <c r="R143" s="53"/>
      <c r="S143" s="53"/>
      <c r="T143" s="53"/>
      <c r="U143" s="53"/>
      <c r="V143" s="53"/>
    </row>
    <row r="144" spans="1:23" ht="13.8" thickBot="1" x14ac:dyDescent="0.3">
      <c r="B144" s="638" t="s">
        <v>16</v>
      </c>
      <c r="C144" s="639"/>
      <c r="D144" s="640" t="str">
        <f>IF(SUM(F26:F78)&gt;0,IF(SUM(E26:E78)&gt;0,F102/E102*1000,"No se dispone del volumen"),IF(SUM(E26:E78)&gt;0,"No se dispone del peso",""))</f>
        <v/>
      </c>
      <c r="E144" s="641"/>
      <c r="F144" s="608" t="str">
        <f>IF(D144="","",IF(D144="No se dispone del peso","Imposible valorar",IF(D144="No se dispone del volumen","Imposible valorar",IF(D144&lt;Calculos!D18,"No se alcanza la densidad mínima","OK"))))</f>
        <v/>
      </c>
      <c r="G144" s="609"/>
      <c r="I144" s="59"/>
      <c r="J144" s="53"/>
      <c r="K144" s="53"/>
      <c r="L144" s="53"/>
      <c r="M144" s="53"/>
      <c r="N144" s="54"/>
      <c r="O144" s="54"/>
      <c r="P144" s="53"/>
      <c r="Q144" s="53"/>
      <c r="R144" s="53"/>
      <c r="S144" s="53"/>
      <c r="T144" s="53"/>
      <c r="U144" s="53"/>
      <c r="V144" s="53"/>
    </row>
    <row r="145" spans="1:15" ht="13.8" thickBot="1" x14ac:dyDescent="0.3">
      <c r="C145" s="23"/>
      <c r="D145" s="23"/>
    </row>
    <row r="146" spans="1:15" ht="13.8" thickBot="1" x14ac:dyDescent="0.3">
      <c r="A146" s="34">
        <v>9</v>
      </c>
      <c r="B146" s="605" t="s">
        <v>51</v>
      </c>
      <c r="C146" s="606"/>
      <c r="D146" s="606"/>
      <c r="E146" s="606"/>
      <c r="F146" s="606"/>
      <c r="G146" s="606"/>
      <c r="H146" s="607"/>
      <c r="I146" s="67"/>
    </row>
    <row r="147" spans="1:15" ht="3.75" customHeight="1" thickBot="1" x14ac:dyDescent="0.3">
      <c r="B147" s="602"/>
      <c r="C147" s="603"/>
      <c r="D147" s="603"/>
      <c r="E147" s="603"/>
      <c r="F147" s="603"/>
      <c r="G147" s="603"/>
      <c r="H147" s="604"/>
      <c r="I147" s="38"/>
    </row>
    <row r="148" spans="1:15" ht="13.8" thickBot="1" x14ac:dyDescent="0.3">
      <c r="B148" s="619" t="s">
        <v>27</v>
      </c>
      <c r="C148" s="620"/>
      <c r="D148" s="620"/>
      <c r="E148" s="621"/>
      <c r="F148" s="631" t="str">
        <f>IF(ISBLANK(INTRO!C40),"",INTRO!C40)</f>
        <v/>
      </c>
      <c r="G148" s="632"/>
      <c r="H148" s="633"/>
      <c r="I148" s="68"/>
    </row>
    <row r="149" spans="1:15" ht="27" thickBot="1" x14ac:dyDescent="0.3">
      <c r="B149" s="626" t="s">
        <v>28</v>
      </c>
      <c r="C149" s="627"/>
      <c r="D149" s="627"/>
      <c r="E149" s="628"/>
      <c r="F149" s="69" t="s">
        <v>52</v>
      </c>
      <c r="G149" s="622" t="s">
        <v>29</v>
      </c>
      <c r="H149" s="623"/>
      <c r="I149" s="45"/>
    </row>
    <row r="150" spans="1:15" x14ac:dyDescent="0.25">
      <c r="B150" s="599" t="s">
        <v>37</v>
      </c>
      <c r="C150" s="600"/>
      <c r="D150" s="600"/>
      <c r="E150" s="601"/>
      <c r="F150" s="10"/>
      <c r="G150" s="629" t="str">
        <f>IF(F150="Sí","OK","Necesario Presentar")</f>
        <v>Necesario Presentar</v>
      </c>
      <c r="H150" s="630"/>
      <c r="I150" s="68"/>
    </row>
    <row r="151" spans="1:15" x14ac:dyDescent="0.25">
      <c r="B151" s="612" t="s">
        <v>38</v>
      </c>
      <c r="C151" s="613"/>
      <c r="D151" s="613"/>
      <c r="E151" s="614"/>
      <c r="F151" s="11"/>
      <c r="G151" s="610" t="str">
        <f>IF(F151="Sí", "OK", "Necesario presentar")</f>
        <v>Necesario presentar</v>
      </c>
      <c r="H151" s="611"/>
      <c r="I151" s="68"/>
    </row>
    <row r="152" spans="1:15" x14ac:dyDescent="0.25">
      <c r="B152" s="612" t="s">
        <v>39</v>
      </c>
      <c r="C152" s="613"/>
      <c r="D152" s="613"/>
      <c r="E152" s="614"/>
      <c r="F152" s="11"/>
      <c r="G152" s="610" t="str">
        <f>IF(F152="Sí", "OK", "Necesario presentar")</f>
        <v>Necesario presentar</v>
      </c>
      <c r="H152" s="611"/>
      <c r="I152" s="68"/>
    </row>
    <row r="153" spans="1:15" x14ac:dyDescent="0.25">
      <c r="B153" s="612" t="s">
        <v>40</v>
      </c>
      <c r="C153" s="613"/>
      <c r="D153" s="613"/>
      <c r="E153" s="614"/>
      <c r="F153" s="11"/>
      <c r="G153" s="610" t="str">
        <f>IF(F153="Sí", "OK", "Necesario presentar")</f>
        <v>Necesario presentar</v>
      </c>
      <c r="H153" s="611"/>
      <c r="I153" s="68"/>
    </row>
    <row r="154" spans="1:15" ht="25.5" customHeight="1" x14ac:dyDescent="0.25">
      <c r="B154" s="615" t="s">
        <v>1280</v>
      </c>
      <c r="C154" s="613"/>
      <c r="D154" s="613"/>
      <c r="E154" s="614"/>
      <c r="F154" s="11"/>
      <c r="G154" s="610" t="str">
        <f>IF($F$148="",IF(F154="Sí","OK","Necesario presentar"),IF($F$148="Proyecto Ejecución",IF(F154="Sí", "OK", "Necesario presentar"),"OK"))</f>
        <v>Necesario presentar</v>
      </c>
      <c r="H154" s="611"/>
      <c r="I154" s="68"/>
    </row>
    <row r="155" spans="1:15" x14ac:dyDescent="0.25">
      <c r="B155" s="612" t="s">
        <v>42</v>
      </c>
      <c r="C155" s="624"/>
      <c r="D155" s="624"/>
      <c r="E155" s="625"/>
      <c r="F155" s="11"/>
      <c r="G155" s="610" t="str">
        <f>IF($F$148="",IF(F155="Sí","OK","Necesario presentar"),IF($F$148="Proyecto Ejecución",IF(F155="Sí", "OK", "Necesario presentar"),"OK"))</f>
        <v>Necesario presentar</v>
      </c>
      <c r="H155" s="611"/>
      <c r="I155" s="68"/>
    </row>
    <row r="156" spans="1:15" x14ac:dyDescent="0.25">
      <c r="B156" s="612" t="s">
        <v>43</v>
      </c>
      <c r="C156" s="613"/>
      <c r="D156" s="613"/>
      <c r="E156" s="614"/>
      <c r="F156" s="11"/>
      <c r="G156" s="610" t="str">
        <f>IF(F156="Sí", "OK", "Necesario presentar")</f>
        <v>Necesario presentar</v>
      </c>
      <c r="H156" s="611"/>
      <c r="I156" s="68"/>
    </row>
    <row r="157" spans="1:15" x14ac:dyDescent="0.25">
      <c r="B157" s="616" t="s">
        <v>1281</v>
      </c>
      <c r="C157" s="617"/>
      <c r="D157" s="617"/>
      <c r="E157" s="618"/>
      <c r="F157" s="15"/>
      <c r="G157" s="610" t="str">
        <f>IF(F157="Sí", "OK", "Necesario presentar")</f>
        <v>Necesario presentar</v>
      </c>
      <c r="H157" s="611"/>
      <c r="I157" s="374"/>
    </row>
    <row r="158" spans="1:15" ht="13.8" thickBot="1" x14ac:dyDescent="0.3">
      <c r="B158" s="578" t="s">
        <v>1282</v>
      </c>
      <c r="C158" s="579"/>
      <c r="D158" s="579"/>
      <c r="E158" s="580"/>
      <c r="F158" s="12"/>
      <c r="G158" s="581" t="str">
        <f>IF($F$148="",IF(F158="Sí","OK","Necesario presentar"),IF($F$148="Proyecto Ejecución",IF(F158="Sí", "OK", "Necesario presentar"),"OK"))</f>
        <v>Necesario presentar</v>
      </c>
      <c r="H158" s="582"/>
      <c r="I158" s="374"/>
    </row>
    <row r="159" spans="1:15" s="32" customFormat="1" ht="13.5" customHeight="1" x14ac:dyDescent="0.25">
      <c r="A159" s="30"/>
      <c r="B159" s="38"/>
      <c r="C159" s="38"/>
      <c r="D159" s="38"/>
      <c r="E159" s="38"/>
      <c r="F159" s="68"/>
      <c r="G159" s="68"/>
      <c r="H159" s="68"/>
      <c r="I159" s="68"/>
      <c r="N159" s="33"/>
      <c r="O159" s="33"/>
    </row>
    <row r="160" spans="1:15" x14ac:dyDescent="0.25">
      <c r="B160" s="70" t="s">
        <v>21</v>
      </c>
      <c r="C160" s="71"/>
      <c r="D160" s="71"/>
      <c r="E160" s="71"/>
    </row>
    <row r="161" spans="2:5" x14ac:dyDescent="0.25">
      <c r="B161" s="73" t="s">
        <v>1286</v>
      </c>
      <c r="C161" s="71"/>
      <c r="D161" s="71"/>
      <c r="E161" s="71"/>
    </row>
    <row r="162" spans="2:5" x14ac:dyDescent="0.25">
      <c r="B162" s="558" t="s">
        <v>1283</v>
      </c>
      <c r="C162" s="71"/>
      <c r="D162" s="71"/>
      <c r="E162" s="71"/>
    </row>
    <row r="163" spans="2:5" x14ac:dyDescent="0.25"/>
    <row r="164" spans="2:5" hidden="1" x14ac:dyDescent="0.25"/>
    <row r="165" spans="2:5" hidden="1" x14ac:dyDescent="0.25"/>
    <row r="166" spans="2:5" hidden="1" x14ac:dyDescent="0.25"/>
    <row r="167" spans="2:5" hidden="1" x14ac:dyDescent="0.25"/>
    <row r="168" spans="2:5" hidden="1" x14ac:dyDescent="0.25"/>
    <row r="169" spans="2:5" hidden="1" x14ac:dyDescent="0.25"/>
    <row r="170" spans="2:5" hidden="1" x14ac:dyDescent="0.25"/>
    <row r="171" spans="2:5" hidden="1" x14ac:dyDescent="0.25"/>
    <row r="172" spans="2:5" x14ac:dyDescent="0.25"/>
  </sheetData>
  <sheetProtection algorithmName="SHA-512" hashValue="JWKjkOMEQxd6poYQLzufqFbK+staeNlInczvGr6oiVh+cCT+6nkcFFo4+kzscYYStD4A590nE7xAt1GeCjqPUw==" saltValue="QNF+vbVDbzkUD/nRWRvQjQ==" spinCount="100000" sheet="1" objects="1" scenarios="1" formatColumns="0" formatRows="0" selectLockedCells="1"/>
  <mergeCells count="133">
    <mergeCell ref="B6:F6"/>
    <mergeCell ref="B12:F12"/>
    <mergeCell ref="B8:C8"/>
    <mergeCell ref="B9:C9"/>
    <mergeCell ref="B10:C10"/>
    <mergeCell ref="D8:F8"/>
    <mergeCell ref="D9:F9"/>
    <mergeCell ref="D10:F10"/>
    <mergeCell ref="B7:F7"/>
    <mergeCell ref="G24:G25"/>
    <mergeCell ref="B124:G124"/>
    <mergeCell ref="B121:C121"/>
    <mergeCell ref="D23:D25"/>
    <mergeCell ref="E122:F122"/>
    <mergeCell ref="O23:O25"/>
    <mergeCell ref="N23:N25"/>
    <mergeCell ref="B18:C18"/>
    <mergeCell ref="D18:F18"/>
    <mergeCell ref="B19:C19"/>
    <mergeCell ref="D19:F19"/>
    <mergeCell ref="L23:L25"/>
    <mergeCell ref="H24:I24"/>
    <mergeCell ref="J24:J25"/>
    <mergeCell ref="K23:K25"/>
    <mergeCell ref="J104:K104"/>
    <mergeCell ref="G23:J23"/>
    <mergeCell ref="E120:F120"/>
    <mergeCell ref="E121:F121"/>
    <mergeCell ref="B112:F112"/>
    <mergeCell ref="B114:C114"/>
    <mergeCell ref="D109:E109"/>
    <mergeCell ref="B102:D102"/>
    <mergeCell ref="B122:C122"/>
    <mergeCell ref="B23:B25"/>
    <mergeCell ref="C23:C25"/>
    <mergeCell ref="B111:F111"/>
    <mergeCell ref="E23:E25"/>
    <mergeCell ref="B119:C119"/>
    <mergeCell ref="B115:C115"/>
    <mergeCell ref="F23:F25"/>
    <mergeCell ref="B116:C116"/>
    <mergeCell ref="B117:C117"/>
    <mergeCell ref="B118:C118"/>
    <mergeCell ref="E116:F116"/>
    <mergeCell ref="B113:C113"/>
    <mergeCell ref="E115:F115"/>
    <mergeCell ref="E119:F119"/>
    <mergeCell ref="E114:F114"/>
    <mergeCell ref="E118:F118"/>
    <mergeCell ref="E117:F117"/>
    <mergeCell ref="D134:E134"/>
    <mergeCell ref="D135:E135"/>
    <mergeCell ref="D133:E133"/>
    <mergeCell ref="F134:G134"/>
    <mergeCell ref="D127:F127"/>
    <mergeCell ref="F133:G133"/>
    <mergeCell ref="B133:C133"/>
    <mergeCell ref="B134:C134"/>
    <mergeCell ref="B109:C109"/>
    <mergeCell ref="E113:F113"/>
    <mergeCell ref="B120:C120"/>
    <mergeCell ref="B142:C142"/>
    <mergeCell ref="B143:C143"/>
    <mergeCell ref="B144:C144"/>
    <mergeCell ref="D144:E144"/>
    <mergeCell ref="D143:E143"/>
    <mergeCell ref="F142:G142"/>
    <mergeCell ref="D142:E142"/>
    <mergeCell ref="F141:G141"/>
    <mergeCell ref="B125:F125"/>
    <mergeCell ref="B129:G129"/>
    <mergeCell ref="B131:C131"/>
    <mergeCell ref="B132:C132"/>
    <mergeCell ref="D126:E126"/>
    <mergeCell ref="F139:G139"/>
    <mergeCell ref="B137:C137"/>
    <mergeCell ref="D131:E131"/>
    <mergeCell ref="D132:E132"/>
    <mergeCell ref="F135:G135"/>
    <mergeCell ref="B135:C135"/>
    <mergeCell ref="B139:C139"/>
    <mergeCell ref="D139:E139"/>
    <mergeCell ref="F131:G131"/>
    <mergeCell ref="F132:G132"/>
    <mergeCell ref="F136:G136"/>
    <mergeCell ref="B152:E152"/>
    <mergeCell ref="B153:E153"/>
    <mergeCell ref="G154:H154"/>
    <mergeCell ref="B154:E154"/>
    <mergeCell ref="G153:H153"/>
    <mergeCell ref="B156:E156"/>
    <mergeCell ref="B157:E157"/>
    <mergeCell ref="G157:H157"/>
    <mergeCell ref="B130:G130"/>
    <mergeCell ref="G155:H155"/>
    <mergeCell ref="B148:E148"/>
    <mergeCell ref="G149:H149"/>
    <mergeCell ref="B155:E155"/>
    <mergeCell ref="B149:E149"/>
    <mergeCell ref="G150:H150"/>
    <mergeCell ref="G151:H151"/>
    <mergeCell ref="G152:H152"/>
    <mergeCell ref="F148:H148"/>
    <mergeCell ref="F143:G143"/>
    <mergeCell ref="D141:E141"/>
    <mergeCell ref="D140:E140"/>
    <mergeCell ref="B140:C140"/>
    <mergeCell ref="B141:C141"/>
    <mergeCell ref="F140:G140"/>
    <mergeCell ref="B158:E158"/>
    <mergeCell ref="G158:H158"/>
    <mergeCell ref="B17:C17"/>
    <mergeCell ref="D17:F17"/>
    <mergeCell ref="B13:F13"/>
    <mergeCell ref="B15:C15"/>
    <mergeCell ref="D15:F15"/>
    <mergeCell ref="B14:C14"/>
    <mergeCell ref="D14:F14"/>
    <mergeCell ref="B16:C16"/>
    <mergeCell ref="D16:F16"/>
    <mergeCell ref="F137:G137"/>
    <mergeCell ref="D137:E137"/>
    <mergeCell ref="D138:E138"/>
    <mergeCell ref="F138:G138"/>
    <mergeCell ref="B136:C136"/>
    <mergeCell ref="B150:E150"/>
    <mergeCell ref="B138:C138"/>
    <mergeCell ref="D136:E136"/>
    <mergeCell ref="B147:H147"/>
    <mergeCell ref="B146:H146"/>
    <mergeCell ref="F144:G144"/>
    <mergeCell ref="G156:H156"/>
    <mergeCell ref="B151:E151"/>
  </mergeCells>
  <phoneticPr fontId="3" type="noConversion"/>
  <conditionalFormatting sqref="G150:I159">
    <cfRule type="cellIs" dxfId="65" priority="13" stopIfTrue="1" operator="equal">
      <formula>"OK"</formula>
    </cfRule>
    <cfRule type="cellIs" dxfId="64" priority="14" stopIfTrue="1" operator="equal">
      <formula>"Necesario presentar"</formula>
    </cfRule>
  </conditionalFormatting>
  <conditionalFormatting sqref="D127:F127">
    <cfRule type="cellIs" dxfId="63" priority="15" stopIfTrue="1" operator="equal">
      <formula>"No se alcanza la altura mínima"</formula>
    </cfRule>
    <cfRule type="cellIs" dxfId="62" priority="16" stopIfTrue="1" operator="equal">
      <formula>"OK"</formula>
    </cfRule>
  </conditionalFormatting>
  <conditionalFormatting sqref="F132:G144">
    <cfRule type="cellIs" dxfId="61" priority="17" stopIfTrue="1" operator="equal">
      <formula>"No se alcanza la densidad mínima"</formula>
    </cfRule>
    <cfRule type="cellIs" dxfId="60" priority="18" stopIfTrue="1" operator="equal">
      <formula>"OK"</formula>
    </cfRule>
    <cfRule type="cellIs" dxfId="59" priority="19" stopIfTrue="1" operator="equal">
      <formula>"Imposible valorar"</formula>
    </cfRule>
  </conditionalFormatting>
  <conditionalFormatting sqref="M102 K102">
    <cfRule type="cellIs" dxfId="58" priority="20" stopIfTrue="1" operator="equal">
      <formula>"No cumple las tarifas mínimas"</formula>
    </cfRule>
  </conditionalFormatting>
  <conditionalFormatting sqref="D109:E109">
    <cfRule type="cellIs" dxfId="57" priority="21" stopIfTrue="1" operator="equal">
      <formula>"Necesario incluir RPs"</formula>
    </cfRule>
    <cfRule type="cellIs" dxfId="56" priority="22" stopIfTrue="1" operator="equal">
      <formula>"OK"</formula>
    </cfRule>
  </conditionalFormatting>
  <conditionalFormatting sqref="G51:G52 G30 G63:G101">
    <cfRule type="cellIs" dxfId="55" priority="23" stopIfTrue="1" operator="greaterThan">
      <formula>0</formula>
    </cfRule>
  </conditionalFormatting>
  <conditionalFormatting sqref="M26:M101">
    <cfRule type="cellIs" dxfId="54" priority="24" stopIfTrue="1" operator="equal">
      <formula>"No cumple las tarifas mínimas"</formula>
    </cfRule>
    <cfRule type="cellIs" dxfId="53" priority="25" stopIfTrue="1" operator="equal">
      <formula>"OK"</formula>
    </cfRule>
  </conditionalFormatting>
  <conditionalFormatting sqref="E114:F122">
    <cfRule type="cellIs" dxfId="52" priority="26" stopIfTrue="1" operator="equal">
      <formula>"Necesario separar"</formula>
    </cfRule>
    <cfRule type="cellIs" dxfId="51" priority="27" stopIfTrue="1" operator="equal">
      <formula>"OK"</formula>
    </cfRule>
    <cfRule type="cellIs" dxfId="50" priority="28" stopIfTrue="1" operator="equal">
      <formula>"Necesarios datos de peso o volumen"</formula>
    </cfRule>
  </conditionalFormatting>
  <conditionalFormatting sqref="K26:K102">
    <cfRule type="cellIs" dxfId="49" priority="29" stopIfTrue="1" operator="lessThan">
      <formula>0</formula>
    </cfRule>
    <cfRule type="cellIs" dxfId="48" priority="30" stopIfTrue="1" operator="equal">
      <formula>"Indicar gestión"</formula>
    </cfRule>
  </conditionalFormatting>
  <conditionalFormatting sqref="F143:G143">
    <cfRule type="colorScale" priority="8">
      <colorScale>
        <cfvo type="min"/>
        <cfvo type="max"/>
        <color theme="6" tint="0.59999389629810485"/>
        <color theme="6" tint="0.59999389629810485"/>
      </colorScale>
    </cfRule>
  </conditionalFormatting>
  <conditionalFormatting sqref="L26:L101">
    <cfRule type="cellIs" dxfId="47" priority="2" operator="greaterThan">
      <formula>OFFSET(Inicio,ROW()-26,COLUMN()-12,1,1)</formula>
    </cfRule>
    <cfRule type="cellIs" dxfId="46" priority="1" operator="lessThan">
      <formula>OFFSET(Inicio,ROW()-26,COLUMN()-12,1,1)</formula>
    </cfRule>
  </conditionalFormatting>
  <dataValidations count="1">
    <dataValidation type="list" allowBlank="1" showInputMessage="1" showErrorMessage="1" sqref="D114:D122 F150:F159 C123">
      <formula1>"Sí, No"</formula1>
    </dataValidation>
  </dataValidations>
  <pageMargins left="0.47244094488188981" right="0.55118110236220474" top="0.47244094488188981" bottom="0.39370078740157483" header="0" footer="0.19685039370078741"/>
  <pageSetup paperSize="9" scale="82" fitToHeight="0" orientation="landscape" r:id="rId1"/>
  <headerFooter alignWithMargins="0">
    <oddFooter>&amp;C&amp;D&amp;RPágina &amp;P de  &amp;N</oddFooter>
  </headerFooter>
  <rowBreaks count="1" manualBreakCount="1">
    <brk id="110" max="12" man="1"/>
  </rowBreaks>
  <drawing r:id="rId2"/>
  <picture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theme="6" tint="0.39997558519241921"/>
    <pageSetUpPr fitToPage="1"/>
  </sheetPr>
  <dimension ref="A1:Y163"/>
  <sheetViews>
    <sheetView showGridLines="0" showRowColHeaders="0" topLeftCell="H1" zoomScale="70" zoomScaleNormal="70" zoomScaleSheetLayoutView="55" workbookViewId="0">
      <selection activeCell="O61" sqref="O61"/>
    </sheetView>
  </sheetViews>
  <sheetFormatPr baseColWidth="10" defaultColWidth="0" defaultRowHeight="13.2" zeroHeight="1" x14ac:dyDescent="0.25"/>
  <cols>
    <col min="1" max="1" width="3.6640625" style="112" customWidth="1"/>
    <col min="2" max="2" width="13.44140625" style="23" customWidth="1"/>
    <col min="3" max="3" width="27.44140625" style="23" customWidth="1"/>
    <col min="4" max="4" width="13.88671875" style="23" customWidth="1"/>
    <col min="5" max="5" width="14.88671875" style="23" customWidth="1"/>
    <col min="6" max="6" width="16.5546875" style="23" customWidth="1"/>
    <col min="7" max="7" width="13.6640625" style="23" customWidth="1"/>
    <col min="8" max="8" width="11.6640625" style="23" customWidth="1"/>
    <col min="9" max="9" width="16.33203125" style="23" customWidth="1"/>
    <col min="10" max="10" width="12.5546875" style="23" customWidth="1"/>
    <col min="11" max="11" width="16.109375" style="23" customWidth="1"/>
    <col min="12" max="12" width="12.44140625" style="23" customWidth="1"/>
    <col min="13" max="13" width="16.6640625" style="23" customWidth="1"/>
    <col min="14" max="14" width="12.6640625" style="23" customWidth="1"/>
    <col min="15" max="15" width="15.77734375" style="23" customWidth="1"/>
    <col min="16" max="16" width="11.6640625" style="23" customWidth="1"/>
    <col min="17" max="17" width="15.77734375" style="23" customWidth="1"/>
    <col min="18" max="18" width="17" style="23" customWidth="1"/>
    <col min="19" max="20" width="11.6640625" style="23" customWidth="1"/>
    <col min="21" max="21" width="11.6640625" style="38" customWidth="1"/>
    <col min="22" max="22" width="4" style="32" customWidth="1"/>
    <col min="23" max="23" width="3.6640625" style="24" hidden="1" customWidth="1"/>
    <col min="24" max="24" width="11.44140625" style="113" hidden="1" customWidth="1"/>
    <col min="25" max="25" width="11.44140625" style="23" hidden="1" customWidth="1"/>
    <col min="26" max="16384" width="0" style="23" hidden="1"/>
  </cols>
  <sheetData>
    <row r="1" spans="1:24" x14ac:dyDescent="0.25">
      <c r="A1" s="74"/>
      <c r="B1" s="22"/>
      <c r="C1" s="22"/>
      <c r="D1" s="22"/>
      <c r="U1" s="32"/>
      <c r="W1" s="75"/>
      <c r="X1" s="76"/>
    </row>
    <row r="2" spans="1:24" x14ac:dyDescent="0.25">
      <c r="A2" s="74"/>
      <c r="B2" s="22"/>
      <c r="C2" s="22"/>
      <c r="D2" s="22"/>
      <c r="U2" s="32"/>
      <c r="W2" s="36"/>
      <c r="X2" s="77"/>
    </row>
    <row r="3" spans="1:24" x14ac:dyDescent="0.25">
      <c r="A3" s="74"/>
      <c r="B3" s="22"/>
      <c r="C3" s="22"/>
      <c r="D3" s="22"/>
      <c r="U3" s="32"/>
      <c r="W3" s="36"/>
      <c r="X3" s="77"/>
    </row>
    <row r="4" spans="1:24" x14ac:dyDescent="0.25">
      <c r="A4" s="74"/>
      <c r="B4" s="22"/>
      <c r="C4" s="22"/>
      <c r="D4" s="22"/>
      <c r="U4" s="32"/>
      <c r="W4" s="36"/>
      <c r="X4" s="77"/>
    </row>
    <row r="5" spans="1:24" x14ac:dyDescent="0.25">
      <c r="A5" s="74"/>
      <c r="B5" s="26" t="s">
        <v>49</v>
      </c>
      <c r="C5" s="71"/>
      <c r="D5" s="22"/>
      <c r="U5" s="32"/>
      <c r="W5" s="36"/>
      <c r="X5" s="77"/>
    </row>
    <row r="6" spans="1:24" ht="13.8" thickBot="1" x14ac:dyDescent="0.3">
      <c r="A6" s="74"/>
      <c r="B6" s="78"/>
      <c r="C6" s="22"/>
      <c r="D6" s="22"/>
      <c r="U6" s="32"/>
      <c r="W6" s="36"/>
      <c r="X6" s="77"/>
    </row>
    <row r="7" spans="1:24" ht="13.8" thickBot="1" x14ac:dyDescent="0.3">
      <c r="A7" s="34">
        <v>1</v>
      </c>
      <c r="B7" s="79" t="s">
        <v>85</v>
      </c>
      <c r="C7" s="80"/>
      <c r="D7" s="80"/>
      <c r="E7" s="80"/>
      <c r="F7" s="81"/>
      <c r="M7" s="32"/>
      <c r="N7" s="32"/>
      <c r="U7" s="23"/>
      <c r="W7" s="82"/>
      <c r="X7" s="77"/>
    </row>
    <row r="8" spans="1:24" ht="3.75" customHeight="1" thickBot="1" x14ac:dyDescent="0.3">
      <c r="A8" s="74"/>
      <c r="B8" s="567"/>
      <c r="C8" s="567"/>
      <c r="D8" s="567"/>
      <c r="E8" s="567"/>
      <c r="F8" s="567"/>
      <c r="M8" s="32"/>
      <c r="N8" s="32"/>
      <c r="U8" s="23"/>
      <c r="W8" s="82"/>
      <c r="X8" s="77"/>
    </row>
    <row r="9" spans="1:24" x14ac:dyDescent="0.25">
      <c r="A9" s="74"/>
      <c r="B9" s="588" t="s">
        <v>8</v>
      </c>
      <c r="C9" s="589"/>
      <c r="D9" s="704" t="str">
        <f>IF(ISBLANK(INTRO!C18),"",INTRO!C18)</f>
        <v/>
      </c>
      <c r="E9" s="705"/>
      <c r="F9" s="706"/>
      <c r="M9" s="32"/>
      <c r="N9" s="32"/>
      <c r="U9" s="23"/>
      <c r="W9" s="82"/>
      <c r="X9" s="77"/>
    </row>
    <row r="10" spans="1:24" x14ac:dyDescent="0.25">
      <c r="A10" s="74"/>
      <c r="B10" s="583" t="s">
        <v>7</v>
      </c>
      <c r="C10" s="584"/>
      <c r="D10" s="707" t="str">
        <f>IF(ISBLANK(INTRO!C19),"",INTRO!C19)</f>
        <v/>
      </c>
      <c r="E10" s="708"/>
      <c r="F10" s="709"/>
      <c r="M10" s="32"/>
      <c r="N10" s="32"/>
      <c r="U10" s="23"/>
      <c r="W10" s="82"/>
      <c r="X10" s="77"/>
    </row>
    <row r="11" spans="1:24" ht="13.8" thickBot="1" x14ac:dyDescent="0.3">
      <c r="A11" s="74"/>
      <c r="B11" s="687" t="s">
        <v>6</v>
      </c>
      <c r="C11" s="688"/>
      <c r="D11" s="710" t="str">
        <f>IF(ISBLANK(INTRO!C20),"",INTRO!C20)</f>
        <v/>
      </c>
      <c r="E11" s="711"/>
      <c r="F11" s="712"/>
      <c r="M11" s="32"/>
      <c r="N11" s="32"/>
      <c r="U11" s="23"/>
      <c r="W11" s="82"/>
      <c r="X11" s="77"/>
    </row>
    <row r="12" spans="1:24" ht="13.8" thickBot="1" x14ac:dyDescent="0.3">
      <c r="A12" s="74"/>
      <c r="B12" s="28"/>
      <c r="M12" s="32"/>
      <c r="N12" s="32"/>
      <c r="U12" s="23"/>
      <c r="W12" s="83"/>
      <c r="X12" s="84"/>
    </row>
    <row r="13" spans="1:24" s="22" customFormat="1" ht="13.8" thickBot="1" x14ac:dyDescent="0.3">
      <c r="A13" s="34">
        <v>2</v>
      </c>
      <c r="B13" s="79" t="s">
        <v>103</v>
      </c>
      <c r="C13" s="80"/>
      <c r="D13" s="80"/>
      <c r="E13" s="80"/>
      <c r="F13" s="81"/>
      <c r="U13" s="38"/>
      <c r="V13" s="38"/>
      <c r="W13" s="35"/>
      <c r="X13" s="85"/>
    </row>
    <row r="14" spans="1:24" s="22" customFormat="1" ht="4.5" customHeight="1" thickBot="1" x14ac:dyDescent="0.3">
      <c r="A14" s="74"/>
      <c r="B14" s="567"/>
      <c r="C14" s="567"/>
      <c r="D14" s="567"/>
      <c r="E14" s="567"/>
      <c r="F14" s="567"/>
      <c r="U14" s="38"/>
      <c r="V14" s="38"/>
      <c r="W14" s="35"/>
      <c r="X14" s="85"/>
    </row>
    <row r="15" spans="1:24" s="22" customFormat="1" x14ac:dyDescent="0.25">
      <c r="A15" s="74"/>
      <c r="B15" s="588" t="s">
        <v>81</v>
      </c>
      <c r="C15" s="589"/>
      <c r="D15" s="590"/>
      <c r="E15" s="591"/>
      <c r="F15" s="592"/>
      <c r="U15" s="38"/>
      <c r="V15" s="38"/>
      <c r="W15" s="35"/>
      <c r="X15" s="85"/>
    </row>
    <row r="16" spans="1:24" s="22" customFormat="1" x14ac:dyDescent="0.25">
      <c r="A16" s="74"/>
      <c r="B16" s="583" t="s">
        <v>7</v>
      </c>
      <c r="C16" s="584"/>
      <c r="D16" s="585"/>
      <c r="E16" s="586"/>
      <c r="F16" s="587"/>
      <c r="U16" s="38"/>
      <c r="V16" s="38"/>
      <c r="W16" s="35"/>
      <c r="X16" s="85"/>
    </row>
    <row r="17" spans="1:25" s="22" customFormat="1" x14ac:dyDescent="0.25">
      <c r="A17" s="74"/>
      <c r="B17" s="583" t="s">
        <v>6</v>
      </c>
      <c r="C17" s="584"/>
      <c r="D17" s="585"/>
      <c r="E17" s="586"/>
      <c r="F17" s="587"/>
      <c r="U17" s="38"/>
      <c r="V17" s="38"/>
      <c r="W17" s="35"/>
      <c r="X17" s="85"/>
    </row>
    <row r="18" spans="1:25" s="22" customFormat="1" x14ac:dyDescent="0.25">
      <c r="A18" s="74"/>
      <c r="B18" s="583" t="s">
        <v>9</v>
      </c>
      <c r="C18" s="584"/>
      <c r="D18" s="585"/>
      <c r="E18" s="586"/>
      <c r="F18" s="587"/>
      <c r="U18" s="38"/>
      <c r="V18" s="38"/>
      <c r="W18" s="35"/>
      <c r="X18" s="85"/>
    </row>
    <row r="19" spans="1:25" s="22" customFormat="1" x14ac:dyDescent="0.25">
      <c r="A19" s="74"/>
      <c r="B19" s="583" t="s">
        <v>77</v>
      </c>
      <c r="C19" s="584"/>
      <c r="D19" s="585"/>
      <c r="E19" s="586"/>
      <c r="F19" s="587"/>
      <c r="U19" s="38"/>
      <c r="V19" s="38"/>
      <c r="W19" s="35"/>
      <c r="X19" s="85"/>
    </row>
    <row r="20" spans="1:25" s="89" customFormat="1" ht="13.8" thickBot="1" x14ac:dyDescent="0.3">
      <c r="A20" s="74"/>
      <c r="B20" s="687" t="s">
        <v>78</v>
      </c>
      <c r="C20" s="688"/>
      <c r="D20" s="783"/>
      <c r="E20" s="690"/>
      <c r="F20" s="691"/>
      <c r="G20" s="22"/>
      <c r="H20" s="22"/>
      <c r="I20" s="86" t="s">
        <v>181</v>
      </c>
      <c r="J20" s="71"/>
      <c r="K20" s="71"/>
      <c r="L20" s="71"/>
      <c r="M20" s="71"/>
      <c r="N20" s="71"/>
      <c r="O20" s="22"/>
      <c r="P20" s="22"/>
      <c r="Q20" s="22"/>
      <c r="R20" s="22"/>
      <c r="S20" s="22"/>
      <c r="T20" s="22"/>
      <c r="U20" s="38"/>
      <c r="V20" s="38"/>
      <c r="W20" s="87"/>
      <c r="X20" s="88"/>
    </row>
    <row r="21" spans="1:25" s="92" customFormat="1" ht="13.8" thickBot="1" x14ac:dyDescent="0.3">
      <c r="A21" s="74"/>
      <c r="B21" s="28"/>
      <c r="C21" s="23"/>
      <c r="D21" s="23"/>
      <c r="E21" s="23"/>
      <c r="F21" s="23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38"/>
      <c r="S21" s="22"/>
      <c r="T21" s="22"/>
      <c r="U21" s="38"/>
      <c r="V21" s="38"/>
      <c r="W21" s="90"/>
      <c r="X21" s="91"/>
    </row>
    <row r="22" spans="1:25" ht="13.8" thickBot="1" x14ac:dyDescent="0.3">
      <c r="A22" s="34">
        <v>3</v>
      </c>
      <c r="B22" s="471" t="s">
        <v>204</v>
      </c>
      <c r="C22" s="472"/>
      <c r="D22" s="472"/>
      <c r="E22" s="473"/>
      <c r="F22" s="474"/>
      <c r="G22" s="508"/>
      <c r="H22" s="504"/>
      <c r="I22" s="474"/>
      <c r="J22" s="473"/>
      <c r="K22" s="475"/>
      <c r="L22" s="476"/>
      <c r="M22" s="472"/>
      <c r="N22" s="472"/>
      <c r="O22" s="472"/>
      <c r="P22" s="472"/>
      <c r="Q22" s="472"/>
      <c r="R22" s="472"/>
      <c r="S22" s="472"/>
      <c r="T22" s="472"/>
      <c r="U22" s="477"/>
      <c r="V22" s="95"/>
      <c r="W22" s="36"/>
      <c r="X22" s="77"/>
    </row>
    <row r="23" spans="1:25" ht="3.75" customHeight="1" thickBot="1" x14ac:dyDescent="0.3">
      <c r="A23" s="74"/>
      <c r="B23" s="484"/>
      <c r="C23" s="485"/>
      <c r="D23" s="485"/>
      <c r="E23" s="486"/>
      <c r="F23" s="487"/>
      <c r="G23" s="509"/>
      <c r="H23" s="505"/>
      <c r="I23" s="487"/>
      <c r="J23" s="486"/>
      <c r="K23" s="488"/>
      <c r="L23" s="489"/>
      <c r="M23" s="485"/>
      <c r="N23" s="485"/>
      <c r="O23" s="485"/>
      <c r="P23" s="485"/>
      <c r="Q23" s="485"/>
      <c r="R23" s="485"/>
      <c r="S23" s="485"/>
      <c r="T23" s="485"/>
      <c r="U23" s="490"/>
      <c r="V23" s="65"/>
      <c r="W23" s="36"/>
      <c r="X23" s="77"/>
    </row>
    <row r="24" spans="1:25" x14ac:dyDescent="0.25">
      <c r="A24" s="74"/>
      <c r="B24" s="777" t="s">
        <v>3</v>
      </c>
      <c r="C24" s="780" t="s">
        <v>4</v>
      </c>
      <c r="D24" s="784" t="s">
        <v>57</v>
      </c>
      <c r="E24" s="678" t="s">
        <v>121</v>
      </c>
      <c r="F24" s="672" t="s">
        <v>860</v>
      </c>
      <c r="G24" s="744" t="s">
        <v>202</v>
      </c>
      <c r="H24" s="506" t="s">
        <v>866</v>
      </c>
      <c r="I24" s="423"/>
      <c r="J24" s="426"/>
      <c r="K24" s="410"/>
      <c r="L24" s="418"/>
      <c r="M24" s="404"/>
      <c r="N24" s="96"/>
      <c r="O24" s="96"/>
      <c r="P24" s="96"/>
      <c r="Q24" s="97"/>
      <c r="R24" s="761" t="s">
        <v>186</v>
      </c>
      <c r="S24" s="768" t="s">
        <v>1277</v>
      </c>
      <c r="T24" s="770" t="s">
        <v>179</v>
      </c>
      <c r="U24" s="772" t="s">
        <v>180</v>
      </c>
      <c r="V24" s="45"/>
      <c r="W24" s="766" t="s">
        <v>128</v>
      </c>
      <c r="X24" s="767" t="s">
        <v>129</v>
      </c>
    </row>
    <row r="25" spans="1:25" x14ac:dyDescent="0.25">
      <c r="A25" s="74"/>
      <c r="B25" s="778"/>
      <c r="C25" s="765"/>
      <c r="D25" s="785"/>
      <c r="E25" s="678"/>
      <c r="F25" s="672"/>
      <c r="G25" s="744"/>
      <c r="H25" s="506" t="s">
        <v>102</v>
      </c>
      <c r="I25" s="423"/>
      <c r="J25" s="678" t="s">
        <v>30</v>
      </c>
      <c r="K25" s="695"/>
      <c r="L25" s="693" t="s">
        <v>58</v>
      </c>
      <c r="M25" s="764"/>
      <c r="N25" s="765"/>
      <c r="O25" s="765"/>
      <c r="P25" s="765" t="s">
        <v>5</v>
      </c>
      <c r="Q25" s="775"/>
      <c r="R25" s="762"/>
      <c r="S25" s="764"/>
      <c r="T25" s="765"/>
      <c r="U25" s="773"/>
      <c r="V25" s="45"/>
      <c r="W25" s="766"/>
      <c r="X25" s="767"/>
    </row>
    <row r="26" spans="1:25" x14ac:dyDescent="0.25">
      <c r="A26" s="74"/>
      <c r="B26" s="778"/>
      <c r="C26" s="765"/>
      <c r="D26" s="785"/>
      <c r="E26" s="678"/>
      <c r="F26" s="672"/>
      <c r="G26" s="744"/>
      <c r="H26" s="781" t="s">
        <v>104</v>
      </c>
      <c r="I26" s="672" t="s">
        <v>125</v>
      </c>
      <c r="J26" s="678" t="s">
        <v>104</v>
      </c>
      <c r="K26" s="695" t="s">
        <v>105</v>
      </c>
      <c r="L26" s="693" t="s">
        <v>59</v>
      </c>
      <c r="M26" s="764"/>
      <c r="N26" s="765" t="s">
        <v>60</v>
      </c>
      <c r="O26" s="765"/>
      <c r="P26" s="765" t="s">
        <v>104</v>
      </c>
      <c r="Q26" s="775" t="s">
        <v>105</v>
      </c>
      <c r="R26" s="762"/>
      <c r="S26" s="764"/>
      <c r="T26" s="765"/>
      <c r="U26" s="773"/>
      <c r="V26" s="45"/>
      <c r="W26" s="766"/>
      <c r="X26" s="767"/>
    </row>
    <row r="27" spans="1:25" ht="13.8" thickBot="1" x14ac:dyDescent="0.3">
      <c r="A27" s="74"/>
      <c r="B27" s="779"/>
      <c r="C27" s="771"/>
      <c r="D27" s="786"/>
      <c r="E27" s="679"/>
      <c r="F27" s="673"/>
      <c r="G27" s="745"/>
      <c r="H27" s="782"/>
      <c r="I27" s="673"/>
      <c r="J27" s="679"/>
      <c r="K27" s="697"/>
      <c r="L27" s="491" t="s">
        <v>104</v>
      </c>
      <c r="M27" s="469" t="s">
        <v>105</v>
      </c>
      <c r="N27" s="470" t="s">
        <v>104</v>
      </c>
      <c r="O27" s="470" t="s">
        <v>105</v>
      </c>
      <c r="P27" s="771"/>
      <c r="Q27" s="776"/>
      <c r="R27" s="763"/>
      <c r="S27" s="769"/>
      <c r="T27" s="771"/>
      <c r="U27" s="774"/>
      <c r="V27" s="45"/>
      <c r="W27" s="766"/>
      <c r="X27" s="767"/>
    </row>
    <row r="28" spans="1:25" ht="13.8" thickBot="1" x14ac:dyDescent="0.3">
      <c r="A28" s="74"/>
      <c r="B28" s="455">
        <v>170101</v>
      </c>
      <c r="C28" s="456" t="s">
        <v>1</v>
      </c>
      <c r="D28" s="457" t="s">
        <v>62</v>
      </c>
      <c r="E28" s="478"/>
      <c r="F28" s="424"/>
      <c r="G28" s="510" t="str">
        <f>IF(EGR!F26&gt;0,IF(PGR!F28&gt;0,(PGR!F28-EGR!F26)/EGR!F26,""),IF(F28&gt;0,"Falta dato EGR",""))</f>
        <v/>
      </c>
      <c r="H28" s="390"/>
      <c r="I28" s="460"/>
      <c r="J28" s="390"/>
      <c r="K28" s="479"/>
      <c r="L28" s="480"/>
      <c r="M28" s="481"/>
      <c r="N28" s="463"/>
      <c r="O28" s="462"/>
      <c r="P28" s="463"/>
      <c r="Q28" s="464"/>
      <c r="R28" s="482" t="str">
        <f>IF(F28&gt;0,IF(J28+L28+N28+P28&gt;0,-F28+(J28+L28+N28+P28),"Indicar gestión"),IF(J28+L28+N28+P28&gt;0,"Indicar generación",""))</f>
        <v/>
      </c>
      <c r="S28" s="467"/>
      <c r="T28" s="468" t="str">
        <f>IF(ISBLANK(EGR!L26),"",EGR!L26)</f>
        <v/>
      </c>
      <c r="U28" s="483" t="str">
        <f>IF(ISBLANK(S28),IF(T28="","",T28),IF(T28="",S28,S28-T28))</f>
        <v/>
      </c>
      <c r="V28" s="46"/>
      <c r="W28" s="36">
        <f>Calculos!J3</f>
        <v>2500</v>
      </c>
      <c r="X28" s="232">
        <f>IF(Calculos!J3&gt;0,Calculos!J3,700)</f>
        <v>2500</v>
      </c>
      <c r="Y28" s="235">
        <f>IF(E28&gt;0,E28,F28/X28)</f>
        <v>0</v>
      </c>
    </row>
    <row r="29" spans="1:25" ht="13.8" thickBot="1" x14ac:dyDescent="0.3">
      <c r="A29" s="74"/>
      <c r="B29" s="383">
        <v>170103</v>
      </c>
      <c r="C29" s="214" t="s">
        <v>63</v>
      </c>
      <c r="D29" s="271" t="s">
        <v>62</v>
      </c>
      <c r="E29" s="274"/>
      <c r="F29" s="278"/>
      <c r="G29" s="511" t="str">
        <f>IF(EGR!F27&gt;0,IF(PGR!F29&gt;0,(PGR!F29-EGR!F27)/EGR!F27,""),IF(F29&gt;0,"Falta dato EGR",""))</f>
        <v/>
      </c>
      <c r="H29" s="276"/>
      <c r="I29" s="419"/>
      <c r="J29" s="276"/>
      <c r="K29" s="411"/>
      <c r="L29" s="398"/>
      <c r="M29" s="402"/>
      <c r="N29" s="9"/>
      <c r="O29" s="208"/>
      <c r="P29" s="9"/>
      <c r="Q29" s="210" t="str">
        <f>IF(P29&gt;0,"Concretar destino","")</f>
        <v/>
      </c>
      <c r="R29" s="202" t="str">
        <f t="shared" ref="R29:R103" si="0">IF(F29&gt;0,IF(J29+L29+N29+P29&gt;0,-F29+(J29+L29+N29+P29),"Indicar gestión"),IF(J29+L29+N29+P29&gt;0,"Indicar generación",""))</f>
        <v/>
      </c>
      <c r="S29" s="16"/>
      <c r="T29" s="99" t="str">
        <f>IF(ISBLANK(EGR!L27),"",EGR!L27)</f>
        <v/>
      </c>
      <c r="U29" s="100" t="str">
        <f t="shared" ref="U29:U92" si="1">IF(ISBLANK(S29),IF(T29="","",T29),IF(T29="",S29,S29-T29))</f>
        <v/>
      </c>
      <c r="V29" s="46"/>
      <c r="W29" s="36">
        <f>Calculos!J4</f>
        <v>1500</v>
      </c>
      <c r="X29" s="232">
        <f>IF(Calculos!J4&gt;0,Calculos!J4,700)</f>
        <v>1500</v>
      </c>
      <c r="Y29" s="235">
        <f t="shared" ref="Y29:Y92" si="2">IF(E29&gt;0,E29,F29/X29)</f>
        <v>0</v>
      </c>
    </row>
    <row r="30" spans="1:25" ht="27" thickBot="1" x14ac:dyDescent="0.3">
      <c r="A30" s="74"/>
      <c r="B30" s="383">
        <v>170802</v>
      </c>
      <c r="C30" s="214" t="s">
        <v>143</v>
      </c>
      <c r="D30" s="271" t="s">
        <v>1076</v>
      </c>
      <c r="E30" s="274"/>
      <c r="F30" s="278"/>
      <c r="G30" s="511" t="str">
        <f>IF(EGR!F28&gt;0,IF(PGR!F30&gt;0,(PGR!F30-EGR!F28)/EGR!F28,""),IF(F30&gt;0,"Falta dato EGR",""))</f>
        <v/>
      </c>
      <c r="H30" s="276"/>
      <c r="I30" s="419"/>
      <c r="J30" s="276"/>
      <c r="K30" s="411"/>
      <c r="L30" s="398"/>
      <c r="M30" s="402"/>
      <c r="N30" s="9"/>
      <c r="O30" s="208"/>
      <c r="P30" s="9"/>
      <c r="Q30" s="210" t="str">
        <f>IF(P30&gt;0,"Concretar destino","")</f>
        <v/>
      </c>
      <c r="R30" s="202" t="str">
        <f t="shared" si="0"/>
        <v/>
      </c>
      <c r="S30" s="16"/>
      <c r="T30" s="99" t="str">
        <f>IF(ISBLANK(EGR!L28),"",EGR!L28)</f>
        <v/>
      </c>
      <c r="U30" s="100" t="str">
        <f t="shared" si="1"/>
        <v/>
      </c>
      <c r="V30" s="46"/>
      <c r="W30" s="36">
        <f>Calculos!J5</f>
        <v>875</v>
      </c>
      <c r="X30" s="232">
        <f>IF(Calculos!J5&gt;0,Calculos!J5,700)</f>
        <v>875</v>
      </c>
      <c r="Y30" s="235">
        <f t="shared" si="2"/>
        <v>0</v>
      </c>
    </row>
    <row r="31" spans="1:25" ht="27" thickBot="1" x14ac:dyDescent="0.3">
      <c r="A31" s="74"/>
      <c r="B31" s="383" t="s">
        <v>1070</v>
      </c>
      <c r="C31" s="214" t="s">
        <v>169</v>
      </c>
      <c r="D31" s="271" t="s">
        <v>34</v>
      </c>
      <c r="E31" s="274"/>
      <c r="F31" s="278"/>
      <c r="G31" s="511" t="str">
        <f>IF(EGR!F29&gt;0,IF(PGR!F31&gt;0,(PGR!F31-EGR!F29)/EGR!F29,""),IF(F31&gt;0,"Falta dato EGR",""))</f>
        <v/>
      </c>
      <c r="H31" s="276"/>
      <c r="I31" s="419"/>
      <c r="J31" s="276"/>
      <c r="K31" s="411"/>
      <c r="L31" s="398"/>
      <c r="M31" s="402"/>
      <c r="N31" s="9"/>
      <c r="O31" s="208"/>
      <c r="P31" s="9"/>
      <c r="Q31" s="210"/>
      <c r="R31" s="202" t="str">
        <f t="shared" si="0"/>
        <v/>
      </c>
      <c r="S31" s="16"/>
      <c r="T31" s="99" t="str">
        <f>IF(ISBLANK(EGR!L29),"",EGR!L29)</f>
        <v/>
      </c>
      <c r="U31" s="100" t="str">
        <f t="shared" si="1"/>
        <v/>
      </c>
      <c r="V31" s="46"/>
      <c r="W31" s="36">
        <f>Calculos!J6</f>
        <v>500</v>
      </c>
      <c r="X31" s="232">
        <f>IF(Calculos!J6&gt;0,Calculos!J6,700)</f>
        <v>500</v>
      </c>
      <c r="Y31" s="235">
        <f t="shared" si="2"/>
        <v>0</v>
      </c>
    </row>
    <row r="32" spans="1:25" ht="27" thickBot="1" x14ac:dyDescent="0.3">
      <c r="A32" s="74"/>
      <c r="B32" s="383" t="s">
        <v>1071</v>
      </c>
      <c r="C32" s="214" t="s">
        <v>142</v>
      </c>
      <c r="D32" s="271" t="s">
        <v>34</v>
      </c>
      <c r="E32" s="274"/>
      <c r="F32" s="278"/>
      <c r="G32" s="511" t="str">
        <f>IF(EGR!F30&gt;0,IF(PGR!F32&gt;0,(PGR!F32-EGR!F30)/EGR!F30,""),IF(F32&gt;0,"Falta dato EGR",""))</f>
        <v/>
      </c>
      <c r="H32" s="276"/>
      <c r="I32" s="419"/>
      <c r="J32" s="276"/>
      <c r="K32" s="411"/>
      <c r="L32" s="398"/>
      <c r="M32" s="402"/>
      <c r="N32" s="9"/>
      <c r="O32" s="208"/>
      <c r="P32" s="9"/>
      <c r="Q32" s="210"/>
      <c r="R32" s="202" t="str">
        <f t="shared" si="0"/>
        <v/>
      </c>
      <c r="S32" s="16"/>
      <c r="T32" s="99" t="str">
        <f>IF(ISBLANK(EGR!L30),"",EGR!L30)</f>
        <v/>
      </c>
      <c r="U32" s="100" t="str">
        <f t="shared" si="1"/>
        <v/>
      </c>
      <c r="V32" s="46"/>
      <c r="W32" s="36">
        <f>Calculos!J7</f>
        <v>2000</v>
      </c>
      <c r="X32" s="232">
        <f>IF(Calculos!J7&gt;0,Calculos!J7,700)</f>
        <v>2000</v>
      </c>
      <c r="Y32" s="235">
        <f t="shared" si="2"/>
        <v>0</v>
      </c>
    </row>
    <row r="33" spans="1:25" ht="13.8" thickBot="1" x14ac:dyDescent="0.3">
      <c r="A33" s="74"/>
      <c r="B33" s="383">
        <v>170201</v>
      </c>
      <c r="C33" s="214" t="s">
        <v>0</v>
      </c>
      <c r="D33" s="271" t="s">
        <v>0</v>
      </c>
      <c r="E33" s="274"/>
      <c r="F33" s="278"/>
      <c r="G33" s="511" t="str">
        <f>IF(EGR!F31&gt;0,IF(PGR!F33&gt;0,(PGR!F33-EGR!F31)/EGR!F31,""),IF(F33&gt;0,"Falta dato EGR",""))</f>
        <v/>
      </c>
      <c r="H33" s="276"/>
      <c r="I33" s="419"/>
      <c r="J33" s="276"/>
      <c r="K33" s="411"/>
      <c r="L33" s="398"/>
      <c r="M33" s="402"/>
      <c r="N33" s="9"/>
      <c r="O33" s="208"/>
      <c r="P33" s="9"/>
      <c r="Q33" s="210"/>
      <c r="R33" s="202" t="str">
        <f t="shared" si="0"/>
        <v/>
      </c>
      <c r="S33" s="16"/>
      <c r="T33" s="99" t="str">
        <f>IF(ISBLANK(EGR!L31),"",EGR!L31)</f>
        <v/>
      </c>
      <c r="U33" s="100" t="str">
        <f t="shared" si="1"/>
        <v/>
      </c>
      <c r="V33" s="46"/>
      <c r="W33" s="36">
        <f>Calculos!J8</f>
        <v>545.5</v>
      </c>
      <c r="X33" s="232">
        <f>IF(Calculos!J8&gt;0,Calculos!J8,700)</f>
        <v>545.5</v>
      </c>
      <c r="Y33" s="235">
        <f t="shared" si="2"/>
        <v>0</v>
      </c>
    </row>
    <row r="34" spans="1:25" ht="27" thickBot="1" x14ac:dyDescent="0.3">
      <c r="A34" s="74"/>
      <c r="B34" s="383">
        <v>170202</v>
      </c>
      <c r="C34" s="214" t="s">
        <v>2</v>
      </c>
      <c r="D34" s="271" t="s">
        <v>1076</v>
      </c>
      <c r="E34" s="274"/>
      <c r="F34" s="278"/>
      <c r="G34" s="511" t="str">
        <f>IF(EGR!F32&gt;0,IF(PGR!F34&gt;0,(PGR!F34-EGR!F32)/EGR!F32,""),IF(F34&gt;0,"Falta dato EGR",""))</f>
        <v/>
      </c>
      <c r="H34" s="276"/>
      <c r="I34" s="419"/>
      <c r="J34" s="276"/>
      <c r="K34" s="411"/>
      <c r="L34" s="398"/>
      <c r="M34" s="402"/>
      <c r="N34" s="9"/>
      <c r="O34" s="208"/>
      <c r="P34" s="9"/>
      <c r="Q34" s="210"/>
      <c r="R34" s="202" t="str">
        <f t="shared" si="0"/>
        <v/>
      </c>
      <c r="S34" s="16"/>
      <c r="T34" s="99" t="str">
        <f>IF(ISBLANK(EGR!L32),"",EGR!L32)</f>
        <v/>
      </c>
      <c r="U34" s="100" t="str">
        <f t="shared" si="1"/>
        <v/>
      </c>
      <c r="V34" s="46"/>
      <c r="W34" s="36">
        <f>Calculos!J9</f>
        <v>2233.3333333333335</v>
      </c>
      <c r="X34" s="232">
        <f>IF(Calculos!J9&gt;0,Calculos!J9,700)</f>
        <v>2233.3333333333335</v>
      </c>
      <c r="Y34" s="235">
        <f t="shared" si="2"/>
        <v>0</v>
      </c>
    </row>
    <row r="35" spans="1:25" ht="27" thickBot="1" x14ac:dyDescent="0.3">
      <c r="A35" s="74"/>
      <c r="B35" s="383">
        <v>170203</v>
      </c>
      <c r="C35" s="214" t="s">
        <v>133</v>
      </c>
      <c r="D35" s="271" t="s">
        <v>1076</v>
      </c>
      <c r="E35" s="274"/>
      <c r="F35" s="278"/>
      <c r="G35" s="511" t="str">
        <f>IF(EGR!F33&gt;0,IF(PGR!F35&gt;0,(PGR!F35-EGR!F33)/EGR!F33,""),IF(F35&gt;0,"Falta dato EGR",""))</f>
        <v/>
      </c>
      <c r="H35" s="276"/>
      <c r="I35" s="419"/>
      <c r="J35" s="276"/>
      <c r="K35" s="411"/>
      <c r="L35" s="398"/>
      <c r="M35" s="402"/>
      <c r="N35" s="9"/>
      <c r="O35" s="208"/>
      <c r="P35" s="9"/>
      <c r="Q35" s="210"/>
      <c r="R35" s="202" t="str">
        <f t="shared" si="0"/>
        <v/>
      </c>
      <c r="S35" s="16"/>
      <c r="T35" s="99" t="str">
        <f>IF(ISBLANK(EGR!L33),"",EGR!L33)</f>
        <v/>
      </c>
      <c r="U35" s="100" t="str">
        <f t="shared" si="1"/>
        <v/>
      </c>
      <c r="V35" s="46"/>
      <c r="W35" s="36">
        <f>Calculos!J10</f>
        <v>1243.8888888888889</v>
      </c>
      <c r="X35" s="232">
        <f>IF(Calculos!J10&gt;0,Calculos!J10,700)</f>
        <v>1243.8888888888889</v>
      </c>
      <c r="Y35" s="235">
        <f t="shared" si="2"/>
        <v>0</v>
      </c>
    </row>
    <row r="36" spans="1:25" ht="40.200000000000003" thickBot="1" x14ac:dyDescent="0.3">
      <c r="A36" s="74"/>
      <c r="B36" s="383" t="s">
        <v>1072</v>
      </c>
      <c r="C36" s="214" t="s">
        <v>159</v>
      </c>
      <c r="D36" s="271" t="s">
        <v>1076</v>
      </c>
      <c r="E36" s="274"/>
      <c r="F36" s="278"/>
      <c r="G36" s="511" t="str">
        <f>IF(EGR!F34&gt;0,IF(PGR!F36&gt;0,(PGR!F36-EGR!F34)/EGR!F34,""),IF(F36&gt;0,"Falta dato EGR",""))</f>
        <v/>
      </c>
      <c r="H36" s="276"/>
      <c r="I36" s="419"/>
      <c r="J36" s="276"/>
      <c r="K36" s="411"/>
      <c r="L36" s="398"/>
      <c r="M36" s="402"/>
      <c r="N36" s="9"/>
      <c r="O36" s="208"/>
      <c r="P36" s="9"/>
      <c r="Q36" s="210"/>
      <c r="R36" s="202" t="str">
        <f t="shared" si="0"/>
        <v/>
      </c>
      <c r="S36" s="16"/>
      <c r="T36" s="99" t="str">
        <f>IF(ISBLANK(EGR!L34),"",EGR!L34)</f>
        <v/>
      </c>
      <c r="U36" s="100" t="str">
        <f t="shared" si="1"/>
        <v/>
      </c>
      <c r="V36" s="46"/>
      <c r="W36" s="36">
        <f>Calculos!J11</f>
        <v>500</v>
      </c>
      <c r="X36" s="232">
        <f>IF(Calculos!J11&gt;0,Calculos!J11,700)</f>
        <v>500</v>
      </c>
      <c r="Y36" s="235">
        <f t="shared" si="2"/>
        <v>0</v>
      </c>
    </row>
    <row r="37" spans="1:25" ht="40.200000000000003" thickBot="1" x14ac:dyDescent="0.3">
      <c r="A37" s="74"/>
      <c r="B37" s="383" t="s">
        <v>1073</v>
      </c>
      <c r="C37" s="214" t="s">
        <v>1074</v>
      </c>
      <c r="D37" s="271" t="s">
        <v>34</v>
      </c>
      <c r="E37" s="274"/>
      <c r="F37" s="278"/>
      <c r="G37" s="511" t="str">
        <f>IF(EGR!F35&gt;0,IF(PGR!F37&gt;0,(PGR!F37-EGR!F35)/EGR!F35,""),IF(F37&gt;0,"Falta dato EGR",""))</f>
        <v/>
      </c>
      <c r="H37" s="276"/>
      <c r="I37" s="419"/>
      <c r="J37" s="276"/>
      <c r="K37" s="411"/>
      <c r="L37" s="398"/>
      <c r="M37" s="402"/>
      <c r="N37" s="9"/>
      <c r="O37" s="208"/>
      <c r="P37" s="9"/>
      <c r="Q37" s="210"/>
      <c r="R37" s="202" t="str">
        <f t="shared" si="0"/>
        <v/>
      </c>
      <c r="S37" s="16"/>
      <c r="T37" s="99" t="str">
        <f>IF(ISBLANK(EGR!L35),"",EGR!L35)</f>
        <v/>
      </c>
      <c r="U37" s="100" t="str">
        <f t="shared" si="1"/>
        <v/>
      </c>
      <c r="V37" s="46"/>
      <c r="W37" s="36">
        <f>Calculos!J12</f>
        <v>500</v>
      </c>
      <c r="X37" s="232">
        <f>IF(Calculos!J12&gt;0,Calculos!J12,700)</f>
        <v>500</v>
      </c>
      <c r="Y37" s="235">
        <f t="shared" si="2"/>
        <v>0</v>
      </c>
    </row>
    <row r="38" spans="1:25" ht="40.200000000000003" thickBot="1" x14ac:dyDescent="0.3">
      <c r="A38" s="74"/>
      <c r="B38" s="383">
        <v>170302</v>
      </c>
      <c r="C38" s="214" t="s">
        <v>1075</v>
      </c>
      <c r="D38" s="271" t="s">
        <v>1076</v>
      </c>
      <c r="E38" s="274"/>
      <c r="F38" s="278"/>
      <c r="G38" s="511" t="str">
        <f>IF(EGR!F36&gt;0,IF(PGR!F38&gt;0,(PGR!F38-EGR!F36)/EGR!F36,""),IF(F38&gt;0,"Falta dato EGR",""))</f>
        <v/>
      </c>
      <c r="H38" s="276"/>
      <c r="I38" s="419"/>
      <c r="J38" s="276"/>
      <c r="K38" s="411"/>
      <c r="L38" s="398"/>
      <c r="M38" s="402"/>
      <c r="N38" s="9"/>
      <c r="O38" s="208"/>
      <c r="P38" s="9"/>
      <c r="Q38" s="210"/>
      <c r="R38" s="202" t="str">
        <f t="shared" si="0"/>
        <v/>
      </c>
      <c r="S38" s="16"/>
      <c r="T38" s="99" t="str">
        <f>IF(ISBLANK(EGR!L36),"",EGR!L36)</f>
        <v/>
      </c>
      <c r="U38" s="100" t="str">
        <f t="shared" si="1"/>
        <v/>
      </c>
      <c r="V38" s="46"/>
      <c r="W38" s="36">
        <f>Calculos!J13</f>
        <v>1300</v>
      </c>
      <c r="X38" s="232">
        <f>IF(Calculos!J13&gt;0,Calculos!J13,700)</f>
        <v>1300</v>
      </c>
      <c r="Y38" s="235">
        <f t="shared" si="2"/>
        <v>0</v>
      </c>
    </row>
    <row r="39" spans="1:25" ht="27" thickBot="1" x14ac:dyDescent="0.3">
      <c r="A39" s="74"/>
      <c r="B39" s="383" t="s">
        <v>1077</v>
      </c>
      <c r="C39" s="214" t="s">
        <v>160</v>
      </c>
      <c r="D39" s="271" t="s">
        <v>34</v>
      </c>
      <c r="E39" s="274"/>
      <c r="F39" s="278"/>
      <c r="G39" s="511" t="str">
        <f>IF(EGR!F37&gt;0,IF(PGR!F39&gt;0,(PGR!F39-EGR!F37)/EGR!F37,""),IF(F39&gt;0,"Falta dato EGR",""))</f>
        <v/>
      </c>
      <c r="H39" s="276"/>
      <c r="I39" s="419"/>
      <c r="J39" s="276"/>
      <c r="K39" s="411"/>
      <c r="L39" s="398"/>
      <c r="M39" s="402"/>
      <c r="N39" s="9"/>
      <c r="O39" s="208"/>
      <c r="P39" s="9"/>
      <c r="Q39" s="210"/>
      <c r="R39" s="202" t="str">
        <f t="shared" si="0"/>
        <v/>
      </c>
      <c r="S39" s="16"/>
      <c r="T39" s="99" t="str">
        <f>IF(ISBLANK(EGR!L37),"",EGR!L37)</f>
        <v/>
      </c>
      <c r="U39" s="100" t="str">
        <f t="shared" si="1"/>
        <v/>
      </c>
      <c r="V39" s="46"/>
      <c r="W39" s="36">
        <f>Calculos!J14</f>
        <v>500</v>
      </c>
      <c r="X39" s="232">
        <f>IF(Calculos!J14&gt;0,Calculos!J14,700)</f>
        <v>500</v>
      </c>
      <c r="Y39" s="235">
        <f t="shared" si="2"/>
        <v>0</v>
      </c>
    </row>
    <row r="40" spans="1:25" ht="13.8" thickBot="1" x14ac:dyDescent="0.3">
      <c r="A40" s="74"/>
      <c r="B40" s="383">
        <v>170401</v>
      </c>
      <c r="C40" s="214" t="s">
        <v>66</v>
      </c>
      <c r="D40" s="271" t="s">
        <v>47</v>
      </c>
      <c r="E40" s="274"/>
      <c r="F40" s="278"/>
      <c r="G40" s="511" t="str">
        <f>IF(EGR!F38&gt;0,IF(PGR!F40&gt;0,(PGR!F40-EGR!F38)/EGR!F38,""),IF(F40&gt;0,"Falta dato EGR",""))</f>
        <v/>
      </c>
      <c r="H40" s="276"/>
      <c r="I40" s="419"/>
      <c r="J40" s="276"/>
      <c r="K40" s="411"/>
      <c r="L40" s="398"/>
      <c r="M40" s="402"/>
      <c r="N40" s="9"/>
      <c r="O40" s="208"/>
      <c r="P40" s="9"/>
      <c r="Q40" s="210"/>
      <c r="R40" s="202" t="str">
        <f t="shared" si="0"/>
        <v/>
      </c>
      <c r="S40" s="16"/>
      <c r="T40" s="99" t="str">
        <f>IF(ISBLANK(EGR!L38),"",EGR!L38)</f>
        <v/>
      </c>
      <c r="U40" s="100" t="str">
        <f t="shared" si="1"/>
        <v/>
      </c>
      <c r="V40" s="46"/>
      <c r="W40" s="36">
        <f>Calculos!J15</f>
        <v>8700</v>
      </c>
      <c r="X40" s="232">
        <f>IF(Calculos!J15&gt;0,Calculos!J15,700)</f>
        <v>8700</v>
      </c>
      <c r="Y40" s="235">
        <f t="shared" si="2"/>
        <v>0</v>
      </c>
    </row>
    <row r="41" spans="1:25" ht="13.8" thickBot="1" x14ac:dyDescent="0.3">
      <c r="A41" s="74"/>
      <c r="B41" s="383">
        <v>170402</v>
      </c>
      <c r="C41" s="214" t="s">
        <v>67</v>
      </c>
      <c r="D41" s="271" t="s">
        <v>47</v>
      </c>
      <c r="E41" s="274"/>
      <c r="F41" s="278"/>
      <c r="G41" s="511" t="str">
        <f>IF(EGR!F39&gt;0,IF(PGR!F41&gt;0,(PGR!F41-EGR!F39)/EGR!F39,""),IF(F41&gt;0,"Falta dato EGR",""))</f>
        <v/>
      </c>
      <c r="H41" s="276"/>
      <c r="I41" s="419"/>
      <c r="J41" s="276"/>
      <c r="K41" s="411"/>
      <c r="L41" s="398"/>
      <c r="M41" s="402"/>
      <c r="N41" s="9"/>
      <c r="O41" s="208"/>
      <c r="P41" s="9"/>
      <c r="Q41" s="210"/>
      <c r="R41" s="202" t="str">
        <f t="shared" si="0"/>
        <v/>
      </c>
      <c r="S41" s="16"/>
      <c r="T41" s="99" t="str">
        <f>IF(ISBLANK(EGR!L39),"",EGR!L39)</f>
        <v/>
      </c>
      <c r="U41" s="100" t="str">
        <f t="shared" si="1"/>
        <v/>
      </c>
      <c r="V41" s="46"/>
      <c r="W41" s="36">
        <f>Calculos!J16</f>
        <v>2700</v>
      </c>
      <c r="X41" s="232">
        <f>IF(Calculos!J16&gt;0,Calculos!J16,700)</f>
        <v>2700</v>
      </c>
      <c r="Y41" s="235">
        <f t="shared" si="2"/>
        <v>0</v>
      </c>
    </row>
    <row r="42" spans="1:25" ht="13.8" thickBot="1" x14ac:dyDescent="0.3">
      <c r="A42" s="74"/>
      <c r="B42" s="383">
        <v>170403</v>
      </c>
      <c r="C42" s="214" t="s">
        <v>135</v>
      </c>
      <c r="D42" s="271" t="s">
        <v>47</v>
      </c>
      <c r="E42" s="274"/>
      <c r="F42" s="278"/>
      <c r="G42" s="511" t="str">
        <f>IF(EGR!F40&gt;0,IF(PGR!F42&gt;0,(PGR!F42-EGR!F40)/EGR!F40,""),IF(F42&gt;0,"Falta dato EGR",""))</f>
        <v/>
      </c>
      <c r="H42" s="276"/>
      <c r="I42" s="419"/>
      <c r="J42" s="276"/>
      <c r="K42" s="411"/>
      <c r="L42" s="398"/>
      <c r="M42" s="402"/>
      <c r="N42" s="9"/>
      <c r="O42" s="208"/>
      <c r="P42" s="9"/>
      <c r="Q42" s="210"/>
      <c r="R42" s="202" t="str">
        <f t="shared" si="0"/>
        <v/>
      </c>
      <c r="S42" s="16"/>
      <c r="T42" s="99" t="str">
        <f>IF(ISBLANK(EGR!L40),"",EGR!L40)</f>
        <v/>
      </c>
      <c r="U42" s="100" t="str">
        <f t="shared" si="1"/>
        <v/>
      </c>
      <c r="V42" s="46"/>
      <c r="W42" s="36">
        <f>Calculos!J17</f>
        <v>9300</v>
      </c>
      <c r="X42" s="232">
        <f>IF(Calculos!J17&gt;0,Calculos!J17,700)</f>
        <v>9300</v>
      </c>
      <c r="Y42" s="235">
        <f t="shared" si="2"/>
        <v>0</v>
      </c>
    </row>
    <row r="43" spans="1:25" ht="13.8" thickBot="1" x14ac:dyDescent="0.3">
      <c r="A43" s="74"/>
      <c r="B43" s="383">
        <v>170404</v>
      </c>
      <c r="C43" s="214" t="s">
        <v>136</v>
      </c>
      <c r="D43" s="271" t="s">
        <v>47</v>
      </c>
      <c r="E43" s="274"/>
      <c r="F43" s="278"/>
      <c r="G43" s="511" t="str">
        <f>IF(EGR!F41&gt;0,IF(PGR!F43&gt;0,(PGR!F43-EGR!F41)/EGR!F41,""),IF(F43&gt;0,"Falta dato EGR",""))</f>
        <v/>
      </c>
      <c r="H43" s="276"/>
      <c r="I43" s="419"/>
      <c r="J43" s="276"/>
      <c r="K43" s="411"/>
      <c r="L43" s="398"/>
      <c r="M43" s="402"/>
      <c r="N43" s="9"/>
      <c r="O43" s="208"/>
      <c r="P43" s="9"/>
      <c r="Q43" s="210"/>
      <c r="R43" s="202" t="str">
        <f t="shared" si="0"/>
        <v/>
      </c>
      <c r="S43" s="16"/>
      <c r="T43" s="99" t="str">
        <f>IF(ISBLANK(EGR!L41),"",EGR!L41)</f>
        <v/>
      </c>
      <c r="U43" s="100" t="str">
        <f t="shared" si="1"/>
        <v/>
      </c>
      <c r="V43" s="46"/>
      <c r="W43" s="36">
        <f>Calculos!J18</f>
        <v>9300</v>
      </c>
      <c r="X43" s="232">
        <f>IF(Calculos!J18&gt;0,Calculos!J18,700)</f>
        <v>9300</v>
      </c>
      <c r="Y43" s="235">
        <f t="shared" si="2"/>
        <v>0</v>
      </c>
    </row>
    <row r="44" spans="1:25" ht="13.8" thickBot="1" x14ac:dyDescent="0.3">
      <c r="A44" s="74"/>
      <c r="B44" s="383">
        <v>170405</v>
      </c>
      <c r="C44" s="214" t="s">
        <v>1079</v>
      </c>
      <c r="D44" s="271" t="s">
        <v>47</v>
      </c>
      <c r="E44" s="274"/>
      <c r="F44" s="278"/>
      <c r="G44" s="511" t="str">
        <f>IF(EGR!F42&gt;0,IF(PGR!F44&gt;0,(PGR!F44-EGR!F42)/EGR!F42,""),IF(F44&gt;0,"Falta dato EGR",""))</f>
        <v/>
      </c>
      <c r="H44" s="276"/>
      <c r="I44" s="419"/>
      <c r="J44" s="276"/>
      <c r="K44" s="411"/>
      <c r="L44" s="398"/>
      <c r="M44" s="402"/>
      <c r="N44" s="9"/>
      <c r="O44" s="208"/>
      <c r="P44" s="9"/>
      <c r="Q44" s="210"/>
      <c r="R44" s="202" t="str">
        <f t="shared" si="0"/>
        <v/>
      </c>
      <c r="S44" s="16"/>
      <c r="T44" s="99" t="str">
        <f>IF(ISBLANK(EGR!L42),"",EGR!L42)</f>
        <v/>
      </c>
      <c r="U44" s="100" t="str">
        <f t="shared" si="1"/>
        <v/>
      </c>
      <c r="V44" s="46"/>
      <c r="W44" s="36">
        <f>Calculos!J19</f>
        <v>7850</v>
      </c>
      <c r="X44" s="232">
        <f>IF(Calculos!J19&gt;0,Calculos!J19,700)</f>
        <v>7850</v>
      </c>
      <c r="Y44" s="235">
        <f t="shared" si="2"/>
        <v>0</v>
      </c>
    </row>
    <row r="45" spans="1:25" ht="13.8" thickBot="1" x14ac:dyDescent="0.3">
      <c r="A45" s="74"/>
      <c r="B45" s="383">
        <v>170406</v>
      </c>
      <c r="C45" s="214" t="s">
        <v>138</v>
      </c>
      <c r="D45" s="271" t="s">
        <v>47</v>
      </c>
      <c r="E45" s="274"/>
      <c r="F45" s="278"/>
      <c r="G45" s="511" t="str">
        <f>IF(EGR!F43&gt;0,IF(PGR!F45&gt;0,(PGR!F45-EGR!F43)/EGR!F43,""),IF(F45&gt;0,"Falta dato EGR",""))</f>
        <v/>
      </c>
      <c r="H45" s="276"/>
      <c r="I45" s="419"/>
      <c r="J45" s="276"/>
      <c r="K45" s="411"/>
      <c r="L45" s="398"/>
      <c r="M45" s="402"/>
      <c r="N45" s="9"/>
      <c r="O45" s="208"/>
      <c r="P45" s="9"/>
      <c r="Q45" s="210"/>
      <c r="R45" s="202" t="str">
        <f t="shared" si="0"/>
        <v/>
      </c>
      <c r="S45" s="16"/>
      <c r="T45" s="99" t="str">
        <f>IF(ISBLANK(EGR!L43),"",EGR!L43)</f>
        <v/>
      </c>
      <c r="U45" s="100" t="str">
        <f t="shared" si="1"/>
        <v/>
      </c>
      <c r="V45" s="46"/>
      <c r="W45" s="36">
        <f>Calculos!J20</f>
        <v>7310</v>
      </c>
      <c r="X45" s="232">
        <f>IF(Calculos!J20&gt;0,Calculos!J20,700)</f>
        <v>7310</v>
      </c>
      <c r="Y45" s="235">
        <f t="shared" si="2"/>
        <v>0</v>
      </c>
    </row>
    <row r="46" spans="1:25" ht="13.8" thickBot="1" x14ac:dyDescent="0.3">
      <c r="A46" s="74"/>
      <c r="B46" s="383">
        <v>170407</v>
      </c>
      <c r="C46" s="214" t="s">
        <v>139</v>
      </c>
      <c r="D46" s="271" t="s">
        <v>47</v>
      </c>
      <c r="E46" s="274"/>
      <c r="F46" s="278"/>
      <c r="G46" s="511" t="str">
        <f>IF(EGR!F44&gt;0,IF(PGR!F46&gt;0,(PGR!F46-EGR!F44)/EGR!F44,""),IF(F46&gt;0,"Falta dato EGR",""))</f>
        <v/>
      </c>
      <c r="H46" s="276"/>
      <c r="I46" s="419"/>
      <c r="J46" s="276"/>
      <c r="K46" s="411"/>
      <c r="L46" s="398"/>
      <c r="M46" s="402"/>
      <c r="N46" s="9"/>
      <c r="O46" s="208"/>
      <c r="P46" s="9"/>
      <c r="Q46" s="210"/>
      <c r="R46" s="202" t="str">
        <f t="shared" si="0"/>
        <v/>
      </c>
      <c r="S46" s="16"/>
      <c r="T46" s="99" t="str">
        <f>IF(ISBLANK(EGR!L44),"",EGR!L44)</f>
        <v/>
      </c>
      <c r="U46" s="100" t="str">
        <f t="shared" si="1"/>
        <v/>
      </c>
      <c r="V46" s="46"/>
      <c r="W46" s="36">
        <f>Calculos!J21</f>
        <v>1500</v>
      </c>
      <c r="X46" s="232">
        <f>IF(Calculos!J21&gt;0,Calculos!J21,700)</f>
        <v>1500</v>
      </c>
      <c r="Y46" s="235">
        <f t="shared" si="2"/>
        <v>0</v>
      </c>
    </row>
    <row r="47" spans="1:25" ht="13.8" thickBot="1" x14ac:dyDescent="0.3">
      <c r="A47" s="74"/>
      <c r="B47" s="383">
        <v>170411</v>
      </c>
      <c r="C47" s="214" t="s">
        <v>1080</v>
      </c>
      <c r="D47" s="271" t="s">
        <v>47</v>
      </c>
      <c r="E47" s="274"/>
      <c r="F47" s="278"/>
      <c r="G47" s="511" t="str">
        <f>IF(EGR!F45&gt;0,IF(PGR!F47&gt;0,(PGR!F47-EGR!F45)/EGR!F45,""),IF(F47&gt;0,"Falta dato EGR",""))</f>
        <v/>
      </c>
      <c r="H47" s="276"/>
      <c r="I47" s="419"/>
      <c r="J47" s="276"/>
      <c r="K47" s="411"/>
      <c r="L47" s="398"/>
      <c r="M47" s="402"/>
      <c r="N47" s="9"/>
      <c r="O47" s="208"/>
      <c r="P47" s="9"/>
      <c r="Q47" s="210"/>
      <c r="R47" s="202" t="str">
        <f t="shared" si="0"/>
        <v/>
      </c>
      <c r="S47" s="16"/>
      <c r="T47" s="99" t="str">
        <f>IF(ISBLANK(EGR!L45),"",EGR!L45)</f>
        <v/>
      </c>
      <c r="U47" s="100" t="str">
        <f t="shared" si="1"/>
        <v/>
      </c>
      <c r="V47" s="46"/>
      <c r="W47" s="36">
        <f>Calculos!J22</f>
        <v>1250</v>
      </c>
      <c r="X47" s="232">
        <f>IF(Calculos!J22&gt;0,Calculos!J22,700)</f>
        <v>1250</v>
      </c>
      <c r="Y47" s="235">
        <f t="shared" si="2"/>
        <v>0</v>
      </c>
    </row>
    <row r="48" spans="1:25" ht="27" thickBot="1" x14ac:dyDescent="0.3">
      <c r="A48" s="74"/>
      <c r="B48" s="383">
        <v>170504</v>
      </c>
      <c r="C48" s="214" t="s">
        <v>1081</v>
      </c>
      <c r="D48" s="271" t="s">
        <v>62</v>
      </c>
      <c r="E48" s="274"/>
      <c r="F48" s="278"/>
      <c r="G48" s="511" t="str">
        <f>IF(EGR!F46&gt;0,IF(PGR!F48&gt;0,(PGR!F48-EGR!F46)/EGR!F46,""),IF(F48&gt;0,"Falta dato EGR",""))</f>
        <v/>
      </c>
      <c r="H48" s="276"/>
      <c r="I48" s="419"/>
      <c r="J48" s="276"/>
      <c r="K48" s="411"/>
      <c r="L48" s="398"/>
      <c r="M48" s="402"/>
      <c r="N48" s="9"/>
      <c r="O48" s="208"/>
      <c r="P48" s="9"/>
      <c r="Q48" s="210"/>
      <c r="R48" s="202" t="str">
        <f t="shared" si="0"/>
        <v/>
      </c>
      <c r="S48" s="16"/>
      <c r="T48" s="99" t="str">
        <f>IF(ISBLANK(EGR!L46),"",EGR!L46)</f>
        <v/>
      </c>
      <c r="U48" s="100" t="str">
        <f t="shared" si="1"/>
        <v/>
      </c>
      <c r="V48" s="46"/>
      <c r="W48" s="36">
        <f>Calculos!J23</f>
        <v>2068.4375</v>
      </c>
      <c r="X48" s="232">
        <f>IF(Calculos!J23&gt;0,Calculos!J23,700)</f>
        <v>2068.4375</v>
      </c>
      <c r="Y48" s="235">
        <f t="shared" si="2"/>
        <v>0</v>
      </c>
    </row>
    <row r="49" spans="1:25" ht="27" thickBot="1" x14ac:dyDescent="0.3">
      <c r="A49" s="74"/>
      <c r="B49" s="383">
        <v>170107</v>
      </c>
      <c r="C49" s="214" t="s">
        <v>1082</v>
      </c>
      <c r="D49" s="271" t="s">
        <v>62</v>
      </c>
      <c r="E49" s="274"/>
      <c r="F49" s="278"/>
      <c r="G49" s="511" t="str">
        <f>IF(EGR!F47&gt;0,IF(PGR!F49&gt;0,(PGR!F49-EGR!F47)/EGR!F47,""),IF(F49&gt;0,"Falta dato EGR",""))</f>
        <v/>
      </c>
      <c r="H49" s="276"/>
      <c r="I49" s="419"/>
      <c r="J49" s="276"/>
      <c r="K49" s="411"/>
      <c r="L49" s="398"/>
      <c r="M49" s="402"/>
      <c r="N49" s="9"/>
      <c r="O49" s="208"/>
      <c r="P49" s="9"/>
      <c r="Q49" s="210"/>
      <c r="R49" s="202" t="str">
        <f t="shared" si="0"/>
        <v/>
      </c>
      <c r="S49" s="16"/>
      <c r="T49" s="99" t="str">
        <f>IF(ISBLANK(EGR!L47),"",EGR!L47)</f>
        <v/>
      </c>
      <c r="U49" s="100" t="str">
        <f t="shared" si="1"/>
        <v/>
      </c>
      <c r="V49" s="46"/>
      <c r="W49" s="36">
        <f>Calculos!J24</f>
        <v>2200</v>
      </c>
      <c r="X49" s="232">
        <f>IF(Calculos!J24&gt;0,Calculos!J24,700)</f>
        <v>2200</v>
      </c>
      <c r="Y49" s="235">
        <f t="shared" si="2"/>
        <v>0</v>
      </c>
    </row>
    <row r="50" spans="1:25" ht="27" thickBot="1" x14ac:dyDescent="0.3">
      <c r="A50" s="74"/>
      <c r="B50" s="383">
        <v>170604</v>
      </c>
      <c r="C50" s="214" t="s">
        <v>141</v>
      </c>
      <c r="D50" s="271" t="s">
        <v>1083</v>
      </c>
      <c r="E50" s="274"/>
      <c r="F50" s="278"/>
      <c r="G50" s="511" t="str">
        <f>IF(EGR!F48&gt;0,IF(PGR!F50&gt;0,(PGR!F50-EGR!F48)/EGR!F48,""),IF(F50&gt;0,"Falta dato EGR",""))</f>
        <v/>
      </c>
      <c r="H50" s="276"/>
      <c r="I50" s="419"/>
      <c r="J50" s="276"/>
      <c r="K50" s="411"/>
      <c r="L50" s="398"/>
      <c r="M50" s="402"/>
      <c r="N50" s="9"/>
      <c r="O50" s="208"/>
      <c r="P50" s="9"/>
      <c r="Q50" s="210"/>
      <c r="R50" s="202" t="str">
        <f t="shared" si="0"/>
        <v/>
      </c>
      <c r="S50" s="16"/>
      <c r="T50" s="99" t="str">
        <f>IF(ISBLANK(EGR!L48),"",EGR!L48)</f>
        <v/>
      </c>
      <c r="U50" s="100" t="str">
        <f t="shared" si="1"/>
        <v/>
      </c>
      <c r="V50" s="46"/>
      <c r="W50" s="36">
        <f>Calculos!J25</f>
        <v>71.25</v>
      </c>
      <c r="X50" s="232">
        <f>IF(Calculos!J25&gt;0,Calculos!J25,700)</f>
        <v>71.25</v>
      </c>
      <c r="Y50" s="235">
        <f t="shared" si="2"/>
        <v>0</v>
      </c>
    </row>
    <row r="51" spans="1:25" ht="27" thickBot="1" x14ac:dyDescent="0.3">
      <c r="A51" s="74"/>
      <c r="B51" s="383">
        <v>170904</v>
      </c>
      <c r="C51" s="214" t="s">
        <v>1084</v>
      </c>
      <c r="D51" s="271" t="s">
        <v>1076</v>
      </c>
      <c r="E51" s="274"/>
      <c r="F51" s="278"/>
      <c r="G51" s="511" t="str">
        <f>IF(EGR!F49&gt;0,IF(PGR!F51&gt;0,(PGR!F51-EGR!F49)/EGR!F49,""),IF(F51&gt;0,"Falta dato EGR",""))</f>
        <v/>
      </c>
      <c r="H51" s="276"/>
      <c r="I51" s="419"/>
      <c r="J51" s="276"/>
      <c r="K51" s="411"/>
      <c r="L51" s="398"/>
      <c r="M51" s="402"/>
      <c r="N51" s="9"/>
      <c r="O51" s="208"/>
      <c r="P51" s="9"/>
      <c r="Q51" s="210"/>
      <c r="R51" s="202" t="str">
        <f t="shared" si="0"/>
        <v/>
      </c>
      <c r="S51" s="16"/>
      <c r="T51" s="99" t="str">
        <f>IF(ISBLANK(EGR!L49),"",EGR!L49)</f>
        <v/>
      </c>
      <c r="U51" s="100" t="str">
        <f t="shared" si="1"/>
        <v/>
      </c>
      <c r="V51" s="46"/>
      <c r="W51" s="36">
        <f>Calculos!J26</f>
        <v>1250</v>
      </c>
      <c r="X51" s="232">
        <f>IF(Calculos!J26&gt;0,Calculos!J26,700)</f>
        <v>1250</v>
      </c>
      <c r="Y51" s="235">
        <f t="shared" si="2"/>
        <v>0</v>
      </c>
    </row>
    <row r="52" spans="1:25" ht="27" thickBot="1" x14ac:dyDescent="0.3">
      <c r="A52" s="74"/>
      <c r="B52" s="383" t="s">
        <v>369</v>
      </c>
      <c r="C52" s="214" t="s">
        <v>1085</v>
      </c>
      <c r="D52" s="271" t="s">
        <v>1076</v>
      </c>
      <c r="E52" s="274"/>
      <c r="F52" s="278"/>
      <c r="G52" s="511" t="str">
        <f>IF(EGR!F50&gt;0,IF(PGR!F52&gt;0,(PGR!F52-EGR!F50)/EGR!F50,""),IF(F52&gt;0,"Falta dato EGR",""))</f>
        <v/>
      </c>
      <c r="H52" s="276"/>
      <c r="I52" s="419"/>
      <c r="J52" s="276"/>
      <c r="K52" s="411"/>
      <c r="L52" s="398"/>
      <c r="M52" s="402"/>
      <c r="N52" s="9"/>
      <c r="O52" s="208"/>
      <c r="P52" s="9"/>
      <c r="Q52" s="210"/>
      <c r="R52" s="202" t="str">
        <f t="shared" si="0"/>
        <v/>
      </c>
      <c r="S52" s="16"/>
      <c r="T52" s="99" t="str">
        <f>IF(ISBLANK(EGR!L50),"",EGR!L50)</f>
        <v/>
      </c>
      <c r="U52" s="100" t="str">
        <f t="shared" si="1"/>
        <v/>
      </c>
      <c r="V52" s="46"/>
      <c r="W52" s="36">
        <f>Calculos!J27</f>
        <v>900</v>
      </c>
      <c r="X52" s="232">
        <f>IF(Calculos!J27&gt;0,Calculos!J27,700)</f>
        <v>900</v>
      </c>
      <c r="Y52" s="235">
        <f t="shared" si="2"/>
        <v>0</v>
      </c>
    </row>
    <row r="53" spans="1:25" ht="13.8" thickBot="1" x14ac:dyDescent="0.3">
      <c r="A53" s="74"/>
      <c r="B53" s="383">
        <v>150101</v>
      </c>
      <c r="C53" s="214" t="s">
        <v>1086</v>
      </c>
      <c r="D53" s="271" t="s">
        <v>1087</v>
      </c>
      <c r="E53" s="274"/>
      <c r="F53" s="278"/>
      <c r="G53" s="511" t="str">
        <f>IF(EGR!F51&gt;0,IF(PGR!F53&gt;0,(PGR!F53-EGR!F51)/EGR!F51,""),IF(F53&gt;0,"Falta dato EGR",""))</f>
        <v/>
      </c>
      <c r="H53" s="276"/>
      <c r="I53" s="419" t="str">
        <f t="shared" ref="I53:I103" si="3">IF(H53&gt;0,"Incluir descripción","")</f>
        <v/>
      </c>
      <c r="J53" s="276"/>
      <c r="K53" s="411" t="str">
        <f t="shared" ref="K53:K79" si="4">IF(J53&gt;0,"Concretar destino","")</f>
        <v/>
      </c>
      <c r="L53" s="398"/>
      <c r="M53" s="402" t="str">
        <f t="shared" ref="M53:M79" si="5">IF(L53&gt;0,"Concretar destino","")</f>
        <v/>
      </c>
      <c r="N53" s="9"/>
      <c r="O53" s="208"/>
      <c r="P53" s="9"/>
      <c r="Q53" s="210"/>
      <c r="R53" s="202" t="str">
        <f t="shared" si="0"/>
        <v/>
      </c>
      <c r="S53" s="16"/>
      <c r="T53" s="99" t="str">
        <f>IF(ISBLANK(EGR!L51),"",EGR!L51)</f>
        <v/>
      </c>
      <c r="U53" s="100" t="str">
        <f t="shared" si="1"/>
        <v/>
      </c>
      <c r="V53" s="46"/>
      <c r="W53" s="36">
        <f>Calculos!J28</f>
        <v>900</v>
      </c>
      <c r="X53" s="232">
        <f>IF(Calculos!J28&gt;0,Calculos!J28,700)</f>
        <v>900</v>
      </c>
      <c r="Y53" s="235">
        <f t="shared" si="2"/>
        <v>0</v>
      </c>
    </row>
    <row r="54" spans="1:25" ht="27" thickBot="1" x14ac:dyDescent="0.3">
      <c r="A54" s="74"/>
      <c r="B54" s="383">
        <v>150102</v>
      </c>
      <c r="C54" s="214" t="s">
        <v>1088</v>
      </c>
      <c r="D54" s="271" t="s">
        <v>1087</v>
      </c>
      <c r="E54" s="274"/>
      <c r="F54" s="278"/>
      <c r="G54" s="511" t="str">
        <f>IF(EGR!F52&gt;0,IF(PGR!F54&gt;0,(PGR!F54-EGR!F52)/EGR!F52,""),IF(F54&gt;0,"Falta dato EGR",""))</f>
        <v/>
      </c>
      <c r="H54" s="276"/>
      <c r="I54" s="419" t="str">
        <f t="shared" si="3"/>
        <v/>
      </c>
      <c r="J54" s="276"/>
      <c r="K54" s="411" t="str">
        <f t="shared" si="4"/>
        <v/>
      </c>
      <c r="L54" s="398"/>
      <c r="M54" s="402" t="str">
        <f t="shared" si="5"/>
        <v/>
      </c>
      <c r="N54" s="9"/>
      <c r="O54" s="208"/>
      <c r="P54" s="9"/>
      <c r="Q54" s="210"/>
      <c r="R54" s="202" t="str">
        <f t="shared" si="0"/>
        <v/>
      </c>
      <c r="S54" s="16"/>
      <c r="T54" s="99" t="str">
        <f>IF(ISBLANK(EGR!L52),"",EGR!L52)</f>
        <v/>
      </c>
      <c r="U54" s="100" t="str">
        <f t="shared" si="1"/>
        <v/>
      </c>
      <c r="V54" s="46"/>
      <c r="W54" s="36">
        <f>Calculos!J29</f>
        <v>1243.8888888888889</v>
      </c>
      <c r="X54" s="232">
        <f>IF(Calculos!J29&gt;0,Calculos!J29,700)</f>
        <v>1243.8888888888889</v>
      </c>
      <c r="Y54" s="235">
        <f t="shared" si="2"/>
        <v>0</v>
      </c>
    </row>
    <row r="55" spans="1:25" ht="27" thickBot="1" x14ac:dyDescent="0.3">
      <c r="A55" s="74"/>
      <c r="B55" s="383">
        <v>150103</v>
      </c>
      <c r="C55" s="214" t="s">
        <v>1089</v>
      </c>
      <c r="D55" s="271" t="s">
        <v>1087</v>
      </c>
      <c r="E55" s="274"/>
      <c r="F55" s="278"/>
      <c r="G55" s="511" t="str">
        <f>IF(EGR!F53&gt;0,IF(PGR!F55&gt;0,(PGR!F55-EGR!F53)/EGR!F53,""),IF(F55&gt;0,"Falta dato EGR",""))</f>
        <v/>
      </c>
      <c r="H55" s="276"/>
      <c r="I55" s="419" t="str">
        <f t="shared" si="3"/>
        <v/>
      </c>
      <c r="J55" s="276"/>
      <c r="K55" s="411" t="str">
        <f t="shared" si="4"/>
        <v/>
      </c>
      <c r="L55" s="398"/>
      <c r="M55" s="402" t="str">
        <f t="shared" si="5"/>
        <v/>
      </c>
      <c r="N55" s="9"/>
      <c r="O55" s="208"/>
      <c r="P55" s="9"/>
      <c r="Q55" s="210"/>
      <c r="R55" s="202" t="str">
        <f t="shared" si="0"/>
        <v/>
      </c>
      <c r="S55" s="16"/>
      <c r="T55" s="99" t="str">
        <f>IF(ISBLANK(EGR!L53),"",EGR!L53)</f>
        <v/>
      </c>
      <c r="U55" s="100" t="str">
        <f t="shared" si="1"/>
        <v/>
      </c>
      <c r="V55" s="46"/>
      <c r="W55" s="36">
        <f>Calculos!J30</f>
        <v>545.5</v>
      </c>
      <c r="X55" s="232">
        <f>IF(Calculos!J30&gt;0,Calculos!J30,700)</f>
        <v>545.5</v>
      </c>
      <c r="Y55" s="235">
        <f t="shared" si="2"/>
        <v>0</v>
      </c>
    </row>
    <row r="56" spans="1:25" ht="27" thickBot="1" x14ac:dyDescent="0.3">
      <c r="A56" s="74"/>
      <c r="B56" s="383">
        <v>150104</v>
      </c>
      <c r="C56" s="214" t="s">
        <v>1090</v>
      </c>
      <c r="D56" s="271" t="s">
        <v>1087</v>
      </c>
      <c r="E56" s="274"/>
      <c r="F56" s="278"/>
      <c r="G56" s="511" t="str">
        <f>IF(EGR!F54&gt;0,IF(PGR!F56&gt;0,(PGR!F56-EGR!F54)/EGR!F54,""),IF(F56&gt;0,"Falta dato EGR",""))</f>
        <v/>
      </c>
      <c r="H56" s="276"/>
      <c r="I56" s="419" t="str">
        <f t="shared" si="3"/>
        <v/>
      </c>
      <c r="J56" s="276"/>
      <c r="K56" s="411" t="str">
        <f t="shared" si="4"/>
        <v/>
      </c>
      <c r="L56" s="398"/>
      <c r="M56" s="402" t="str">
        <f t="shared" si="5"/>
        <v/>
      </c>
      <c r="N56" s="9"/>
      <c r="O56" s="208"/>
      <c r="P56" s="9"/>
      <c r="Q56" s="210"/>
      <c r="R56" s="202" t="str">
        <f t="shared" si="0"/>
        <v/>
      </c>
      <c r="S56" s="16"/>
      <c r="T56" s="99" t="str">
        <f>IF(ISBLANK(EGR!L54),"",EGR!L54)</f>
        <v/>
      </c>
      <c r="U56" s="100" t="str">
        <f t="shared" si="1"/>
        <v/>
      </c>
      <c r="V56" s="46"/>
      <c r="W56" s="36">
        <f>Calculos!J31</f>
        <v>0</v>
      </c>
      <c r="X56" s="232">
        <f>IF(Calculos!J31&gt;0,Calculos!J31,700)</f>
        <v>700</v>
      </c>
      <c r="Y56" s="235">
        <f t="shared" si="2"/>
        <v>0</v>
      </c>
    </row>
    <row r="57" spans="1:25" ht="13.8" thickBot="1" x14ac:dyDescent="0.3">
      <c r="A57" s="74"/>
      <c r="B57" s="383">
        <v>150105</v>
      </c>
      <c r="C57" s="214" t="s">
        <v>1091</v>
      </c>
      <c r="D57" s="271" t="s">
        <v>1087</v>
      </c>
      <c r="E57" s="274"/>
      <c r="F57" s="278"/>
      <c r="G57" s="511" t="str">
        <f>IF(EGR!F55&gt;0,IF(PGR!F57&gt;0,(PGR!F57-EGR!F55)/EGR!F55,""),IF(F57&gt;0,"Falta dato EGR",""))</f>
        <v/>
      </c>
      <c r="H57" s="276"/>
      <c r="I57" s="419" t="str">
        <f t="shared" si="3"/>
        <v/>
      </c>
      <c r="J57" s="276"/>
      <c r="K57" s="411" t="str">
        <f t="shared" si="4"/>
        <v/>
      </c>
      <c r="L57" s="398"/>
      <c r="M57" s="402" t="str">
        <f t="shared" si="5"/>
        <v/>
      </c>
      <c r="N57" s="9"/>
      <c r="O57" s="208"/>
      <c r="P57" s="9"/>
      <c r="Q57" s="210"/>
      <c r="R57" s="202" t="str">
        <f t="shared" si="0"/>
        <v/>
      </c>
      <c r="S57" s="16"/>
      <c r="T57" s="99" t="str">
        <f>IF(ISBLANK(EGR!L55),"",EGR!L55)</f>
        <v/>
      </c>
      <c r="U57" s="100" t="str">
        <f t="shared" si="1"/>
        <v/>
      </c>
      <c r="V57" s="46"/>
      <c r="W57" s="36">
        <f>Calculos!J32</f>
        <v>0</v>
      </c>
      <c r="X57" s="232">
        <f>IF(Calculos!J32&gt;0,Calculos!J32,700)</f>
        <v>700</v>
      </c>
      <c r="Y57" s="235">
        <f t="shared" si="2"/>
        <v>0</v>
      </c>
    </row>
    <row r="58" spans="1:25" ht="13.8" thickBot="1" x14ac:dyDescent="0.3">
      <c r="A58" s="74"/>
      <c r="B58" s="383">
        <v>150106</v>
      </c>
      <c r="C58" s="214" t="s">
        <v>1092</v>
      </c>
      <c r="D58" s="271" t="s">
        <v>1087</v>
      </c>
      <c r="E58" s="274"/>
      <c r="F58" s="278"/>
      <c r="G58" s="511" t="str">
        <f>IF(EGR!F56&gt;0,IF(PGR!F58&gt;0,(PGR!F58-EGR!F56)/EGR!F56,""),IF(F58&gt;0,"Falta dato EGR",""))</f>
        <v/>
      </c>
      <c r="H58" s="276"/>
      <c r="I58" s="419" t="str">
        <f t="shared" si="3"/>
        <v/>
      </c>
      <c r="J58" s="276"/>
      <c r="K58" s="411" t="str">
        <f t="shared" si="4"/>
        <v/>
      </c>
      <c r="L58" s="398"/>
      <c r="M58" s="402" t="str">
        <f t="shared" si="5"/>
        <v/>
      </c>
      <c r="N58" s="9"/>
      <c r="O58" s="208"/>
      <c r="P58" s="9"/>
      <c r="Q58" s="210"/>
      <c r="R58" s="202" t="str">
        <f t="shared" si="0"/>
        <v/>
      </c>
      <c r="S58" s="16"/>
      <c r="T58" s="99" t="str">
        <f>IF(ISBLANK(EGR!L56),"",EGR!L56)</f>
        <v/>
      </c>
      <c r="U58" s="100" t="str">
        <f t="shared" si="1"/>
        <v/>
      </c>
      <c r="V58" s="46"/>
      <c r="W58" s="36">
        <f>Calculos!J33</f>
        <v>0</v>
      </c>
      <c r="X58" s="232">
        <f>IF(Calculos!J33&gt;0,Calculos!J33,700)</f>
        <v>700</v>
      </c>
      <c r="Y58" s="235">
        <f t="shared" si="2"/>
        <v>0</v>
      </c>
    </row>
    <row r="59" spans="1:25" ht="13.8" thickBot="1" x14ac:dyDescent="0.3">
      <c r="A59" s="74"/>
      <c r="B59" s="383" t="s">
        <v>586</v>
      </c>
      <c r="C59" s="214" t="s">
        <v>1093</v>
      </c>
      <c r="D59" s="271" t="s">
        <v>69</v>
      </c>
      <c r="E59" s="274"/>
      <c r="F59" s="278"/>
      <c r="G59" s="511" t="str">
        <f>IF(EGR!F57&gt;0,IF(PGR!F59&gt;0,(PGR!F59-EGR!F57)/EGR!F57,""),IF(F59&gt;0,"Falta dato EGR",""))</f>
        <v/>
      </c>
      <c r="H59" s="276"/>
      <c r="I59" s="419" t="str">
        <f t="shared" si="3"/>
        <v/>
      </c>
      <c r="J59" s="276"/>
      <c r="K59" s="411" t="str">
        <f t="shared" si="4"/>
        <v/>
      </c>
      <c r="L59" s="398"/>
      <c r="M59" s="402" t="str">
        <f t="shared" si="5"/>
        <v/>
      </c>
      <c r="N59" s="9"/>
      <c r="O59" s="208"/>
      <c r="P59" s="9"/>
      <c r="Q59" s="210"/>
      <c r="R59" s="202" t="str">
        <f t="shared" si="0"/>
        <v/>
      </c>
      <c r="S59" s="16"/>
      <c r="T59" s="99" t="str">
        <f>IF(ISBLANK(EGR!L57),"",EGR!L57)</f>
        <v/>
      </c>
      <c r="U59" s="100" t="str">
        <f t="shared" si="1"/>
        <v/>
      </c>
      <c r="V59" s="46"/>
      <c r="W59" s="36">
        <f>Calculos!J34</f>
        <v>0</v>
      </c>
      <c r="X59" s="232">
        <f>IF(Calculos!J34&gt;0,Calculos!J34,700)</f>
        <v>700</v>
      </c>
      <c r="Y59" s="235">
        <f t="shared" si="2"/>
        <v>0</v>
      </c>
    </row>
    <row r="60" spans="1:25" ht="27" thickBot="1" x14ac:dyDescent="0.3">
      <c r="A60" s="74"/>
      <c r="B60" s="383" t="s">
        <v>1094</v>
      </c>
      <c r="C60" s="214" t="s">
        <v>70</v>
      </c>
      <c r="D60" s="271" t="s">
        <v>34</v>
      </c>
      <c r="E60" s="274"/>
      <c r="F60" s="278"/>
      <c r="G60" s="511" t="str">
        <f>IF(EGR!F58&gt;0,IF(PGR!F60&gt;0,(PGR!F60-EGR!F58)/EGR!F58,""),IF(F60&gt;0,"Falta dato EGR",""))</f>
        <v/>
      </c>
      <c r="H60" s="276"/>
      <c r="I60" s="419" t="str">
        <f t="shared" si="3"/>
        <v/>
      </c>
      <c r="J60" s="276"/>
      <c r="K60" s="411" t="str">
        <f t="shared" si="4"/>
        <v/>
      </c>
      <c r="L60" s="398"/>
      <c r="M60" s="402" t="str">
        <f t="shared" si="5"/>
        <v/>
      </c>
      <c r="N60" s="9"/>
      <c r="O60" s="208"/>
      <c r="P60" s="9"/>
      <c r="Q60" s="210"/>
      <c r="R60" s="202" t="str">
        <f t="shared" si="0"/>
        <v/>
      </c>
      <c r="S60" s="16"/>
      <c r="T60" s="99" t="str">
        <f>IF(ISBLANK(EGR!L58),"",EGR!L58)</f>
        <v/>
      </c>
      <c r="U60" s="100" t="str">
        <f t="shared" si="1"/>
        <v/>
      </c>
      <c r="V60" s="46"/>
      <c r="W60" s="36">
        <f>Calculos!J35</f>
        <v>0</v>
      </c>
      <c r="X60" s="232">
        <f>IF(Calculos!J35&gt;0,Calculos!J35,700)</f>
        <v>700</v>
      </c>
      <c r="Y60" s="235">
        <f t="shared" si="2"/>
        <v>0</v>
      </c>
    </row>
    <row r="61" spans="1:25" ht="53.4" thickBot="1" x14ac:dyDescent="0.3">
      <c r="A61" s="74"/>
      <c r="B61" s="383">
        <v>200301</v>
      </c>
      <c r="C61" s="214" t="s">
        <v>1095</v>
      </c>
      <c r="D61" s="271" t="s">
        <v>1076</v>
      </c>
      <c r="E61" s="274"/>
      <c r="F61" s="278"/>
      <c r="G61" s="511" t="str">
        <f>IF(EGR!F59&gt;0,IF(PGR!F61&gt;0,(PGR!F61-EGR!F59)/EGR!F59,""),IF(F61&gt;0,"Falta dato EGR",""))</f>
        <v/>
      </c>
      <c r="H61" s="276"/>
      <c r="I61" s="419" t="str">
        <f t="shared" si="3"/>
        <v/>
      </c>
      <c r="J61" s="276"/>
      <c r="K61" s="411" t="str">
        <f t="shared" si="4"/>
        <v/>
      </c>
      <c r="L61" s="398"/>
      <c r="M61" s="402" t="str">
        <f t="shared" si="5"/>
        <v/>
      </c>
      <c r="N61" s="9"/>
      <c r="O61" s="208"/>
      <c r="P61" s="9"/>
      <c r="Q61" s="210"/>
      <c r="R61" s="202" t="str">
        <f t="shared" si="0"/>
        <v/>
      </c>
      <c r="S61" s="16"/>
      <c r="T61" s="99" t="str">
        <f>IF(ISBLANK(EGR!L59),"",EGR!L59)</f>
        <v/>
      </c>
      <c r="U61" s="100" t="str">
        <f t="shared" si="1"/>
        <v/>
      </c>
      <c r="V61" s="46"/>
      <c r="W61" s="36">
        <f>Calculos!J36</f>
        <v>900</v>
      </c>
      <c r="X61" s="232">
        <f>IF(Calculos!J36&gt;0,Calculos!J36,700)</f>
        <v>900</v>
      </c>
      <c r="Y61" s="235">
        <f t="shared" si="2"/>
        <v>0</v>
      </c>
    </row>
    <row r="62" spans="1:25" ht="13.8" thickBot="1" x14ac:dyDescent="0.3">
      <c r="A62" s="74"/>
      <c r="B62" s="383">
        <v>200307</v>
      </c>
      <c r="C62" s="214" t="s">
        <v>1096</v>
      </c>
      <c r="D62" s="271" t="s">
        <v>72</v>
      </c>
      <c r="E62" s="274"/>
      <c r="F62" s="278"/>
      <c r="G62" s="511" t="str">
        <f>IF(EGR!F60&gt;0,IF(PGR!F62&gt;0,(PGR!F62-EGR!F60)/EGR!F60,""),IF(F62&gt;0,"Falta dato EGR",""))</f>
        <v/>
      </c>
      <c r="H62" s="276"/>
      <c r="I62" s="419" t="str">
        <f t="shared" si="3"/>
        <v/>
      </c>
      <c r="J62" s="276"/>
      <c r="K62" s="411" t="str">
        <f t="shared" si="4"/>
        <v/>
      </c>
      <c r="L62" s="398"/>
      <c r="M62" s="402" t="str">
        <f t="shared" si="5"/>
        <v/>
      </c>
      <c r="N62" s="9"/>
      <c r="O62" s="208"/>
      <c r="P62" s="9"/>
      <c r="Q62" s="210"/>
      <c r="R62" s="202" t="str">
        <f t="shared" si="0"/>
        <v/>
      </c>
      <c r="S62" s="16"/>
      <c r="T62" s="99" t="str">
        <f>IF(ISBLANK(EGR!L60),"",EGR!L60)</f>
        <v/>
      </c>
      <c r="U62" s="100" t="str">
        <f t="shared" si="1"/>
        <v/>
      </c>
      <c r="V62" s="46"/>
      <c r="W62" s="36">
        <f>Calculos!J37</f>
        <v>1250</v>
      </c>
      <c r="X62" s="232">
        <f>IF(Calculos!J37&gt;0,Calculos!J37,700)</f>
        <v>1250</v>
      </c>
      <c r="Y62" s="235">
        <f t="shared" si="2"/>
        <v>0</v>
      </c>
    </row>
    <row r="63" spans="1:25" ht="13.8" thickBot="1" x14ac:dyDescent="0.3">
      <c r="A63" s="74"/>
      <c r="B63" s="383">
        <v>200307</v>
      </c>
      <c r="C63" s="214" t="s">
        <v>1097</v>
      </c>
      <c r="D63" s="271" t="s">
        <v>72</v>
      </c>
      <c r="E63" s="274"/>
      <c r="F63" s="278"/>
      <c r="G63" s="511" t="str">
        <f>IF(EGR!F61&gt;0,IF(PGR!F63&gt;0,(PGR!F63-EGR!F61)/EGR!F61,""),IF(F63&gt;0,"Falta dato EGR",""))</f>
        <v/>
      </c>
      <c r="H63" s="276"/>
      <c r="I63" s="419" t="str">
        <f t="shared" si="3"/>
        <v/>
      </c>
      <c r="J63" s="276"/>
      <c r="K63" s="411" t="str">
        <f t="shared" si="4"/>
        <v/>
      </c>
      <c r="L63" s="398"/>
      <c r="M63" s="402" t="str">
        <f t="shared" si="5"/>
        <v/>
      </c>
      <c r="N63" s="9"/>
      <c r="O63" s="208"/>
      <c r="P63" s="9"/>
      <c r="Q63" s="210"/>
      <c r="R63" s="202" t="str">
        <f t="shared" si="0"/>
        <v/>
      </c>
      <c r="S63" s="16"/>
      <c r="T63" s="99" t="str">
        <f>IF(ISBLANK(EGR!L61),"",EGR!L61)</f>
        <v/>
      </c>
      <c r="U63" s="100" t="str">
        <f t="shared" si="1"/>
        <v/>
      </c>
      <c r="V63" s="46"/>
      <c r="W63" s="36">
        <f>Calculos!J38</f>
        <v>1250</v>
      </c>
      <c r="X63" s="232">
        <f>IF(Calculos!J38&gt;0,Calculos!J38,700)</f>
        <v>1250</v>
      </c>
      <c r="Y63" s="235">
        <f t="shared" si="2"/>
        <v>0</v>
      </c>
    </row>
    <row r="64" spans="1:25" ht="13.8" thickBot="1" x14ac:dyDescent="0.3">
      <c r="A64" s="74"/>
      <c r="B64" s="383">
        <v>200307</v>
      </c>
      <c r="C64" s="214" t="s">
        <v>1098</v>
      </c>
      <c r="D64" s="271" t="s">
        <v>72</v>
      </c>
      <c r="E64" s="274"/>
      <c r="F64" s="278"/>
      <c r="G64" s="511" t="str">
        <f>IF(EGR!F62&gt;0,IF(PGR!F64&gt;0,(PGR!F64-EGR!F62)/EGR!F62,""),IF(F64&gt;0,"Falta dato EGR",""))</f>
        <v/>
      </c>
      <c r="H64" s="276"/>
      <c r="I64" s="419" t="str">
        <f t="shared" si="3"/>
        <v/>
      </c>
      <c r="J64" s="276"/>
      <c r="K64" s="411" t="str">
        <f t="shared" si="4"/>
        <v/>
      </c>
      <c r="L64" s="398"/>
      <c r="M64" s="402" t="str">
        <f t="shared" si="5"/>
        <v/>
      </c>
      <c r="N64" s="9"/>
      <c r="O64" s="208"/>
      <c r="P64" s="9"/>
      <c r="Q64" s="210"/>
      <c r="R64" s="202" t="str">
        <f t="shared" si="0"/>
        <v/>
      </c>
      <c r="S64" s="16"/>
      <c r="T64" s="99" t="str">
        <f>IF(ISBLANK(EGR!L62),"",EGR!L62)</f>
        <v/>
      </c>
      <c r="U64" s="100" t="str">
        <f t="shared" si="1"/>
        <v/>
      </c>
      <c r="V64" s="46"/>
      <c r="W64" s="36">
        <f>Calculos!J39</f>
        <v>1250</v>
      </c>
      <c r="X64" s="232">
        <f>IF(Calculos!J39&gt;0,Calculos!J39,700)</f>
        <v>1250</v>
      </c>
      <c r="Y64" s="235">
        <f t="shared" si="2"/>
        <v>0</v>
      </c>
    </row>
    <row r="65" spans="1:25" ht="13.8" thickBot="1" x14ac:dyDescent="0.3">
      <c r="A65" s="74"/>
      <c r="B65" s="383">
        <v>200307</v>
      </c>
      <c r="C65" s="214" t="s">
        <v>1099</v>
      </c>
      <c r="D65" s="271" t="s">
        <v>72</v>
      </c>
      <c r="E65" s="274"/>
      <c r="F65" s="278"/>
      <c r="G65" s="511" t="str">
        <f>IF(EGR!F63&gt;0,IF(PGR!F65&gt;0,(PGR!F65-EGR!F63)/EGR!F63,""),IF(F65&gt;0,"Falta dato EGR",""))</f>
        <v/>
      </c>
      <c r="H65" s="276"/>
      <c r="I65" s="419" t="str">
        <f t="shared" si="3"/>
        <v/>
      </c>
      <c r="J65" s="276"/>
      <c r="K65" s="411" t="str">
        <f t="shared" si="4"/>
        <v/>
      </c>
      <c r="L65" s="398"/>
      <c r="M65" s="402" t="str">
        <f t="shared" si="5"/>
        <v/>
      </c>
      <c r="N65" s="9"/>
      <c r="O65" s="208"/>
      <c r="P65" s="9"/>
      <c r="Q65" s="210"/>
      <c r="R65" s="202" t="str">
        <f t="shared" si="0"/>
        <v/>
      </c>
      <c r="S65" s="16"/>
      <c r="T65" s="99" t="str">
        <f>IF(ISBLANK(EGR!L63),"",EGR!L63)</f>
        <v/>
      </c>
      <c r="U65" s="100" t="str">
        <f t="shared" si="1"/>
        <v/>
      </c>
      <c r="V65" s="46"/>
      <c r="W65" s="36">
        <f>Calculos!J40</f>
        <v>1250</v>
      </c>
      <c r="X65" s="232">
        <f>IF(Calculos!J40&gt;0,Calculos!J40,700)</f>
        <v>1250</v>
      </c>
      <c r="Y65" s="235">
        <f t="shared" si="2"/>
        <v>0</v>
      </c>
    </row>
    <row r="66" spans="1:25" ht="40.200000000000003" thickBot="1" x14ac:dyDescent="0.3">
      <c r="A66" s="74"/>
      <c r="B66" s="383" t="s">
        <v>1094</v>
      </c>
      <c r="C66" s="214" t="s">
        <v>1100</v>
      </c>
      <c r="D66" s="271" t="s">
        <v>72</v>
      </c>
      <c r="E66" s="274"/>
      <c r="F66" s="278"/>
      <c r="G66" s="511" t="str">
        <f>IF(EGR!F64&gt;0,IF(PGR!F66&gt;0,(PGR!F66-EGR!F64)/EGR!F64,""),IF(F66&gt;0,"Falta dato EGR",""))</f>
        <v/>
      </c>
      <c r="H66" s="276"/>
      <c r="I66" s="419" t="str">
        <f t="shared" si="3"/>
        <v/>
      </c>
      <c r="J66" s="276"/>
      <c r="K66" s="411" t="str">
        <f t="shared" si="4"/>
        <v/>
      </c>
      <c r="L66" s="398"/>
      <c r="M66" s="402" t="str">
        <f t="shared" si="5"/>
        <v/>
      </c>
      <c r="N66" s="9"/>
      <c r="O66" s="208"/>
      <c r="P66" s="9"/>
      <c r="Q66" s="210"/>
      <c r="R66" s="202" t="str">
        <f t="shared" si="0"/>
        <v/>
      </c>
      <c r="S66" s="16"/>
      <c r="T66" s="99" t="str">
        <f>IF(ISBLANK(EGR!L64),"",EGR!L64)</f>
        <v/>
      </c>
      <c r="U66" s="100" t="str">
        <f t="shared" si="1"/>
        <v/>
      </c>
      <c r="V66" s="46"/>
      <c r="W66" s="36">
        <f>Calculos!J41</f>
        <v>0</v>
      </c>
      <c r="X66" s="232">
        <f>IF(Calculos!J41&gt;0,Calculos!J41,700)</f>
        <v>700</v>
      </c>
      <c r="Y66" s="235">
        <f t="shared" si="2"/>
        <v>0</v>
      </c>
    </row>
    <row r="67" spans="1:25" ht="40.200000000000003" thickBot="1" x14ac:dyDescent="0.3">
      <c r="A67" s="74"/>
      <c r="B67" s="383">
        <v>160214</v>
      </c>
      <c r="C67" s="214" t="s">
        <v>147</v>
      </c>
      <c r="D67" s="271" t="s">
        <v>72</v>
      </c>
      <c r="E67" s="274"/>
      <c r="F67" s="278"/>
      <c r="G67" s="511" t="str">
        <f>IF(EGR!F65&gt;0,IF(PGR!F67&gt;0,(PGR!F67-EGR!F65)/EGR!F65,""),IF(F67&gt;0,"Falta dato EGR",""))</f>
        <v/>
      </c>
      <c r="H67" s="276"/>
      <c r="I67" s="419" t="str">
        <f t="shared" si="3"/>
        <v/>
      </c>
      <c r="J67" s="276"/>
      <c r="K67" s="411" t="str">
        <f t="shared" si="4"/>
        <v/>
      </c>
      <c r="L67" s="398"/>
      <c r="M67" s="402" t="str">
        <f t="shared" si="5"/>
        <v/>
      </c>
      <c r="N67" s="9"/>
      <c r="O67" s="208"/>
      <c r="P67" s="9"/>
      <c r="Q67" s="210"/>
      <c r="R67" s="202" t="str">
        <f t="shared" si="0"/>
        <v/>
      </c>
      <c r="S67" s="16"/>
      <c r="T67" s="99" t="str">
        <f>IF(ISBLANK(EGR!L65),"",EGR!L65)</f>
        <v/>
      </c>
      <c r="U67" s="100" t="str">
        <f t="shared" si="1"/>
        <v/>
      </c>
      <c r="V67" s="46"/>
      <c r="W67" s="36">
        <f>Calculos!J42</f>
        <v>0</v>
      </c>
      <c r="X67" s="232">
        <f>IF(Calculos!J42&gt;0,Calculos!J42,700)</f>
        <v>700</v>
      </c>
      <c r="Y67" s="235">
        <f t="shared" si="2"/>
        <v>0</v>
      </c>
    </row>
    <row r="68" spans="1:25" ht="27" thickBot="1" x14ac:dyDescent="0.3">
      <c r="A68" s="74"/>
      <c r="B68" s="383">
        <v>150104</v>
      </c>
      <c r="C68" s="214" t="s">
        <v>1101</v>
      </c>
      <c r="D68" s="271" t="s">
        <v>1087</v>
      </c>
      <c r="E68" s="274"/>
      <c r="F68" s="278"/>
      <c r="G68" s="511" t="str">
        <f>IF(EGR!F66&gt;0,IF(PGR!F68&gt;0,(PGR!F68-EGR!F66)/EGR!F66,""),IF(F68&gt;0,"Falta dato EGR",""))</f>
        <v/>
      </c>
      <c r="H68" s="276"/>
      <c r="I68" s="419" t="str">
        <f t="shared" si="3"/>
        <v/>
      </c>
      <c r="J68" s="276"/>
      <c r="K68" s="411" t="str">
        <f t="shared" si="4"/>
        <v/>
      </c>
      <c r="L68" s="398"/>
      <c r="M68" s="402" t="str">
        <f t="shared" si="5"/>
        <v/>
      </c>
      <c r="N68" s="9"/>
      <c r="O68" s="208"/>
      <c r="P68" s="9"/>
      <c r="Q68" s="210"/>
      <c r="R68" s="202" t="str">
        <f t="shared" si="0"/>
        <v/>
      </c>
      <c r="S68" s="16"/>
      <c r="T68" s="99" t="str">
        <f>IF(ISBLANK(EGR!L66),"",EGR!L66)</f>
        <v/>
      </c>
      <c r="U68" s="100" t="str">
        <f t="shared" si="1"/>
        <v/>
      </c>
      <c r="V68" s="46"/>
      <c r="W68" s="36">
        <f>Calculos!J43</f>
        <v>0</v>
      </c>
      <c r="X68" s="232">
        <f>IF(Calculos!J43&gt;0,Calculos!J43,700)</f>
        <v>700</v>
      </c>
      <c r="Y68" s="235">
        <f t="shared" si="2"/>
        <v>0</v>
      </c>
    </row>
    <row r="69" spans="1:25" ht="13.8" thickBot="1" x14ac:dyDescent="0.3">
      <c r="A69" s="74"/>
      <c r="B69" s="383" t="s">
        <v>438</v>
      </c>
      <c r="C69" s="214" t="s">
        <v>1091</v>
      </c>
      <c r="D69" s="271" t="s">
        <v>1087</v>
      </c>
      <c r="E69" s="274"/>
      <c r="F69" s="278"/>
      <c r="G69" s="511" t="str">
        <f>IF(EGR!F67&gt;0,IF(PGR!F69&gt;0,(PGR!F69-EGR!F67)/EGR!F67,""),IF(F69&gt;0,"Falta dato EGR",""))</f>
        <v/>
      </c>
      <c r="H69" s="276"/>
      <c r="I69" s="419" t="str">
        <f t="shared" si="3"/>
        <v/>
      </c>
      <c r="J69" s="276"/>
      <c r="K69" s="411" t="str">
        <f t="shared" si="4"/>
        <v/>
      </c>
      <c r="L69" s="398"/>
      <c r="M69" s="402" t="str">
        <f t="shared" si="5"/>
        <v/>
      </c>
      <c r="N69" s="9"/>
      <c r="O69" s="208"/>
      <c r="P69" s="9"/>
      <c r="Q69" s="210"/>
      <c r="R69" s="202" t="str">
        <f t="shared" si="0"/>
        <v/>
      </c>
      <c r="S69" s="16"/>
      <c r="T69" s="99" t="str">
        <f>IF(ISBLANK(EGR!L67),"",EGR!L67)</f>
        <v/>
      </c>
      <c r="U69" s="100" t="str">
        <f t="shared" si="1"/>
        <v/>
      </c>
      <c r="V69" s="46"/>
      <c r="W69" s="36">
        <f>Calculos!J44</f>
        <v>0</v>
      </c>
      <c r="X69" s="232">
        <f>IF(Calculos!J44&gt;0,Calculos!J44,700)</f>
        <v>700</v>
      </c>
      <c r="Y69" s="235">
        <f t="shared" si="2"/>
        <v>0</v>
      </c>
    </row>
    <row r="70" spans="1:25" ht="40.200000000000003" thickBot="1" x14ac:dyDescent="0.3">
      <c r="A70" s="74"/>
      <c r="B70" s="383" t="s">
        <v>1102</v>
      </c>
      <c r="C70" s="214" t="s">
        <v>1103</v>
      </c>
      <c r="D70" s="271" t="s">
        <v>34</v>
      </c>
      <c r="E70" s="274"/>
      <c r="F70" s="278"/>
      <c r="G70" s="511" t="str">
        <f>IF(EGR!F68&gt;0,IF(PGR!F70&gt;0,(PGR!F70-EGR!F68)/EGR!F68,""),IF(F70&gt;0,"Falta dato EGR",""))</f>
        <v/>
      </c>
      <c r="H70" s="276"/>
      <c r="I70" s="419" t="str">
        <f t="shared" si="3"/>
        <v/>
      </c>
      <c r="J70" s="276"/>
      <c r="K70" s="411" t="str">
        <f t="shared" si="4"/>
        <v/>
      </c>
      <c r="L70" s="398"/>
      <c r="M70" s="402" t="str">
        <f t="shared" si="5"/>
        <v/>
      </c>
      <c r="N70" s="9"/>
      <c r="O70" s="208"/>
      <c r="P70" s="9"/>
      <c r="Q70" s="210"/>
      <c r="R70" s="202" t="str">
        <f t="shared" si="0"/>
        <v/>
      </c>
      <c r="S70" s="16"/>
      <c r="T70" s="99" t="str">
        <f>IF(ISBLANK(EGR!L68),"",EGR!L68)</f>
        <v/>
      </c>
      <c r="U70" s="100" t="str">
        <f t="shared" si="1"/>
        <v/>
      </c>
      <c r="V70" s="46"/>
      <c r="W70" s="36">
        <f>Calculos!J45</f>
        <v>500</v>
      </c>
      <c r="X70" s="232">
        <f>IF(Calculos!J45&gt;0,Calculos!J45,700)</f>
        <v>500</v>
      </c>
      <c r="Y70" s="235">
        <f t="shared" si="2"/>
        <v>0</v>
      </c>
    </row>
    <row r="71" spans="1:25" ht="27" thickBot="1" x14ac:dyDescent="0.3">
      <c r="A71" s="74"/>
      <c r="B71" s="383" t="s">
        <v>1104</v>
      </c>
      <c r="C71" s="214" t="s">
        <v>151</v>
      </c>
      <c r="D71" s="271" t="s">
        <v>34</v>
      </c>
      <c r="E71" s="274"/>
      <c r="F71" s="278"/>
      <c r="G71" s="511" t="str">
        <f>IF(EGR!F69&gt;0,IF(PGR!F71&gt;0,(PGR!F71-EGR!F69)/EGR!F69,""),IF(F71&gt;0,"Falta dato EGR",""))</f>
        <v/>
      </c>
      <c r="H71" s="276"/>
      <c r="I71" s="419" t="str">
        <f t="shared" si="3"/>
        <v/>
      </c>
      <c r="J71" s="276"/>
      <c r="K71" s="411" t="str">
        <f t="shared" si="4"/>
        <v/>
      </c>
      <c r="L71" s="398"/>
      <c r="M71" s="402" t="str">
        <f t="shared" si="5"/>
        <v/>
      </c>
      <c r="N71" s="9"/>
      <c r="O71" s="208"/>
      <c r="P71" s="9"/>
      <c r="Q71" s="210"/>
      <c r="R71" s="202" t="str">
        <f t="shared" si="0"/>
        <v/>
      </c>
      <c r="S71" s="16"/>
      <c r="T71" s="99" t="str">
        <f>IF(ISBLANK(EGR!L69),"",EGR!L69)</f>
        <v/>
      </c>
      <c r="U71" s="100" t="str">
        <f t="shared" si="1"/>
        <v/>
      </c>
      <c r="V71" s="46"/>
      <c r="W71" s="36">
        <f>Calculos!J46</f>
        <v>500</v>
      </c>
      <c r="X71" s="232">
        <f>IF(Calculos!J46&gt;0,Calculos!J46,700)</f>
        <v>500</v>
      </c>
      <c r="Y71" s="235">
        <f t="shared" si="2"/>
        <v>0</v>
      </c>
    </row>
    <row r="72" spans="1:25" ht="40.200000000000003" thickBot="1" x14ac:dyDescent="0.3">
      <c r="A72" s="74"/>
      <c r="B72" s="383" t="s">
        <v>1105</v>
      </c>
      <c r="C72" s="214" t="s">
        <v>157</v>
      </c>
      <c r="D72" s="271" t="s">
        <v>34</v>
      </c>
      <c r="E72" s="274"/>
      <c r="F72" s="278"/>
      <c r="G72" s="511" t="str">
        <f>IF(EGR!F70&gt;0,IF(PGR!F72&gt;0,(PGR!F72-EGR!F70)/EGR!F70,""),IF(F72&gt;0,"Falta dato EGR",""))</f>
        <v/>
      </c>
      <c r="H72" s="276"/>
      <c r="I72" s="419" t="str">
        <f t="shared" si="3"/>
        <v/>
      </c>
      <c r="J72" s="276"/>
      <c r="K72" s="411" t="str">
        <f t="shared" si="4"/>
        <v/>
      </c>
      <c r="L72" s="398"/>
      <c r="M72" s="402" t="str">
        <f t="shared" si="5"/>
        <v/>
      </c>
      <c r="N72" s="9"/>
      <c r="O72" s="208"/>
      <c r="P72" s="9"/>
      <c r="Q72" s="210"/>
      <c r="R72" s="202" t="str">
        <f t="shared" si="0"/>
        <v/>
      </c>
      <c r="S72" s="16"/>
      <c r="T72" s="99" t="str">
        <f>IF(ISBLANK(EGR!L70),"",EGR!L70)</f>
        <v/>
      </c>
      <c r="U72" s="100" t="str">
        <f t="shared" si="1"/>
        <v/>
      </c>
      <c r="V72" s="46"/>
      <c r="W72" s="36">
        <f>Calculos!J47</f>
        <v>500</v>
      </c>
      <c r="X72" s="232">
        <f>IF(Calculos!J47&gt;0,Calculos!J47,700)</f>
        <v>500</v>
      </c>
      <c r="Y72" s="235">
        <f t="shared" si="2"/>
        <v>0</v>
      </c>
    </row>
    <row r="73" spans="1:25" ht="40.200000000000003" thickBot="1" x14ac:dyDescent="0.3">
      <c r="A73" s="74"/>
      <c r="B73" s="383" t="s">
        <v>1106</v>
      </c>
      <c r="C73" s="214" t="s">
        <v>1107</v>
      </c>
      <c r="D73" s="271" t="s">
        <v>34</v>
      </c>
      <c r="E73" s="274"/>
      <c r="F73" s="278"/>
      <c r="G73" s="511" t="str">
        <f>IF(EGR!F71&gt;0,IF(PGR!F73&gt;0,(PGR!F73-EGR!F71)/EGR!F71,""),IF(F73&gt;0,"Falta dato EGR",""))</f>
        <v/>
      </c>
      <c r="H73" s="276"/>
      <c r="I73" s="419" t="str">
        <f t="shared" si="3"/>
        <v/>
      </c>
      <c r="J73" s="276"/>
      <c r="K73" s="411" t="str">
        <f t="shared" si="4"/>
        <v/>
      </c>
      <c r="L73" s="398"/>
      <c r="M73" s="402" t="str">
        <f t="shared" si="5"/>
        <v/>
      </c>
      <c r="N73" s="9"/>
      <c r="O73" s="208"/>
      <c r="P73" s="9"/>
      <c r="Q73" s="210"/>
      <c r="R73" s="202" t="str">
        <f t="shared" si="0"/>
        <v/>
      </c>
      <c r="S73" s="16"/>
      <c r="T73" s="99" t="str">
        <f>IF(ISBLANK(EGR!L71),"",EGR!L71)</f>
        <v/>
      </c>
      <c r="U73" s="100" t="str">
        <f t="shared" si="1"/>
        <v/>
      </c>
      <c r="V73" s="46"/>
      <c r="W73" s="36">
        <f>Calculos!J48</f>
        <v>0</v>
      </c>
      <c r="X73" s="232">
        <f>IF(Calculos!J48&gt;0,Calculos!J48,700)</f>
        <v>700</v>
      </c>
      <c r="Y73" s="235">
        <f t="shared" si="2"/>
        <v>0</v>
      </c>
    </row>
    <row r="74" spans="1:25" ht="27" thickBot="1" x14ac:dyDescent="0.3">
      <c r="A74" s="74"/>
      <c r="B74" s="383" t="s">
        <v>1108</v>
      </c>
      <c r="C74" s="214" t="s">
        <v>74</v>
      </c>
      <c r="D74" s="271" t="s">
        <v>34</v>
      </c>
      <c r="E74" s="274"/>
      <c r="F74" s="278"/>
      <c r="G74" s="511" t="str">
        <f>IF(EGR!F72&gt;0,IF(PGR!F74&gt;0,(PGR!F74-EGR!F72)/EGR!F72,""),IF(F74&gt;0,"Falta dato EGR",""))</f>
        <v/>
      </c>
      <c r="H74" s="276"/>
      <c r="I74" s="419" t="str">
        <f t="shared" si="3"/>
        <v/>
      </c>
      <c r="J74" s="276"/>
      <c r="K74" s="411" t="str">
        <f t="shared" si="4"/>
        <v/>
      </c>
      <c r="L74" s="398"/>
      <c r="M74" s="402" t="str">
        <f t="shared" si="5"/>
        <v/>
      </c>
      <c r="N74" s="9"/>
      <c r="O74" s="208"/>
      <c r="P74" s="9"/>
      <c r="Q74" s="210"/>
      <c r="R74" s="202" t="str">
        <f t="shared" si="0"/>
        <v/>
      </c>
      <c r="S74" s="16"/>
      <c r="T74" s="99" t="str">
        <f>IF(ISBLANK(EGR!L72),"",EGR!L72)</f>
        <v/>
      </c>
      <c r="U74" s="100" t="str">
        <f t="shared" si="1"/>
        <v/>
      </c>
      <c r="V74" s="46"/>
      <c r="W74" s="36">
        <f>Calculos!J49</f>
        <v>9300</v>
      </c>
      <c r="X74" s="232">
        <f>IF(Calculos!J49&gt;0,Calculos!J49,700)</f>
        <v>9300</v>
      </c>
      <c r="Y74" s="235">
        <f t="shared" si="2"/>
        <v>0</v>
      </c>
    </row>
    <row r="75" spans="1:25" ht="27" thickBot="1" x14ac:dyDescent="0.3">
      <c r="A75" s="74"/>
      <c r="B75" s="383" t="s">
        <v>1109</v>
      </c>
      <c r="C75" s="214" t="s">
        <v>1110</v>
      </c>
      <c r="D75" s="271" t="s">
        <v>34</v>
      </c>
      <c r="E75" s="274"/>
      <c r="F75" s="278"/>
      <c r="G75" s="511" t="str">
        <f>IF(EGR!F73&gt;0,IF(PGR!F75&gt;0,(PGR!F75-EGR!F73)/EGR!F73,""),IF(F75&gt;0,"Falta dato EGR",""))</f>
        <v/>
      </c>
      <c r="H75" s="276"/>
      <c r="I75" s="419" t="str">
        <f t="shared" si="3"/>
        <v/>
      </c>
      <c r="J75" s="276"/>
      <c r="K75" s="411" t="str">
        <f t="shared" si="4"/>
        <v/>
      </c>
      <c r="L75" s="398"/>
      <c r="M75" s="402" t="str">
        <f t="shared" si="5"/>
        <v/>
      </c>
      <c r="N75" s="9"/>
      <c r="O75" s="208"/>
      <c r="P75" s="9"/>
      <c r="Q75" s="210"/>
      <c r="R75" s="202" t="str">
        <f t="shared" si="0"/>
        <v/>
      </c>
      <c r="S75" s="16"/>
      <c r="T75" s="99" t="str">
        <f>IF(ISBLANK(EGR!L73),"",EGR!L73)</f>
        <v/>
      </c>
      <c r="U75" s="100" t="str">
        <f t="shared" si="1"/>
        <v/>
      </c>
      <c r="V75" s="46"/>
      <c r="W75" s="36">
        <f>Calculos!J50</f>
        <v>0</v>
      </c>
      <c r="X75" s="232">
        <f>IF(Calculos!J50&gt;0,Calculos!J50,700)</f>
        <v>700</v>
      </c>
      <c r="Y75" s="235">
        <f t="shared" si="2"/>
        <v>0</v>
      </c>
    </row>
    <row r="76" spans="1:25" ht="27" thickBot="1" x14ac:dyDescent="0.3">
      <c r="A76" s="74"/>
      <c r="B76" s="383" t="s">
        <v>1111</v>
      </c>
      <c r="C76" s="214" t="s">
        <v>152</v>
      </c>
      <c r="D76" s="271" t="s">
        <v>34</v>
      </c>
      <c r="E76" s="274"/>
      <c r="F76" s="278"/>
      <c r="G76" s="511" t="str">
        <f>IF(EGR!F74&gt;0,IF(PGR!F76&gt;0,(PGR!F76-EGR!F74)/EGR!F74,""),IF(F76&gt;0,"Falta dato EGR",""))</f>
        <v/>
      </c>
      <c r="H76" s="276"/>
      <c r="I76" s="419" t="str">
        <f t="shared" si="3"/>
        <v/>
      </c>
      <c r="J76" s="276"/>
      <c r="K76" s="411" t="str">
        <f t="shared" si="4"/>
        <v/>
      </c>
      <c r="L76" s="398"/>
      <c r="M76" s="402" t="str">
        <f t="shared" si="5"/>
        <v/>
      </c>
      <c r="N76" s="9"/>
      <c r="O76" s="208"/>
      <c r="P76" s="9"/>
      <c r="Q76" s="210"/>
      <c r="R76" s="202" t="str">
        <f t="shared" si="0"/>
        <v/>
      </c>
      <c r="S76" s="16"/>
      <c r="T76" s="99" t="str">
        <f>IF(ISBLANK(EGR!L74),"",EGR!L74)</f>
        <v/>
      </c>
      <c r="U76" s="100" t="str">
        <f t="shared" si="1"/>
        <v/>
      </c>
      <c r="V76" s="46"/>
      <c r="W76" s="36">
        <f>Calculos!J51</f>
        <v>500</v>
      </c>
      <c r="X76" s="232">
        <f>IF(Calculos!J51&gt;0,Calculos!J51,700)</f>
        <v>500</v>
      </c>
      <c r="Y76" s="235">
        <f t="shared" si="2"/>
        <v>0</v>
      </c>
    </row>
    <row r="77" spans="1:25" ht="27" thickBot="1" x14ac:dyDescent="0.3">
      <c r="A77" s="74"/>
      <c r="B77" s="383" t="s">
        <v>1112</v>
      </c>
      <c r="C77" s="214" t="s">
        <v>153</v>
      </c>
      <c r="D77" s="271" t="s">
        <v>34</v>
      </c>
      <c r="E77" s="274"/>
      <c r="F77" s="278"/>
      <c r="G77" s="511" t="str">
        <f>IF(EGR!F75&gt;0,IF(PGR!F77&gt;0,(PGR!F77-EGR!F75)/EGR!F75,""),IF(F77&gt;0,"Falta dato EGR",""))</f>
        <v/>
      </c>
      <c r="H77" s="276"/>
      <c r="I77" s="419" t="str">
        <f t="shared" si="3"/>
        <v/>
      </c>
      <c r="J77" s="276"/>
      <c r="K77" s="411" t="str">
        <f t="shared" si="4"/>
        <v/>
      </c>
      <c r="L77" s="398"/>
      <c r="M77" s="402" t="str">
        <f t="shared" si="5"/>
        <v/>
      </c>
      <c r="N77" s="9"/>
      <c r="O77" s="208"/>
      <c r="P77" s="9"/>
      <c r="Q77" s="210"/>
      <c r="R77" s="202" t="str">
        <f t="shared" si="0"/>
        <v/>
      </c>
      <c r="S77" s="16"/>
      <c r="T77" s="99" t="str">
        <f>IF(ISBLANK(EGR!L75),"",EGR!L75)</f>
        <v/>
      </c>
      <c r="U77" s="100" t="str">
        <f t="shared" si="1"/>
        <v/>
      </c>
      <c r="V77" s="46"/>
      <c r="W77" s="36">
        <f>Calculos!J52</f>
        <v>500</v>
      </c>
      <c r="X77" s="232">
        <f>IF(Calculos!J52&gt;0,Calculos!J52,700)</f>
        <v>500</v>
      </c>
      <c r="Y77" s="235">
        <f t="shared" si="2"/>
        <v>0</v>
      </c>
    </row>
    <row r="78" spans="1:25" ht="27" thickBot="1" x14ac:dyDescent="0.3">
      <c r="A78" s="74"/>
      <c r="B78" s="383" t="s">
        <v>1113</v>
      </c>
      <c r="C78" s="214" t="s">
        <v>1114</v>
      </c>
      <c r="D78" s="271" t="s">
        <v>34</v>
      </c>
      <c r="E78" s="274"/>
      <c r="F78" s="278"/>
      <c r="G78" s="511" t="str">
        <f>IF(EGR!F76&gt;0,IF(PGR!F78&gt;0,(PGR!F78-EGR!F76)/EGR!F76,""),IF(F78&gt;0,"Falta dato EGR",""))</f>
        <v/>
      </c>
      <c r="H78" s="276"/>
      <c r="I78" s="419" t="str">
        <f t="shared" si="3"/>
        <v/>
      </c>
      <c r="J78" s="276"/>
      <c r="K78" s="411" t="str">
        <f t="shared" si="4"/>
        <v/>
      </c>
      <c r="L78" s="398"/>
      <c r="M78" s="402" t="str">
        <f t="shared" si="5"/>
        <v/>
      </c>
      <c r="N78" s="9"/>
      <c r="O78" s="208"/>
      <c r="P78" s="9"/>
      <c r="Q78" s="210"/>
      <c r="R78" s="202" t="str">
        <f t="shared" si="0"/>
        <v/>
      </c>
      <c r="S78" s="16"/>
      <c r="T78" s="99" t="str">
        <f>IF(ISBLANK(EGR!L76),"",EGR!L76)</f>
        <v/>
      </c>
      <c r="U78" s="100" t="str">
        <f t="shared" si="1"/>
        <v/>
      </c>
      <c r="V78" s="46"/>
      <c r="W78" s="36">
        <f>Calculos!J53</f>
        <v>0</v>
      </c>
      <c r="X78" s="232">
        <f>IF(Calculos!J53&gt;0,Calculos!J53,700)</f>
        <v>700</v>
      </c>
      <c r="Y78" s="235">
        <f t="shared" si="2"/>
        <v>0</v>
      </c>
    </row>
    <row r="79" spans="1:25" ht="27" thickBot="1" x14ac:dyDescent="0.3">
      <c r="A79" s="74"/>
      <c r="B79" s="383" t="s">
        <v>1115</v>
      </c>
      <c r="C79" s="214" t="s">
        <v>1116</v>
      </c>
      <c r="D79" s="271" t="s">
        <v>34</v>
      </c>
      <c r="E79" s="274"/>
      <c r="F79" s="278"/>
      <c r="G79" s="511" t="str">
        <f>IF(EGR!F77&gt;0,IF(PGR!F79&gt;0,(PGR!F79-EGR!F77)/EGR!F77,""),IF(F79&gt;0,"Falta dato EGR",""))</f>
        <v/>
      </c>
      <c r="H79" s="276"/>
      <c r="I79" s="419" t="str">
        <f t="shared" si="3"/>
        <v/>
      </c>
      <c r="J79" s="276"/>
      <c r="K79" s="411" t="str">
        <f t="shared" si="4"/>
        <v/>
      </c>
      <c r="L79" s="398"/>
      <c r="M79" s="402" t="str">
        <f t="shared" si="5"/>
        <v/>
      </c>
      <c r="N79" s="9"/>
      <c r="O79" s="208"/>
      <c r="P79" s="9"/>
      <c r="Q79" s="210"/>
      <c r="R79" s="202" t="str">
        <f t="shared" si="0"/>
        <v/>
      </c>
      <c r="S79" s="16"/>
      <c r="T79" s="99" t="str">
        <f>IF(ISBLANK(EGR!L77),"",EGR!L77)</f>
        <v/>
      </c>
      <c r="U79" s="100" t="str">
        <f t="shared" si="1"/>
        <v/>
      </c>
      <c r="V79" s="46"/>
      <c r="W79" s="36">
        <f>Calculos!J54</f>
        <v>0</v>
      </c>
      <c r="X79" s="232">
        <f>IF(Calculos!J54&gt;0,Calculos!J54,700)</f>
        <v>700</v>
      </c>
      <c r="Y79" s="235">
        <f t="shared" si="2"/>
        <v>0</v>
      </c>
    </row>
    <row r="80" spans="1:25" ht="27" thickBot="1" x14ac:dyDescent="0.3">
      <c r="A80" s="74"/>
      <c r="B80" s="383" t="s">
        <v>1117</v>
      </c>
      <c r="C80" s="214" t="s">
        <v>1118</v>
      </c>
      <c r="D80" s="271" t="s">
        <v>34</v>
      </c>
      <c r="E80" s="274"/>
      <c r="F80" s="278"/>
      <c r="G80" s="511" t="str">
        <f>IF(EGR!F78&gt;0,IF(PGR!F80&gt;0,(PGR!F80-EGR!F78)/EGR!F78,""),IF(F80&gt;0,"Falta dato EGR",""))</f>
        <v/>
      </c>
      <c r="H80" s="276"/>
      <c r="I80" s="419"/>
      <c r="J80" s="276"/>
      <c r="K80" s="411"/>
      <c r="L80" s="398"/>
      <c r="M80" s="403"/>
      <c r="N80" s="200"/>
      <c r="O80" s="212"/>
      <c r="P80" s="200"/>
      <c r="Q80" s="215"/>
      <c r="R80" s="202" t="str">
        <f t="shared" si="0"/>
        <v/>
      </c>
      <c r="S80" s="207"/>
      <c r="T80" s="99" t="str">
        <f>IF(ISBLANK(EGR!L78),"",EGR!L78)</f>
        <v/>
      </c>
      <c r="U80" s="100" t="str">
        <f t="shared" si="1"/>
        <v/>
      </c>
      <c r="V80" s="46"/>
      <c r="W80" s="36"/>
      <c r="X80" s="232">
        <f>IF(Calculos!J55&gt;0,Calculos!J55,700)</f>
        <v>500</v>
      </c>
      <c r="Y80" s="235">
        <f t="shared" si="2"/>
        <v>0</v>
      </c>
    </row>
    <row r="81" spans="1:25" ht="27" thickBot="1" x14ac:dyDescent="0.3">
      <c r="A81" s="74"/>
      <c r="B81" s="383" t="s">
        <v>1119</v>
      </c>
      <c r="C81" s="214" t="s">
        <v>1120</v>
      </c>
      <c r="D81" s="271" t="s">
        <v>34</v>
      </c>
      <c r="E81" s="274"/>
      <c r="F81" s="278"/>
      <c r="G81" s="511" t="str">
        <f>IF(EGR!F79&gt;0,IF(PGR!F81&gt;0,(PGR!F81-EGR!F79)/EGR!F79,""),IF(F81&gt;0,"Falta dato EGR",""))</f>
        <v/>
      </c>
      <c r="H81" s="276"/>
      <c r="I81" s="419"/>
      <c r="J81" s="276"/>
      <c r="K81" s="411"/>
      <c r="L81" s="398"/>
      <c r="M81" s="403"/>
      <c r="N81" s="200"/>
      <c r="O81" s="212"/>
      <c r="P81" s="200"/>
      <c r="Q81" s="215"/>
      <c r="R81" s="202" t="str">
        <f t="shared" si="0"/>
        <v/>
      </c>
      <c r="S81" s="207"/>
      <c r="T81" s="99" t="str">
        <f>IF(ISBLANK(EGR!L79),"",EGR!L79)</f>
        <v/>
      </c>
      <c r="U81" s="100" t="str">
        <f t="shared" si="1"/>
        <v/>
      </c>
      <c r="V81" s="46"/>
      <c r="W81" s="36"/>
      <c r="X81" s="232">
        <f>IF(Calculos!J56&gt;0,Calculos!J56,700)</f>
        <v>500</v>
      </c>
      <c r="Y81" s="235">
        <f t="shared" si="2"/>
        <v>0</v>
      </c>
    </row>
    <row r="82" spans="1:25" ht="27" thickBot="1" x14ac:dyDescent="0.3">
      <c r="A82" s="74"/>
      <c r="B82" s="383" t="s">
        <v>1121</v>
      </c>
      <c r="C82" s="214" t="s">
        <v>1122</v>
      </c>
      <c r="D82" s="271" t="s">
        <v>34</v>
      </c>
      <c r="E82" s="274"/>
      <c r="F82" s="278"/>
      <c r="G82" s="511" t="str">
        <f>IF(EGR!F80&gt;0,IF(PGR!F82&gt;0,(PGR!F82-EGR!F80)/EGR!F80,""),IF(F82&gt;0,"Falta dato EGR",""))</f>
        <v/>
      </c>
      <c r="H82" s="276"/>
      <c r="I82" s="419"/>
      <c r="J82" s="276"/>
      <c r="K82" s="411"/>
      <c r="L82" s="398"/>
      <c r="M82" s="403"/>
      <c r="N82" s="200"/>
      <c r="O82" s="212"/>
      <c r="P82" s="200"/>
      <c r="Q82" s="215"/>
      <c r="R82" s="202" t="str">
        <f t="shared" si="0"/>
        <v/>
      </c>
      <c r="S82" s="207"/>
      <c r="T82" s="99" t="str">
        <f>IF(ISBLANK(EGR!L80),"",EGR!L80)</f>
        <v/>
      </c>
      <c r="U82" s="100" t="str">
        <f t="shared" si="1"/>
        <v/>
      </c>
      <c r="V82" s="46"/>
      <c r="W82" s="36"/>
      <c r="X82" s="232">
        <f>IF(Calculos!J57&gt;0,Calculos!J57,700)</f>
        <v>700</v>
      </c>
      <c r="Y82" s="235">
        <f t="shared" si="2"/>
        <v>0</v>
      </c>
    </row>
    <row r="83" spans="1:25" ht="27" thickBot="1" x14ac:dyDescent="0.3">
      <c r="A83" s="74"/>
      <c r="B83" s="383" t="s">
        <v>1123</v>
      </c>
      <c r="C83" s="214" t="s">
        <v>1124</v>
      </c>
      <c r="D83" s="271" t="s">
        <v>34</v>
      </c>
      <c r="E83" s="274"/>
      <c r="F83" s="278"/>
      <c r="G83" s="511" t="str">
        <f>IF(EGR!F81&gt;0,IF(PGR!F83&gt;0,(PGR!F83-EGR!F81)/EGR!F81,""),IF(F83&gt;0,"Falta dato EGR",""))</f>
        <v/>
      </c>
      <c r="H83" s="276"/>
      <c r="I83" s="419"/>
      <c r="J83" s="276"/>
      <c r="K83" s="411"/>
      <c r="L83" s="398"/>
      <c r="M83" s="403"/>
      <c r="N83" s="200"/>
      <c r="O83" s="212"/>
      <c r="P83" s="200"/>
      <c r="Q83" s="215"/>
      <c r="R83" s="202" t="str">
        <f t="shared" si="0"/>
        <v/>
      </c>
      <c r="S83" s="207"/>
      <c r="T83" s="99" t="str">
        <f>IF(ISBLANK(EGR!L81),"",EGR!L81)</f>
        <v/>
      </c>
      <c r="U83" s="100" t="str">
        <f t="shared" si="1"/>
        <v/>
      </c>
      <c r="V83" s="46"/>
      <c r="W83" s="36"/>
      <c r="X83" s="232">
        <f>IF(Calculos!J58&gt;0,Calculos!J58,700)</f>
        <v>700</v>
      </c>
      <c r="Y83" s="235">
        <f t="shared" si="2"/>
        <v>0</v>
      </c>
    </row>
    <row r="84" spans="1:25" ht="27" thickBot="1" x14ac:dyDescent="0.3">
      <c r="A84" s="74"/>
      <c r="B84" s="383" t="s">
        <v>1125</v>
      </c>
      <c r="C84" s="214" t="s">
        <v>75</v>
      </c>
      <c r="D84" s="271" t="s">
        <v>34</v>
      </c>
      <c r="E84" s="274"/>
      <c r="F84" s="278"/>
      <c r="G84" s="511" t="str">
        <f>IF(EGR!F82&gt;0,IF(PGR!F84&gt;0,(PGR!F84-EGR!F82)/EGR!F82,""),IF(F84&gt;0,"Falta dato EGR",""))</f>
        <v/>
      </c>
      <c r="H84" s="276"/>
      <c r="I84" s="419"/>
      <c r="J84" s="276"/>
      <c r="K84" s="411"/>
      <c r="L84" s="398"/>
      <c r="M84" s="403"/>
      <c r="N84" s="200"/>
      <c r="O84" s="212"/>
      <c r="P84" s="200"/>
      <c r="Q84" s="215"/>
      <c r="R84" s="202" t="str">
        <f t="shared" si="0"/>
        <v/>
      </c>
      <c r="S84" s="207"/>
      <c r="T84" s="99" t="str">
        <f>IF(ISBLANK(EGR!L82),"",EGR!L82)</f>
        <v/>
      </c>
      <c r="U84" s="100" t="str">
        <f t="shared" si="1"/>
        <v/>
      </c>
      <c r="V84" s="46"/>
      <c r="W84" s="36"/>
      <c r="X84" s="232">
        <f>IF(Calculos!J59&gt;0,Calculos!J59,700)</f>
        <v>500</v>
      </c>
      <c r="Y84" s="235">
        <f t="shared" si="2"/>
        <v>0</v>
      </c>
    </row>
    <row r="85" spans="1:25" ht="27" thickBot="1" x14ac:dyDescent="0.3">
      <c r="A85" s="74"/>
      <c r="B85" s="383" t="s">
        <v>1126</v>
      </c>
      <c r="C85" s="214" t="s">
        <v>1127</v>
      </c>
      <c r="D85" s="271" t="s">
        <v>34</v>
      </c>
      <c r="E85" s="274"/>
      <c r="F85" s="278"/>
      <c r="G85" s="511" t="str">
        <f>IF(EGR!F83&gt;0,IF(PGR!F85&gt;0,(PGR!F85-EGR!F83)/EGR!F83,""),IF(F85&gt;0,"Falta dato EGR",""))</f>
        <v/>
      </c>
      <c r="H85" s="276"/>
      <c r="I85" s="419"/>
      <c r="J85" s="276"/>
      <c r="K85" s="411"/>
      <c r="L85" s="398"/>
      <c r="M85" s="403"/>
      <c r="N85" s="200"/>
      <c r="O85" s="212"/>
      <c r="P85" s="200"/>
      <c r="Q85" s="215"/>
      <c r="R85" s="202" t="str">
        <f t="shared" si="0"/>
        <v/>
      </c>
      <c r="S85" s="207"/>
      <c r="T85" s="99" t="str">
        <f>IF(ISBLANK(EGR!L83),"",EGR!L83)</f>
        <v/>
      </c>
      <c r="U85" s="100" t="str">
        <f t="shared" si="1"/>
        <v/>
      </c>
      <c r="V85" s="46"/>
      <c r="W85" s="36"/>
      <c r="X85" s="232">
        <f>IF(Calculos!J60&gt;0,Calculos!J60,700)</f>
        <v>500</v>
      </c>
      <c r="Y85" s="235">
        <f t="shared" si="2"/>
        <v>0</v>
      </c>
    </row>
    <row r="86" spans="1:25" ht="27" thickBot="1" x14ac:dyDescent="0.3">
      <c r="A86" s="74"/>
      <c r="B86" s="383" t="s">
        <v>1128</v>
      </c>
      <c r="C86" s="214" t="s">
        <v>1129</v>
      </c>
      <c r="D86" s="271" t="s">
        <v>34</v>
      </c>
      <c r="E86" s="274"/>
      <c r="F86" s="278"/>
      <c r="G86" s="511" t="str">
        <f>IF(EGR!F84&gt;0,IF(PGR!F86&gt;0,(PGR!F86-EGR!F84)/EGR!F84,""),IF(F86&gt;0,"Falta dato EGR",""))</f>
        <v/>
      </c>
      <c r="H86" s="276"/>
      <c r="I86" s="419"/>
      <c r="J86" s="276"/>
      <c r="K86" s="411"/>
      <c r="L86" s="398"/>
      <c r="M86" s="403"/>
      <c r="N86" s="200"/>
      <c r="O86" s="212"/>
      <c r="P86" s="200"/>
      <c r="Q86" s="215"/>
      <c r="R86" s="202" t="str">
        <f t="shared" si="0"/>
        <v/>
      </c>
      <c r="S86" s="207"/>
      <c r="T86" s="99" t="str">
        <f>IF(ISBLANK(EGR!L84),"",EGR!L84)</f>
        <v/>
      </c>
      <c r="U86" s="100" t="str">
        <f t="shared" si="1"/>
        <v/>
      </c>
      <c r="V86" s="46"/>
      <c r="W86" s="36"/>
      <c r="X86" s="232">
        <f>IF(Calculos!J61&gt;0,Calculos!J61,700)</f>
        <v>500</v>
      </c>
      <c r="Y86" s="235">
        <f t="shared" si="2"/>
        <v>0</v>
      </c>
    </row>
    <row r="87" spans="1:25" ht="27" thickBot="1" x14ac:dyDescent="0.3">
      <c r="A87" s="74"/>
      <c r="B87" s="383" t="s">
        <v>1130</v>
      </c>
      <c r="C87" s="214" t="s">
        <v>1131</v>
      </c>
      <c r="D87" s="271" t="s">
        <v>34</v>
      </c>
      <c r="E87" s="274"/>
      <c r="F87" s="278"/>
      <c r="G87" s="511" t="str">
        <f>IF(EGR!F85&gt;0,IF(PGR!F87&gt;0,(PGR!F87-EGR!F85)/EGR!F85,""),IF(F87&gt;0,"Falta dato EGR",""))</f>
        <v/>
      </c>
      <c r="H87" s="276"/>
      <c r="I87" s="419"/>
      <c r="J87" s="276"/>
      <c r="K87" s="411"/>
      <c r="L87" s="398"/>
      <c r="M87" s="403"/>
      <c r="N87" s="200"/>
      <c r="O87" s="212"/>
      <c r="P87" s="200"/>
      <c r="Q87" s="215"/>
      <c r="R87" s="202" t="str">
        <f t="shared" si="0"/>
        <v/>
      </c>
      <c r="S87" s="207"/>
      <c r="T87" s="99" t="str">
        <f>IF(ISBLANK(EGR!L85),"",EGR!L85)</f>
        <v/>
      </c>
      <c r="U87" s="100" t="str">
        <f t="shared" si="1"/>
        <v/>
      </c>
      <c r="V87" s="46"/>
      <c r="W87" s="36"/>
      <c r="X87" s="232">
        <f>IF(Calculos!J62&gt;0,Calculos!J62,700)</f>
        <v>700</v>
      </c>
      <c r="Y87" s="235">
        <f t="shared" si="2"/>
        <v>0</v>
      </c>
    </row>
    <row r="88" spans="1:25" ht="27" thickBot="1" x14ac:dyDescent="0.3">
      <c r="A88" s="74"/>
      <c r="B88" s="383" t="s">
        <v>1132</v>
      </c>
      <c r="C88" s="214" t="s">
        <v>1133</v>
      </c>
      <c r="D88" s="271" t="s">
        <v>34</v>
      </c>
      <c r="E88" s="274"/>
      <c r="F88" s="278"/>
      <c r="G88" s="511" t="str">
        <f>IF(EGR!F86&gt;0,IF(PGR!F88&gt;0,(PGR!F88-EGR!F86)/EGR!F86,""),IF(F88&gt;0,"Falta dato EGR",""))</f>
        <v/>
      </c>
      <c r="H88" s="276"/>
      <c r="I88" s="419"/>
      <c r="J88" s="276"/>
      <c r="K88" s="411"/>
      <c r="L88" s="398"/>
      <c r="M88" s="403"/>
      <c r="N88" s="200"/>
      <c r="O88" s="212"/>
      <c r="P88" s="200"/>
      <c r="Q88" s="215"/>
      <c r="R88" s="202" t="str">
        <f t="shared" si="0"/>
        <v/>
      </c>
      <c r="S88" s="207"/>
      <c r="T88" s="99" t="str">
        <f>IF(ISBLANK(EGR!L86),"",EGR!L86)</f>
        <v/>
      </c>
      <c r="U88" s="100" t="str">
        <f t="shared" si="1"/>
        <v/>
      </c>
      <c r="V88" s="46"/>
      <c r="W88" s="36"/>
      <c r="X88" s="232">
        <f>IF(Calculos!J63&gt;0,Calculos!J63,700)</f>
        <v>700</v>
      </c>
      <c r="Y88" s="235">
        <f t="shared" si="2"/>
        <v>0</v>
      </c>
    </row>
    <row r="89" spans="1:25" ht="27" thickBot="1" x14ac:dyDescent="0.3">
      <c r="A89" s="74"/>
      <c r="B89" s="383" t="s">
        <v>1134</v>
      </c>
      <c r="C89" s="214" t="s">
        <v>1135</v>
      </c>
      <c r="D89" s="271" t="s">
        <v>34</v>
      </c>
      <c r="E89" s="274"/>
      <c r="F89" s="278"/>
      <c r="G89" s="511" t="str">
        <f>IF(EGR!F87&gt;0,IF(PGR!F89&gt;0,(PGR!F89-EGR!F87)/EGR!F87,""),IF(F89&gt;0,"Falta dato EGR",""))</f>
        <v/>
      </c>
      <c r="H89" s="276"/>
      <c r="I89" s="419"/>
      <c r="J89" s="276"/>
      <c r="K89" s="411"/>
      <c r="L89" s="398"/>
      <c r="M89" s="403"/>
      <c r="N89" s="200"/>
      <c r="O89" s="212"/>
      <c r="P89" s="200"/>
      <c r="Q89" s="215"/>
      <c r="R89" s="202" t="str">
        <f t="shared" si="0"/>
        <v/>
      </c>
      <c r="S89" s="207"/>
      <c r="T89" s="99" t="str">
        <f>IF(ISBLANK(EGR!L87),"",EGR!L87)</f>
        <v/>
      </c>
      <c r="U89" s="100" t="str">
        <f t="shared" si="1"/>
        <v/>
      </c>
      <c r="V89" s="46"/>
      <c r="W89" s="36"/>
      <c r="X89" s="232">
        <f>IF(Calculos!J64&gt;0,Calculos!J64,700)</f>
        <v>700</v>
      </c>
      <c r="Y89" s="235">
        <f t="shared" si="2"/>
        <v>0</v>
      </c>
    </row>
    <row r="90" spans="1:25" ht="40.200000000000003" thickBot="1" x14ac:dyDescent="0.3">
      <c r="A90" s="74"/>
      <c r="B90" s="383" t="s">
        <v>1136</v>
      </c>
      <c r="C90" s="214" t="s">
        <v>167</v>
      </c>
      <c r="D90" s="271" t="s">
        <v>34</v>
      </c>
      <c r="E90" s="274"/>
      <c r="F90" s="278"/>
      <c r="G90" s="511" t="str">
        <f>IF(EGR!F88&gt;0,IF(PGR!F90&gt;0,(PGR!F90-EGR!F88)/EGR!F88,""),IF(F90&gt;0,"Falta dato EGR",""))</f>
        <v/>
      </c>
      <c r="H90" s="276"/>
      <c r="I90" s="419"/>
      <c r="J90" s="276"/>
      <c r="K90" s="411"/>
      <c r="L90" s="398"/>
      <c r="M90" s="403"/>
      <c r="N90" s="200"/>
      <c r="O90" s="212"/>
      <c r="P90" s="200"/>
      <c r="Q90" s="215"/>
      <c r="R90" s="202" t="str">
        <f t="shared" si="0"/>
        <v/>
      </c>
      <c r="S90" s="207"/>
      <c r="T90" s="99" t="str">
        <f>IF(ISBLANK(EGR!L88),"",EGR!L88)</f>
        <v/>
      </c>
      <c r="U90" s="100" t="str">
        <f t="shared" si="1"/>
        <v/>
      </c>
      <c r="V90" s="46"/>
      <c r="W90" s="36"/>
      <c r="X90" s="232">
        <f>IF(Calculos!J65&gt;0,Calculos!J65,700)</f>
        <v>500</v>
      </c>
      <c r="Y90" s="235">
        <f t="shared" si="2"/>
        <v>0</v>
      </c>
    </row>
    <row r="91" spans="1:25" ht="53.4" thickBot="1" x14ac:dyDescent="0.3">
      <c r="A91" s="74"/>
      <c r="B91" s="383" t="s">
        <v>1137</v>
      </c>
      <c r="C91" s="214" t="s">
        <v>168</v>
      </c>
      <c r="D91" s="271" t="s">
        <v>34</v>
      </c>
      <c r="E91" s="274"/>
      <c r="F91" s="278"/>
      <c r="G91" s="511" t="str">
        <f>IF(EGR!F89&gt;0,IF(PGR!F91&gt;0,(PGR!F91-EGR!F89)/EGR!F89,""),IF(F91&gt;0,"Falta dato EGR",""))</f>
        <v/>
      </c>
      <c r="H91" s="276"/>
      <c r="I91" s="419"/>
      <c r="J91" s="276"/>
      <c r="K91" s="411"/>
      <c r="L91" s="398"/>
      <c r="M91" s="403"/>
      <c r="N91" s="200"/>
      <c r="O91" s="212"/>
      <c r="P91" s="200"/>
      <c r="Q91" s="215"/>
      <c r="R91" s="202" t="str">
        <f t="shared" si="0"/>
        <v/>
      </c>
      <c r="S91" s="207"/>
      <c r="T91" s="99" t="str">
        <f>IF(ISBLANK(EGR!L89),"",EGR!L89)</f>
        <v/>
      </c>
      <c r="U91" s="100" t="str">
        <f t="shared" si="1"/>
        <v/>
      </c>
      <c r="V91" s="46"/>
      <c r="W91" s="36"/>
      <c r="X91" s="232">
        <f>IF(Calculos!J66&gt;0,Calculos!J66,700)</f>
        <v>500</v>
      </c>
      <c r="Y91" s="235">
        <f t="shared" si="2"/>
        <v>0</v>
      </c>
    </row>
    <row r="92" spans="1:25" ht="27" thickBot="1" x14ac:dyDescent="0.3">
      <c r="A92" s="74"/>
      <c r="B92" s="383" t="s">
        <v>1138</v>
      </c>
      <c r="C92" s="214" t="s">
        <v>161</v>
      </c>
      <c r="D92" s="271" t="s">
        <v>34</v>
      </c>
      <c r="E92" s="274"/>
      <c r="F92" s="278"/>
      <c r="G92" s="511" t="str">
        <f>IF(EGR!F90&gt;0,IF(PGR!F92&gt;0,(PGR!F92-EGR!F90)/EGR!F90,""),IF(F92&gt;0,"Falta dato EGR",""))</f>
        <v/>
      </c>
      <c r="H92" s="276"/>
      <c r="I92" s="419"/>
      <c r="J92" s="276"/>
      <c r="K92" s="411"/>
      <c r="L92" s="398"/>
      <c r="M92" s="403"/>
      <c r="N92" s="200"/>
      <c r="O92" s="212"/>
      <c r="P92" s="200"/>
      <c r="Q92" s="215"/>
      <c r="R92" s="202" t="str">
        <f t="shared" si="0"/>
        <v/>
      </c>
      <c r="S92" s="207"/>
      <c r="T92" s="99" t="str">
        <f>IF(ISBLANK(EGR!L90),"",EGR!L90)</f>
        <v/>
      </c>
      <c r="U92" s="100" t="str">
        <f t="shared" si="1"/>
        <v/>
      </c>
      <c r="V92" s="46"/>
      <c r="W92" s="36"/>
      <c r="X92" s="232">
        <f>IF(Calculos!J67&gt;0,Calculos!J67,700)</f>
        <v>500</v>
      </c>
      <c r="Y92" s="235">
        <f t="shared" si="2"/>
        <v>0</v>
      </c>
    </row>
    <row r="93" spans="1:25" ht="27" thickBot="1" x14ac:dyDescent="0.3">
      <c r="A93" s="74"/>
      <c r="B93" s="383" t="s">
        <v>1139</v>
      </c>
      <c r="C93" s="214" t="s">
        <v>1140</v>
      </c>
      <c r="D93" s="271" t="s">
        <v>34</v>
      </c>
      <c r="E93" s="274"/>
      <c r="F93" s="278"/>
      <c r="G93" s="511" t="str">
        <f>IF(EGR!F91&gt;0,IF(PGR!F93&gt;0,(PGR!F93-EGR!F91)/EGR!F91,""),IF(F93&gt;0,"Falta dato EGR",""))</f>
        <v/>
      </c>
      <c r="H93" s="276"/>
      <c r="I93" s="419"/>
      <c r="J93" s="276"/>
      <c r="K93" s="411"/>
      <c r="L93" s="398"/>
      <c r="M93" s="403"/>
      <c r="N93" s="200"/>
      <c r="O93" s="212"/>
      <c r="P93" s="200"/>
      <c r="Q93" s="215"/>
      <c r="R93" s="202" t="str">
        <f t="shared" si="0"/>
        <v/>
      </c>
      <c r="S93" s="207"/>
      <c r="T93" s="99" t="str">
        <f>IF(ISBLANK(EGR!L91),"",EGR!L91)</f>
        <v/>
      </c>
      <c r="U93" s="100" t="str">
        <f t="shared" ref="U93:U103" si="6">IF(ISBLANK(S93),IF(T93="","",T93),IF(T93="",S93,S93-T93))</f>
        <v/>
      </c>
      <c r="V93" s="46"/>
      <c r="W93" s="36"/>
      <c r="X93" s="232">
        <f>IF(Calculos!J68&gt;0,Calculos!J68,700)</f>
        <v>700</v>
      </c>
      <c r="Y93" s="235">
        <f t="shared" ref="Y93:Y103" si="7">IF(E93&gt;0,E93,F93/X93)</f>
        <v>0</v>
      </c>
    </row>
    <row r="94" spans="1:25" ht="27" thickBot="1" x14ac:dyDescent="0.3">
      <c r="A94" s="74"/>
      <c r="B94" s="383" t="s">
        <v>1070</v>
      </c>
      <c r="C94" s="214" t="s">
        <v>169</v>
      </c>
      <c r="D94" s="271" t="s">
        <v>34</v>
      </c>
      <c r="E94" s="274"/>
      <c r="F94" s="278"/>
      <c r="G94" s="511" t="str">
        <f>IF(EGR!F92&gt;0,IF(PGR!F94&gt;0,(PGR!F94-EGR!F92)/EGR!F92,""),IF(F94&gt;0,"Falta dato EGR",""))</f>
        <v/>
      </c>
      <c r="H94" s="276"/>
      <c r="I94" s="419"/>
      <c r="J94" s="276"/>
      <c r="K94" s="411"/>
      <c r="L94" s="398"/>
      <c r="M94" s="403"/>
      <c r="N94" s="200"/>
      <c r="O94" s="212"/>
      <c r="P94" s="200"/>
      <c r="Q94" s="215"/>
      <c r="R94" s="202" t="str">
        <f t="shared" si="0"/>
        <v/>
      </c>
      <c r="S94" s="207"/>
      <c r="T94" s="99" t="str">
        <f>IF(ISBLANK(EGR!L92),"",EGR!L92)</f>
        <v/>
      </c>
      <c r="U94" s="100" t="str">
        <f t="shared" si="6"/>
        <v/>
      </c>
      <c r="V94" s="46"/>
      <c r="W94" s="36"/>
      <c r="X94" s="232">
        <f>IF(Calculos!J69&gt;0,Calculos!J69,700)</f>
        <v>700</v>
      </c>
      <c r="Y94" s="235">
        <f t="shared" si="7"/>
        <v>0</v>
      </c>
    </row>
    <row r="95" spans="1:25" ht="40.200000000000003" thickBot="1" x14ac:dyDescent="0.3">
      <c r="A95" s="74"/>
      <c r="B95" s="383" t="s">
        <v>1141</v>
      </c>
      <c r="C95" s="214" t="s">
        <v>162</v>
      </c>
      <c r="D95" s="271" t="s">
        <v>34</v>
      </c>
      <c r="E95" s="274"/>
      <c r="F95" s="278"/>
      <c r="G95" s="511" t="str">
        <f>IF(EGR!F93&gt;0,IF(PGR!F95&gt;0,(PGR!F95-EGR!F93)/EGR!F93,""),IF(F95&gt;0,"Falta dato EGR",""))</f>
        <v/>
      </c>
      <c r="H95" s="276"/>
      <c r="I95" s="419"/>
      <c r="J95" s="276"/>
      <c r="K95" s="411"/>
      <c r="L95" s="398"/>
      <c r="M95" s="403"/>
      <c r="N95" s="200"/>
      <c r="O95" s="212"/>
      <c r="P95" s="200"/>
      <c r="Q95" s="215"/>
      <c r="R95" s="202" t="str">
        <f t="shared" si="0"/>
        <v/>
      </c>
      <c r="S95" s="207"/>
      <c r="T95" s="99" t="str">
        <f>IF(ISBLANK(EGR!L93),"",EGR!L93)</f>
        <v/>
      </c>
      <c r="U95" s="100" t="str">
        <f t="shared" si="6"/>
        <v/>
      </c>
      <c r="V95" s="46"/>
      <c r="W95" s="36"/>
      <c r="X95" s="232">
        <f>IF(Calculos!J70&gt;0,Calculos!J70,700)</f>
        <v>500</v>
      </c>
      <c r="Y95" s="235">
        <f t="shared" si="7"/>
        <v>0</v>
      </c>
    </row>
    <row r="96" spans="1:25" ht="27" thickBot="1" x14ac:dyDescent="0.3">
      <c r="A96" s="74"/>
      <c r="B96" s="383" t="s">
        <v>1142</v>
      </c>
      <c r="C96" s="214" t="s">
        <v>1143</v>
      </c>
      <c r="D96" s="271" t="s">
        <v>34</v>
      </c>
      <c r="E96" s="274"/>
      <c r="F96" s="278"/>
      <c r="G96" s="511" t="str">
        <f>IF(EGR!F94&gt;0,IF(PGR!F96&gt;0,(PGR!F96-EGR!F94)/EGR!F94,""),IF(F96&gt;0,"Falta dato EGR",""))</f>
        <v/>
      </c>
      <c r="H96" s="276"/>
      <c r="I96" s="419"/>
      <c r="J96" s="276"/>
      <c r="K96" s="411"/>
      <c r="L96" s="398"/>
      <c r="M96" s="403"/>
      <c r="N96" s="200"/>
      <c r="O96" s="212"/>
      <c r="P96" s="200"/>
      <c r="Q96" s="215"/>
      <c r="R96" s="202" t="str">
        <f t="shared" si="0"/>
        <v/>
      </c>
      <c r="S96" s="207"/>
      <c r="T96" s="99" t="str">
        <f>IF(ISBLANK(EGR!L94),"",EGR!L94)</f>
        <v/>
      </c>
      <c r="U96" s="100" t="str">
        <f t="shared" si="6"/>
        <v/>
      </c>
      <c r="V96" s="46"/>
      <c r="W96" s="36"/>
      <c r="X96" s="232">
        <f>IF(Calculos!J71&gt;0,Calculos!J71,700)</f>
        <v>500</v>
      </c>
      <c r="Y96" s="235">
        <f t="shared" si="7"/>
        <v>0</v>
      </c>
    </row>
    <row r="97" spans="1:25" ht="27" thickBot="1" x14ac:dyDescent="0.3">
      <c r="A97" s="74"/>
      <c r="B97" s="383" t="s">
        <v>1144</v>
      </c>
      <c r="C97" s="214" t="s">
        <v>114</v>
      </c>
      <c r="D97" s="271" t="s">
        <v>34</v>
      </c>
      <c r="E97" s="274"/>
      <c r="F97" s="278"/>
      <c r="G97" s="511" t="str">
        <f>IF(EGR!F95&gt;0,IF(PGR!F97&gt;0,(PGR!F97-EGR!F95)/EGR!F95,""),IF(F97&gt;0,"Falta dato EGR",""))</f>
        <v/>
      </c>
      <c r="H97" s="276"/>
      <c r="I97" s="419"/>
      <c r="J97" s="276"/>
      <c r="K97" s="411"/>
      <c r="L97" s="398"/>
      <c r="M97" s="403"/>
      <c r="N97" s="200"/>
      <c r="O97" s="212" t="s">
        <v>1172</v>
      </c>
      <c r="P97" s="200"/>
      <c r="Q97" s="215"/>
      <c r="R97" s="202" t="str">
        <f t="shared" si="0"/>
        <v/>
      </c>
      <c r="S97" s="207"/>
      <c r="T97" s="99" t="str">
        <f>IF(ISBLANK(EGR!L95),"",EGR!L95)</f>
        <v/>
      </c>
      <c r="U97" s="100" t="str">
        <f t="shared" si="6"/>
        <v/>
      </c>
      <c r="V97" s="46"/>
      <c r="W97" s="36"/>
      <c r="X97" s="232">
        <f>IF(Calculos!J72&gt;0,Calculos!J72,700)</f>
        <v>500</v>
      </c>
      <c r="Y97" s="235">
        <f t="shared" si="7"/>
        <v>0</v>
      </c>
    </row>
    <row r="98" spans="1:25" ht="27" thickBot="1" x14ac:dyDescent="0.3">
      <c r="A98" s="74"/>
      <c r="B98" s="383" t="s">
        <v>1145</v>
      </c>
      <c r="C98" s="214" t="s">
        <v>1146</v>
      </c>
      <c r="D98" s="271" t="s">
        <v>34</v>
      </c>
      <c r="E98" s="274"/>
      <c r="F98" s="278"/>
      <c r="G98" s="511" t="str">
        <f>IF(EGR!F96&gt;0,IF(PGR!F98&gt;0,(PGR!F98-EGR!F96)/EGR!F96,""),IF(F98&gt;0,"Falta dato EGR",""))</f>
        <v/>
      </c>
      <c r="H98" s="276"/>
      <c r="I98" s="419"/>
      <c r="J98" s="388"/>
      <c r="K98" s="408"/>
      <c r="L98" s="432"/>
      <c r="M98" s="403"/>
      <c r="N98" s="200"/>
      <c r="O98" s="212"/>
      <c r="P98" s="200"/>
      <c r="Q98" s="215"/>
      <c r="R98" s="202" t="str">
        <f t="shared" si="0"/>
        <v/>
      </c>
      <c r="S98" s="207"/>
      <c r="T98" s="99" t="str">
        <f>IF(ISBLANK(EGR!L96),"",EGR!L96)</f>
        <v/>
      </c>
      <c r="U98" s="100" t="str">
        <f t="shared" si="6"/>
        <v/>
      </c>
      <c r="V98" s="46"/>
      <c r="W98" s="36"/>
      <c r="X98" s="232">
        <f>IF(Calculos!J73&gt;0,Calculos!J73,700)</f>
        <v>1000</v>
      </c>
      <c r="Y98" s="235">
        <f t="shared" si="7"/>
        <v>0</v>
      </c>
    </row>
    <row r="99" spans="1:25" ht="27" thickBot="1" x14ac:dyDescent="0.3">
      <c r="A99" s="74"/>
      <c r="B99" s="383" t="s">
        <v>497</v>
      </c>
      <c r="C99" s="214" t="s">
        <v>1147</v>
      </c>
      <c r="D99" s="271" t="s">
        <v>1076</v>
      </c>
      <c r="E99" s="274"/>
      <c r="F99" s="278"/>
      <c r="G99" s="511" t="str">
        <f>IF(EGR!F97&gt;0,IF(PGR!F99&gt;0,(PGR!F99-EGR!F97)/EGR!F97,""),IF(F99&gt;0,"Falta dato EGR",""))</f>
        <v/>
      </c>
      <c r="H99" s="276"/>
      <c r="I99" s="419"/>
      <c r="J99" s="268"/>
      <c r="K99" s="212"/>
      <c r="L99" s="433"/>
      <c r="M99" s="403"/>
      <c r="N99" s="200"/>
      <c r="O99" s="212"/>
      <c r="P99" s="200"/>
      <c r="Q99" s="215"/>
      <c r="R99" s="202" t="str">
        <f t="shared" si="0"/>
        <v/>
      </c>
      <c r="S99" s="207"/>
      <c r="T99" s="99" t="str">
        <f>IF(ISBLANK(EGR!L97),"",EGR!L97)</f>
        <v/>
      </c>
      <c r="U99" s="100" t="str">
        <f t="shared" si="6"/>
        <v/>
      </c>
      <c r="V99" s="46"/>
      <c r="W99" s="36"/>
      <c r="X99" s="232">
        <f>IF(Calculos!J74&gt;0,Calculos!J74,700)</f>
        <v>700</v>
      </c>
      <c r="Y99" s="235">
        <f t="shared" si="7"/>
        <v>0</v>
      </c>
    </row>
    <row r="100" spans="1:25" ht="27" thickBot="1" x14ac:dyDescent="0.3">
      <c r="A100" s="74"/>
      <c r="B100" s="383" t="s">
        <v>1121</v>
      </c>
      <c r="C100" s="214" t="s">
        <v>1122</v>
      </c>
      <c r="D100" s="271" t="s">
        <v>34</v>
      </c>
      <c r="E100" s="274"/>
      <c r="F100" s="278"/>
      <c r="G100" s="511" t="str">
        <f>IF(EGR!F98&gt;0,IF(PGR!F100&gt;0,(PGR!F100-EGR!F98)/EGR!F98,""),IF(F100&gt;0,"Falta dato EGR",""))</f>
        <v/>
      </c>
      <c r="H100" s="276"/>
      <c r="I100" s="419"/>
      <c r="J100" s="268"/>
      <c r="K100" s="212"/>
      <c r="L100" s="433"/>
      <c r="M100" s="403"/>
      <c r="N100" s="200"/>
      <c r="O100" s="212"/>
      <c r="P100" s="200"/>
      <c r="Q100" s="215"/>
      <c r="R100" s="202" t="str">
        <f t="shared" si="0"/>
        <v/>
      </c>
      <c r="S100" s="207"/>
      <c r="T100" s="99" t="str">
        <f>IF(ISBLANK(EGR!L98),"",EGR!L98)</f>
        <v/>
      </c>
      <c r="U100" s="100" t="str">
        <f t="shared" si="6"/>
        <v/>
      </c>
      <c r="V100" s="46"/>
      <c r="W100" s="36"/>
      <c r="X100" s="232">
        <f>IF(Calculos!J75&gt;0,Calculos!J75,700)</f>
        <v>700</v>
      </c>
      <c r="Y100" s="235">
        <f t="shared" si="7"/>
        <v>0</v>
      </c>
    </row>
    <row r="101" spans="1:25" ht="27" thickBot="1" x14ac:dyDescent="0.3">
      <c r="A101" s="74"/>
      <c r="B101" s="383" t="s">
        <v>495</v>
      </c>
      <c r="C101" s="214" t="s">
        <v>1148</v>
      </c>
      <c r="D101" s="271" t="s">
        <v>1076</v>
      </c>
      <c r="E101" s="274"/>
      <c r="F101" s="278"/>
      <c r="G101" s="511" t="str">
        <f>IF(EGR!F99&gt;0,IF(PGR!F101&gt;0,(PGR!F101-EGR!F99)/EGR!F99,""),IF(F101&gt;0,"Falta dato EGR",""))</f>
        <v/>
      </c>
      <c r="H101" s="276"/>
      <c r="I101" s="419"/>
      <c r="J101" s="268"/>
      <c r="K101" s="212"/>
      <c r="L101" s="433"/>
      <c r="M101" s="403"/>
      <c r="N101" s="200"/>
      <c r="O101" s="212"/>
      <c r="P101" s="200"/>
      <c r="Q101" s="215"/>
      <c r="R101" s="202" t="str">
        <f t="shared" si="0"/>
        <v/>
      </c>
      <c r="S101" s="207"/>
      <c r="T101" s="99" t="str">
        <f>IF(ISBLANK(EGR!L99),"",EGR!L99)</f>
        <v/>
      </c>
      <c r="U101" s="100" t="str">
        <f t="shared" si="6"/>
        <v/>
      </c>
      <c r="V101" s="46"/>
      <c r="W101" s="36"/>
      <c r="X101" s="232">
        <f>IF(Calculos!J76&gt;0,Calculos!J76,700)</f>
        <v>700</v>
      </c>
      <c r="Y101" s="235">
        <f t="shared" si="7"/>
        <v>0</v>
      </c>
    </row>
    <row r="102" spans="1:25" ht="27" thickBot="1" x14ac:dyDescent="0.3">
      <c r="A102" s="74"/>
      <c r="B102" s="383" t="s">
        <v>1149</v>
      </c>
      <c r="C102" s="214" t="s">
        <v>1150</v>
      </c>
      <c r="D102" s="271" t="s">
        <v>34</v>
      </c>
      <c r="E102" s="274"/>
      <c r="F102" s="278"/>
      <c r="G102" s="511" t="str">
        <f>IF(EGR!F100&gt;0,IF(PGR!F102&gt;0,(PGR!F102-EGR!F100)/EGR!F100,""),IF(F102&gt;0,"Falta dato EGR",""))</f>
        <v/>
      </c>
      <c r="H102" s="276"/>
      <c r="I102" s="419"/>
      <c r="J102" s="268"/>
      <c r="K102" s="212"/>
      <c r="L102" s="433"/>
      <c r="M102" s="403"/>
      <c r="N102" s="200"/>
      <c r="O102" s="212"/>
      <c r="P102" s="200"/>
      <c r="Q102" s="215"/>
      <c r="R102" s="202" t="str">
        <f t="shared" si="0"/>
        <v/>
      </c>
      <c r="S102" s="207"/>
      <c r="T102" s="99" t="str">
        <f>IF(ISBLANK(EGR!L100),"",EGR!L100)</f>
        <v/>
      </c>
      <c r="U102" s="100" t="str">
        <f t="shared" si="6"/>
        <v/>
      </c>
      <c r="V102" s="46"/>
      <c r="W102" s="36"/>
      <c r="X102" s="232">
        <f>IF(Calculos!J77&gt;0,Calculos!J77,700)</f>
        <v>700</v>
      </c>
      <c r="Y102" s="235">
        <f t="shared" si="7"/>
        <v>0</v>
      </c>
    </row>
    <row r="103" spans="1:25" ht="27" thickBot="1" x14ac:dyDescent="0.3">
      <c r="A103" s="74"/>
      <c r="B103" s="383" t="s">
        <v>499</v>
      </c>
      <c r="C103" s="214" t="s">
        <v>1151</v>
      </c>
      <c r="D103" s="271" t="s">
        <v>1076</v>
      </c>
      <c r="E103" s="435"/>
      <c r="F103" s="436"/>
      <c r="G103" s="512" t="str">
        <f>IF(EGR!F101&gt;0,IF(PGR!F103&gt;0,(PGR!F103-EGR!F101)/EGR!F101,""),IF(F103&gt;0,"Falta dato EGR",""))</f>
        <v/>
      </c>
      <c r="H103" s="507"/>
      <c r="I103" s="437" t="str">
        <f t="shared" si="3"/>
        <v/>
      </c>
      <c r="J103" s="268"/>
      <c r="K103" s="212"/>
      <c r="L103" s="433"/>
      <c r="M103" s="403"/>
      <c r="N103" s="200"/>
      <c r="O103" s="212" t="str">
        <f>IF(N103&gt;0,"Concretar destino","")</f>
        <v/>
      </c>
      <c r="P103" s="200"/>
      <c r="Q103" s="215"/>
      <c r="R103" s="202" t="str">
        <f t="shared" si="0"/>
        <v/>
      </c>
      <c r="S103" s="17"/>
      <c r="T103" s="99" t="str">
        <f>IF(ISBLANK(EGR!L101),"",EGR!L101)</f>
        <v/>
      </c>
      <c r="U103" s="100" t="str">
        <f t="shared" si="6"/>
        <v/>
      </c>
      <c r="V103" s="46"/>
      <c r="W103" s="36">
        <f>Calculos!J55</f>
        <v>500</v>
      </c>
      <c r="X103" s="232">
        <f>IF(Calculos!J78&gt;0,Calculos!J78,700)</f>
        <v>700</v>
      </c>
      <c r="Y103" s="235">
        <f t="shared" si="7"/>
        <v>0</v>
      </c>
    </row>
    <row r="104" spans="1:25" ht="13.8" thickBot="1" x14ac:dyDescent="0.3">
      <c r="A104" s="74"/>
      <c r="B104" s="702" t="s">
        <v>16</v>
      </c>
      <c r="C104" s="703"/>
      <c r="D104" s="746"/>
      <c r="E104" s="438">
        <f>IF(SUM(E28:E103)&gt;0,SUM(E28:E103),0)</f>
        <v>0</v>
      </c>
      <c r="F104" s="443">
        <f>IF(SUM(F28:F103)&gt;0,SUM(F28:F103),0)</f>
        <v>0</v>
      </c>
      <c r="G104" s="513" t="str">
        <f>IF(NOT(EGR!F102=0),IF(NOT(PGR!F104=0),(PGR!F104-EGR!F102)/EGR!F102,0),IF(NOT(F104=0),"Falta dato EGR",""))</f>
        <v/>
      </c>
      <c r="H104" s="440">
        <f>IF(SUM(H28:H103)&gt;0,SUM(H28:H103),0)</f>
        <v>0</v>
      </c>
      <c r="I104" s="439"/>
      <c r="J104" s="440">
        <f>IF(SUM(J28:J103)&gt;0,SUM(J28:J103),0)</f>
        <v>0</v>
      </c>
      <c r="K104" s="442"/>
      <c r="L104" s="445">
        <f>IF(SUM(L28:L103)&gt;0,SUM(L28:L103),0)</f>
        <v>0</v>
      </c>
      <c r="M104" s="441"/>
      <c r="N104" s="442">
        <f>IF(SUM(N28:N103)&gt;0,SUM(N28:N103),0)</f>
        <v>0</v>
      </c>
      <c r="O104" s="441"/>
      <c r="P104" s="442">
        <f>IF(SUM(P28:P103)&gt;0,SUM(P28:P103),0)</f>
        <v>0</v>
      </c>
      <c r="Q104" s="444"/>
      <c r="R104" s="434" t="str">
        <f>IF(NOT(F104=0),IF(SUM(J104,L104,N104,P104)&gt;0,-F104+(SUM(J104,L104,N104,P104)),"Indicar gestión"),IF(SUM(J104,L104,N104,P104)&gt;0,"Indicar generación",""))</f>
        <v/>
      </c>
      <c r="S104" s="101">
        <f>IF(SUM(S28:S103)&gt;0,SUM(S28:S103),0)</f>
        <v>0</v>
      </c>
      <c r="T104" s="102">
        <f>IF(EGR!L102="","",EGR!L102)</f>
        <v>0</v>
      </c>
      <c r="U104" s="103">
        <f>IF(S104="",IF(T104="","",T104),IF(S104&gt;T104,S104-T104,IF(T104="",S104,T104-S104)))</f>
        <v>0</v>
      </c>
      <c r="V104" s="49"/>
      <c r="W104" s="36">
        <f>Calculos!J56</f>
        <v>500</v>
      </c>
      <c r="X104" s="237"/>
      <c r="Y104" s="237">
        <f>SUM(Y28:Y103)</f>
        <v>0</v>
      </c>
    </row>
    <row r="105" spans="1:25" s="32" customFormat="1" ht="13.8" thickBot="1" x14ac:dyDescent="0.3">
      <c r="A105" s="74"/>
      <c r="B105" s="45"/>
      <c r="C105" s="45"/>
      <c r="D105" s="50"/>
      <c r="E105" s="50"/>
      <c r="F105" s="50"/>
      <c r="G105" s="50"/>
      <c r="H105" s="50"/>
      <c r="I105" s="50"/>
      <c r="J105" s="50"/>
      <c r="K105" s="50"/>
      <c r="L105" s="50"/>
      <c r="S105" s="38"/>
      <c r="T105" s="38"/>
      <c r="U105" s="38"/>
      <c r="V105" s="38"/>
      <c r="W105" s="104"/>
      <c r="X105" s="105"/>
    </row>
    <row r="106" spans="1:25" s="32" customFormat="1" x14ac:dyDescent="0.25">
      <c r="A106" s="74"/>
      <c r="B106" s="366" t="s">
        <v>1275</v>
      </c>
      <c r="C106" s="373"/>
      <c r="D106" s="373"/>
      <c r="E106" s="373"/>
      <c r="F106" s="373"/>
      <c r="G106" s="373"/>
      <c r="H106" s="373"/>
      <c r="I106" s="373"/>
      <c r="J106" s="373"/>
      <c r="K106" s="373"/>
      <c r="L106" s="373"/>
      <c r="M106" s="373"/>
      <c r="N106" s="373"/>
      <c r="O106" s="373"/>
      <c r="P106" s="373"/>
      <c r="Q106" s="373"/>
      <c r="R106" s="373"/>
      <c r="S106" s="367">
        <f>IF(ISERROR(VLOOKUP(INTRO!$C$33,Calculos!$C$47:$D$50,2,0)),"Tipo de actuación no definido en pestaña Intro",VLOOKUP(INTRO!$C$33,Calculos!$C$47:$D$50,2,0)*INTRO!$C$29*Calculos!$C$51)</f>
        <v>28.799999999999997</v>
      </c>
      <c r="T106" s="38"/>
      <c r="V106" s="38"/>
      <c r="W106" s="104"/>
      <c r="X106" s="105"/>
    </row>
    <row r="107" spans="1:25" s="32" customFormat="1" ht="13.8" thickBot="1" x14ac:dyDescent="0.3">
      <c r="A107" s="74"/>
      <c r="B107" s="368" t="s">
        <v>1270</v>
      </c>
      <c r="C107" s="369"/>
      <c r="D107" s="369"/>
      <c r="E107" s="369"/>
      <c r="F107" s="369"/>
      <c r="G107" s="369"/>
      <c r="H107" s="369"/>
      <c r="I107" s="369"/>
      <c r="J107" s="369"/>
      <c r="K107" s="369"/>
      <c r="L107" s="369"/>
      <c r="M107" s="369"/>
      <c r="N107" s="369"/>
      <c r="O107" s="369"/>
      <c r="P107" s="369"/>
      <c r="Q107" s="369"/>
      <c r="R107" s="369"/>
      <c r="S107" s="370">
        <f>+F104*Calculos!$C$53</f>
        <v>0</v>
      </c>
      <c r="T107" s="38"/>
      <c r="V107" s="38"/>
      <c r="W107" s="104"/>
      <c r="X107" s="105"/>
    </row>
    <row r="108" spans="1:25" s="32" customFormat="1" ht="13.8" thickBot="1" x14ac:dyDescent="0.3">
      <c r="A108" s="74"/>
      <c r="B108" s="371" t="s">
        <v>1276</v>
      </c>
      <c r="C108" s="372"/>
      <c r="D108" s="372"/>
      <c r="E108" s="372"/>
      <c r="F108" s="372"/>
      <c r="G108" s="372"/>
      <c r="H108" s="372"/>
      <c r="I108" s="372"/>
      <c r="J108" s="372"/>
      <c r="K108" s="372"/>
      <c r="L108" s="372"/>
      <c r="M108" s="372"/>
      <c r="N108" s="372"/>
      <c r="O108" s="372"/>
      <c r="P108" s="372"/>
      <c r="Q108" s="372"/>
      <c r="R108" s="372"/>
      <c r="S108" s="364">
        <f>IF(ISNUMBER(S106),S104+S106+S107,"")</f>
        <v>28.799999999999997</v>
      </c>
      <c r="T108" s="38"/>
      <c r="V108" s="38"/>
      <c r="W108" s="104"/>
      <c r="X108" s="105"/>
    </row>
    <row r="109" spans="1:25" s="32" customFormat="1" x14ac:dyDescent="0.25">
      <c r="A109" s="74"/>
      <c r="B109" s="45"/>
      <c r="C109" s="45"/>
      <c r="D109" s="50"/>
      <c r="E109" s="50"/>
      <c r="F109" s="50"/>
      <c r="G109" s="50"/>
      <c r="H109" s="50"/>
      <c r="I109" s="50"/>
      <c r="J109" s="50"/>
      <c r="K109" s="50"/>
      <c r="L109" s="50"/>
      <c r="S109" s="38"/>
      <c r="T109" s="38"/>
      <c r="U109" s="38"/>
      <c r="V109" s="38"/>
      <c r="W109" s="104"/>
      <c r="X109" s="105"/>
    </row>
    <row r="110" spans="1:25" s="32" customFormat="1" ht="13.8" thickBot="1" x14ac:dyDescent="0.3">
      <c r="A110" s="74"/>
      <c r="B110" s="45"/>
      <c r="C110" s="45"/>
      <c r="D110" s="50"/>
      <c r="E110" s="50"/>
      <c r="F110" s="50"/>
      <c r="G110" s="50"/>
      <c r="H110" s="50"/>
      <c r="I110" s="50"/>
      <c r="J110" s="50"/>
      <c r="K110" s="50"/>
      <c r="L110" s="50"/>
      <c r="S110" s="38"/>
      <c r="T110" s="38"/>
      <c r="U110" s="38"/>
      <c r="V110" s="38"/>
      <c r="W110" s="104"/>
      <c r="X110" s="105"/>
    </row>
    <row r="111" spans="1:25" ht="13.8" thickBot="1" x14ac:dyDescent="0.3">
      <c r="A111" s="34">
        <v>4</v>
      </c>
      <c r="B111" s="658" t="s">
        <v>36</v>
      </c>
      <c r="C111" s="659"/>
      <c r="D111" s="700" t="str">
        <f>IF(SUM(E57:E103)=0,IF(SUM(F57:F103)=0,"Necesario incluir RPs","OK"),"OK")</f>
        <v>Necesario incluir RPs</v>
      </c>
      <c r="E111" s="701"/>
      <c r="F111" s="38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106"/>
      <c r="T111" s="106"/>
      <c r="V111" s="38"/>
      <c r="W111" s="104"/>
      <c r="X111" s="77"/>
    </row>
    <row r="112" spans="1:25" ht="13.8" thickBot="1" x14ac:dyDescent="0.3">
      <c r="A112" s="74"/>
      <c r="B112" s="22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106"/>
      <c r="T112" s="106"/>
      <c r="V112" s="38"/>
      <c r="W112" s="104"/>
      <c r="X112" s="77"/>
    </row>
    <row r="113" spans="1:24" ht="13.8" thickBot="1" x14ac:dyDescent="0.3">
      <c r="A113" s="34">
        <v>5</v>
      </c>
      <c r="B113" s="658" t="s">
        <v>50</v>
      </c>
      <c r="C113" s="667"/>
      <c r="D113" s="667"/>
      <c r="E113" s="667"/>
      <c r="F113" s="659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106"/>
      <c r="T113" s="106"/>
      <c r="V113" s="38"/>
      <c r="W113" s="104"/>
      <c r="X113" s="77"/>
    </row>
    <row r="114" spans="1:24" ht="2.25" customHeight="1" thickBot="1" x14ac:dyDescent="0.3">
      <c r="A114" s="74"/>
      <c r="B114" s="567"/>
      <c r="C114" s="567"/>
      <c r="D114" s="567"/>
      <c r="E114" s="567"/>
      <c r="F114" s="567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106"/>
      <c r="T114" s="106"/>
      <c r="V114" s="38"/>
      <c r="W114" s="104"/>
      <c r="X114" s="77"/>
    </row>
    <row r="115" spans="1:24" ht="29.4" thickBot="1" x14ac:dyDescent="0.3">
      <c r="A115" s="74"/>
      <c r="B115" s="721" t="s">
        <v>4</v>
      </c>
      <c r="C115" s="722"/>
      <c r="D115" s="69" t="s">
        <v>1278</v>
      </c>
      <c r="E115" s="721" t="s">
        <v>29</v>
      </c>
      <c r="F115" s="722"/>
      <c r="G115" s="56"/>
      <c r="H115" s="57"/>
      <c r="I115" s="57"/>
      <c r="J115" s="57"/>
      <c r="K115" s="57"/>
      <c r="L115" s="57"/>
      <c r="M115" s="57"/>
      <c r="N115" s="57"/>
      <c r="O115" s="57"/>
      <c r="P115" s="53"/>
      <c r="Q115" s="53"/>
      <c r="R115" s="53"/>
      <c r="S115" s="106"/>
      <c r="T115" s="106"/>
      <c r="V115" s="38"/>
      <c r="W115" s="104"/>
      <c r="X115" s="77"/>
    </row>
    <row r="116" spans="1:24" x14ac:dyDescent="0.25">
      <c r="A116" s="74"/>
      <c r="B116" s="726" t="s">
        <v>0</v>
      </c>
      <c r="C116" s="727"/>
      <c r="D116" s="15" t="s">
        <v>18</v>
      </c>
      <c r="E116" s="747" t="str">
        <f>IF(NOT(SUM(F33,F55)&gt;0),IF(NOT(SUM(E33,E55)&gt;0),"",IF(D116="Sí","OK","Necesario separar")),IF(D116="Sí","OK","Necesario separar"))</f>
        <v/>
      </c>
      <c r="F116" s="748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106"/>
      <c r="T116" s="106"/>
      <c r="V116" s="38"/>
      <c r="W116" s="104"/>
      <c r="X116" s="77"/>
    </row>
    <row r="117" spans="1:24" x14ac:dyDescent="0.25">
      <c r="A117" s="74"/>
      <c r="B117" s="719" t="s">
        <v>47</v>
      </c>
      <c r="C117" s="720"/>
      <c r="D117" s="11" t="s">
        <v>18</v>
      </c>
      <c r="E117" s="713" t="str">
        <f>IF(NOT(SUM(F40:F47,F56,F68)&gt;0),IF(NOT(SUM(E40:E47,E56,E68)&gt;0),"",IF(D117="Sí","OK","Necesario separar")),IF(D117="Sí","OK","Necesario separar"))</f>
        <v/>
      </c>
      <c r="F117" s="714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106"/>
      <c r="T117" s="106"/>
      <c r="V117" s="38"/>
      <c r="W117" s="104"/>
      <c r="X117" s="77"/>
    </row>
    <row r="118" spans="1:24" x14ac:dyDescent="0.25">
      <c r="A118" s="74"/>
      <c r="B118" s="719" t="s">
        <v>35</v>
      </c>
      <c r="C118" s="720"/>
      <c r="D118" s="11" t="s">
        <v>18</v>
      </c>
      <c r="E118" s="713" t="str">
        <f>IF(NOT(SUM(F52,F53)&gt;0),IF(NOT(SUM(E52,E53)&gt;0),"",IF(D118="Sí","OK",IF(SUM(E52,E53)*Calculos!C8&gt;Calculos!C31,"Necesario separar",""))),IF(D118="Sí","OK",IF(SUM(F52,F53)&gt;Calculos!C31,"Necesario separar","")))</f>
        <v/>
      </c>
      <c r="F118" s="714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53"/>
      <c r="S118" s="106"/>
      <c r="T118" s="106"/>
      <c r="V118" s="38"/>
      <c r="W118" s="104"/>
      <c r="X118" s="77"/>
    </row>
    <row r="119" spans="1:24" x14ac:dyDescent="0.25">
      <c r="A119" s="74"/>
      <c r="B119" s="719" t="s">
        <v>32</v>
      </c>
      <c r="C119" s="720"/>
      <c r="D119" s="11" t="s">
        <v>18</v>
      </c>
      <c r="E119" s="713" t="str">
        <f>IF(NOT(SUM(F35,F54)&gt;0),IF(NOT(SUM(E35,E54)&gt;0),"",IF(D119="Sí","OK","Necesario separar")),IF(D119="Sí","OK","Necesario separar"))</f>
        <v/>
      </c>
      <c r="F119" s="714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3"/>
      <c r="S119" s="106"/>
      <c r="T119" s="106"/>
      <c r="V119" s="38"/>
      <c r="W119" s="104"/>
      <c r="X119" s="77"/>
    </row>
    <row r="120" spans="1:24" x14ac:dyDescent="0.25">
      <c r="A120" s="74"/>
      <c r="B120" s="719" t="s">
        <v>2</v>
      </c>
      <c r="C120" s="720"/>
      <c r="D120" s="11" t="s">
        <v>18</v>
      </c>
      <c r="E120" s="736" t="str">
        <f>IF(ISBLANK(F34),IF(ISBLANK(E34),"",IF(D120="Sí","OK",IF(E34*Calculos!C10&gt;Calculos!C33,"Necesario separar",""))),IF(D120="Sí","OK",IF(F34&gt;Calculos!C33,"Necesario separar","")))</f>
        <v/>
      </c>
      <c r="F120" s="737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53"/>
      <c r="S120" s="106"/>
      <c r="T120" s="106"/>
      <c r="V120" s="38"/>
      <c r="W120" s="104"/>
      <c r="X120" s="77"/>
    </row>
    <row r="121" spans="1:24" x14ac:dyDescent="0.25">
      <c r="A121" s="74"/>
      <c r="B121" s="719" t="s">
        <v>48</v>
      </c>
      <c r="C121" s="720"/>
      <c r="D121" s="11" t="s">
        <v>18</v>
      </c>
      <c r="E121" s="713" t="str">
        <f>IF(ISBLANK(F30),IF(ISBLANK(E30),"",IF(D121="Sí","OK","Necesario separar")),IF(D121="Sí","OK","Necesario separar"))</f>
        <v/>
      </c>
      <c r="F121" s="714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53"/>
      <c r="S121" s="106"/>
      <c r="T121" s="106"/>
      <c r="V121" s="38"/>
      <c r="W121" s="104"/>
      <c r="X121" s="77"/>
    </row>
    <row r="122" spans="1:24" x14ac:dyDescent="0.25">
      <c r="A122" s="74"/>
      <c r="B122" s="719" t="s">
        <v>1</v>
      </c>
      <c r="C122" s="720"/>
      <c r="D122" s="11" t="s">
        <v>18</v>
      </c>
      <c r="E122" s="713" t="str">
        <f>IF(ISBLANK(F28),IF(ISBLANK(E28),"",IF(D122="Sí","OK",IF(E28*Calculos!C13&gt;Calculos!C35,"Necesario separar",""))),IF(D122="Sí","OK",IF(F28&gt;Calculos!C35,"Necesario separar","")))</f>
        <v/>
      </c>
      <c r="F122" s="714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53"/>
      <c r="S122" s="106"/>
      <c r="T122" s="106"/>
      <c r="V122" s="38"/>
      <c r="W122" s="104"/>
      <c r="X122" s="77"/>
    </row>
    <row r="123" spans="1:24" x14ac:dyDescent="0.25">
      <c r="A123" s="74"/>
      <c r="B123" s="719" t="s">
        <v>63</v>
      </c>
      <c r="C123" s="720"/>
      <c r="D123" s="11" t="s">
        <v>18</v>
      </c>
      <c r="E123" s="713" t="str">
        <f>IF(ISBLANK(F29),IF(ISBLANK(E29),"",IF(D123="Sí","OK",IF(E29*Calculos!C14&gt;Calculos!C36,"Necesario separar",""))),IF(D123="Sí","OK",IF(F29&gt;Calculos!C36,"Necesario separar","")))</f>
        <v/>
      </c>
      <c r="F123" s="714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106"/>
      <c r="T123" s="106"/>
      <c r="V123" s="38"/>
      <c r="W123" s="104"/>
      <c r="X123" s="77"/>
    </row>
    <row r="124" spans="1:24" ht="13.8" thickBot="1" x14ac:dyDescent="0.3">
      <c r="A124" s="74"/>
      <c r="B124" s="742" t="s">
        <v>34</v>
      </c>
      <c r="C124" s="743"/>
      <c r="D124" s="12" t="s">
        <v>18</v>
      </c>
      <c r="E124" s="715" t="str">
        <f>IF(NOT(SUM(F57:F103)&gt;0),IF(NOT(SUM(E31:E32,E36:E37,E39,E60,E66,E70:E103)&gt;0),"",IF(D124="Sí","OK","Necesario separar")),IF(D124="Sí","OK","Necesario separar"))</f>
        <v/>
      </c>
      <c r="F124" s="716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W124" s="36"/>
      <c r="X124" s="77"/>
    </row>
    <row r="125" spans="1:24" ht="13.8" thickBot="1" x14ac:dyDescent="0.3">
      <c r="A125" s="74"/>
      <c r="B125" s="22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107"/>
      <c r="V125" s="57"/>
      <c r="W125" s="108"/>
      <c r="X125" s="77"/>
    </row>
    <row r="126" spans="1:24" ht="13.8" thickBot="1" x14ac:dyDescent="0.3">
      <c r="A126" s="34">
        <v>6</v>
      </c>
      <c r="B126" s="605" t="s">
        <v>868</v>
      </c>
      <c r="C126" s="606"/>
      <c r="D126" s="606"/>
      <c r="E126" s="606"/>
      <c r="F126" s="606"/>
      <c r="G126" s="607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107"/>
      <c r="V126" s="57"/>
      <c r="W126" s="108"/>
      <c r="X126" s="77"/>
    </row>
    <row r="127" spans="1:24" ht="13.8" thickBot="1" x14ac:dyDescent="0.3">
      <c r="A127" s="74"/>
      <c r="B127" s="567"/>
      <c r="C127" s="567"/>
      <c r="D127" s="567"/>
      <c r="E127" s="567"/>
      <c r="F127" s="567"/>
      <c r="G127" s="59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107"/>
      <c r="V127" s="57"/>
      <c r="W127" s="108"/>
      <c r="X127" s="77"/>
    </row>
    <row r="128" spans="1:24" ht="13.8" thickBot="1" x14ac:dyDescent="0.3">
      <c r="A128" s="74"/>
      <c r="B128" s="60" t="s">
        <v>54</v>
      </c>
      <c r="C128" s="61" t="str">
        <f>IF(ISBLANK(INTRO!C33),"",INTRO!C33)</f>
        <v>Demolición</v>
      </c>
      <c r="D128" s="717" t="s">
        <v>55</v>
      </c>
      <c r="E128" s="718"/>
      <c r="F128" s="109">
        <f>IF(ISBLANK(INTRO!C29),"",INTRO!C29)</f>
        <v>100</v>
      </c>
      <c r="G128" s="59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107"/>
      <c r="V128" s="57"/>
      <c r="W128" s="108"/>
      <c r="X128" s="77"/>
    </row>
    <row r="129" spans="1:24" ht="13.8" thickBot="1" x14ac:dyDescent="0.3">
      <c r="A129" s="74"/>
      <c r="B129" s="60" t="s">
        <v>23</v>
      </c>
      <c r="C129" s="110" t="str">
        <f>IF(F128="","Falta superficie construida",IF(SUM(Y28:Y103)&gt;0,Y104/F128,""))</f>
        <v/>
      </c>
      <c r="D129" s="723" t="str">
        <f>IF(C128="","Falta tipo de obra",IF(C129="","",IF(C128="Demolición",IF(C129&lt;Calculos!C23,"No se alcanza la altura mínima","OK"),IF(C128="Reforma",IF(C129&lt;Calculos!C24,"No se alcanza la altura mínima","OK"),IF(C128="Construcción",IF(C129&lt;Calculos!C25,"No se alcanza la altura mínima","OK"),IF(C128="Urbanización",IF(C129&lt;Calculos!C26,"No se alcanza la altura mínima","OK"),""))))))</f>
        <v/>
      </c>
      <c r="E129" s="724"/>
      <c r="F129" s="725"/>
      <c r="G129" s="59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107"/>
      <c r="V129" s="57"/>
      <c r="W129" s="108"/>
      <c r="X129" s="77"/>
    </row>
    <row r="130" spans="1:24" ht="13.8" thickBot="1" x14ac:dyDescent="0.3">
      <c r="A130" s="74"/>
      <c r="B130" s="22"/>
      <c r="E130" s="53"/>
      <c r="F130" s="53"/>
      <c r="G130" s="59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107"/>
      <c r="V130" s="57"/>
      <c r="W130" s="108"/>
      <c r="X130" s="77"/>
    </row>
    <row r="131" spans="1:24" ht="13.8" thickBot="1" x14ac:dyDescent="0.3">
      <c r="A131" s="34">
        <v>7</v>
      </c>
      <c r="B131" s="605" t="s">
        <v>863</v>
      </c>
      <c r="C131" s="606"/>
      <c r="D131" s="606"/>
      <c r="E131" s="606"/>
      <c r="F131" s="606"/>
      <c r="G131" s="607"/>
      <c r="H131" s="65"/>
      <c r="I131" s="53"/>
      <c r="J131" s="59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107"/>
      <c r="V131" s="57"/>
      <c r="W131" s="108"/>
      <c r="X131" s="111"/>
    </row>
    <row r="132" spans="1:24" ht="2.25" customHeight="1" thickBot="1" x14ac:dyDescent="0.3">
      <c r="A132" s="74"/>
      <c r="B132" s="738"/>
      <c r="C132" s="738"/>
      <c r="D132" s="738"/>
      <c r="E132" s="738"/>
      <c r="F132" s="738"/>
      <c r="G132" s="738"/>
      <c r="H132" s="65"/>
      <c r="I132" s="53"/>
      <c r="J132" s="59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107"/>
      <c r="V132" s="57"/>
      <c r="W132" s="108"/>
      <c r="X132" s="111"/>
    </row>
    <row r="133" spans="1:24" ht="13.8" thickBot="1" x14ac:dyDescent="0.3">
      <c r="A133" s="74"/>
      <c r="B133" s="721" t="s">
        <v>4</v>
      </c>
      <c r="C133" s="731"/>
      <c r="D133" s="721" t="s">
        <v>864</v>
      </c>
      <c r="E133" s="722"/>
      <c r="F133" s="741" t="s">
        <v>29</v>
      </c>
      <c r="G133" s="722"/>
      <c r="H133" s="53"/>
      <c r="I133" s="59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107"/>
      <c r="V133" s="57"/>
      <c r="W133" s="108"/>
      <c r="X133" s="77"/>
    </row>
    <row r="134" spans="1:24" x14ac:dyDescent="0.25">
      <c r="A134" s="74"/>
      <c r="B134" s="726" t="s">
        <v>31</v>
      </c>
      <c r="C134" s="735"/>
      <c r="D134" s="732" t="str">
        <f>IF(F38=0,IF(E38=0,"","No se dispone del peso"),IF(E38=0,"No se dispone del volumen",F38/E38*1000))</f>
        <v/>
      </c>
      <c r="E134" s="733"/>
      <c r="F134" s="739" t="str">
        <f>IF(D134="","",IF(D134="No se dispone del peso","Imposible valorar",IF(D134="No se dispone del volumen","Imposible valorar",IF(D134&lt;Calculos!D5,"No se alcanza la densidad mínima","OK"))))</f>
        <v/>
      </c>
      <c r="G134" s="740"/>
      <c r="H134" s="53"/>
      <c r="I134" s="59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107"/>
      <c r="V134" s="57"/>
      <c r="W134" s="108"/>
      <c r="X134" s="77"/>
    </row>
    <row r="135" spans="1:24" x14ac:dyDescent="0.25">
      <c r="A135" s="74"/>
      <c r="B135" s="719" t="s">
        <v>0</v>
      </c>
      <c r="C135" s="730"/>
      <c r="D135" s="728" t="str">
        <f>IF(SUM(F33,F55)=0,IF(SUM(E33,E55)=0,"","No se dispone del peso"),IF(SUM(E33,E55)=0,"No se dispone del volumen",(SUM(F33,F55))/(SUM(E33,E55))*1000))</f>
        <v/>
      </c>
      <c r="E135" s="729"/>
      <c r="F135" s="736" t="str">
        <f>IF(D135="","",IF(D135="No se dispone del peso","Imposible valorar",IF(D135="No se dispone del volumen","Imposible valorar",IF(D135&lt;Calculos!D6,"No se alcanza la densidad mínima","OK"))))</f>
        <v/>
      </c>
      <c r="G135" s="737"/>
      <c r="H135" s="53"/>
      <c r="I135" s="59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107"/>
      <c r="V135" s="57"/>
      <c r="W135" s="108"/>
      <c r="X135" s="77"/>
    </row>
    <row r="136" spans="1:24" x14ac:dyDescent="0.25">
      <c r="A136" s="74"/>
      <c r="B136" s="719" t="s">
        <v>47</v>
      </c>
      <c r="C136" s="730"/>
      <c r="D136" s="728" t="str">
        <f>IF(SUM(F40:F47,F56,F68)=0,IF(SUM(E40:E47,E56,E68)=0,"","No se dispone del peso"),IF(SUM(E40:E47,E56,E68)=0,"No se dispone del volumen",(SUM(F40:F47,F56,F68))/(SUM(E40:E47,E56,E68))*1000))</f>
        <v/>
      </c>
      <c r="E136" s="729"/>
      <c r="F136" s="734" t="str">
        <f>IF(D136="","",IF(D136="No se dispone del peso","Imposible valorar",IF(D136="No se dispone del volumen","Imposible valorar",IF(D136&lt;Calculos!D7,"No se alcanza la densidad mínima","OK"))))</f>
        <v/>
      </c>
      <c r="G136" s="714"/>
      <c r="H136" s="53"/>
      <c r="I136" s="59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T136" s="53"/>
      <c r="U136" s="107"/>
      <c r="V136" s="57"/>
      <c r="W136" s="108"/>
      <c r="X136" s="77"/>
    </row>
    <row r="137" spans="1:24" x14ac:dyDescent="0.25">
      <c r="A137" s="74"/>
      <c r="B137" s="719" t="s">
        <v>35</v>
      </c>
      <c r="C137" s="730"/>
      <c r="D137" s="728" t="str">
        <f>IF(SUM(F52:F53)=0,IF(SUM(E52:E53)=0,"","No se dispone del peso"),IF(SUM(E52:E53)=0,"No se dispone del volumen",SUM(F52:F53)/SUM(E52:E53)*1000))</f>
        <v/>
      </c>
      <c r="E137" s="729"/>
      <c r="F137" s="734" t="str">
        <f>IF(D137="","",IF(D137="No se dispone del peso","Imposible valorar",IF(D137="No se dispone del volumen","Imposible valorar",IF(D137&lt;Calculos!D8,"No se alcanza la densidad mínima","OK"))))</f>
        <v/>
      </c>
      <c r="G137" s="714"/>
      <c r="H137" s="53"/>
      <c r="I137" s="59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T137" s="53"/>
      <c r="U137" s="107"/>
      <c r="V137" s="57"/>
      <c r="W137" s="108"/>
      <c r="X137" s="77"/>
    </row>
    <row r="138" spans="1:24" x14ac:dyDescent="0.25">
      <c r="A138" s="74"/>
      <c r="B138" s="719" t="s">
        <v>32</v>
      </c>
      <c r="C138" s="730"/>
      <c r="D138" s="728" t="str">
        <f>IF(SUM(F35,F54)=0,IF(SUM(E35,E54)=0,"","No se dispone del peso"),IF(SUM(E35,E54)=0,"No se dispone del volumen",SUM(F35,F54)/SUM(E35,E54)*1000))</f>
        <v/>
      </c>
      <c r="E138" s="729"/>
      <c r="F138" s="734" t="str">
        <f>IF(D138="","",IF(D138="No se dispone del peso","Imposible valorar",IF(D138="No se dispone del volumen","Imposible valorar",IF(D138&lt;Calculos!D9,"No se alcanza la densidad mínima","OK"))))</f>
        <v/>
      </c>
      <c r="G138" s="714"/>
      <c r="H138" s="53"/>
      <c r="I138" s="59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T138" s="53"/>
      <c r="U138" s="107"/>
      <c r="V138" s="57"/>
      <c r="W138" s="108"/>
      <c r="X138" s="77"/>
    </row>
    <row r="139" spans="1:24" x14ac:dyDescent="0.25">
      <c r="A139" s="74"/>
      <c r="B139" s="719" t="s">
        <v>2</v>
      </c>
      <c r="C139" s="730"/>
      <c r="D139" s="728" t="str">
        <f>IF(F34=0,IF(E34=0,"","No se dispone del peso"),IF(E34=0,"No se dispone del volumen",F34/E34*1000))</f>
        <v/>
      </c>
      <c r="E139" s="729"/>
      <c r="F139" s="734" t="str">
        <f>IF(D139="","",IF(D139="No se dispone del peso","Imposible valorar",IF(D139="No se dispone del volumen","Imposible valorar",IF(D139&lt;Calculos!D10,"No se alcanza la densidad mínima","OK"))))</f>
        <v/>
      </c>
      <c r="G139" s="714"/>
      <c r="H139" s="53"/>
      <c r="I139" s="59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T139" s="53"/>
      <c r="U139" s="107"/>
      <c r="V139" s="57"/>
      <c r="W139" s="108"/>
      <c r="X139" s="77"/>
    </row>
    <row r="140" spans="1:24" x14ac:dyDescent="0.25">
      <c r="A140" s="74"/>
      <c r="B140" s="719" t="s">
        <v>33</v>
      </c>
      <c r="C140" s="730"/>
      <c r="D140" s="728" t="str">
        <f>IF(F30=0,IF(E30=0,"","No se dispone del peso"),IF(E30=0,"No se dispone del volumen",F30/E30*1000))</f>
        <v/>
      </c>
      <c r="E140" s="729"/>
      <c r="F140" s="734" t="str">
        <f>IF(D140="","",IF(D140="No se dispone del peso","Imposible valorar",IF(D140="No se dispone del volumen","Imposible valorar",IF(D140&lt;Calculos!D11,"No se alcanza la densidad mínima","OK"))))</f>
        <v/>
      </c>
      <c r="G140" s="714"/>
      <c r="H140" s="53"/>
      <c r="I140" s="59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T140" s="53"/>
      <c r="U140" s="107"/>
      <c r="V140" s="57"/>
      <c r="W140" s="108"/>
      <c r="X140" s="77"/>
    </row>
    <row r="141" spans="1:24" x14ac:dyDescent="0.25">
      <c r="A141" s="74"/>
      <c r="B141" s="719" t="s">
        <v>62</v>
      </c>
      <c r="C141" s="730"/>
      <c r="D141" s="728" t="str">
        <f>IF(SUM(F48:F49)=0,IF(SUM(E48:E49)=0,"","No se dispone del peso"),IF(SUM(E48:E49)=0,"No se dispone del volumen",SUM(F48:F49)/SUM(E48:E49)*1000))</f>
        <v/>
      </c>
      <c r="E141" s="729"/>
      <c r="F141" s="734" t="str">
        <f>IF(D141="","",IF(D141="No se dispone del peso","Imposible valorar",IF(D141="No se dispone del volumen","Imposible valorar",IF(D141&lt;Calculos!D12,"No se alcanza la densidad mínima","OK"))))</f>
        <v/>
      </c>
      <c r="G141" s="714"/>
      <c r="H141" s="53"/>
      <c r="I141" s="59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107"/>
      <c r="V141" s="57"/>
      <c r="W141" s="108"/>
      <c r="X141" s="77"/>
    </row>
    <row r="142" spans="1:24" x14ac:dyDescent="0.25">
      <c r="A142" s="74"/>
      <c r="B142" s="719" t="s">
        <v>1</v>
      </c>
      <c r="C142" s="730"/>
      <c r="D142" s="728" t="str">
        <f>IF(F28=0,IF(E28=0,"","No se dispone del peso"),IF(E28=0,"No se dispone del volumen",F28/E28*1000))</f>
        <v/>
      </c>
      <c r="E142" s="729"/>
      <c r="F142" s="734" t="str">
        <f>IF(D142="","",IF(D142="No se dispone del peso","Imposible valorar",IF(D142="No se dispone del volumen","Imposible valorar",IF(D142&lt;Calculos!D13,"No se alcanza la densidad mínima","OK"))))</f>
        <v/>
      </c>
      <c r="G142" s="714"/>
      <c r="H142" s="53"/>
      <c r="I142" s="59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107"/>
      <c r="V142" s="57"/>
      <c r="W142" s="108"/>
      <c r="X142" s="77"/>
    </row>
    <row r="143" spans="1:24" x14ac:dyDescent="0.25">
      <c r="A143" s="74"/>
      <c r="B143" s="719" t="s">
        <v>63</v>
      </c>
      <c r="C143" s="730"/>
      <c r="D143" s="728" t="str">
        <f>IF(F29=0,IF(E29=0,"","No se dispone del peso"),IF(E29=0,"No se dispone del volumen",F29/E29*1000))</f>
        <v/>
      </c>
      <c r="E143" s="729"/>
      <c r="F143" s="734" t="str">
        <f>IF(D143="","",IF(D143="No se dispone del peso","Imposible valorar",IF(D143="No se dispone del volumen","Imposible valorar",IF(D143&lt;Calculos!D14,"No se alcanza la densidad mínima","OK"))))</f>
        <v/>
      </c>
      <c r="G143" s="714"/>
      <c r="H143" s="53"/>
      <c r="I143" s="59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107"/>
      <c r="V143" s="57"/>
      <c r="W143" s="108"/>
      <c r="X143" s="77"/>
    </row>
    <row r="144" spans="1:24" x14ac:dyDescent="0.25">
      <c r="A144" s="74"/>
      <c r="B144" s="719" t="s">
        <v>99</v>
      </c>
      <c r="C144" s="730"/>
      <c r="D144" s="728" t="str">
        <f>IF(F61=0,IF(E61=0,"","No se dispone del peso"),IF(E61=0,"No se dispone del volumen",F61/E61*1000))</f>
        <v/>
      </c>
      <c r="E144" s="729"/>
      <c r="F144" s="734" t="str">
        <f>IF(D144="","",IF(D144="No se dispone del peso","Imposible valorar",IF(D144="No se dispone del volumen","Imposible valorar",IF(D144&lt;Calculos!D16,"No se alcanza la densidad mínima","OK"))))</f>
        <v/>
      </c>
      <c r="G144" s="714"/>
      <c r="I144" s="59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107"/>
      <c r="V144" s="57"/>
      <c r="W144" s="108"/>
      <c r="X144" s="77"/>
    </row>
    <row r="145" spans="1:24" ht="13.8" thickBot="1" x14ac:dyDescent="0.3">
      <c r="A145" s="74"/>
      <c r="B145" s="751" t="s">
        <v>101</v>
      </c>
      <c r="C145" s="752"/>
      <c r="D145" s="757" t="str">
        <f>IF(SUM(F31,F32,F36,F37,F39,F60,F66,F70:F102)=0,IF(SUM(E31,E32,E36,E37,E39,E60,E66,E70:E102)=0,"","No se dispone del peso"),IF(SUM(E31,E32,E36,E37,E39,E60,E66,E70:E102)=0,"No se dispone del volumen",(SUM(F31,F32,F36,F37,F39,F60,F66,F70:F102))/(SUM(E31,E32,E36,E37,E39,E60,E66,E70:E102))*1000))</f>
        <v/>
      </c>
      <c r="E145" s="758"/>
      <c r="F145" s="759" t="str">
        <f>IF(D145="","",IF(D145="No se dispone del peso","Imposible valorar",IF(D145="No se dispone del volumen","Imposible valorar",IF(D145&lt;Calculos!D17,"No se alcanza la densidad mínima","OK"))))</f>
        <v/>
      </c>
      <c r="G145" s="760"/>
      <c r="I145" s="59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107"/>
      <c r="V145" s="57"/>
      <c r="W145" s="108"/>
      <c r="X145" s="77"/>
    </row>
    <row r="146" spans="1:24" ht="13.8" thickBot="1" x14ac:dyDescent="0.3">
      <c r="A146" s="74"/>
      <c r="B146" s="753" t="s">
        <v>16</v>
      </c>
      <c r="C146" s="754"/>
      <c r="D146" s="755" t="str">
        <f>IF(SUM(F28:F103)&gt;0,IF(SUM(E28:E103)&gt;0,F104/E104*1000,"No se dispone del volumen"),IF(SUM(E28:E103)&gt;0,"No se dispone del peso",""))</f>
        <v/>
      </c>
      <c r="E146" s="756"/>
      <c r="F146" s="749" t="str">
        <f>IF(D146="","",IF(D146="No se dispone del peso","Imposible valorar",IF(D146="No se dispone del volumen","Imposible valorar",IF(D146&lt;Calculos!D18,"No se alcanza la densidad mínima","OK"))))</f>
        <v/>
      </c>
      <c r="G146" s="750"/>
      <c r="I146" s="59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107"/>
      <c r="V146" s="57"/>
      <c r="W146" s="108"/>
      <c r="X146" s="77"/>
    </row>
    <row r="147" spans="1:24" x14ac:dyDescent="0.25">
      <c r="A147" s="74"/>
      <c r="B147" s="22"/>
      <c r="U147" s="107"/>
      <c r="V147" s="57"/>
      <c r="W147" s="108"/>
      <c r="X147" s="77"/>
    </row>
    <row r="148" spans="1:24" x14ac:dyDescent="0.25">
      <c r="A148" s="74"/>
      <c r="B148" s="70" t="s">
        <v>44</v>
      </c>
      <c r="C148" s="27"/>
      <c r="D148" s="27"/>
      <c r="U148" s="107"/>
      <c r="V148" s="57"/>
      <c r="W148" s="108"/>
      <c r="X148" s="77"/>
    </row>
    <row r="149" spans="1:24" x14ac:dyDescent="0.25">
      <c r="A149" s="74"/>
      <c r="B149" s="70" t="s">
        <v>1279</v>
      </c>
      <c r="C149" s="27"/>
      <c r="D149" s="27"/>
      <c r="U149" s="107"/>
      <c r="V149" s="57"/>
      <c r="W149" s="108"/>
      <c r="X149" s="77"/>
    </row>
    <row r="150" spans="1:24" x14ac:dyDescent="0.25">
      <c r="A150" s="74"/>
      <c r="B150" s="70"/>
      <c r="C150" s="27"/>
      <c r="D150" s="27"/>
      <c r="U150" s="107"/>
      <c r="V150" s="57"/>
      <c r="W150" s="108"/>
      <c r="X150" s="77"/>
    </row>
    <row r="151" spans="1:24" x14ac:dyDescent="0.25">
      <c r="A151" s="74"/>
      <c r="B151" s="22"/>
      <c r="U151" s="107"/>
      <c r="V151" s="57"/>
      <c r="W151" s="108"/>
      <c r="X151" s="77"/>
    </row>
    <row r="152" spans="1:24" hidden="1" x14ac:dyDescent="0.25">
      <c r="U152" s="107"/>
      <c r="V152" s="57"/>
      <c r="W152" s="108"/>
      <c r="X152" s="77"/>
    </row>
    <row r="153" spans="1:24" hidden="1" x14ac:dyDescent="0.25">
      <c r="U153" s="107"/>
      <c r="V153" s="57"/>
      <c r="W153" s="54"/>
    </row>
    <row r="154" spans="1:24" hidden="1" x14ac:dyDescent="0.25">
      <c r="U154" s="107"/>
      <c r="V154" s="57"/>
      <c r="W154" s="54"/>
    </row>
    <row r="155" spans="1:24" hidden="1" x14ac:dyDescent="0.25">
      <c r="U155" s="107"/>
      <c r="V155" s="57"/>
      <c r="W155" s="54"/>
    </row>
    <row r="156" spans="1:24" hidden="1" x14ac:dyDescent="0.25">
      <c r="U156" s="107"/>
      <c r="V156" s="57"/>
      <c r="W156" s="54"/>
    </row>
    <row r="157" spans="1:24" hidden="1" x14ac:dyDescent="0.25">
      <c r="U157" s="107"/>
      <c r="V157" s="57"/>
      <c r="W157" s="54"/>
    </row>
    <row r="158" spans="1:24" hidden="1" x14ac:dyDescent="0.25">
      <c r="U158" s="107"/>
      <c r="V158" s="57"/>
      <c r="W158" s="54"/>
    </row>
    <row r="159" spans="1:24" hidden="1" x14ac:dyDescent="0.25">
      <c r="U159" s="107"/>
      <c r="V159" s="57"/>
      <c r="W159" s="54"/>
    </row>
    <row r="160" spans="1:24" hidden="1" x14ac:dyDescent="0.25">
      <c r="U160" s="107"/>
      <c r="V160" s="57"/>
      <c r="W160" s="54"/>
    </row>
    <row r="161" hidden="1" x14ac:dyDescent="0.25"/>
    <row r="162" hidden="1" x14ac:dyDescent="0.25"/>
    <row r="163" hidden="1" x14ac:dyDescent="0.25"/>
  </sheetData>
  <sheetProtection selectLockedCells="1"/>
  <mergeCells count="116">
    <mergeCell ref="B8:F8"/>
    <mergeCell ref="B14:F14"/>
    <mergeCell ref="B11:C11"/>
    <mergeCell ref="D9:F9"/>
    <mergeCell ref="D10:F10"/>
    <mergeCell ref="F24:F27"/>
    <mergeCell ref="B24:B27"/>
    <mergeCell ref="C24:C27"/>
    <mergeCell ref="J25:K25"/>
    <mergeCell ref="H26:H27"/>
    <mergeCell ref="I26:I27"/>
    <mergeCell ref="D16:F16"/>
    <mergeCell ref="J26:J27"/>
    <mergeCell ref="D20:F20"/>
    <mergeCell ref="D19:F19"/>
    <mergeCell ref="D18:F18"/>
    <mergeCell ref="D11:F11"/>
    <mergeCell ref="B9:C9"/>
    <mergeCell ref="B10:C10"/>
    <mergeCell ref="B15:C15"/>
    <mergeCell ref="D15:F15"/>
    <mergeCell ref="D17:F17"/>
    <mergeCell ref="B20:C20"/>
    <mergeCell ref="D24:D27"/>
    <mergeCell ref="W24:W27"/>
    <mergeCell ref="X24:X27"/>
    <mergeCell ref="S24:S27"/>
    <mergeCell ref="T24:T27"/>
    <mergeCell ref="U24:U27"/>
    <mergeCell ref="Q26:Q27"/>
    <mergeCell ref="L26:M26"/>
    <mergeCell ref="N26:O26"/>
    <mergeCell ref="P25:Q25"/>
    <mergeCell ref="P26:P27"/>
    <mergeCell ref="B19:C19"/>
    <mergeCell ref="R24:R27"/>
    <mergeCell ref="B16:C16"/>
    <mergeCell ref="B17:C17"/>
    <mergeCell ref="B18:C18"/>
    <mergeCell ref="L25:O25"/>
    <mergeCell ref="K26:K27"/>
    <mergeCell ref="E24:E27"/>
    <mergeCell ref="B143:C143"/>
    <mergeCell ref="B142:C142"/>
    <mergeCell ref="D141:E141"/>
    <mergeCell ref="B137:C137"/>
    <mergeCell ref="B138:C138"/>
    <mergeCell ref="B139:C139"/>
    <mergeCell ref="B140:C140"/>
    <mergeCell ref="D143:E143"/>
    <mergeCell ref="F136:G136"/>
    <mergeCell ref="F140:G140"/>
    <mergeCell ref="F141:G141"/>
    <mergeCell ref="F138:G138"/>
    <mergeCell ref="D137:E137"/>
    <mergeCell ref="F142:G142"/>
    <mergeCell ref="F143:G143"/>
    <mergeCell ref="D142:E142"/>
    <mergeCell ref="B136:C136"/>
    <mergeCell ref="F137:G137"/>
    <mergeCell ref="D140:E140"/>
    <mergeCell ref="D139:E139"/>
    <mergeCell ref="F146:G146"/>
    <mergeCell ref="B144:C144"/>
    <mergeCell ref="B145:C145"/>
    <mergeCell ref="B146:C146"/>
    <mergeCell ref="D146:E146"/>
    <mergeCell ref="D145:E145"/>
    <mergeCell ref="F144:G144"/>
    <mergeCell ref="D144:E144"/>
    <mergeCell ref="F145:G145"/>
    <mergeCell ref="G24:G27"/>
    <mergeCell ref="B120:C120"/>
    <mergeCell ref="E115:F115"/>
    <mergeCell ref="E120:F120"/>
    <mergeCell ref="B104:D104"/>
    <mergeCell ref="D111:E111"/>
    <mergeCell ref="B111:C111"/>
    <mergeCell ref="B114:F114"/>
    <mergeCell ref="B115:C115"/>
    <mergeCell ref="E116:F116"/>
    <mergeCell ref="E117:F117"/>
    <mergeCell ref="E119:F119"/>
    <mergeCell ref="B121:C121"/>
    <mergeCell ref="B116:C116"/>
    <mergeCell ref="B118:C118"/>
    <mergeCell ref="B119:C119"/>
    <mergeCell ref="B117:C117"/>
    <mergeCell ref="B113:F113"/>
    <mergeCell ref="D138:E138"/>
    <mergeCell ref="B141:C141"/>
    <mergeCell ref="B133:C133"/>
    <mergeCell ref="D134:E134"/>
    <mergeCell ref="D135:E135"/>
    <mergeCell ref="D136:E136"/>
    <mergeCell ref="F139:G139"/>
    <mergeCell ref="E121:F121"/>
    <mergeCell ref="E118:F118"/>
    <mergeCell ref="B134:C134"/>
    <mergeCell ref="F135:G135"/>
    <mergeCell ref="B132:G132"/>
    <mergeCell ref="B135:C135"/>
    <mergeCell ref="F134:G134"/>
    <mergeCell ref="F133:G133"/>
    <mergeCell ref="B123:C123"/>
    <mergeCell ref="B124:C124"/>
    <mergeCell ref="E123:F123"/>
    <mergeCell ref="B131:G131"/>
    <mergeCell ref="E122:F122"/>
    <mergeCell ref="E124:F124"/>
    <mergeCell ref="D128:E128"/>
    <mergeCell ref="B127:F127"/>
    <mergeCell ref="B126:G126"/>
    <mergeCell ref="B122:C122"/>
    <mergeCell ref="D133:E133"/>
    <mergeCell ref="D129:F129"/>
  </mergeCells>
  <phoneticPr fontId="3" type="noConversion"/>
  <conditionalFormatting sqref="D129">
    <cfRule type="cellIs" dxfId="45" priority="3" stopIfTrue="1" operator="equal">
      <formula>"No se alcanza la altura mínima"</formula>
    </cfRule>
    <cfRule type="cellIs" dxfId="44" priority="4" stopIfTrue="1" operator="equal">
      <formula>"OK"</formula>
    </cfRule>
  </conditionalFormatting>
  <conditionalFormatting sqref="F134:F146 G134 G136:G146">
    <cfRule type="cellIs" dxfId="43" priority="5" stopIfTrue="1" operator="equal">
      <formula>"No se alcanza la densidad mínima"</formula>
    </cfRule>
    <cfRule type="cellIs" dxfId="42" priority="6" stopIfTrue="1" operator="equal">
      <formula>"OK"</formula>
    </cfRule>
    <cfRule type="cellIs" dxfId="41" priority="7" stopIfTrue="1" operator="equal">
      <formula>"Imposible valorar"</formula>
    </cfRule>
  </conditionalFormatting>
  <conditionalFormatting sqref="D111:E111">
    <cfRule type="cellIs" dxfId="40" priority="8" stopIfTrue="1" operator="equal">
      <formula>"Necesario incluir RPs"</formula>
    </cfRule>
    <cfRule type="cellIs" dxfId="39" priority="9" stopIfTrue="1" operator="equal">
      <formula>"OK"</formula>
    </cfRule>
  </conditionalFormatting>
  <conditionalFormatting sqref="J53:J54 J32 J65:J103">
    <cfRule type="cellIs" dxfId="38" priority="10" stopIfTrue="1" operator="greaterThan">
      <formula>0</formula>
    </cfRule>
  </conditionalFormatting>
  <conditionalFormatting sqref="E116:E124 F117:F119 F121:F124">
    <cfRule type="cellIs" dxfId="37" priority="13" stopIfTrue="1" operator="equal">
      <formula>"Necesario separar"</formula>
    </cfRule>
    <cfRule type="cellIs" dxfId="36" priority="14" stopIfTrue="1" operator="equal">
      <formula>"OK"</formula>
    </cfRule>
    <cfRule type="cellIs" dxfId="35" priority="15" stopIfTrue="1" operator="equal">
      <formula>"Necesarios datos de peso o volumen"</formula>
    </cfRule>
  </conditionalFormatting>
  <conditionalFormatting sqref="I28:I103">
    <cfRule type="cellIs" dxfId="34" priority="16" stopIfTrue="1" operator="equal">
      <formula>"Incluir descripción"</formula>
    </cfRule>
  </conditionalFormatting>
  <conditionalFormatting sqref="O28:O103 Q28:Q103 M28:M103 K28:K103">
    <cfRule type="cellIs" dxfId="33" priority="17" stopIfTrue="1" operator="equal">
      <formula>"Concretar destino"</formula>
    </cfRule>
  </conditionalFormatting>
  <conditionalFormatting sqref="R28:R104">
    <cfRule type="cellIs" dxfId="32" priority="18" stopIfTrue="1" operator="lessThan">
      <formula>0</formula>
    </cfRule>
    <cfRule type="cellIs" dxfId="31" priority="19" stopIfTrue="1" operator="equal">
      <formula>"Indicar gestión"</formula>
    </cfRule>
  </conditionalFormatting>
  <conditionalFormatting sqref="U28:U104">
    <cfRule type="cellIs" dxfId="30" priority="2" operator="greaterThan">
      <formula>0</formula>
    </cfRule>
    <cfRule type="cellIs" dxfId="29" priority="1" operator="lessThan">
      <formula>0</formula>
    </cfRule>
  </conditionalFormatting>
  <dataValidations count="69">
    <dataValidation type="list" allowBlank="1" showInputMessage="1" showErrorMessage="1" sqref="D116:D124 C125">
      <formula1>"Sí, No"</formula1>
    </dataValidation>
    <dataValidation type="list" allowBlank="1" showInputMessage="1" sqref="O28 Q28">
      <formula1>L170101L</formula1>
    </dataValidation>
    <dataValidation type="list" allowBlank="1" showInputMessage="1" sqref="O29 Q29">
      <formula1>L170103L</formula1>
    </dataValidation>
    <dataValidation type="list" allowBlank="1" showInputMessage="1" sqref="O30 Q30">
      <formula1>L170802L</formula1>
    </dataValidation>
    <dataValidation type="list" allowBlank="1" showInputMessage="1" sqref="O31 Q31 O94 Q94">
      <formula1>L170601L</formula1>
    </dataValidation>
    <dataValidation type="list" allowBlank="1" showInputMessage="1" sqref="O32 Q32">
      <formula1>L170605L</formula1>
    </dataValidation>
    <dataValidation type="list" allowBlank="1" showInputMessage="1" sqref="O33 Q33">
      <formula1>L170201L</formula1>
    </dataValidation>
    <dataValidation type="list" allowBlank="1" showInputMessage="1" sqref="O34 Q34">
      <formula1>L170202L</formula1>
    </dataValidation>
    <dataValidation type="list" allowBlank="1" showInputMessage="1" sqref="O35 Q35">
      <formula1>L170203L</formula1>
    </dataValidation>
    <dataValidation type="list" allowBlank="1" showInputMessage="1" sqref="O36 Q36">
      <formula1>L170204L</formula1>
    </dataValidation>
    <dataValidation type="list" allowBlank="1" showInputMessage="1" sqref="O37 Q37">
      <formula1>L170301L</formula1>
    </dataValidation>
    <dataValidation type="list" allowBlank="1" showInputMessage="1" sqref="O38 Q38">
      <formula1>L170302L</formula1>
    </dataValidation>
    <dataValidation type="list" allowBlank="1" showInputMessage="1" sqref="O39 Q39">
      <formula1>L170303L</formula1>
    </dataValidation>
    <dataValidation type="list" allowBlank="1" showInputMessage="1" sqref="O40 Q40">
      <formula1>L170401L</formula1>
    </dataValidation>
    <dataValidation type="list" allowBlank="1" showInputMessage="1" sqref="O41 Q41">
      <formula1>L170402L</formula1>
    </dataValidation>
    <dataValidation type="list" allowBlank="1" showInputMessage="1" sqref="O42 Q42">
      <formula1>L170403L</formula1>
    </dataValidation>
    <dataValidation type="list" allowBlank="1" showInputMessage="1" sqref="O43 Q43">
      <formula1>L170404L</formula1>
    </dataValidation>
    <dataValidation type="list" allowBlank="1" showInputMessage="1" sqref="O44 Q44">
      <formula1>L170405L</formula1>
    </dataValidation>
    <dataValidation type="list" allowBlank="1" showInputMessage="1" sqref="O45 Q45">
      <formula1>L170406L</formula1>
    </dataValidation>
    <dataValidation type="list" allowBlank="1" showInputMessage="1" sqref="O46 Q46">
      <formula1>L170407L</formula1>
    </dataValidation>
    <dataValidation type="list" allowBlank="1" showInputMessage="1" sqref="O47 Q47">
      <formula1>L170411L</formula1>
    </dataValidation>
    <dataValidation type="list" allowBlank="1" showInputMessage="1" sqref="O48 Q48">
      <formula1>L170504L</formula1>
    </dataValidation>
    <dataValidation type="list" allowBlank="1" showInputMessage="1" sqref="O49 Q49">
      <formula1>L170107L</formula1>
    </dataValidation>
    <dataValidation type="list" allowBlank="1" showInputMessage="1" sqref="O50 Q50">
      <formula1>L170604L</formula1>
    </dataValidation>
    <dataValidation type="list" allowBlank="1" showInputMessage="1" sqref="O51 Q51">
      <formula1>L170904L</formula1>
    </dataValidation>
    <dataValidation type="list" allowBlank="1" showInputMessage="1" sqref="O52 Q52">
      <formula1>L030308L</formula1>
    </dataValidation>
    <dataValidation type="list" allowBlank="1" showInputMessage="1" sqref="O53 Q53">
      <formula1>L150101L</formula1>
    </dataValidation>
    <dataValidation type="list" allowBlank="1" showInputMessage="1" sqref="O54 Q54">
      <formula1>L150102L</formula1>
    </dataValidation>
    <dataValidation type="list" allowBlank="1" showInputMessage="1" sqref="O55 Q55">
      <formula1>L150103L</formula1>
    </dataValidation>
    <dataValidation type="list" allowBlank="1" showInputMessage="1" sqref="O56 Q56 O68 Q68">
      <formula1>L150104L</formula1>
    </dataValidation>
    <dataValidation type="list" allowBlank="1" showInputMessage="1" sqref="O57 Q57 O69 Q69">
      <formula1>L150105L</formula1>
    </dataValidation>
    <dataValidation type="list" allowBlank="1" showInputMessage="1" sqref="O58 Q58">
      <formula1>L150106L</formula1>
    </dataValidation>
    <dataValidation type="list" allowBlank="1" showInputMessage="1" sqref="O59 Q59">
      <formula1>L040222L</formula1>
    </dataValidation>
    <dataValidation type="list" allowBlank="1" showInputMessage="1" sqref="O60 Q60 O66 Q66">
      <formula1>L160213L</formula1>
    </dataValidation>
    <dataValidation type="list" allowBlank="1" showInputMessage="1" sqref="O61 Q61">
      <formula1>L200301L</formula1>
    </dataValidation>
    <dataValidation type="list" allowBlank="1" showInputMessage="1" sqref="O62:O65 Q62:Q65">
      <formula1>L200307L</formula1>
    </dataValidation>
    <dataValidation type="list" allowBlank="1" showInputMessage="1" sqref="O67 Q67">
      <formula1>L160214L</formula1>
    </dataValidation>
    <dataValidation type="list" allowBlank="1" showInputMessage="1" sqref="O70 Q70">
      <formula1>L160506L</formula1>
    </dataValidation>
    <dataValidation type="list" allowBlank="1" showInputMessage="1" sqref="O71 Q71">
      <formula1>L130205L</formula1>
    </dataValidation>
    <dataValidation type="list" allowBlank="1" showInputMessage="1" sqref="O72 Q72">
      <formula1>L160209L</formula1>
    </dataValidation>
    <dataValidation type="list" allowBlank="1" showInputMessage="1" sqref="O73 Q73">
      <formula1>L160211L</formula1>
    </dataValidation>
    <dataValidation type="list" allowBlank="1" showInputMessage="1" sqref="O74 Q74">
      <formula1>L160601L</formula1>
    </dataValidation>
    <dataValidation type="list" allowBlank="1" showInputMessage="1" sqref="O75 Q75">
      <formula1>L160602L</formula1>
    </dataValidation>
    <dataValidation type="list" allowBlank="1" showInputMessage="1" sqref="O76 Q76">
      <formula1>L140602L</formula1>
    </dataValidation>
    <dataValidation type="list" allowBlank="1" showInputMessage="1" sqref="O77 Q77">
      <formula1>L140603L</formula1>
    </dataValidation>
    <dataValidation type="list" allowBlank="1" showInputMessage="1" sqref="O78 Q78">
      <formula1>L120109L</formula1>
    </dataValidation>
    <dataValidation type="list" allowBlank="1" showInputMessage="1" sqref="O79 Q79">
      <formula1>L120114L</formula1>
    </dataValidation>
    <dataValidation type="list" allowBlank="1" showInputMessage="1" sqref="O80 Q80">
      <formula1>L150110L</formula1>
    </dataValidation>
    <dataValidation type="list" allowBlank="1" showInputMessage="1" sqref="O81 Q81">
      <formula1>L150202L</formula1>
    </dataValidation>
    <dataValidation type="list" allowBlank="1" showInputMessage="1" sqref="O82 Q82 O100 Q100">
      <formula1>L080111L</formula1>
    </dataValidation>
    <dataValidation type="list" allowBlank="1" showInputMessage="1" sqref="O83 Q83">
      <formula1>L080119L</formula1>
    </dataValidation>
    <dataValidation type="list" allowBlank="1" showInputMessage="1" sqref="O84 Q84">
      <formula1>L160107L</formula1>
    </dataValidation>
    <dataValidation type="list" allowBlank="1" showInputMessage="1" sqref="O85 Q85">
      <formula1>L160113L</formula1>
    </dataValidation>
    <dataValidation type="list" allowBlank="1" showInputMessage="1" sqref="O86 Q86">
      <formula1>L160114L</formula1>
    </dataValidation>
    <dataValidation type="list" allowBlank="1" showInputMessage="1" sqref="O87 Q87">
      <formula1>L080113L</formula1>
    </dataValidation>
    <dataValidation type="list" allowBlank="1" showInputMessage="1" sqref="O88 Q88">
      <formula1>L130502L</formula1>
    </dataValidation>
    <dataValidation type="list" allowBlank="1" showInputMessage="1" sqref="O89 Q89">
      <formula1>L020108L</formula1>
    </dataValidation>
    <dataValidation type="list" allowBlank="1" showInputMessage="1" sqref="O90 Q90">
      <formula1>L170409L</formula1>
    </dataValidation>
    <dataValidation type="list" allowBlank="1" showInputMessage="1" sqref="O91 Q91">
      <formula1>L170410L</formula1>
    </dataValidation>
    <dataValidation type="list" allowBlank="1" showInputMessage="1" sqref="O92 Q92">
      <formula1>L170503L</formula1>
    </dataValidation>
    <dataValidation type="list" allowBlank="1" showInputMessage="1" sqref="O93 Q93">
      <formula1>L170505L</formula1>
    </dataValidation>
    <dataValidation type="list" allowBlank="1" showInputMessage="1" sqref="O95 Q95">
      <formula1>L170603L</formula1>
    </dataValidation>
    <dataValidation type="list" allowBlank="1" showInputMessage="1" sqref="O96 Q96">
      <formula1>L170801L</formula1>
    </dataValidation>
    <dataValidation type="list" allowBlank="1" showInputMessage="1" sqref="O97 Q97">
      <formula1>L170903L</formula1>
    </dataValidation>
    <dataValidation type="list" allowBlank="1" showInputMessage="1" sqref="O98 Q98">
      <formula1>L180109L</formula1>
    </dataValidation>
    <dataValidation type="list" allowBlank="1" showInputMessage="1" sqref="O99 Q99">
      <formula1>L080202L</formula1>
    </dataValidation>
    <dataValidation type="list" allowBlank="1" showInputMessage="1" sqref="O101 Q101">
      <formula1>L080112L</formula1>
    </dataValidation>
    <dataValidation type="list" allowBlank="1" showInputMessage="1" sqref="O102 Q102">
      <formula1>L080409L</formula1>
    </dataValidation>
    <dataValidation type="list" allowBlank="1" showInputMessage="1" sqref="O103 Q103">
      <formula1>L080410L</formula1>
    </dataValidation>
  </dataValidations>
  <pageMargins left="0.39370078740157483" right="0.43307086614173229" top="0.47244094488188981" bottom="0.39370078740157483" header="0" footer="0.19685039370078741"/>
  <pageSetup paperSize="9" scale="46" fitToHeight="0" orientation="landscape" r:id="rId1"/>
  <headerFooter alignWithMargins="0">
    <oddFooter>&amp;C&amp;D&amp;RPágina &amp;P de &amp;N</oddFooter>
  </headerFooter>
  <drawing r:id="rId2"/>
  <picture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indexed="44"/>
    <pageSetUpPr fitToPage="1"/>
  </sheetPr>
  <dimension ref="A1:AX154"/>
  <sheetViews>
    <sheetView showGridLines="0" showRowColHeaders="0" tabSelected="1" topLeftCell="A4" zoomScale="70" zoomScaleNormal="70" zoomScaleSheetLayoutView="55" workbookViewId="0">
      <selection activeCell="G28" sqref="G28"/>
    </sheetView>
  </sheetViews>
  <sheetFormatPr baseColWidth="10" defaultColWidth="0" defaultRowHeight="13.2" zeroHeight="1" x14ac:dyDescent="0.25"/>
  <cols>
    <col min="1" max="1" width="3.6640625" style="112" customWidth="1"/>
    <col min="2" max="2" width="12.109375" style="23" customWidth="1"/>
    <col min="3" max="3" width="28.5546875" style="23" customWidth="1"/>
    <col min="4" max="4" width="14.88671875" style="23" customWidth="1"/>
    <col min="5" max="5" width="15" style="23" customWidth="1"/>
    <col min="6" max="6" width="16.33203125" style="23" customWidth="1"/>
    <col min="7" max="7" width="13.44140625" style="23" customWidth="1"/>
    <col min="8" max="8" width="13.5546875" style="23" customWidth="1"/>
    <col min="9" max="9" width="11.6640625" style="23" customWidth="1"/>
    <col min="10" max="10" width="15.6640625" style="23" customWidth="1"/>
    <col min="11" max="11" width="11.6640625" style="23" customWidth="1"/>
    <col min="12" max="12" width="16" style="23" customWidth="1"/>
    <col min="13" max="13" width="11.6640625" style="23" customWidth="1"/>
    <col min="14" max="14" width="16" style="23" customWidth="1"/>
    <col min="15" max="18" width="15.6640625" style="23" customWidth="1"/>
    <col min="19" max="19" width="17" style="23" customWidth="1"/>
    <col min="20" max="21" width="17.6640625" style="23" customWidth="1"/>
    <col min="22" max="23" width="11.6640625" style="23" customWidth="1"/>
    <col min="24" max="24" width="11.44140625" style="23" customWidth="1"/>
    <col min="25" max="25" width="3.44140625" style="32" customWidth="1"/>
    <col min="26" max="26" width="6.6640625" style="113" hidden="1" customWidth="1"/>
    <col min="27" max="27" width="11.44140625" style="113" hidden="1" customWidth="1"/>
    <col min="28" max="16384" width="11.44140625" style="23" hidden="1"/>
  </cols>
  <sheetData>
    <row r="1" spans="1:50" x14ac:dyDescent="0.25">
      <c r="A1" s="114"/>
    </row>
    <row r="2" spans="1:50" x14ac:dyDescent="0.25">
      <c r="A2" s="74"/>
    </row>
    <row r="3" spans="1:50" x14ac:dyDescent="0.25">
      <c r="A3" s="74"/>
    </row>
    <row r="4" spans="1:50" x14ac:dyDescent="0.25">
      <c r="A4" s="74"/>
    </row>
    <row r="5" spans="1:50" x14ac:dyDescent="0.25">
      <c r="A5" s="74"/>
      <c r="B5" s="115" t="s">
        <v>49</v>
      </c>
      <c r="C5" s="116"/>
    </row>
    <row r="6" spans="1:50" s="22" customFormat="1" ht="13.8" thickBot="1" x14ac:dyDescent="0.3">
      <c r="A6" s="74"/>
      <c r="B6" s="78"/>
      <c r="C6" s="23"/>
      <c r="D6" s="23"/>
      <c r="E6" s="23"/>
      <c r="F6" s="23"/>
      <c r="G6" s="23"/>
      <c r="H6" s="23"/>
      <c r="I6" s="23"/>
      <c r="J6" s="23"/>
      <c r="K6" s="23"/>
      <c r="L6" s="23"/>
      <c r="M6" s="32"/>
      <c r="N6" s="32"/>
      <c r="O6" s="23"/>
      <c r="P6" s="23"/>
      <c r="Q6" s="23"/>
      <c r="R6" s="23"/>
      <c r="S6" s="23"/>
      <c r="T6" s="33"/>
      <c r="U6" s="33"/>
      <c r="V6" s="32"/>
      <c r="W6" s="32"/>
      <c r="X6" s="23"/>
      <c r="Y6" s="32"/>
      <c r="Z6" s="113"/>
      <c r="AA6" s="11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</row>
    <row r="7" spans="1:50" s="22" customFormat="1" ht="13.8" thickBot="1" x14ac:dyDescent="0.3">
      <c r="A7" s="34">
        <v>1</v>
      </c>
      <c r="B7" s="658" t="s">
        <v>85</v>
      </c>
      <c r="C7" s="667"/>
      <c r="D7" s="667"/>
      <c r="E7" s="667"/>
      <c r="F7" s="659"/>
      <c r="M7" s="38"/>
      <c r="N7" s="38"/>
      <c r="T7" s="38"/>
      <c r="U7" s="38"/>
      <c r="V7" s="38"/>
      <c r="W7" s="38"/>
      <c r="Y7" s="38"/>
      <c r="Z7" s="85"/>
      <c r="AA7" s="85"/>
    </row>
    <row r="8" spans="1:50" s="22" customFormat="1" ht="6.75" customHeight="1" thickBot="1" x14ac:dyDescent="0.3">
      <c r="A8" s="74"/>
      <c r="B8" s="117"/>
      <c r="C8" s="117"/>
      <c r="D8" s="117"/>
      <c r="E8" s="117"/>
      <c r="F8" s="117"/>
      <c r="M8" s="38"/>
      <c r="N8" s="38"/>
      <c r="T8" s="38"/>
      <c r="U8" s="38"/>
      <c r="V8" s="38"/>
      <c r="W8" s="38"/>
      <c r="Y8" s="38"/>
      <c r="Z8" s="85"/>
      <c r="AA8" s="85"/>
    </row>
    <row r="9" spans="1:50" s="22" customFormat="1" x14ac:dyDescent="0.25">
      <c r="A9" s="74"/>
      <c r="B9" s="588" t="s">
        <v>8</v>
      </c>
      <c r="C9" s="589"/>
      <c r="D9" s="704" t="str">
        <f>IF(ISBLANK(INTRO!C18),"",INTRO!C18)</f>
        <v/>
      </c>
      <c r="E9" s="705"/>
      <c r="F9" s="706"/>
      <c r="M9" s="38"/>
      <c r="N9" s="38"/>
      <c r="T9" s="38"/>
      <c r="U9" s="38"/>
      <c r="V9" s="38"/>
      <c r="W9" s="38"/>
      <c r="Y9" s="38"/>
      <c r="Z9" s="85"/>
      <c r="AA9" s="85"/>
    </row>
    <row r="10" spans="1:50" s="22" customFormat="1" x14ac:dyDescent="0.25">
      <c r="A10" s="74"/>
      <c r="B10" s="583" t="s">
        <v>7</v>
      </c>
      <c r="C10" s="584"/>
      <c r="D10" s="707" t="str">
        <f>IF(ISBLANK(INTRO!C19),"",INTRO!C19)</f>
        <v/>
      </c>
      <c r="E10" s="708"/>
      <c r="F10" s="709"/>
      <c r="M10" s="38"/>
      <c r="N10" s="38"/>
      <c r="T10" s="38"/>
      <c r="U10" s="38"/>
      <c r="V10" s="38"/>
      <c r="W10" s="38"/>
      <c r="Y10" s="38"/>
      <c r="Z10" s="85"/>
      <c r="AA10" s="85"/>
    </row>
    <row r="11" spans="1:50" s="22" customFormat="1" ht="13.8" thickBot="1" x14ac:dyDescent="0.3">
      <c r="A11" s="74"/>
      <c r="B11" s="687" t="s">
        <v>6</v>
      </c>
      <c r="C11" s="688"/>
      <c r="D11" s="710" t="str">
        <f>IF(ISBLANK(INTRO!C20),"",INTRO!C20)</f>
        <v/>
      </c>
      <c r="E11" s="711"/>
      <c r="F11" s="712"/>
      <c r="M11" s="38"/>
      <c r="N11" s="38"/>
      <c r="T11" s="38"/>
      <c r="U11" s="38"/>
      <c r="V11" s="38"/>
      <c r="W11" s="38"/>
      <c r="Y11" s="38"/>
      <c r="Z11" s="85"/>
      <c r="AA11" s="85"/>
    </row>
    <row r="12" spans="1:50" s="22" customFormat="1" ht="13.8" thickBot="1" x14ac:dyDescent="0.3">
      <c r="A12" s="74"/>
      <c r="B12" s="28"/>
      <c r="C12" s="23"/>
      <c r="D12" s="23"/>
      <c r="E12" s="23"/>
      <c r="F12" s="23"/>
      <c r="M12" s="38"/>
      <c r="N12" s="38"/>
      <c r="T12" s="38"/>
      <c r="U12" s="38"/>
      <c r="V12" s="38"/>
      <c r="W12" s="38"/>
      <c r="Y12" s="38"/>
      <c r="Z12" s="85"/>
      <c r="AA12" s="85"/>
    </row>
    <row r="13" spans="1:50" s="22" customFormat="1" ht="13.8" thickBot="1" x14ac:dyDescent="0.3">
      <c r="A13" s="34">
        <v>2</v>
      </c>
      <c r="B13" s="658" t="s">
        <v>182</v>
      </c>
      <c r="C13" s="667"/>
      <c r="D13" s="667"/>
      <c r="E13" s="667"/>
      <c r="F13" s="659"/>
      <c r="T13" s="38"/>
      <c r="U13" s="38"/>
      <c r="V13" s="38"/>
      <c r="W13" s="38"/>
      <c r="Y13" s="38"/>
      <c r="Z13" s="85"/>
      <c r="AA13" s="85"/>
    </row>
    <row r="14" spans="1:50" s="22" customFormat="1" ht="5.25" customHeight="1" thickBot="1" x14ac:dyDescent="0.3">
      <c r="A14" s="74"/>
      <c r="B14" s="117"/>
      <c r="C14" s="117"/>
      <c r="D14" s="117"/>
      <c r="E14" s="117"/>
      <c r="F14" s="117"/>
      <c r="T14" s="38"/>
      <c r="U14" s="38"/>
      <c r="V14" s="38"/>
      <c r="W14" s="38"/>
      <c r="Y14" s="38"/>
      <c r="Z14" s="85"/>
      <c r="AA14" s="85"/>
    </row>
    <row r="15" spans="1:50" s="22" customFormat="1" ht="12.75" customHeight="1" x14ac:dyDescent="0.25">
      <c r="A15" s="74"/>
      <c r="B15" s="588" t="s">
        <v>81</v>
      </c>
      <c r="C15" s="589"/>
      <c r="D15" s="590"/>
      <c r="E15" s="591"/>
      <c r="F15" s="592"/>
      <c r="T15" s="38"/>
      <c r="U15" s="38"/>
      <c r="V15" s="38"/>
      <c r="W15" s="38"/>
      <c r="Y15" s="38"/>
      <c r="Z15" s="85"/>
      <c r="AA15" s="85"/>
    </row>
    <row r="16" spans="1:50" s="22" customFormat="1" x14ac:dyDescent="0.25">
      <c r="A16" s="74"/>
      <c r="B16" s="583" t="s">
        <v>7</v>
      </c>
      <c r="C16" s="584"/>
      <c r="D16" s="830"/>
      <c r="E16" s="831"/>
      <c r="F16" s="832"/>
      <c r="T16" s="38"/>
      <c r="U16" s="38"/>
      <c r="V16" s="38"/>
      <c r="W16" s="38"/>
      <c r="Y16" s="38"/>
      <c r="Z16" s="85"/>
      <c r="AA16" s="85"/>
    </row>
    <row r="17" spans="1:50" s="22" customFormat="1" x14ac:dyDescent="0.25">
      <c r="A17" s="74"/>
      <c r="B17" s="583" t="s">
        <v>6</v>
      </c>
      <c r="C17" s="584"/>
      <c r="D17" s="585"/>
      <c r="E17" s="586"/>
      <c r="F17" s="587"/>
      <c r="Y17" s="38"/>
      <c r="Z17" s="85"/>
      <c r="AA17" s="85"/>
    </row>
    <row r="18" spans="1:50" s="22" customFormat="1" x14ac:dyDescent="0.25">
      <c r="A18" s="74"/>
      <c r="B18" s="583" t="s">
        <v>9</v>
      </c>
      <c r="C18" s="584"/>
      <c r="D18" s="585"/>
      <c r="E18" s="586"/>
      <c r="F18" s="587"/>
      <c r="Y18" s="38"/>
      <c r="Z18" s="85"/>
      <c r="AA18" s="85"/>
    </row>
    <row r="19" spans="1:50" s="22" customFormat="1" x14ac:dyDescent="0.25">
      <c r="A19" s="74"/>
      <c r="B19" s="583" t="s">
        <v>77</v>
      </c>
      <c r="C19" s="584"/>
      <c r="D19" s="585"/>
      <c r="E19" s="586"/>
      <c r="F19" s="587"/>
      <c r="Y19" s="38"/>
      <c r="Z19" s="85"/>
      <c r="AA19" s="85"/>
    </row>
    <row r="20" spans="1:50" s="22" customFormat="1" ht="13.8" thickBot="1" x14ac:dyDescent="0.3">
      <c r="A20" s="74"/>
      <c r="B20" s="687" t="s">
        <v>78</v>
      </c>
      <c r="C20" s="688"/>
      <c r="D20" s="787"/>
      <c r="E20" s="788"/>
      <c r="F20" s="789"/>
      <c r="Y20" s="38"/>
      <c r="Z20" s="85"/>
      <c r="AA20" s="85"/>
    </row>
    <row r="21" spans="1:50" s="22" customFormat="1" ht="13.8" thickBot="1" x14ac:dyDescent="0.3">
      <c r="A21" s="74"/>
      <c r="B21" s="28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32"/>
      <c r="T21" s="23"/>
      <c r="U21" s="23"/>
      <c r="V21" s="23"/>
      <c r="W21" s="23"/>
      <c r="X21" s="23"/>
      <c r="Y21" s="32"/>
      <c r="Z21" s="113"/>
      <c r="AA21" s="11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</row>
    <row r="22" spans="1:50" s="22" customFormat="1" ht="13.8" thickBot="1" x14ac:dyDescent="0.3">
      <c r="A22" s="34">
        <v>3</v>
      </c>
      <c r="B22" s="93" t="s">
        <v>184</v>
      </c>
      <c r="C22" s="94"/>
      <c r="D22" s="118"/>
      <c r="E22" s="396"/>
      <c r="F22" s="417"/>
      <c r="G22" s="514"/>
      <c r="H22" s="518"/>
      <c r="I22" s="396"/>
      <c r="J22" s="499"/>
      <c r="K22" s="417"/>
      <c r="L22" s="397"/>
      <c r="M22" s="118"/>
      <c r="N22" s="118"/>
      <c r="O22" s="118"/>
      <c r="P22" s="118"/>
      <c r="Q22" s="118"/>
      <c r="R22" s="118"/>
      <c r="S22" s="118"/>
      <c r="T22" s="118"/>
      <c r="U22" s="118"/>
      <c r="V22" s="118"/>
      <c r="W22" s="118"/>
      <c r="X22" s="119"/>
      <c r="Y22" s="95"/>
      <c r="Z22" s="113"/>
      <c r="AA22" s="11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</row>
    <row r="23" spans="1:50" s="22" customFormat="1" ht="5.25" customHeight="1" thickBot="1" x14ac:dyDescent="0.3">
      <c r="A23" s="74"/>
      <c r="B23" s="65"/>
      <c r="C23" s="38"/>
      <c r="D23" s="38"/>
      <c r="E23" s="452"/>
      <c r="F23" s="453"/>
      <c r="G23" s="515"/>
      <c r="H23" s="519"/>
      <c r="I23" s="523"/>
      <c r="J23" s="500"/>
      <c r="K23" s="453"/>
      <c r="L23" s="454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113"/>
      <c r="AA23" s="11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</row>
    <row r="24" spans="1:50" s="22" customFormat="1" x14ac:dyDescent="0.25">
      <c r="A24" s="74"/>
      <c r="B24" s="777" t="s">
        <v>3</v>
      </c>
      <c r="C24" s="780" t="s">
        <v>4</v>
      </c>
      <c r="D24" s="784" t="s">
        <v>57</v>
      </c>
      <c r="E24" s="668" t="s">
        <v>867</v>
      </c>
      <c r="F24" s="696" t="s">
        <v>126</v>
      </c>
      <c r="G24" s="807" t="s">
        <v>860</v>
      </c>
      <c r="H24" s="816" t="s">
        <v>202</v>
      </c>
      <c r="I24" s="807" t="s">
        <v>866</v>
      </c>
      <c r="J24" s="668"/>
      <c r="K24" s="696"/>
      <c r="L24" s="692"/>
      <c r="M24" s="808"/>
      <c r="N24" s="780"/>
      <c r="O24" s="780"/>
      <c r="P24" s="780"/>
      <c r="Q24" s="780"/>
      <c r="R24" s="809"/>
      <c r="S24" s="813" t="s">
        <v>185</v>
      </c>
      <c r="T24" s="804" t="s">
        <v>870</v>
      </c>
      <c r="U24" s="809" t="s">
        <v>871</v>
      </c>
      <c r="V24" s="804" t="s">
        <v>122</v>
      </c>
      <c r="W24" s="810" t="s">
        <v>179</v>
      </c>
      <c r="X24" s="801" t="s">
        <v>1069</v>
      </c>
      <c r="Y24" s="45"/>
      <c r="Z24" s="833" t="s">
        <v>128</v>
      </c>
      <c r="AA24" s="824" t="s">
        <v>129</v>
      </c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</row>
    <row r="25" spans="1:50" s="22" customFormat="1" ht="13.5" customHeight="1" x14ac:dyDescent="0.25">
      <c r="A25" s="74"/>
      <c r="B25" s="778"/>
      <c r="C25" s="765"/>
      <c r="D25" s="785"/>
      <c r="E25" s="678"/>
      <c r="F25" s="695"/>
      <c r="G25" s="815"/>
      <c r="H25" s="744"/>
      <c r="I25" s="815" t="s">
        <v>102</v>
      </c>
      <c r="J25" s="678"/>
      <c r="K25" s="695" t="s">
        <v>30</v>
      </c>
      <c r="L25" s="693"/>
      <c r="M25" s="764" t="s">
        <v>58</v>
      </c>
      <c r="N25" s="765"/>
      <c r="O25" s="765"/>
      <c r="P25" s="765"/>
      <c r="Q25" s="765" t="s">
        <v>5</v>
      </c>
      <c r="R25" s="775"/>
      <c r="S25" s="762"/>
      <c r="T25" s="805"/>
      <c r="U25" s="775"/>
      <c r="V25" s="805"/>
      <c r="W25" s="811"/>
      <c r="X25" s="802"/>
      <c r="Y25" s="45"/>
      <c r="Z25" s="834"/>
      <c r="AA25" s="825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</row>
    <row r="26" spans="1:50" s="22" customFormat="1" x14ac:dyDescent="0.25">
      <c r="A26" s="74"/>
      <c r="B26" s="778"/>
      <c r="C26" s="765"/>
      <c r="D26" s="785"/>
      <c r="E26" s="678"/>
      <c r="F26" s="695"/>
      <c r="G26" s="815"/>
      <c r="H26" s="744"/>
      <c r="I26" s="678" t="s">
        <v>104</v>
      </c>
      <c r="J26" s="781" t="s">
        <v>125</v>
      </c>
      <c r="K26" s="695" t="s">
        <v>104</v>
      </c>
      <c r="L26" s="693" t="s">
        <v>105</v>
      </c>
      <c r="M26" s="764" t="s">
        <v>59</v>
      </c>
      <c r="N26" s="765"/>
      <c r="O26" s="765" t="s">
        <v>60</v>
      </c>
      <c r="P26" s="765"/>
      <c r="Q26" s="765" t="s">
        <v>104</v>
      </c>
      <c r="R26" s="775" t="s">
        <v>105</v>
      </c>
      <c r="S26" s="762"/>
      <c r="T26" s="805"/>
      <c r="U26" s="775"/>
      <c r="V26" s="805"/>
      <c r="W26" s="811"/>
      <c r="X26" s="802"/>
      <c r="Y26" s="45"/>
      <c r="Z26" s="834"/>
      <c r="AA26" s="825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</row>
    <row r="27" spans="1:50" s="22" customFormat="1" ht="13.8" thickBot="1" x14ac:dyDescent="0.3">
      <c r="A27" s="74"/>
      <c r="B27" s="779"/>
      <c r="C27" s="771"/>
      <c r="D27" s="786"/>
      <c r="E27" s="679"/>
      <c r="F27" s="697"/>
      <c r="G27" s="817"/>
      <c r="H27" s="745"/>
      <c r="I27" s="679"/>
      <c r="J27" s="782"/>
      <c r="K27" s="697"/>
      <c r="L27" s="694"/>
      <c r="M27" s="469" t="s">
        <v>104</v>
      </c>
      <c r="N27" s="470" t="s">
        <v>105</v>
      </c>
      <c r="O27" s="470" t="s">
        <v>104</v>
      </c>
      <c r="P27" s="470" t="s">
        <v>105</v>
      </c>
      <c r="Q27" s="771"/>
      <c r="R27" s="776"/>
      <c r="S27" s="763"/>
      <c r="T27" s="814"/>
      <c r="U27" s="776"/>
      <c r="V27" s="806"/>
      <c r="W27" s="812"/>
      <c r="X27" s="803"/>
      <c r="Y27" s="45"/>
      <c r="Z27" s="835"/>
      <c r="AA27" s="826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</row>
    <row r="28" spans="1:50" s="22" customFormat="1" ht="13.8" thickBot="1" x14ac:dyDescent="0.3">
      <c r="A28" s="74"/>
      <c r="B28" s="455">
        <v>170101</v>
      </c>
      <c r="C28" s="456" t="s">
        <v>1</v>
      </c>
      <c r="D28" s="457" t="s">
        <v>62</v>
      </c>
      <c r="E28" s="458" t="str">
        <f>IF(EGR!F26=0,"",EGR!F26)</f>
        <v/>
      </c>
      <c r="F28" s="390"/>
      <c r="G28" s="459"/>
      <c r="H28" s="510" t="str">
        <f>IF(EGR!F26&gt;0,IF(IFG!G28&gt;0,(IFG!G28-EGR!F26)/EGR!F26,""),IF(IFG!G28&gt;0,"Falta dato EGR",""))</f>
        <v/>
      </c>
      <c r="I28" s="478"/>
      <c r="J28" s="524"/>
      <c r="K28" s="409"/>
      <c r="L28" s="460"/>
      <c r="M28" s="461"/>
      <c r="N28" s="462"/>
      <c r="O28" s="463"/>
      <c r="P28" s="462"/>
      <c r="Q28" s="463"/>
      <c r="R28" s="464"/>
      <c r="S28" s="465" t="str">
        <f>IF(G28&gt;0,IF(K28+M28+O28+Q28&gt;0,-G28+(K28+M28+O28+Q28),"Indicar gestión"),IF(K28+M28+O28+Q28&gt;0,"Indicar generación",""))</f>
        <v/>
      </c>
      <c r="T28" s="466"/>
      <c r="U28" s="532"/>
      <c r="V28" s="540"/>
      <c r="W28" s="541" t="str">
        <f>IF(ISBLANK(EGR!L26),"",EGR!L26)</f>
        <v/>
      </c>
      <c r="X28" s="542" t="str">
        <f>IF(AND(LEN(W28)=0,LEN(V28)=0),"",V28-W28)</f>
        <v/>
      </c>
      <c r="Y28" s="46"/>
      <c r="Z28" s="238">
        <f>IF(Calculos!J3&gt;0,Calculos!J3,700)</f>
        <v>2500</v>
      </c>
      <c r="AA28" s="239">
        <f>IF(F28&gt;0,F28,G28/Z28*1000)</f>
        <v>0</v>
      </c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</row>
    <row r="29" spans="1:50" s="22" customFormat="1" ht="13.8" thickBot="1" x14ac:dyDescent="0.3">
      <c r="A29" s="74"/>
      <c r="B29" s="383">
        <v>170103</v>
      </c>
      <c r="C29" s="214" t="s">
        <v>63</v>
      </c>
      <c r="D29" s="271" t="s">
        <v>62</v>
      </c>
      <c r="E29" s="448" t="str">
        <f>IF(EGR!F27=0,"",EGR!F27)</f>
        <v/>
      </c>
      <c r="F29" s="276"/>
      <c r="G29" s="446"/>
      <c r="H29" s="511" t="str">
        <f>IF(EGR!F27&gt;0,IF(IFG!G29&gt;0,(IFG!G29-EGR!F27)/EGR!F27,""),IF(IFG!G29&gt;0,"Falta dato EGR",""))</f>
        <v/>
      </c>
      <c r="I29" s="274"/>
      <c r="J29" s="525"/>
      <c r="K29" s="270"/>
      <c r="L29" s="419"/>
      <c r="M29" s="13"/>
      <c r="N29" s="208"/>
      <c r="O29" s="9"/>
      <c r="P29" s="208"/>
      <c r="Q29" s="9"/>
      <c r="R29" s="210"/>
      <c r="S29" s="98" t="str">
        <f t="shared" ref="S29:S103" si="0">IF(G29&gt;0,IF(K29+M29+O29+Q29&gt;0,-G29+(K29+M29+O29+Q29),"Indicar gestión"),IF(K29+M29+O29+Q29&gt;0,"Indicar generación",""))</f>
        <v/>
      </c>
      <c r="T29" s="14"/>
      <c r="U29" s="533"/>
      <c r="V29" s="543"/>
      <c r="W29" s="539" t="str">
        <f>IF(ISBLANK(EGR!L27),"",EGR!L27)</f>
        <v/>
      </c>
      <c r="X29" s="544" t="str">
        <f t="shared" ref="X29:X92" si="1">IF(AND(LEN(W29)=0,LEN(V29)=0),"",V29-W29)</f>
        <v/>
      </c>
      <c r="Y29" s="46"/>
      <c r="Z29" s="238">
        <f>IF(Calculos!J4&gt;0,Calculos!J4,700)</f>
        <v>1500</v>
      </c>
      <c r="AA29" s="239">
        <f t="shared" ref="AA29:AA92" si="2">IF(F29&gt;0,F29,G29/Z29*1000)</f>
        <v>0</v>
      </c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</row>
    <row r="30" spans="1:50" s="22" customFormat="1" ht="27" thickBot="1" x14ac:dyDescent="0.3">
      <c r="A30" s="74"/>
      <c r="B30" s="383">
        <v>170802</v>
      </c>
      <c r="C30" s="214" t="s">
        <v>143</v>
      </c>
      <c r="D30" s="271" t="s">
        <v>1076</v>
      </c>
      <c r="E30" s="448" t="str">
        <f>IF(EGR!F28=0,"",EGR!F28)</f>
        <v/>
      </c>
      <c r="F30" s="276"/>
      <c r="G30" s="446"/>
      <c r="H30" s="511" t="str">
        <f>IF(EGR!F28&gt;0,IF(IFG!G30&gt;0,(IFG!G30-EGR!F28)/EGR!F28,""),IF(IFG!G30&gt;0,"Falta dato EGR",""))</f>
        <v/>
      </c>
      <c r="I30" s="274"/>
      <c r="J30" s="525"/>
      <c r="K30" s="270"/>
      <c r="L30" s="419"/>
      <c r="M30" s="13"/>
      <c r="N30" s="208"/>
      <c r="O30" s="9"/>
      <c r="P30" s="208"/>
      <c r="Q30" s="9"/>
      <c r="R30" s="210"/>
      <c r="S30" s="98" t="str">
        <f t="shared" si="0"/>
        <v/>
      </c>
      <c r="T30" s="14"/>
      <c r="U30" s="533"/>
      <c r="V30" s="543"/>
      <c r="W30" s="539" t="str">
        <f>IF(ISBLANK(EGR!L28),"",EGR!L28)</f>
        <v/>
      </c>
      <c r="X30" s="544" t="str">
        <f t="shared" si="1"/>
        <v/>
      </c>
      <c r="Y30" s="46"/>
      <c r="Z30" s="238">
        <f>IF(Calculos!J5&gt;0,Calculos!J5,700)</f>
        <v>875</v>
      </c>
      <c r="AA30" s="239">
        <f t="shared" si="2"/>
        <v>0</v>
      </c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</row>
    <row r="31" spans="1:50" s="22" customFormat="1" ht="27" thickBot="1" x14ac:dyDescent="0.3">
      <c r="A31" s="74"/>
      <c r="B31" s="383" t="s">
        <v>1070</v>
      </c>
      <c r="C31" s="214" t="s">
        <v>169</v>
      </c>
      <c r="D31" s="271" t="s">
        <v>34</v>
      </c>
      <c r="E31" s="448" t="str">
        <f>IF(EGR!F29=0,"",EGR!F29)</f>
        <v/>
      </c>
      <c r="F31" s="276"/>
      <c r="G31" s="446"/>
      <c r="H31" s="511" t="str">
        <f>IF(EGR!F29&gt;0,IF(IFG!G31&gt;0,(IFG!G31-EGR!F29)/EGR!F29,""),IF(IFG!G31&gt;0,"Falta dato EGR",""))</f>
        <v/>
      </c>
      <c r="I31" s="274"/>
      <c r="J31" s="525"/>
      <c r="K31" s="270"/>
      <c r="L31" s="419"/>
      <c r="M31" s="13"/>
      <c r="N31" s="208"/>
      <c r="O31" s="9"/>
      <c r="P31" s="208"/>
      <c r="Q31" s="9"/>
      <c r="R31" s="210"/>
      <c r="S31" s="98" t="str">
        <f t="shared" si="0"/>
        <v/>
      </c>
      <c r="T31" s="14"/>
      <c r="U31" s="533"/>
      <c r="V31" s="543"/>
      <c r="W31" s="539" t="str">
        <f>IF(ISBLANK(EGR!L29),"",EGR!L29)</f>
        <v/>
      </c>
      <c r="X31" s="544" t="str">
        <f t="shared" si="1"/>
        <v/>
      </c>
      <c r="Y31" s="46"/>
      <c r="Z31" s="238">
        <f>IF(Calculos!J6&gt;0,Calculos!J6,700)</f>
        <v>500</v>
      </c>
      <c r="AA31" s="239">
        <f t="shared" si="2"/>
        <v>0</v>
      </c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</row>
    <row r="32" spans="1:50" s="22" customFormat="1" ht="27" thickBot="1" x14ac:dyDescent="0.3">
      <c r="A32" s="74"/>
      <c r="B32" s="383" t="s">
        <v>1071</v>
      </c>
      <c r="C32" s="214" t="s">
        <v>142</v>
      </c>
      <c r="D32" s="271" t="s">
        <v>34</v>
      </c>
      <c r="E32" s="448" t="str">
        <f>IF(EGR!F30=0,"",EGR!F30)</f>
        <v/>
      </c>
      <c r="F32" s="276"/>
      <c r="G32" s="446"/>
      <c r="H32" s="511" t="str">
        <f>IF(EGR!F30&gt;0,IF(IFG!G32&gt;0,(IFG!G32-EGR!F30)/EGR!F30,""),IF(IFG!G32&gt;0,"Falta dato EGR",""))</f>
        <v/>
      </c>
      <c r="I32" s="274"/>
      <c r="J32" s="525"/>
      <c r="K32" s="270"/>
      <c r="L32" s="419"/>
      <c r="M32" s="13"/>
      <c r="N32" s="208"/>
      <c r="O32" s="9"/>
      <c r="P32" s="208"/>
      <c r="Q32" s="9"/>
      <c r="R32" s="210"/>
      <c r="S32" s="98" t="str">
        <f t="shared" si="0"/>
        <v/>
      </c>
      <c r="T32" s="14"/>
      <c r="U32" s="533"/>
      <c r="V32" s="543"/>
      <c r="W32" s="539" t="str">
        <f>IF(ISBLANK(EGR!L30),"",EGR!L30)</f>
        <v/>
      </c>
      <c r="X32" s="544" t="str">
        <f t="shared" si="1"/>
        <v/>
      </c>
      <c r="Y32" s="46"/>
      <c r="Z32" s="238">
        <f>IF(Calculos!J7&gt;0,Calculos!J7,700)</f>
        <v>2000</v>
      </c>
      <c r="AA32" s="239">
        <f t="shared" si="2"/>
        <v>0</v>
      </c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</row>
    <row r="33" spans="1:50" s="22" customFormat="1" ht="13.8" thickBot="1" x14ac:dyDescent="0.3">
      <c r="A33" s="74"/>
      <c r="B33" s="383">
        <v>170201</v>
      </c>
      <c r="C33" s="214" t="s">
        <v>0</v>
      </c>
      <c r="D33" s="271" t="s">
        <v>0</v>
      </c>
      <c r="E33" s="448" t="str">
        <f>IF(EGR!F31=0,"",EGR!F31)</f>
        <v/>
      </c>
      <c r="F33" s="276"/>
      <c r="G33" s="446"/>
      <c r="H33" s="511" t="str">
        <f>IF(EGR!F31&gt;0,IF(IFG!G33&gt;0,(IFG!G33-EGR!F31)/EGR!F31,""),IF(IFG!G33&gt;0,"Falta dato EGR",""))</f>
        <v/>
      </c>
      <c r="I33" s="274"/>
      <c r="J33" s="525"/>
      <c r="K33" s="270"/>
      <c r="L33" s="419"/>
      <c r="M33" s="13"/>
      <c r="N33" s="208"/>
      <c r="O33" s="9"/>
      <c r="P33" s="208"/>
      <c r="Q33" s="9"/>
      <c r="R33" s="210"/>
      <c r="S33" s="98" t="str">
        <f t="shared" si="0"/>
        <v/>
      </c>
      <c r="T33" s="14"/>
      <c r="U33" s="533"/>
      <c r="V33" s="543"/>
      <c r="W33" s="539" t="str">
        <f>IF(ISBLANK(EGR!L31),"",EGR!L31)</f>
        <v/>
      </c>
      <c r="X33" s="544" t="str">
        <f t="shared" si="1"/>
        <v/>
      </c>
      <c r="Y33" s="46"/>
      <c r="Z33" s="238">
        <f>IF(Calculos!J8&gt;0,Calculos!J8,700)</f>
        <v>545.5</v>
      </c>
      <c r="AA33" s="239">
        <f t="shared" si="2"/>
        <v>0</v>
      </c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</row>
    <row r="34" spans="1:50" s="22" customFormat="1" ht="27" thickBot="1" x14ac:dyDescent="0.3">
      <c r="A34" s="74"/>
      <c r="B34" s="383">
        <v>170202</v>
      </c>
      <c r="C34" s="214" t="s">
        <v>2</v>
      </c>
      <c r="D34" s="271" t="s">
        <v>1076</v>
      </c>
      <c r="E34" s="448" t="str">
        <f>IF(EGR!F32=0,"",EGR!F32)</f>
        <v/>
      </c>
      <c r="F34" s="276"/>
      <c r="G34" s="446"/>
      <c r="H34" s="511" t="str">
        <f>IF(EGR!F32&gt;0,IF(IFG!G34&gt;0,(IFG!G34-EGR!F32)/EGR!F32,""),IF(IFG!G34&gt;0,"Falta dato EGR",""))</f>
        <v/>
      </c>
      <c r="I34" s="274"/>
      <c r="J34" s="525"/>
      <c r="K34" s="270"/>
      <c r="L34" s="419"/>
      <c r="M34" s="13"/>
      <c r="N34" s="208"/>
      <c r="O34" s="9"/>
      <c r="P34" s="208"/>
      <c r="Q34" s="9"/>
      <c r="R34" s="210"/>
      <c r="S34" s="98" t="str">
        <f t="shared" si="0"/>
        <v/>
      </c>
      <c r="T34" s="14"/>
      <c r="U34" s="533"/>
      <c r="V34" s="543"/>
      <c r="W34" s="539" t="str">
        <f>IF(ISBLANK(EGR!L32),"",EGR!L32)</f>
        <v/>
      </c>
      <c r="X34" s="544" t="str">
        <f t="shared" si="1"/>
        <v/>
      </c>
      <c r="Y34" s="46"/>
      <c r="Z34" s="238">
        <f>IF(Calculos!J9&gt;0,Calculos!J9,700)</f>
        <v>2233.3333333333335</v>
      </c>
      <c r="AA34" s="239">
        <f t="shared" si="2"/>
        <v>0</v>
      </c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</row>
    <row r="35" spans="1:50" s="22" customFormat="1" ht="27" thickBot="1" x14ac:dyDescent="0.3">
      <c r="A35" s="74"/>
      <c r="B35" s="383">
        <v>170203</v>
      </c>
      <c r="C35" s="214" t="s">
        <v>133</v>
      </c>
      <c r="D35" s="271" t="s">
        <v>1076</v>
      </c>
      <c r="E35" s="448" t="str">
        <f>IF(EGR!F33=0,"",EGR!F33)</f>
        <v/>
      </c>
      <c r="F35" s="276"/>
      <c r="G35" s="446"/>
      <c r="H35" s="511" t="str">
        <f>IF(EGR!F33&gt;0,IF(IFG!G35&gt;0,(IFG!G35-EGR!F33)/EGR!F33,""),IF(IFG!G35&gt;0,"Falta dato EGR",""))</f>
        <v/>
      </c>
      <c r="I35" s="274"/>
      <c r="J35" s="525"/>
      <c r="K35" s="270"/>
      <c r="L35" s="419"/>
      <c r="M35" s="13"/>
      <c r="N35" s="208"/>
      <c r="O35" s="9"/>
      <c r="P35" s="208"/>
      <c r="Q35" s="9"/>
      <c r="R35" s="210"/>
      <c r="S35" s="98" t="str">
        <f t="shared" si="0"/>
        <v/>
      </c>
      <c r="T35" s="14"/>
      <c r="U35" s="533"/>
      <c r="V35" s="543"/>
      <c r="W35" s="539" t="str">
        <f>IF(ISBLANK(EGR!L33),"",EGR!L33)</f>
        <v/>
      </c>
      <c r="X35" s="544" t="str">
        <f t="shared" si="1"/>
        <v/>
      </c>
      <c r="Y35" s="46"/>
      <c r="Z35" s="238">
        <f>IF(Calculos!J10&gt;0,Calculos!J10,700)</f>
        <v>1243.8888888888889</v>
      </c>
      <c r="AA35" s="239">
        <f t="shared" si="2"/>
        <v>0</v>
      </c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</row>
    <row r="36" spans="1:50" s="22" customFormat="1" ht="40.200000000000003" thickBot="1" x14ac:dyDescent="0.3">
      <c r="A36" s="74"/>
      <c r="B36" s="383" t="s">
        <v>1072</v>
      </c>
      <c r="C36" s="214" t="s">
        <v>159</v>
      </c>
      <c r="D36" s="271" t="s">
        <v>1076</v>
      </c>
      <c r="E36" s="448" t="str">
        <f>IF(EGR!F34=0,"",EGR!F34)</f>
        <v/>
      </c>
      <c r="F36" s="276"/>
      <c r="G36" s="446"/>
      <c r="H36" s="511" t="str">
        <f>IF(EGR!F34&gt;0,IF(IFG!G36&gt;0,(IFG!G36-EGR!F34)/EGR!F34,""),IF(IFG!G36&gt;0,"Falta dato EGR",""))</f>
        <v/>
      </c>
      <c r="I36" s="274"/>
      <c r="J36" s="525"/>
      <c r="K36" s="270"/>
      <c r="L36" s="419"/>
      <c r="M36" s="13"/>
      <c r="N36" s="208"/>
      <c r="O36" s="9"/>
      <c r="P36" s="208"/>
      <c r="Q36" s="9"/>
      <c r="R36" s="210"/>
      <c r="S36" s="98" t="str">
        <f t="shared" si="0"/>
        <v/>
      </c>
      <c r="T36" s="14"/>
      <c r="U36" s="533"/>
      <c r="V36" s="543"/>
      <c r="W36" s="539" t="str">
        <f>IF(ISBLANK(EGR!L34),"",EGR!L34)</f>
        <v/>
      </c>
      <c r="X36" s="544" t="str">
        <f t="shared" si="1"/>
        <v/>
      </c>
      <c r="Y36" s="46"/>
      <c r="Z36" s="238">
        <f>IF(Calculos!J11&gt;0,Calculos!J11,700)</f>
        <v>500</v>
      </c>
      <c r="AA36" s="239">
        <f t="shared" si="2"/>
        <v>0</v>
      </c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</row>
    <row r="37" spans="1:50" s="22" customFormat="1" ht="27" thickBot="1" x14ac:dyDescent="0.3">
      <c r="A37" s="74"/>
      <c r="B37" s="383" t="s">
        <v>1073</v>
      </c>
      <c r="C37" s="214" t="s">
        <v>1074</v>
      </c>
      <c r="D37" s="271" t="s">
        <v>34</v>
      </c>
      <c r="E37" s="448" t="str">
        <f>IF(EGR!F35=0,"",EGR!F35)</f>
        <v/>
      </c>
      <c r="F37" s="276"/>
      <c r="G37" s="446"/>
      <c r="H37" s="511" t="str">
        <f>IF(EGR!F35&gt;0,IF(IFG!G37&gt;0,(IFG!G37-EGR!F35)/EGR!F35,""),IF(IFG!G37&gt;0,"Falta dato EGR",""))</f>
        <v/>
      </c>
      <c r="I37" s="274"/>
      <c r="J37" s="525"/>
      <c r="K37" s="270"/>
      <c r="L37" s="419"/>
      <c r="M37" s="13"/>
      <c r="N37" s="208"/>
      <c r="O37" s="9"/>
      <c r="P37" s="208"/>
      <c r="Q37" s="9"/>
      <c r="R37" s="210"/>
      <c r="S37" s="98" t="str">
        <f t="shared" si="0"/>
        <v/>
      </c>
      <c r="T37" s="14"/>
      <c r="U37" s="533"/>
      <c r="V37" s="543"/>
      <c r="W37" s="539" t="str">
        <f>IF(ISBLANK(EGR!L35),"",EGR!L35)</f>
        <v/>
      </c>
      <c r="X37" s="544" t="str">
        <f t="shared" si="1"/>
        <v/>
      </c>
      <c r="Y37" s="46"/>
      <c r="Z37" s="238">
        <f>IF(Calculos!J12&gt;0,Calculos!J12,700)</f>
        <v>500</v>
      </c>
      <c r="AA37" s="239">
        <f t="shared" si="2"/>
        <v>0</v>
      </c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</row>
    <row r="38" spans="1:50" s="22" customFormat="1" ht="40.200000000000003" thickBot="1" x14ac:dyDescent="0.3">
      <c r="A38" s="74"/>
      <c r="B38" s="383">
        <v>170302</v>
      </c>
      <c r="C38" s="214" t="s">
        <v>1075</v>
      </c>
      <c r="D38" s="271" t="s">
        <v>1076</v>
      </c>
      <c r="E38" s="448" t="str">
        <f>IF(EGR!F36=0,"",EGR!F36)</f>
        <v/>
      </c>
      <c r="F38" s="276"/>
      <c r="G38" s="446"/>
      <c r="H38" s="511" t="str">
        <f>IF(EGR!F36&gt;0,IF(IFG!G38&gt;0,(IFG!G38-EGR!F36)/EGR!F36,""),IF(IFG!G38&gt;0,"Falta dato EGR",""))</f>
        <v/>
      </c>
      <c r="I38" s="274"/>
      <c r="J38" s="525"/>
      <c r="K38" s="270"/>
      <c r="L38" s="419"/>
      <c r="M38" s="13"/>
      <c r="N38" s="208"/>
      <c r="O38" s="9"/>
      <c r="P38" s="208"/>
      <c r="Q38" s="9"/>
      <c r="R38" s="210"/>
      <c r="S38" s="98" t="str">
        <f t="shared" si="0"/>
        <v/>
      </c>
      <c r="T38" s="14"/>
      <c r="U38" s="533"/>
      <c r="V38" s="543"/>
      <c r="W38" s="539" t="str">
        <f>IF(ISBLANK(EGR!L36),"",EGR!L36)</f>
        <v/>
      </c>
      <c r="X38" s="544" t="str">
        <f t="shared" si="1"/>
        <v/>
      </c>
      <c r="Y38" s="46"/>
      <c r="Z38" s="238">
        <f>IF(Calculos!J13&gt;0,Calculos!J13,700)</f>
        <v>1300</v>
      </c>
      <c r="AA38" s="239">
        <f t="shared" si="2"/>
        <v>0</v>
      </c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</row>
    <row r="39" spans="1:50" s="22" customFormat="1" ht="27" thickBot="1" x14ac:dyDescent="0.3">
      <c r="A39" s="74"/>
      <c r="B39" s="383" t="s">
        <v>1077</v>
      </c>
      <c r="C39" s="214" t="s">
        <v>160</v>
      </c>
      <c r="D39" s="271" t="s">
        <v>34</v>
      </c>
      <c r="E39" s="448" t="str">
        <f>IF(EGR!F37=0,"",EGR!F37)</f>
        <v/>
      </c>
      <c r="F39" s="276"/>
      <c r="G39" s="446"/>
      <c r="H39" s="511" t="str">
        <f>IF(EGR!F37&gt;0,IF(IFG!G39&gt;0,(IFG!G39-EGR!F37)/EGR!F37,""),IF(IFG!G39&gt;0,"Falta dato EGR",""))</f>
        <v/>
      </c>
      <c r="I39" s="274"/>
      <c r="J39" s="525"/>
      <c r="K39" s="270"/>
      <c r="L39" s="419"/>
      <c r="M39" s="13"/>
      <c r="N39" s="208"/>
      <c r="O39" s="9"/>
      <c r="P39" s="208"/>
      <c r="Q39" s="9"/>
      <c r="R39" s="210"/>
      <c r="S39" s="98" t="str">
        <f t="shared" si="0"/>
        <v/>
      </c>
      <c r="T39" s="14"/>
      <c r="U39" s="533"/>
      <c r="V39" s="543"/>
      <c r="W39" s="539" t="str">
        <f>IF(ISBLANK(EGR!L37),"",EGR!L37)</f>
        <v/>
      </c>
      <c r="X39" s="544" t="str">
        <f t="shared" si="1"/>
        <v/>
      </c>
      <c r="Y39" s="46"/>
      <c r="Z39" s="238">
        <f>IF(Calculos!J14&gt;0,Calculos!J14,700)</f>
        <v>500</v>
      </c>
      <c r="AA39" s="239">
        <f t="shared" si="2"/>
        <v>0</v>
      </c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</row>
    <row r="40" spans="1:50" s="22" customFormat="1" ht="13.8" thickBot="1" x14ac:dyDescent="0.3">
      <c r="A40" s="74"/>
      <c r="B40" s="383">
        <v>170401</v>
      </c>
      <c r="C40" s="214" t="s">
        <v>66</v>
      </c>
      <c r="D40" s="271" t="s">
        <v>47</v>
      </c>
      <c r="E40" s="448" t="str">
        <f>IF(EGR!F38=0,"",EGR!F38)</f>
        <v/>
      </c>
      <c r="F40" s="276"/>
      <c r="G40" s="446"/>
      <c r="H40" s="511" t="str">
        <f>IF(EGR!F38&gt;0,IF(IFG!G40&gt;0,(IFG!G40-EGR!F38)/EGR!F38,""),IF(IFG!G40&gt;0,"Falta dato EGR",""))</f>
        <v/>
      </c>
      <c r="I40" s="274"/>
      <c r="J40" s="525"/>
      <c r="K40" s="270"/>
      <c r="L40" s="419"/>
      <c r="M40" s="13"/>
      <c r="N40" s="208"/>
      <c r="O40" s="9"/>
      <c r="P40" s="208"/>
      <c r="Q40" s="9"/>
      <c r="R40" s="210"/>
      <c r="S40" s="98" t="str">
        <f t="shared" si="0"/>
        <v/>
      </c>
      <c r="T40" s="14"/>
      <c r="U40" s="533"/>
      <c r="V40" s="543"/>
      <c r="W40" s="539" t="str">
        <f>IF(ISBLANK(EGR!L38),"",EGR!L38)</f>
        <v/>
      </c>
      <c r="X40" s="544" t="str">
        <f t="shared" si="1"/>
        <v/>
      </c>
      <c r="Y40" s="46"/>
      <c r="Z40" s="238">
        <f>IF(Calculos!J15&gt;0,Calculos!J15,700)</f>
        <v>8700</v>
      </c>
      <c r="AA40" s="239">
        <f t="shared" si="2"/>
        <v>0</v>
      </c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</row>
    <row r="41" spans="1:50" s="22" customFormat="1" ht="13.8" thickBot="1" x14ac:dyDescent="0.3">
      <c r="A41" s="74"/>
      <c r="B41" s="383">
        <v>170402</v>
      </c>
      <c r="C41" s="214" t="s">
        <v>67</v>
      </c>
      <c r="D41" s="271" t="s">
        <v>47</v>
      </c>
      <c r="E41" s="448" t="str">
        <f>IF(EGR!F39=0,"",EGR!F39)</f>
        <v/>
      </c>
      <c r="F41" s="276"/>
      <c r="G41" s="446"/>
      <c r="H41" s="511" t="str">
        <f>IF(EGR!F39&gt;0,IF(IFG!G41&gt;0,(IFG!G41-EGR!F39)/EGR!F39,""),IF(IFG!G41&gt;0,"Falta dato EGR",""))</f>
        <v/>
      </c>
      <c r="I41" s="274"/>
      <c r="J41" s="525"/>
      <c r="K41" s="270"/>
      <c r="L41" s="419"/>
      <c r="M41" s="13"/>
      <c r="N41" s="208"/>
      <c r="O41" s="9"/>
      <c r="P41" s="208"/>
      <c r="Q41" s="9"/>
      <c r="R41" s="210"/>
      <c r="S41" s="98" t="str">
        <f t="shared" si="0"/>
        <v/>
      </c>
      <c r="T41" s="14"/>
      <c r="U41" s="533"/>
      <c r="V41" s="543"/>
      <c r="W41" s="539" t="str">
        <f>IF(ISBLANK(EGR!L39),"",EGR!L39)</f>
        <v/>
      </c>
      <c r="X41" s="544" t="str">
        <f t="shared" si="1"/>
        <v/>
      </c>
      <c r="Y41" s="46"/>
      <c r="Z41" s="238">
        <f>IF(Calculos!J16&gt;0,Calculos!J16,700)</f>
        <v>2700</v>
      </c>
      <c r="AA41" s="239">
        <f t="shared" si="2"/>
        <v>0</v>
      </c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</row>
    <row r="42" spans="1:50" s="22" customFormat="1" ht="13.8" thickBot="1" x14ac:dyDescent="0.3">
      <c r="A42" s="74"/>
      <c r="B42" s="383">
        <v>170403</v>
      </c>
      <c r="C42" s="214" t="s">
        <v>135</v>
      </c>
      <c r="D42" s="271" t="s">
        <v>47</v>
      </c>
      <c r="E42" s="448" t="str">
        <f>IF(EGR!F40=0,"",EGR!F40)</f>
        <v/>
      </c>
      <c r="F42" s="276"/>
      <c r="G42" s="446"/>
      <c r="H42" s="511" t="str">
        <f>IF(EGR!F40&gt;0,IF(IFG!G42&gt;0,(IFG!G42-EGR!F40)/EGR!F40,""),IF(IFG!G42&gt;0,"Falta dato EGR",""))</f>
        <v/>
      </c>
      <c r="I42" s="274"/>
      <c r="J42" s="525"/>
      <c r="K42" s="270"/>
      <c r="L42" s="419"/>
      <c r="M42" s="13"/>
      <c r="N42" s="208"/>
      <c r="O42" s="9"/>
      <c r="P42" s="208"/>
      <c r="Q42" s="9"/>
      <c r="R42" s="210"/>
      <c r="S42" s="98" t="str">
        <f t="shared" si="0"/>
        <v/>
      </c>
      <c r="T42" s="14"/>
      <c r="U42" s="533"/>
      <c r="V42" s="543"/>
      <c r="W42" s="539" t="str">
        <f>IF(ISBLANK(EGR!L40),"",EGR!L40)</f>
        <v/>
      </c>
      <c r="X42" s="544" t="str">
        <f t="shared" si="1"/>
        <v/>
      </c>
      <c r="Y42" s="46"/>
      <c r="Z42" s="238">
        <f>IF(Calculos!J17&gt;0,Calculos!J17,700)</f>
        <v>9300</v>
      </c>
      <c r="AA42" s="239">
        <f t="shared" si="2"/>
        <v>0</v>
      </c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</row>
    <row r="43" spans="1:50" s="22" customFormat="1" ht="13.8" thickBot="1" x14ac:dyDescent="0.3">
      <c r="A43" s="74"/>
      <c r="B43" s="383">
        <v>170404</v>
      </c>
      <c r="C43" s="214" t="s">
        <v>136</v>
      </c>
      <c r="D43" s="271" t="s">
        <v>47</v>
      </c>
      <c r="E43" s="448" t="str">
        <f>IF(EGR!F41=0,"",EGR!F41)</f>
        <v/>
      </c>
      <c r="F43" s="276"/>
      <c r="G43" s="446"/>
      <c r="H43" s="511" t="str">
        <f>IF(EGR!F41&gt;0,IF(IFG!G43&gt;0,(IFG!G43-EGR!F41)/EGR!F41,""),IF(IFG!G43&gt;0,"Falta dato EGR",""))</f>
        <v/>
      </c>
      <c r="I43" s="274"/>
      <c r="J43" s="525"/>
      <c r="K43" s="270"/>
      <c r="L43" s="419"/>
      <c r="M43" s="13"/>
      <c r="N43" s="208"/>
      <c r="O43" s="9"/>
      <c r="P43" s="208"/>
      <c r="Q43" s="9"/>
      <c r="R43" s="210"/>
      <c r="S43" s="98" t="str">
        <f t="shared" si="0"/>
        <v/>
      </c>
      <c r="T43" s="14"/>
      <c r="U43" s="533"/>
      <c r="V43" s="543"/>
      <c r="W43" s="539" t="str">
        <f>IF(ISBLANK(EGR!L41),"",EGR!L41)</f>
        <v/>
      </c>
      <c r="X43" s="544" t="str">
        <f t="shared" si="1"/>
        <v/>
      </c>
      <c r="Y43" s="46"/>
      <c r="Z43" s="238">
        <f>IF(Calculos!J18&gt;0,Calculos!J18,700)</f>
        <v>9300</v>
      </c>
      <c r="AA43" s="239">
        <f t="shared" si="2"/>
        <v>0</v>
      </c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</row>
    <row r="44" spans="1:50" s="22" customFormat="1" ht="13.8" thickBot="1" x14ac:dyDescent="0.3">
      <c r="A44" s="74"/>
      <c r="B44" s="383">
        <v>170405</v>
      </c>
      <c r="C44" s="214" t="s">
        <v>1079</v>
      </c>
      <c r="D44" s="271" t="s">
        <v>47</v>
      </c>
      <c r="E44" s="448" t="str">
        <f>IF(EGR!F42=0,"",EGR!F42)</f>
        <v/>
      </c>
      <c r="F44" s="276"/>
      <c r="G44" s="446"/>
      <c r="H44" s="511" t="str">
        <f>IF(EGR!F42&gt;0,IF(IFG!G44&gt;0,(IFG!G44-EGR!F42)/EGR!F42,""),IF(IFG!G44&gt;0,"Falta dato EGR",""))</f>
        <v/>
      </c>
      <c r="I44" s="274"/>
      <c r="J44" s="525"/>
      <c r="K44" s="270"/>
      <c r="L44" s="419"/>
      <c r="M44" s="13"/>
      <c r="N44" s="208"/>
      <c r="O44" s="9"/>
      <c r="P44" s="208"/>
      <c r="Q44" s="9"/>
      <c r="R44" s="210"/>
      <c r="S44" s="98" t="str">
        <f t="shared" si="0"/>
        <v/>
      </c>
      <c r="T44" s="14"/>
      <c r="U44" s="533"/>
      <c r="V44" s="543"/>
      <c r="W44" s="539" t="str">
        <f>IF(ISBLANK(EGR!L42),"",EGR!L42)</f>
        <v/>
      </c>
      <c r="X44" s="544" t="str">
        <f t="shared" si="1"/>
        <v/>
      </c>
      <c r="Y44" s="46"/>
      <c r="Z44" s="238">
        <f>IF(Calculos!J19&gt;0,Calculos!J19,700)</f>
        <v>7850</v>
      </c>
      <c r="AA44" s="239">
        <f t="shared" si="2"/>
        <v>0</v>
      </c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</row>
    <row r="45" spans="1:50" s="22" customFormat="1" ht="13.8" thickBot="1" x14ac:dyDescent="0.3">
      <c r="A45" s="74"/>
      <c r="B45" s="383">
        <v>170406</v>
      </c>
      <c r="C45" s="214" t="s">
        <v>138</v>
      </c>
      <c r="D45" s="271" t="s">
        <v>47</v>
      </c>
      <c r="E45" s="448" t="str">
        <f>IF(EGR!F43=0,"",EGR!F43)</f>
        <v/>
      </c>
      <c r="F45" s="276"/>
      <c r="G45" s="446"/>
      <c r="H45" s="511" t="str">
        <f>IF(EGR!F43&gt;0,IF(IFG!G45&gt;0,(IFG!G45-EGR!F43)/EGR!F43,""),IF(IFG!G45&gt;0,"Falta dato EGR",""))</f>
        <v/>
      </c>
      <c r="I45" s="274"/>
      <c r="J45" s="525"/>
      <c r="K45" s="270"/>
      <c r="L45" s="419"/>
      <c r="M45" s="13"/>
      <c r="N45" s="208"/>
      <c r="O45" s="9"/>
      <c r="P45" s="208"/>
      <c r="Q45" s="9"/>
      <c r="R45" s="210"/>
      <c r="S45" s="98" t="str">
        <f t="shared" si="0"/>
        <v/>
      </c>
      <c r="T45" s="14"/>
      <c r="U45" s="533"/>
      <c r="V45" s="543"/>
      <c r="W45" s="539" t="str">
        <f>IF(ISBLANK(EGR!L43),"",EGR!L43)</f>
        <v/>
      </c>
      <c r="X45" s="544" t="str">
        <f t="shared" si="1"/>
        <v/>
      </c>
      <c r="Y45" s="46"/>
      <c r="Z45" s="238">
        <f>IF(Calculos!J20&gt;0,Calculos!J20,700)</f>
        <v>7310</v>
      </c>
      <c r="AA45" s="239">
        <f t="shared" si="2"/>
        <v>0</v>
      </c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</row>
    <row r="46" spans="1:50" s="22" customFormat="1" ht="13.8" thickBot="1" x14ac:dyDescent="0.3">
      <c r="A46" s="74"/>
      <c r="B46" s="383">
        <v>170407</v>
      </c>
      <c r="C46" s="214" t="s">
        <v>139</v>
      </c>
      <c r="D46" s="271" t="s">
        <v>47</v>
      </c>
      <c r="E46" s="448" t="str">
        <f>IF(EGR!F44=0,"",EGR!F44)</f>
        <v/>
      </c>
      <c r="F46" s="276"/>
      <c r="G46" s="446"/>
      <c r="H46" s="511" t="str">
        <f>IF(EGR!F44&gt;0,IF(IFG!G46&gt;0,(IFG!G46-EGR!F44)/EGR!F44,""),IF(IFG!G46&gt;0,"Falta dato EGR",""))</f>
        <v/>
      </c>
      <c r="I46" s="274"/>
      <c r="J46" s="525"/>
      <c r="K46" s="270"/>
      <c r="L46" s="419"/>
      <c r="M46" s="13"/>
      <c r="N46" s="208"/>
      <c r="O46" s="9"/>
      <c r="P46" s="208"/>
      <c r="Q46" s="9"/>
      <c r="R46" s="210"/>
      <c r="S46" s="98" t="str">
        <f t="shared" si="0"/>
        <v/>
      </c>
      <c r="T46" s="14"/>
      <c r="U46" s="533"/>
      <c r="V46" s="543"/>
      <c r="W46" s="539" t="str">
        <f>IF(ISBLANK(EGR!L44),"",EGR!L44)</f>
        <v/>
      </c>
      <c r="X46" s="544" t="str">
        <f t="shared" si="1"/>
        <v/>
      </c>
      <c r="Y46" s="46"/>
      <c r="Z46" s="238">
        <f>IF(Calculos!J21&gt;0,Calculos!J21,700)</f>
        <v>1500</v>
      </c>
      <c r="AA46" s="239">
        <f t="shared" si="2"/>
        <v>0</v>
      </c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</row>
    <row r="47" spans="1:50" s="22" customFormat="1" ht="13.8" thickBot="1" x14ac:dyDescent="0.3">
      <c r="A47" s="74"/>
      <c r="B47" s="383">
        <v>170411</v>
      </c>
      <c r="C47" s="214" t="s">
        <v>1080</v>
      </c>
      <c r="D47" s="271" t="s">
        <v>47</v>
      </c>
      <c r="E47" s="448" t="str">
        <f>IF(EGR!F45=0,"",EGR!F45)</f>
        <v/>
      </c>
      <c r="F47" s="276"/>
      <c r="G47" s="446"/>
      <c r="H47" s="511" t="str">
        <f>IF(EGR!F45&gt;0,IF(IFG!G47&gt;0,(IFG!G47-EGR!F45)/EGR!F45,""),IF(IFG!G47&gt;0,"Falta dato EGR",""))</f>
        <v/>
      </c>
      <c r="I47" s="274"/>
      <c r="J47" s="525"/>
      <c r="K47" s="270"/>
      <c r="L47" s="419"/>
      <c r="M47" s="13"/>
      <c r="N47" s="208"/>
      <c r="O47" s="9"/>
      <c r="P47" s="208"/>
      <c r="Q47" s="9"/>
      <c r="R47" s="210"/>
      <c r="S47" s="98" t="str">
        <f t="shared" si="0"/>
        <v/>
      </c>
      <c r="T47" s="14"/>
      <c r="U47" s="533"/>
      <c r="V47" s="543"/>
      <c r="W47" s="539" t="str">
        <f>IF(ISBLANK(EGR!L45),"",EGR!L45)</f>
        <v/>
      </c>
      <c r="X47" s="544" t="str">
        <f t="shared" si="1"/>
        <v/>
      </c>
      <c r="Y47" s="46"/>
      <c r="Z47" s="238">
        <f>IF(Calculos!J22&gt;0,Calculos!J22,700)</f>
        <v>1250</v>
      </c>
      <c r="AA47" s="239">
        <f t="shared" si="2"/>
        <v>0</v>
      </c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</row>
    <row r="48" spans="1:50" s="22" customFormat="1" ht="13.8" thickBot="1" x14ac:dyDescent="0.3">
      <c r="A48" s="74"/>
      <c r="B48" s="383">
        <v>170504</v>
      </c>
      <c r="C48" s="214" t="s">
        <v>1081</v>
      </c>
      <c r="D48" s="271" t="s">
        <v>62</v>
      </c>
      <c r="E48" s="448" t="str">
        <f>IF(EGR!F46=0,"",EGR!F46)</f>
        <v/>
      </c>
      <c r="F48" s="276"/>
      <c r="G48" s="446"/>
      <c r="H48" s="511" t="str">
        <f>IF(EGR!F46&gt;0,IF(IFG!G48&gt;0,(IFG!G48-EGR!F46)/EGR!F46,""),IF(IFG!G48&gt;0,"Falta dato EGR",""))</f>
        <v/>
      </c>
      <c r="I48" s="274"/>
      <c r="J48" s="525"/>
      <c r="K48" s="270"/>
      <c r="L48" s="419"/>
      <c r="M48" s="13"/>
      <c r="N48" s="208"/>
      <c r="O48" s="9"/>
      <c r="P48" s="208"/>
      <c r="Q48" s="9"/>
      <c r="R48" s="210"/>
      <c r="S48" s="98" t="str">
        <f t="shared" si="0"/>
        <v/>
      </c>
      <c r="T48" s="14"/>
      <c r="U48" s="533"/>
      <c r="V48" s="543"/>
      <c r="W48" s="539" t="str">
        <f>IF(ISBLANK(EGR!L46),"",EGR!L46)</f>
        <v/>
      </c>
      <c r="X48" s="544" t="str">
        <f t="shared" si="1"/>
        <v/>
      </c>
      <c r="Y48" s="46"/>
      <c r="Z48" s="238">
        <f>IF(Calculos!J23&gt;0,Calculos!J23,700)</f>
        <v>2068.4375</v>
      </c>
      <c r="AA48" s="239">
        <f t="shared" si="2"/>
        <v>0</v>
      </c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</row>
    <row r="49" spans="1:50" s="22" customFormat="1" ht="27" thickBot="1" x14ac:dyDescent="0.3">
      <c r="A49" s="74"/>
      <c r="B49" s="383">
        <v>170107</v>
      </c>
      <c r="C49" s="214" t="s">
        <v>1082</v>
      </c>
      <c r="D49" s="271" t="s">
        <v>62</v>
      </c>
      <c r="E49" s="448" t="str">
        <f>IF(EGR!F47=0,"",EGR!F47)</f>
        <v/>
      </c>
      <c r="F49" s="276"/>
      <c r="G49" s="446"/>
      <c r="H49" s="511" t="str">
        <f>IF(EGR!F47&gt;0,IF(IFG!G49&gt;0,(IFG!G49-EGR!F47)/EGR!F47,""),IF(IFG!G49&gt;0,"Falta dato EGR",""))</f>
        <v/>
      </c>
      <c r="I49" s="274"/>
      <c r="J49" s="525"/>
      <c r="K49" s="270"/>
      <c r="L49" s="419"/>
      <c r="M49" s="13"/>
      <c r="N49" s="208"/>
      <c r="O49" s="9"/>
      <c r="P49" s="208"/>
      <c r="Q49" s="9"/>
      <c r="R49" s="210"/>
      <c r="S49" s="98" t="str">
        <f t="shared" si="0"/>
        <v/>
      </c>
      <c r="T49" s="14"/>
      <c r="U49" s="533"/>
      <c r="V49" s="543"/>
      <c r="W49" s="539" t="str">
        <f>IF(ISBLANK(EGR!L47),"",EGR!L47)</f>
        <v/>
      </c>
      <c r="X49" s="544" t="str">
        <f t="shared" si="1"/>
        <v/>
      </c>
      <c r="Y49" s="46"/>
      <c r="Z49" s="238">
        <f>IF(Calculos!J24&gt;0,Calculos!J24,700)</f>
        <v>2200</v>
      </c>
      <c r="AA49" s="239">
        <f t="shared" si="2"/>
        <v>0</v>
      </c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</row>
    <row r="50" spans="1:50" s="22" customFormat="1" ht="27" thickBot="1" x14ac:dyDescent="0.3">
      <c r="A50" s="74"/>
      <c r="B50" s="383">
        <v>170604</v>
      </c>
      <c r="C50" s="214" t="s">
        <v>141</v>
      </c>
      <c r="D50" s="271" t="s">
        <v>1083</v>
      </c>
      <c r="E50" s="448" t="str">
        <f>IF(EGR!F48=0,"",EGR!F48)</f>
        <v/>
      </c>
      <c r="F50" s="276"/>
      <c r="G50" s="446"/>
      <c r="H50" s="511" t="str">
        <f>IF(EGR!F48&gt;0,IF(IFG!G50&gt;0,(IFG!G50-EGR!F48)/EGR!F48,""),IF(IFG!G50&gt;0,"Falta dato EGR",""))</f>
        <v/>
      </c>
      <c r="I50" s="274"/>
      <c r="J50" s="525"/>
      <c r="K50" s="270"/>
      <c r="L50" s="419"/>
      <c r="M50" s="13"/>
      <c r="N50" s="208"/>
      <c r="O50" s="9"/>
      <c r="P50" s="208"/>
      <c r="Q50" s="9"/>
      <c r="R50" s="210"/>
      <c r="S50" s="98" t="str">
        <f t="shared" si="0"/>
        <v/>
      </c>
      <c r="T50" s="14"/>
      <c r="U50" s="533"/>
      <c r="V50" s="543"/>
      <c r="W50" s="539" t="str">
        <f>IF(ISBLANK(EGR!L48),"",EGR!L48)</f>
        <v/>
      </c>
      <c r="X50" s="544" t="str">
        <f t="shared" si="1"/>
        <v/>
      </c>
      <c r="Y50" s="46"/>
      <c r="Z50" s="238">
        <f>IF(Calculos!J25&gt;0,Calculos!J25,700)</f>
        <v>71.25</v>
      </c>
      <c r="AA50" s="239">
        <f t="shared" si="2"/>
        <v>0</v>
      </c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</row>
    <row r="51" spans="1:50" s="22" customFormat="1" ht="27" thickBot="1" x14ac:dyDescent="0.3">
      <c r="A51" s="74"/>
      <c r="B51" s="383">
        <v>170904</v>
      </c>
      <c r="C51" s="214" t="s">
        <v>1084</v>
      </c>
      <c r="D51" s="271" t="s">
        <v>1076</v>
      </c>
      <c r="E51" s="448" t="str">
        <f>IF(EGR!F49=0,"",EGR!F49)</f>
        <v/>
      </c>
      <c r="F51" s="276"/>
      <c r="G51" s="446"/>
      <c r="H51" s="511" t="str">
        <f>IF(EGR!F49&gt;0,IF(IFG!G51&gt;0,(IFG!G51-EGR!F49)/EGR!F49,""),IF(IFG!G51&gt;0,"Falta dato EGR",""))</f>
        <v/>
      </c>
      <c r="I51" s="274"/>
      <c r="J51" s="525"/>
      <c r="K51" s="270"/>
      <c r="L51" s="419"/>
      <c r="M51" s="13"/>
      <c r="N51" s="208"/>
      <c r="O51" s="9"/>
      <c r="P51" s="208"/>
      <c r="Q51" s="9"/>
      <c r="R51" s="210"/>
      <c r="S51" s="98" t="str">
        <f t="shared" si="0"/>
        <v/>
      </c>
      <c r="T51" s="14"/>
      <c r="U51" s="533"/>
      <c r="V51" s="543"/>
      <c r="W51" s="539" t="str">
        <f>IF(ISBLANK(EGR!L49),"",EGR!L49)</f>
        <v/>
      </c>
      <c r="X51" s="544" t="str">
        <f t="shared" si="1"/>
        <v/>
      </c>
      <c r="Y51" s="46"/>
      <c r="Z51" s="238">
        <f>IF(Calculos!J26&gt;0,Calculos!J26,700)</f>
        <v>1250</v>
      </c>
      <c r="AA51" s="239">
        <f t="shared" si="2"/>
        <v>0</v>
      </c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</row>
    <row r="52" spans="1:50" s="22" customFormat="1" ht="27" thickBot="1" x14ac:dyDescent="0.3">
      <c r="A52" s="74"/>
      <c r="B52" s="383" t="s">
        <v>369</v>
      </c>
      <c r="C52" s="214" t="s">
        <v>1085</v>
      </c>
      <c r="D52" s="271" t="s">
        <v>1076</v>
      </c>
      <c r="E52" s="448" t="str">
        <f>IF(EGR!F50=0,"",EGR!F50)</f>
        <v/>
      </c>
      <c r="F52" s="276"/>
      <c r="G52" s="446"/>
      <c r="H52" s="511" t="str">
        <f>IF(EGR!F50&gt;0,IF(IFG!G52&gt;0,(IFG!G52-EGR!F50)/EGR!F50,""),IF(IFG!G52&gt;0,"Falta dato EGR",""))</f>
        <v/>
      </c>
      <c r="I52" s="274"/>
      <c r="J52" s="525"/>
      <c r="K52" s="270"/>
      <c r="L52" s="419"/>
      <c r="M52" s="13"/>
      <c r="N52" s="208"/>
      <c r="O52" s="9"/>
      <c r="P52" s="208"/>
      <c r="Q52" s="9"/>
      <c r="R52" s="210"/>
      <c r="S52" s="98" t="str">
        <f t="shared" si="0"/>
        <v/>
      </c>
      <c r="T52" s="14"/>
      <c r="U52" s="533"/>
      <c r="V52" s="543"/>
      <c r="W52" s="539" t="str">
        <f>IF(ISBLANK(EGR!L50),"",EGR!L50)</f>
        <v/>
      </c>
      <c r="X52" s="544" t="str">
        <f t="shared" si="1"/>
        <v/>
      </c>
      <c r="Y52" s="46"/>
      <c r="Z52" s="238">
        <f>IF(Calculos!J27&gt;0,Calculos!J27,700)</f>
        <v>900</v>
      </c>
      <c r="AA52" s="239">
        <f t="shared" si="2"/>
        <v>0</v>
      </c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</row>
    <row r="53" spans="1:50" s="22" customFormat="1" ht="13.8" thickBot="1" x14ac:dyDescent="0.3">
      <c r="A53" s="74"/>
      <c r="B53" s="383">
        <v>150101</v>
      </c>
      <c r="C53" s="214" t="s">
        <v>1086</v>
      </c>
      <c r="D53" s="271" t="s">
        <v>1087</v>
      </c>
      <c r="E53" s="448" t="str">
        <f>IF(EGR!F51=0,"",EGR!F51)</f>
        <v/>
      </c>
      <c r="F53" s="276"/>
      <c r="G53" s="446"/>
      <c r="H53" s="511" t="str">
        <f>IF(EGR!F51&gt;0,IF(IFG!G53&gt;0,(IFG!G53-EGR!F51)/EGR!F51,""),IF(IFG!G53&gt;0,"Falta dato EGR",""))</f>
        <v/>
      </c>
      <c r="I53" s="274"/>
      <c r="J53" s="525"/>
      <c r="K53" s="270"/>
      <c r="L53" s="419"/>
      <c r="M53" s="13"/>
      <c r="N53" s="208"/>
      <c r="O53" s="9"/>
      <c r="P53" s="208"/>
      <c r="Q53" s="9"/>
      <c r="R53" s="210"/>
      <c r="S53" s="98" t="str">
        <f t="shared" si="0"/>
        <v/>
      </c>
      <c r="T53" s="14"/>
      <c r="U53" s="533"/>
      <c r="V53" s="543"/>
      <c r="W53" s="539" t="str">
        <f>IF(ISBLANK(EGR!L51),"",EGR!L51)</f>
        <v/>
      </c>
      <c r="X53" s="544" t="str">
        <f t="shared" si="1"/>
        <v/>
      </c>
      <c r="Y53" s="46"/>
      <c r="Z53" s="238">
        <f>IF(Calculos!J28&gt;0,Calculos!J28,700)</f>
        <v>900</v>
      </c>
      <c r="AA53" s="239">
        <f t="shared" si="2"/>
        <v>0</v>
      </c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</row>
    <row r="54" spans="1:50" s="22" customFormat="1" ht="27" thickBot="1" x14ac:dyDescent="0.3">
      <c r="A54" s="74"/>
      <c r="B54" s="383">
        <v>150102</v>
      </c>
      <c r="C54" s="214" t="s">
        <v>1088</v>
      </c>
      <c r="D54" s="271" t="s">
        <v>1087</v>
      </c>
      <c r="E54" s="448" t="str">
        <f>IF(EGR!F52=0,"",EGR!F52)</f>
        <v/>
      </c>
      <c r="F54" s="276"/>
      <c r="G54" s="446"/>
      <c r="H54" s="511" t="str">
        <f>IF(EGR!F52&gt;0,IF(IFG!G54&gt;0,(IFG!G54-EGR!F52)/EGR!F52,""),IF(IFG!G54&gt;0,"Falta dato EGR",""))</f>
        <v/>
      </c>
      <c r="I54" s="274"/>
      <c r="J54" s="525"/>
      <c r="K54" s="270"/>
      <c r="L54" s="419"/>
      <c r="M54" s="13"/>
      <c r="N54" s="208"/>
      <c r="O54" s="9"/>
      <c r="P54" s="208"/>
      <c r="Q54" s="9"/>
      <c r="R54" s="210"/>
      <c r="S54" s="98" t="str">
        <f t="shared" si="0"/>
        <v/>
      </c>
      <c r="T54" s="14"/>
      <c r="U54" s="533"/>
      <c r="V54" s="543"/>
      <c r="W54" s="539" t="str">
        <f>IF(ISBLANK(EGR!L52),"",EGR!L52)</f>
        <v/>
      </c>
      <c r="X54" s="544" t="str">
        <f t="shared" si="1"/>
        <v/>
      </c>
      <c r="Y54" s="46"/>
      <c r="Z54" s="238">
        <f>IF(Calculos!J29&gt;0,Calculos!J29,700)</f>
        <v>1243.8888888888889</v>
      </c>
      <c r="AA54" s="239">
        <f t="shared" si="2"/>
        <v>0</v>
      </c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</row>
    <row r="55" spans="1:50" s="22" customFormat="1" ht="27" thickBot="1" x14ac:dyDescent="0.3">
      <c r="A55" s="74"/>
      <c r="B55" s="383">
        <v>150103</v>
      </c>
      <c r="C55" s="214" t="s">
        <v>1089</v>
      </c>
      <c r="D55" s="271" t="s">
        <v>1087</v>
      </c>
      <c r="E55" s="448" t="str">
        <f>IF(EGR!F53=0,"",EGR!F53)</f>
        <v/>
      </c>
      <c r="F55" s="276"/>
      <c r="G55" s="446"/>
      <c r="H55" s="511" t="str">
        <f>IF(EGR!F53&gt;0,IF(IFG!G55&gt;0,(IFG!G55-EGR!F53)/EGR!F53,""),IF(IFG!G55&gt;0,"Falta dato EGR",""))</f>
        <v/>
      </c>
      <c r="I55" s="274"/>
      <c r="J55" s="525"/>
      <c r="K55" s="270"/>
      <c r="L55" s="419"/>
      <c r="M55" s="13"/>
      <c r="N55" s="208"/>
      <c r="O55" s="9"/>
      <c r="P55" s="208"/>
      <c r="Q55" s="9"/>
      <c r="R55" s="210"/>
      <c r="S55" s="98" t="str">
        <f t="shared" si="0"/>
        <v/>
      </c>
      <c r="T55" s="14"/>
      <c r="U55" s="533"/>
      <c r="V55" s="543"/>
      <c r="W55" s="539" t="str">
        <f>IF(ISBLANK(EGR!L53),"",EGR!L53)</f>
        <v/>
      </c>
      <c r="X55" s="544" t="str">
        <f t="shared" si="1"/>
        <v/>
      </c>
      <c r="Y55" s="46"/>
      <c r="Z55" s="238">
        <f>IF(Calculos!J30&gt;0,Calculos!J30,700)</f>
        <v>545.5</v>
      </c>
      <c r="AA55" s="239">
        <f t="shared" si="2"/>
        <v>0</v>
      </c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</row>
    <row r="56" spans="1:50" s="22" customFormat="1" ht="27" thickBot="1" x14ac:dyDescent="0.3">
      <c r="A56" s="74"/>
      <c r="B56" s="383">
        <v>150104</v>
      </c>
      <c r="C56" s="214" t="s">
        <v>1090</v>
      </c>
      <c r="D56" s="271" t="s">
        <v>1087</v>
      </c>
      <c r="E56" s="448" t="str">
        <f>IF(EGR!F54=0,"",EGR!F54)</f>
        <v/>
      </c>
      <c r="F56" s="276"/>
      <c r="G56" s="446"/>
      <c r="H56" s="511" t="str">
        <f>IF(EGR!F54&gt;0,IF(IFG!G56&gt;0,(IFG!G56-EGR!F54)/EGR!F54,""),IF(IFG!G56&gt;0,"Falta dato EGR",""))</f>
        <v/>
      </c>
      <c r="I56" s="274"/>
      <c r="J56" s="525"/>
      <c r="K56" s="270"/>
      <c r="L56" s="419"/>
      <c r="M56" s="13"/>
      <c r="N56" s="208"/>
      <c r="O56" s="9"/>
      <c r="P56" s="208"/>
      <c r="Q56" s="9"/>
      <c r="R56" s="210"/>
      <c r="S56" s="98" t="str">
        <f t="shared" si="0"/>
        <v/>
      </c>
      <c r="T56" s="14"/>
      <c r="U56" s="533"/>
      <c r="V56" s="543"/>
      <c r="W56" s="539" t="str">
        <f>IF(ISBLANK(EGR!L54),"",EGR!L54)</f>
        <v/>
      </c>
      <c r="X56" s="544" t="str">
        <f t="shared" si="1"/>
        <v/>
      </c>
      <c r="Y56" s="46"/>
      <c r="Z56" s="238">
        <f>IF(Calculos!J31&gt;0,Calculos!J31,700)</f>
        <v>700</v>
      </c>
      <c r="AA56" s="239">
        <f t="shared" si="2"/>
        <v>0</v>
      </c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</row>
    <row r="57" spans="1:50" s="22" customFormat="1" ht="13.8" thickBot="1" x14ac:dyDescent="0.3">
      <c r="A57" s="74"/>
      <c r="B57" s="383">
        <v>150105</v>
      </c>
      <c r="C57" s="214" t="s">
        <v>1091</v>
      </c>
      <c r="D57" s="271" t="s">
        <v>1087</v>
      </c>
      <c r="E57" s="448" t="str">
        <f>IF(EGR!F55=0,"",EGR!F55)</f>
        <v/>
      </c>
      <c r="F57" s="276"/>
      <c r="G57" s="446"/>
      <c r="H57" s="511" t="str">
        <f>IF(EGR!F55&gt;0,IF(IFG!G57&gt;0,(IFG!G57-EGR!F55)/EGR!F55,""),IF(IFG!G57&gt;0,"Falta dato EGR",""))</f>
        <v/>
      </c>
      <c r="I57" s="274"/>
      <c r="J57" s="525"/>
      <c r="K57" s="270"/>
      <c r="L57" s="419"/>
      <c r="M57" s="13"/>
      <c r="N57" s="208"/>
      <c r="O57" s="9"/>
      <c r="P57" s="208"/>
      <c r="Q57" s="9"/>
      <c r="R57" s="210"/>
      <c r="S57" s="98" t="str">
        <f t="shared" si="0"/>
        <v/>
      </c>
      <c r="T57" s="14"/>
      <c r="U57" s="533"/>
      <c r="V57" s="543"/>
      <c r="W57" s="539" t="str">
        <f>IF(ISBLANK(EGR!L55),"",EGR!L55)</f>
        <v/>
      </c>
      <c r="X57" s="544" t="str">
        <f t="shared" si="1"/>
        <v/>
      </c>
      <c r="Y57" s="46"/>
      <c r="Z57" s="238">
        <f>IF(Calculos!J32&gt;0,Calculos!J32,700)</f>
        <v>700</v>
      </c>
      <c r="AA57" s="239">
        <f t="shared" si="2"/>
        <v>0</v>
      </c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</row>
    <row r="58" spans="1:50" s="22" customFormat="1" ht="13.8" thickBot="1" x14ac:dyDescent="0.3">
      <c r="A58" s="74"/>
      <c r="B58" s="383">
        <v>150106</v>
      </c>
      <c r="C58" s="214" t="s">
        <v>1092</v>
      </c>
      <c r="D58" s="271" t="s">
        <v>1087</v>
      </c>
      <c r="E58" s="448" t="str">
        <f>IF(EGR!F56=0,"",EGR!F56)</f>
        <v/>
      </c>
      <c r="F58" s="276"/>
      <c r="G58" s="446"/>
      <c r="H58" s="511" t="str">
        <f>IF(EGR!F56&gt;0,IF(IFG!G58&gt;0,(IFG!G58-EGR!F56)/EGR!F56,""),IF(IFG!G58&gt;0,"Falta dato EGR",""))</f>
        <v/>
      </c>
      <c r="I58" s="274"/>
      <c r="J58" s="525"/>
      <c r="K58" s="270"/>
      <c r="L58" s="419"/>
      <c r="M58" s="13"/>
      <c r="N58" s="208"/>
      <c r="O58" s="9"/>
      <c r="P58" s="208"/>
      <c r="Q58" s="9"/>
      <c r="R58" s="210"/>
      <c r="S58" s="98" t="str">
        <f t="shared" si="0"/>
        <v/>
      </c>
      <c r="T58" s="14"/>
      <c r="U58" s="533"/>
      <c r="V58" s="543"/>
      <c r="W58" s="539" t="str">
        <f>IF(ISBLANK(EGR!L56),"",EGR!L56)</f>
        <v/>
      </c>
      <c r="X58" s="544" t="str">
        <f t="shared" si="1"/>
        <v/>
      </c>
      <c r="Y58" s="46"/>
      <c r="Z58" s="238">
        <f>IF(Calculos!J33&gt;0,Calculos!J33,700)</f>
        <v>700</v>
      </c>
      <c r="AA58" s="239">
        <f t="shared" si="2"/>
        <v>0</v>
      </c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</row>
    <row r="59" spans="1:50" s="22" customFormat="1" ht="13.8" thickBot="1" x14ac:dyDescent="0.3">
      <c r="A59" s="74"/>
      <c r="B59" s="383" t="s">
        <v>586</v>
      </c>
      <c r="C59" s="214" t="s">
        <v>1093</v>
      </c>
      <c r="D59" s="271" t="s">
        <v>69</v>
      </c>
      <c r="E59" s="448" t="str">
        <f>IF(EGR!F57=0,"",EGR!F57)</f>
        <v/>
      </c>
      <c r="F59" s="276"/>
      <c r="G59" s="446"/>
      <c r="H59" s="511" t="str">
        <f>IF(EGR!F57&gt;0,IF(IFG!G59&gt;0,(IFG!G59-EGR!F57)/EGR!F57,""),IF(IFG!G59&gt;0,"Falta dato EGR",""))</f>
        <v/>
      </c>
      <c r="I59" s="274"/>
      <c r="J59" s="525"/>
      <c r="K59" s="270"/>
      <c r="L59" s="419"/>
      <c r="M59" s="13"/>
      <c r="N59" s="208"/>
      <c r="O59" s="9"/>
      <c r="P59" s="208"/>
      <c r="Q59" s="9"/>
      <c r="R59" s="210"/>
      <c r="S59" s="98" t="str">
        <f t="shared" si="0"/>
        <v/>
      </c>
      <c r="T59" s="14"/>
      <c r="U59" s="533"/>
      <c r="V59" s="543"/>
      <c r="W59" s="539" t="str">
        <f>IF(ISBLANK(EGR!L57),"",EGR!L57)</f>
        <v/>
      </c>
      <c r="X59" s="544" t="str">
        <f t="shared" si="1"/>
        <v/>
      </c>
      <c r="Y59" s="46"/>
      <c r="Z59" s="238">
        <f>IF(Calculos!J34&gt;0,Calculos!J34,700)</f>
        <v>700</v>
      </c>
      <c r="AA59" s="239">
        <f t="shared" si="2"/>
        <v>0</v>
      </c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 spans="1:50" s="22" customFormat="1" ht="27" thickBot="1" x14ac:dyDescent="0.3">
      <c r="A60" s="74"/>
      <c r="B60" s="383" t="s">
        <v>1094</v>
      </c>
      <c r="C60" s="214" t="s">
        <v>70</v>
      </c>
      <c r="D60" s="271" t="s">
        <v>34</v>
      </c>
      <c r="E60" s="448" t="str">
        <f>IF(EGR!F58=0,"",EGR!F58)</f>
        <v/>
      </c>
      <c r="F60" s="276"/>
      <c r="G60" s="446"/>
      <c r="H60" s="511" t="str">
        <f>IF(EGR!F58&gt;0,IF(IFG!G60&gt;0,(IFG!G60-EGR!F58)/EGR!F58,""),IF(IFG!G60&gt;0,"Falta dato EGR",""))</f>
        <v/>
      </c>
      <c r="I60" s="274"/>
      <c r="J60" s="525"/>
      <c r="K60" s="270"/>
      <c r="L60" s="419"/>
      <c r="M60" s="13"/>
      <c r="N60" s="208"/>
      <c r="O60" s="9"/>
      <c r="P60" s="208"/>
      <c r="Q60" s="9"/>
      <c r="R60" s="210"/>
      <c r="S60" s="98" t="str">
        <f t="shared" si="0"/>
        <v/>
      </c>
      <c r="T60" s="14"/>
      <c r="U60" s="533"/>
      <c r="V60" s="543"/>
      <c r="W60" s="539" t="str">
        <f>IF(ISBLANK(EGR!L58),"",EGR!L58)</f>
        <v/>
      </c>
      <c r="X60" s="544" t="str">
        <f t="shared" si="1"/>
        <v/>
      </c>
      <c r="Y60" s="46"/>
      <c r="Z60" s="238">
        <f>IF(Calculos!J35&gt;0,Calculos!J35,700)</f>
        <v>700</v>
      </c>
      <c r="AA60" s="239">
        <f t="shared" si="2"/>
        <v>0</v>
      </c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</row>
    <row r="61" spans="1:50" s="22" customFormat="1" ht="53.4" thickBot="1" x14ac:dyDescent="0.3">
      <c r="A61" s="74"/>
      <c r="B61" s="383">
        <v>200301</v>
      </c>
      <c r="C61" s="214" t="s">
        <v>1095</v>
      </c>
      <c r="D61" s="271" t="s">
        <v>1076</v>
      </c>
      <c r="E61" s="448" t="str">
        <f>IF(EGR!F59=0,"",EGR!F59)</f>
        <v/>
      </c>
      <c r="F61" s="276"/>
      <c r="G61" s="446"/>
      <c r="H61" s="511" t="str">
        <f>IF(EGR!F59&gt;0,IF(IFG!G61&gt;0,(IFG!G61-EGR!F59)/EGR!F59,""),IF(IFG!G61&gt;0,"Falta dato EGR",""))</f>
        <v/>
      </c>
      <c r="I61" s="274"/>
      <c r="J61" s="525"/>
      <c r="K61" s="270"/>
      <c r="L61" s="419"/>
      <c r="M61" s="13"/>
      <c r="N61" s="208"/>
      <c r="O61" s="9"/>
      <c r="P61" s="208"/>
      <c r="Q61" s="9"/>
      <c r="R61" s="210"/>
      <c r="S61" s="98" t="str">
        <f t="shared" si="0"/>
        <v/>
      </c>
      <c r="T61" s="14"/>
      <c r="U61" s="533"/>
      <c r="V61" s="543"/>
      <c r="W61" s="539" t="str">
        <f>IF(ISBLANK(EGR!L59),"",EGR!L59)</f>
        <v/>
      </c>
      <c r="X61" s="544" t="str">
        <f t="shared" si="1"/>
        <v/>
      </c>
      <c r="Y61" s="46"/>
      <c r="Z61" s="238">
        <f>IF(Calculos!J36&gt;0,Calculos!J36,700)</f>
        <v>900</v>
      </c>
      <c r="AA61" s="239">
        <f t="shared" si="2"/>
        <v>0</v>
      </c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  <row r="62" spans="1:50" s="22" customFormat="1" ht="13.8" thickBot="1" x14ac:dyDescent="0.3">
      <c r="A62" s="74"/>
      <c r="B62" s="383">
        <v>200307</v>
      </c>
      <c r="C62" s="214" t="s">
        <v>1096</v>
      </c>
      <c r="D62" s="271" t="s">
        <v>72</v>
      </c>
      <c r="E62" s="448" t="str">
        <f>IF(EGR!F60=0,"",EGR!F60)</f>
        <v/>
      </c>
      <c r="F62" s="276"/>
      <c r="G62" s="446"/>
      <c r="H62" s="511" t="str">
        <f>IF(EGR!F60&gt;0,IF(IFG!G62&gt;0,(IFG!G62-EGR!F60)/EGR!F60,""),IF(IFG!G62&gt;0,"Falta dato EGR",""))</f>
        <v/>
      </c>
      <c r="I62" s="274"/>
      <c r="J62" s="525"/>
      <c r="K62" s="270"/>
      <c r="L62" s="419"/>
      <c r="M62" s="13"/>
      <c r="N62" s="208"/>
      <c r="O62" s="9"/>
      <c r="P62" s="208"/>
      <c r="Q62" s="9"/>
      <c r="R62" s="210"/>
      <c r="S62" s="98" t="str">
        <f t="shared" si="0"/>
        <v/>
      </c>
      <c r="T62" s="14"/>
      <c r="U62" s="533"/>
      <c r="V62" s="543"/>
      <c r="W62" s="539" t="str">
        <f>IF(ISBLANK(EGR!L60),"",EGR!L60)</f>
        <v/>
      </c>
      <c r="X62" s="544" t="str">
        <f t="shared" si="1"/>
        <v/>
      </c>
      <c r="Y62" s="46"/>
      <c r="Z62" s="238">
        <f>IF(Calculos!J37&gt;0,Calculos!J37,700)</f>
        <v>1250</v>
      </c>
      <c r="AA62" s="239">
        <f t="shared" si="2"/>
        <v>0</v>
      </c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</row>
    <row r="63" spans="1:50" s="22" customFormat="1" ht="13.8" thickBot="1" x14ac:dyDescent="0.3">
      <c r="A63" s="74"/>
      <c r="B63" s="383">
        <v>200307</v>
      </c>
      <c r="C63" s="214" t="s">
        <v>1097</v>
      </c>
      <c r="D63" s="271" t="s">
        <v>72</v>
      </c>
      <c r="E63" s="448" t="str">
        <f>IF(EGR!F61=0,"",EGR!F61)</f>
        <v/>
      </c>
      <c r="F63" s="276"/>
      <c r="G63" s="446"/>
      <c r="H63" s="511" t="str">
        <f>IF(EGR!F61&gt;0,IF(IFG!G63&gt;0,(IFG!G63-EGR!F61)/EGR!F61,""),IF(IFG!G63&gt;0,"Falta dato EGR",""))</f>
        <v/>
      </c>
      <c r="I63" s="274"/>
      <c r="J63" s="525"/>
      <c r="K63" s="270"/>
      <c r="L63" s="419"/>
      <c r="M63" s="13"/>
      <c r="N63" s="208"/>
      <c r="O63" s="9"/>
      <c r="P63" s="208"/>
      <c r="Q63" s="9"/>
      <c r="R63" s="210"/>
      <c r="S63" s="98" t="str">
        <f t="shared" si="0"/>
        <v/>
      </c>
      <c r="T63" s="14"/>
      <c r="U63" s="533"/>
      <c r="V63" s="543"/>
      <c r="W63" s="539" t="str">
        <f>IF(ISBLANK(EGR!L61),"",EGR!L61)</f>
        <v/>
      </c>
      <c r="X63" s="544" t="str">
        <f t="shared" si="1"/>
        <v/>
      </c>
      <c r="Y63" s="46"/>
      <c r="Z63" s="238">
        <f>IF(Calculos!J38&gt;0,Calculos!J38,700)</f>
        <v>1250</v>
      </c>
      <c r="AA63" s="239">
        <f t="shared" si="2"/>
        <v>0</v>
      </c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</row>
    <row r="64" spans="1:50" s="22" customFormat="1" ht="13.8" thickBot="1" x14ac:dyDescent="0.3">
      <c r="A64" s="74"/>
      <c r="B64" s="383">
        <v>200307</v>
      </c>
      <c r="C64" s="214" t="s">
        <v>1098</v>
      </c>
      <c r="D64" s="271" t="s">
        <v>72</v>
      </c>
      <c r="E64" s="448" t="str">
        <f>IF(EGR!F62=0,"",EGR!F62)</f>
        <v/>
      </c>
      <c r="F64" s="276"/>
      <c r="G64" s="446"/>
      <c r="H64" s="511" t="str">
        <f>IF(EGR!F62&gt;0,IF(IFG!G64&gt;0,(IFG!G64-EGR!F62)/EGR!F62,""),IF(IFG!G64&gt;0,"Falta dato EGR",""))</f>
        <v/>
      </c>
      <c r="I64" s="274"/>
      <c r="J64" s="525"/>
      <c r="K64" s="270"/>
      <c r="L64" s="419"/>
      <c r="M64" s="13"/>
      <c r="N64" s="208"/>
      <c r="O64" s="9"/>
      <c r="P64" s="208"/>
      <c r="Q64" s="9"/>
      <c r="R64" s="210"/>
      <c r="S64" s="98" t="str">
        <f t="shared" si="0"/>
        <v/>
      </c>
      <c r="T64" s="14"/>
      <c r="U64" s="533"/>
      <c r="V64" s="543"/>
      <c r="W64" s="539" t="str">
        <f>IF(ISBLANK(EGR!L62),"",EGR!L62)</f>
        <v/>
      </c>
      <c r="X64" s="544" t="str">
        <f t="shared" si="1"/>
        <v/>
      </c>
      <c r="Y64" s="46"/>
      <c r="Z64" s="238">
        <f>IF(Calculos!J39&gt;0,Calculos!J39,700)</f>
        <v>1250</v>
      </c>
      <c r="AA64" s="239">
        <f t="shared" si="2"/>
        <v>0</v>
      </c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</row>
    <row r="65" spans="1:50" s="22" customFormat="1" ht="13.8" thickBot="1" x14ac:dyDescent="0.3">
      <c r="A65" s="74"/>
      <c r="B65" s="383">
        <v>200307</v>
      </c>
      <c r="C65" s="214" t="s">
        <v>1099</v>
      </c>
      <c r="D65" s="271" t="s">
        <v>72</v>
      </c>
      <c r="E65" s="448" t="str">
        <f>IF(EGR!F63=0,"",EGR!F63)</f>
        <v/>
      </c>
      <c r="F65" s="276"/>
      <c r="G65" s="446"/>
      <c r="H65" s="511" t="str">
        <f>IF(EGR!F63&gt;0,IF(IFG!G65&gt;0,(IFG!G65-EGR!F63)/EGR!F63,""),IF(IFG!G65&gt;0,"Falta dato EGR",""))</f>
        <v/>
      </c>
      <c r="I65" s="274"/>
      <c r="J65" s="525"/>
      <c r="K65" s="270"/>
      <c r="L65" s="419"/>
      <c r="M65" s="13"/>
      <c r="N65" s="208"/>
      <c r="O65" s="9"/>
      <c r="P65" s="208"/>
      <c r="Q65" s="9"/>
      <c r="R65" s="210"/>
      <c r="S65" s="98" t="str">
        <f t="shared" si="0"/>
        <v/>
      </c>
      <c r="T65" s="14"/>
      <c r="U65" s="533"/>
      <c r="V65" s="543"/>
      <c r="W65" s="539" t="str">
        <f>IF(ISBLANK(EGR!L63),"",EGR!L63)</f>
        <v/>
      </c>
      <c r="X65" s="544" t="str">
        <f t="shared" si="1"/>
        <v/>
      </c>
      <c r="Y65" s="46"/>
      <c r="Z65" s="238">
        <f>IF(Calculos!J40&gt;0,Calculos!J40,700)</f>
        <v>1250</v>
      </c>
      <c r="AA65" s="239">
        <f t="shared" si="2"/>
        <v>0</v>
      </c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</row>
    <row r="66" spans="1:50" s="22" customFormat="1" ht="40.200000000000003" thickBot="1" x14ac:dyDescent="0.3">
      <c r="A66" s="74"/>
      <c r="B66" s="383" t="s">
        <v>1094</v>
      </c>
      <c r="C66" s="214" t="s">
        <v>1100</v>
      </c>
      <c r="D66" s="271" t="s">
        <v>72</v>
      </c>
      <c r="E66" s="448" t="str">
        <f>IF(EGR!F64=0,"",EGR!F64)</f>
        <v/>
      </c>
      <c r="F66" s="276"/>
      <c r="G66" s="446"/>
      <c r="H66" s="511" t="str">
        <f>IF(EGR!F64&gt;0,IF(IFG!G66&gt;0,(IFG!G66-EGR!F64)/EGR!F64,""),IF(IFG!G66&gt;0,"Falta dato EGR",""))</f>
        <v/>
      </c>
      <c r="I66" s="274"/>
      <c r="J66" s="525"/>
      <c r="K66" s="270"/>
      <c r="L66" s="419"/>
      <c r="M66" s="13"/>
      <c r="N66" s="208"/>
      <c r="O66" s="9"/>
      <c r="P66" s="208"/>
      <c r="Q66" s="9"/>
      <c r="R66" s="210"/>
      <c r="S66" s="98" t="str">
        <f t="shared" si="0"/>
        <v/>
      </c>
      <c r="T66" s="14"/>
      <c r="U66" s="533"/>
      <c r="V66" s="543"/>
      <c r="W66" s="539" t="str">
        <f>IF(ISBLANK(EGR!L64),"",EGR!L64)</f>
        <v/>
      </c>
      <c r="X66" s="544" t="str">
        <f t="shared" si="1"/>
        <v/>
      </c>
      <c r="Y66" s="46"/>
      <c r="Z66" s="238">
        <f>IF(Calculos!J41&gt;0,Calculos!J41,700)</f>
        <v>700</v>
      </c>
      <c r="AA66" s="239">
        <f t="shared" si="2"/>
        <v>0</v>
      </c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</row>
    <row r="67" spans="1:50" s="22" customFormat="1" ht="27" thickBot="1" x14ac:dyDescent="0.3">
      <c r="A67" s="74"/>
      <c r="B67" s="383">
        <v>160214</v>
      </c>
      <c r="C67" s="214" t="s">
        <v>147</v>
      </c>
      <c r="D67" s="271" t="s">
        <v>72</v>
      </c>
      <c r="E67" s="448" t="str">
        <f>IF(EGR!F65=0,"",EGR!F65)</f>
        <v/>
      </c>
      <c r="F67" s="276"/>
      <c r="G67" s="446"/>
      <c r="H67" s="511" t="str">
        <f>IF(EGR!F65&gt;0,IF(IFG!G67&gt;0,(IFG!G67-EGR!F65)/EGR!F65,""),IF(IFG!G67&gt;0,"Falta dato EGR",""))</f>
        <v/>
      </c>
      <c r="I67" s="274"/>
      <c r="J67" s="525"/>
      <c r="K67" s="270"/>
      <c r="L67" s="419"/>
      <c r="M67" s="13"/>
      <c r="N67" s="208"/>
      <c r="O67" s="9"/>
      <c r="P67" s="208"/>
      <c r="Q67" s="9"/>
      <c r="R67" s="210"/>
      <c r="S67" s="98" t="str">
        <f t="shared" si="0"/>
        <v/>
      </c>
      <c r="T67" s="14"/>
      <c r="U67" s="533"/>
      <c r="V67" s="543"/>
      <c r="W67" s="539" t="str">
        <f>IF(ISBLANK(EGR!L65),"",EGR!L65)</f>
        <v/>
      </c>
      <c r="X67" s="544" t="str">
        <f t="shared" si="1"/>
        <v/>
      </c>
      <c r="Y67" s="46"/>
      <c r="Z67" s="238">
        <f>IF(Calculos!J42&gt;0,Calculos!J42,700)</f>
        <v>700</v>
      </c>
      <c r="AA67" s="239">
        <f t="shared" si="2"/>
        <v>0</v>
      </c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</row>
    <row r="68" spans="1:50" s="22" customFormat="1" ht="27" thickBot="1" x14ac:dyDescent="0.3">
      <c r="A68" s="74"/>
      <c r="B68" s="383">
        <v>150104</v>
      </c>
      <c r="C68" s="214" t="s">
        <v>1101</v>
      </c>
      <c r="D68" s="271" t="s">
        <v>1087</v>
      </c>
      <c r="E68" s="448" t="str">
        <f>IF(EGR!F66=0,"",EGR!F66)</f>
        <v/>
      </c>
      <c r="F68" s="276"/>
      <c r="G68" s="446"/>
      <c r="H68" s="511" t="str">
        <f>IF(EGR!F66&gt;0,IF(IFG!G68&gt;0,(IFG!G68-EGR!F66)/EGR!F66,""),IF(IFG!G68&gt;0,"Falta dato EGR",""))</f>
        <v/>
      </c>
      <c r="I68" s="274"/>
      <c r="J68" s="525"/>
      <c r="K68" s="270"/>
      <c r="L68" s="419"/>
      <c r="M68" s="13"/>
      <c r="N68" s="208"/>
      <c r="O68" s="9"/>
      <c r="P68" s="208"/>
      <c r="Q68" s="9"/>
      <c r="R68" s="210"/>
      <c r="S68" s="98" t="str">
        <f t="shared" si="0"/>
        <v/>
      </c>
      <c r="T68" s="14"/>
      <c r="U68" s="533"/>
      <c r="V68" s="543"/>
      <c r="W68" s="539" t="str">
        <f>IF(ISBLANK(EGR!L66),"",EGR!L66)</f>
        <v/>
      </c>
      <c r="X68" s="544" t="str">
        <f t="shared" si="1"/>
        <v/>
      </c>
      <c r="Y68" s="46"/>
      <c r="Z68" s="238">
        <f>IF(Calculos!J43&gt;0,Calculos!J43,700)</f>
        <v>700</v>
      </c>
      <c r="AA68" s="239">
        <f t="shared" si="2"/>
        <v>0</v>
      </c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</row>
    <row r="69" spans="1:50" s="22" customFormat="1" ht="13.8" thickBot="1" x14ac:dyDescent="0.3">
      <c r="A69" s="74"/>
      <c r="B69" s="383" t="s">
        <v>438</v>
      </c>
      <c r="C69" s="214" t="s">
        <v>1091</v>
      </c>
      <c r="D69" s="271" t="s">
        <v>1087</v>
      </c>
      <c r="E69" s="448" t="str">
        <f>IF(EGR!F67=0,"",EGR!F67)</f>
        <v/>
      </c>
      <c r="F69" s="276"/>
      <c r="G69" s="446"/>
      <c r="H69" s="511" t="str">
        <f>IF(EGR!F67&gt;0,IF(IFG!G69&gt;0,(IFG!G69-EGR!F67)/EGR!F67,""),IF(IFG!G69&gt;0,"Falta dato EGR",""))</f>
        <v/>
      </c>
      <c r="I69" s="274"/>
      <c r="J69" s="525"/>
      <c r="K69" s="270"/>
      <c r="L69" s="419"/>
      <c r="M69" s="13"/>
      <c r="N69" s="208"/>
      <c r="O69" s="9"/>
      <c r="P69" s="208"/>
      <c r="Q69" s="9"/>
      <c r="R69" s="210"/>
      <c r="S69" s="98" t="str">
        <f t="shared" si="0"/>
        <v/>
      </c>
      <c r="T69" s="14"/>
      <c r="U69" s="533"/>
      <c r="V69" s="543"/>
      <c r="W69" s="539" t="str">
        <f>IF(ISBLANK(EGR!L67),"",EGR!L67)</f>
        <v/>
      </c>
      <c r="X69" s="544" t="str">
        <f t="shared" si="1"/>
        <v/>
      </c>
      <c r="Y69" s="46"/>
      <c r="Z69" s="238">
        <f>IF(Calculos!J44&gt;0,Calculos!J44,700)</f>
        <v>700</v>
      </c>
      <c r="AA69" s="239">
        <f t="shared" si="2"/>
        <v>0</v>
      </c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</row>
    <row r="70" spans="1:50" s="22" customFormat="1" ht="40.200000000000003" thickBot="1" x14ac:dyDescent="0.3">
      <c r="A70" s="74"/>
      <c r="B70" s="383" t="s">
        <v>1102</v>
      </c>
      <c r="C70" s="214" t="s">
        <v>1103</v>
      </c>
      <c r="D70" s="271" t="s">
        <v>34</v>
      </c>
      <c r="E70" s="448" t="str">
        <f>IF(EGR!F68=0,"",EGR!F68)</f>
        <v/>
      </c>
      <c r="F70" s="276"/>
      <c r="G70" s="446"/>
      <c r="H70" s="511" t="str">
        <f>IF(EGR!F68&gt;0,IF(IFG!G70&gt;0,(IFG!G70-EGR!F68)/EGR!F68,""),IF(IFG!G70&gt;0,"Falta dato EGR",""))</f>
        <v/>
      </c>
      <c r="I70" s="274"/>
      <c r="J70" s="525"/>
      <c r="K70" s="270"/>
      <c r="L70" s="419"/>
      <c r="M70" s="13"/>
      <c r="N70" s="208"/>
      <c r="O70" s="9"/>
      <c r="P70" s="208"/>
      <c r="Q70" s="9"/>
      <c r="R70" s="210"/>
      <c r="S70" s="98" t="str">
        <f t="shared" si="0"/>
        <v/>
      </c>
      <c r="T70" s="14"/>
      <c r="U70" s="533"/>
      <c r="V70" s="543"/>
      <c r="W70" s="539" t="str">
        <f>IF(ISBLANK(EGR!L68),"",EGR!L68)</f>
        <v/>
      </c>
      <c r="X70" s="544" t="str">
        <f t="shared" si="1"/>
        <v/>
      </c>
      <c r="Y70" s="46"/>
      <c r="Z70" s="238">
        <f>IF(Calculos!J45&gt;0,Calculos!J45,700)</f>
        <v>500</v>
      </c>
      <c r="AA70" s="239">
        <f t="shared" si="2"/>
        <v>0</v>
      </c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</row>
    <row r="71" spans="1:50" s="22" customFormat="1" ht="27" thickBot="1" x14ac:dyDescent="0.3">
      <c r="A71" s="74"/>
      <c r="B71" s="383" t="s">
        <v>1104</v>
      </c>
      <c r="C71" s="214" t="s">
        <v>151</v>
      </c>
      <c r="D71" s="271" t="s">
        <v>34</v>
      </c>
      <c r="E71" s="448" t="str">
        <f>IF(EGR!F69=0,"",EGR!F69)</f>
        <v/>
      </c>
      <c r="F71" s="276"/>
      <c r="G71" s="446"/>
      <c r="H71" s="511" t="str">
        <f>IF(EGR!F69&gt;0,IF(IFG!G71&gt;0,(IFG!G71-EGR!F69)/EGR!F69,""),IF(IFG!G71&gt;0,"Falta dato EGR",""))</f>
        <v/>
      </c>
      <c r="I71" s="274"/>
      <c r="J71" s="525"/>
      <c r="K71" s="270"/>
      <c r="L71" s="419"/>
      <c r="M71" s="13"/>
      <c r="N71" s="208"/>
      <c r="O71" s="9"/>
      <c r="P71" s="208"/>
      <c r="Q71" s="9"/>
      <c r="R71" s="210"/>
      <c r="S71" s="98" t="str">
        <f t="shared" si="0"/>
        <v/>
      </c>
      <c r="T71" s="14"/>
      <c r="U71" s="533"/>
      <c r="V71" s="543"/>
      <c r="W71" s="539" t="str">
        <f>IF(ISBLANK(EGR!L69),"",EGR!L69)</f>
        <v/>
      </c>
      <c r="X71" s="544" t="str">
        <f t="shared" si="1"/>
        <v/>
      </c>
      <c r="Y71" s="46"/>
      <c r="Z71" s="238">
        <f>IF(Calculos!J46&gt;0,Calculos!J46,700)</f>
        <v>500</v>
      </c>
      <c r="AA71" s="239">
        <f t="shared" si="2"/>
        <v>0</v>
      </c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</row>
    <row r="72" spans="1:50" s="22" customFormat="1" ht="40.200000000000003" thickBot="1" x14ac:dyDescent="0.3">
      <c r="A72" s="74"/>
      <c r="B72" s="383" t="s">
        <v>1105</v>
      </c>
      <c r="C72" s="214" t="s">
        <v>157</v>
      </c>
      <c r="D72" s="271" t="s">
        <v>34</v>
      </c>
      <c r="E72" s="448" t="str">
        <f>IF(EGR!F70=0,"",EGR!F70)</f>
        <v/>
      </c>
      <c r="F72" s="276"/>
      <c r="G72" s="446"/>
      <c r="H72" s="511" t="str">
        <f>IF(EGR!F70&gt;0,IF(IFG!G72&gt;0,(IFG!G72-EGR!F70)/EGR!F70,""),IF(IFG!G72&gt;0,"Falta dato EGR",""))</f>
        <v/>
      </c>
      <c r="I72" s="274"/>
      <c r="J72" s="525"/>
      <c r="K72" s="270"/>
      <c r="L72" s="419"/>
      <c r="M72" s="13"/>
      <c r="N72" s="208"/>
      <c r="O72" s="9"/>
      <c r="P72" s="208"/>
      <c r="Q72" s="9"/>
      <c r="R72" s="210"/>
      <c r="S72" s="98" t="str">
        <f t="shared" si="0"/>
        <v/>
      </c>
      <c r="T72" s="14"/>
      <c r="U72" s="533"/>
      <c r="V72" s="543"/>
      <c r="W72" s="539" t="str">
        <f>IF(ISBLANK(EGR!L70),"",EGR!L70)</f>
        <v/>
      </c>
      <c r="X72" s="544" t="str">
        <f t="shared" si="1"/>
        <v/>
      </c>
      <c r="Y72" s="46"/>
      <c r="Z72" s="238">
        <f>IF(Calculos!J47&gt;0,Calculos!J47,700)</f>
        <v>500</v>
      </c>
      <c r="AA72" s="239">
        <f t="shared" si="2"/>
        <v>0</v>
      </c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</row>
    <row r="73" spans="1:50" s="22" customFormat="1" ht="40.200000000000003" thickBot="1" x14ac:dyDescent="0.3">
      <c r="A73" s="74"/>
      <c r="B73" s="383" t="s">
        <v>1106</v>
      </c>
      <c r="C73" s="214" t="s">
        <v>1107</v>
      </c>
      <c r="D73" s="271" t="s">
        <v>34</v>
      </c>
      <c r="E73" s="448" t="str">
        <f>IF(EGR!F71=0,"",EGR!F71)</f>
        <v/>
      </c>
      <c r="F73" s="276"/>
      <c r="G73" s="446"/>
      <c r="H73" s="511" t="str">
        <f>IF(EGR!F71&gt;0,IF(IFG!G73&gt;0,(IFG!G73-EGR!F71)/EGR!F71,""),IF(IFG!G73&gt;0,"Falta dato EGR",""))</f>
        <v/>
      </c>
      <c r="I73" s="274"/>
      <c r="J73" s="525"/>
      <c r="K73" s="270"/>
      <c r="L73" s="419"/>
      <c r="M73" s="13"/>
      <c r="N73" s="208"/>
      <c r="O73" s="9"/>
      <c r="P73" s="208"/>
      <c r="Q73" s="9"/>
      <c r="R73" s="210"/>
      <c r="S73" s="98" t="str">
        <f t="shared" si="0"/>
        <v/>
      </c>
      <c r="T73" s="14"/>
      <c r="U73" s="533"/>
      <c r="V73" s="543"/>
      <c r="W73" s="539" t="str">
        <f>IF(ISBLANK(EGR!L71),"",EGR!L71)</f>
        <v/>
      </c>
      <c r="X73" s="544" t="str">
        <f t="shared" si="1"/>
        <v/>
      </c>
      <c r="Y73" s="46"/>
      <c r="Z73" s="238">
        <f>IF(Calculos!J48&gt;0,Calculos!J48,700)</f>
        <v>700</v>
      </c>
      <c r="AA73" s="239">
        <f t="shared" si="2"/>
        <v>0</v>
      </c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</row>
    <row r="74" spans="1:50" s="22" customFormat="1" ht="27" thickBot="1" x14ac:dyDescent="0.3">
      <c r="A74" s="74"/>
      <c r="B74" s="383" t="s">
        <v>1108</v>
      </c>
      <c r="C74" s="214" t="s">
        <v>74</v>
      </c>
      <c r="D74" s="271" t="s">
        <v>34</v>
      </c>
      <c r="E74" s="448" t="str">
        <f>IF(EGR!F72=0,"",EGR!F72)</f>
        <v/>
      </c>
      <c r="F74" s="276"/>
      <c r="G74" s="446"/>
      <c r="H74" s="511" t="str">
        <f>IF(EGR!F72&gt;0,IF(IFG!G74&gt;0,(IFG!G74-EGR!F72)/EGR!F72,""),IF(IFG!G74&gt;0,"Falta dato EGR",""))</f>
        <v/>
      </c>
      <c r="I74" s="274"/>
      <c r="J74" s="525"/>
      <c r="K74" s="270"/>
      <c r="L74" s="419"/>
      <c r="M74" s="13"/>
      <c r="N74" s="208"/>
      <c r="O74" s="9"/>
      <c r="P74" s="208"/>
      <c r="Q74" s="9"/>
      <c r="R74" s="210"/>
      <c r="S74" s="98" t="str">
        <f t="shared" si="0"/>
        <v/>
      </c>
      <c r="T74" s="14"/>
      <c r="U74" s="533"/>
      <c r="V74" s="543"/>
      <c r="W74" s="539" t="str">
        <f>IF(ISBLANK(EGR!L72),"",EGR!L72)</f>
        <v/>
      </c>
      <c r="X74" s="544" t="str">
        <f t="shared" si="1"/>
        <v/>
      </c>
      <c r="Y74" s="46"/>
      <c r="Z74" s="238">
        <f>IF(Calculos!J49&gt;0,Calculos!J49,700)</f>
        <v>9300</v>
      </c>
      <c r="AA74" s="239">
        <f t="shared" si="2"/>
        <v>0</v>
      </c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</row>
    <row r="75" spans="1:50" s="22" customFormat="1" ht="27" thickBot="1" x14ac:dyDescent="0.3">
      <c r="A75" s="74"/>
      <c r="B75" s="383" t="s">
        <v>1109</v>
      </c>
      <c r="C75" s="214" t="s">
        <v>1110</v>
      </c>
      <c r="D75" s="271" t="s">
        <v>34</v>
      </c>
      <c r="E75" s="448" t="str">
        <f>IF(EGR!F73=0,"",EGR!F73)</f>
        <v/>
      </c>
      <c r="F75" s="276"/>
      <c r="G75" s="446"/>
      <c r="H75" s="511" t="str">
        <f>IF(EGR!F73&gt;0,IF(IFG!G75&gt;0,(IFG!G75-EGR!F73)/EGR!F73,""),IF(IFG!G75&gt;0,"Falta dato EGR",""))</f>
        <v/>
      </c>
      <c r="I75" s="274"/>
      <c r="J75" s="525"/>
      <c r="K75" s="270"/>
      <c r="L75" s="419"/>
      <c r="M75" s="13"/>
      <c r="N75" s="208"/>
      <c r="O75" s="9"/>
      <c r="P75" s="208"/>
      <c r="Q75" s="9"/>
      <c r="R75" s="210"/>
      <c r="S75" s="98" t="str">
        <f t="shared" si="0"/>
        <v/>
      </c>
      <c r="T75" s="14"/>
      <c r="U75" s="533"/>
      <c r="V75" s="543"/>
      <c r="W75" s="539" t="str">
        <f>IF(ISBLANK(EGR!L73),"",EGR!L73)</f>
        <v/>
      </c>
      <c r="X75" s="544" t="str">
        <f t="shared" si="1"/>
        <v/>
      </c>
      <c r="Y75" s="46"/>
      <c r="Z75" s="238">
        <f>IF(Calculos!J50&gt;0,Calculos!J50,700)</f>
        <v>700</v>
      </c>
      <c r="AA75" s="239">
        <f t="shared" si="2"/>
        <v>0</v>
      </c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</row>
    <row r="76" spans="1:50" s="22" customFormat="1" ht="27" thickBot="1" x14ac:dyDescent="0.3">
      <c r="A76" s="74"/>
      <c r="B76" s="383" t="s">
        <v>1111</v>
      </c>
      <c r="C76" s="214" t="s">
        <v>152</v>
      </c>
      <c r="D76" s="271" t="s">
        <v>34</v>
      </c>
      <c r="E76" s="448" t="str">
        <f>IF(EGR!F74=0,"",EGR!F74)</f>
        <v/>
      </c>
      <c r="F76" s="276"/>
      <c r="G76" s="446"/>
      <c r="H76" s="511" t="str">
        <f>IF(EGR!F74&gt;0,IF(IFG!G76&gt;0,(IFG!G76-EGR!F74)/EGR!F74,""),IF(IFG!G76&gt;0,"Falta dato EGR",""))</f>
        <v/>
      </c>
      <c r="I76" s="274"/>
      <c r="J76" s="525"/>
      <c r="K76" s="270"/>
      <c r="L76" s="419"/>
      <c r="M76" s="13"/>
      <c r="N76" s="208"/>
      <c r="O76" s="9"/>
      <c r="P76" s="208"/>
      <c r="Q76" s="9"/>
      <c r="R76" s="210"/>
      <c r="S76" s="98" t="str">
        <f t="shared" si="0"/>
        <v/>
      </c>
      <c r="T76" s="14"/>
      <c r="U76" s="533"/>
      <c r="V76" s="543"/>
      <c r="W76" s="539" t="str">
        <f>IF(ISBLANK(EGR!L74),"",EGR!L74)</f>
        <v/>
      </c>
      <c r="X76" s="544" t="str">
        <f t="shared" si="1"/>
        <v/>
      </c>
      <c r="Y76" s="46"/>
      <c r="Z76" s="238">
        <f>IF(Calculos!J51&gt;0,Calculos!J51,700)</f>
        <v>500</v>
      </c>
      <c r="AA76" s="239">
        <f t="shared" si="2"/>
        <v>0</v>
      </c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</row>
    <row r="77" spans="1:50" s="22" customFormat="1" ht="27" thickBot="1" x14ac:dyDescent="0.3">
      <c r="A77" s="74"/>
      <c r="B77" s="383" t="s">
        <v>1112</v>
      </c>
      <c r="C77" s="214" t="s">
        <v>153</v>
      </c>
      <c r="D77" s="271" t="s">
        <v>34</v>
      </c>
      <c r="E77" s="448" t="str">
        <f>IF(EGR!F75=0,"",EGR!F75)</f>
        <v/>
      </c>
      <c r="F77" s="276"/>
      <c r="G77" s="446"/>
      <c r="H77" s="511" t="str">
        <f>IF(EGR!F75&gt;0,IF(IFG!G77&gt;0,(IFG!G77-EGR!F75)/EGR!F75,""),IF(IFG!G77&gt;0,"Falta dato EGR",""))</f>
        <v/>
      </c>
      <c r="I77" s="274"/>
      <c r="J77" s="525"/>
      <c r="K77" s="270"/>
      <c r="L77" s="419"/>
      <c r="M77" s="13"/>
      <c r="N77" s="208"/>
      <c r="O77" s="9"/>
      <c r="P77" s="208"/>
      <c r="Q77" s="9"/>
      <c r="R77" s="210"/>
      <c r="S77" s="98" t="str">
        <f t="shared" si="0"/>
        <v/>
      </c>
      <c r="T77" s="14"/>
      <c r="U77" s="533"/>
      <c r="V77" s="543"/>
      <c r="W77" s="539" t="str">
        <f>IF(ISBLANK(EGR!L75),"",EGR!L75)</f>
        <v/>
      </c>
      <c r="X77" s="544" t="str">
        <f t="shared" si="1"/>
        <v/>
      </c>
      <c r="Y77" s="46"/>
      <c r="Z77" s="238">
        <f>IF(Calculos!J52&gt;0,Calculos!J52,700)</f>
        <v>500</v>
      </c>
      <c r="AA77" s="239">
        <f t="shared" si="2"/>
        <v>0</v>
      </c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</row>
    <row r="78" spans="1:50" s="22" customFormat="1" ht="27" thickBot="1" x14ac:dyDescent="0.3">
      <c r="A78" s="74"/>
      <c r="B78" s="383" t="s">
        <v>1113</v>
      </c>
      <c r="C78" s="214" t="s">
        <v>1114</v>
      </c>
      <c r="D78" s="271" t="s">
        <v>34</v>
      </c>
      <c r="E78" s="448" t="str">
        <f>IF(EGR!F76=0,"",EGR!F76)</f>
        <v/>
      </c>
      <c r="F78" s="276"/>
      <c r="G78" s="446"/>
      <c r="H78" s="511" t="str">
        <f>IF(EGR!F76&gt;0,IF(IFG!G78&gt;0,(IFG!G78-EGR!F76)/EGR!F76,""),IF(IFG!G78&gt;0,"Falta dato EGR",""))</f>
        <v/>
      </c>
      <c r="I78" s="274"/>
      <c r="J78" s="525"/>
      <c r="K78" s="270"/>
      <c r="L78" s="419"/>
      <c r="M78" s="13"/>
      <c r="N78" s="208"/>
      <c r="O78" s="9"/>
      <c r="P78" s="208"/>
      <c r="Q78" s="9"/>
      <c r="R78" s="210"/>
      <c r="S78" s="98" t="str">
        <f t="shared" si="0"/>
        <v/>
      </c>
      <c r="T78" s="14"/>
      <c r="U78" s="533"/>
      <c r="V78" s="543"/>
      <c r="W78" s="539" t="str">
        <f>IF(ISBLANK(EGR!L76),"",EGR!L76)</f>
        <v/>
      </c>
      <c r="X78" s="544" t="str">
        <f t="shared" si="1"/>
        <v/>
      </c>
      <c r="Y78" s="46"/>
      <c r="Z78" s="238">
        <f>IF(Calculos!J53&gt;0,Calculos!J53,700)</f>
        <v>700</v>
      </c>
      <c r="AA78" s="239">
        <f t="shared" si="2"/>
        <v>0</v>
      </c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</row>
    <row r="79" spans="1:50" s="22" customFormat="1" ht="27" thickBot="1" x14ac:dyDescent="0.3">
      <c r="A79" s="74"/>
      <c r="B79" s="383" t="s">
        <v>1115</v>
      </c>
      <c r="C79" s="214" t="s">
        <v>1116</v>
      </c>
      <c r="D79" s="271" t="s">
        <v>34</v>
      </c>
      <c r="E79" s="448" t="str">
        <f>IF(EGR!F77=0,"",EGR!F77)</f>
        <v/>
      </c>
      <c r="F79" s="276"/>
      <c r="G79" s="446"/>
      <c r="H79" s="511" t="str">
        <f>IF(EGR!F77&gt;0,IF(IFG!G79&gt;0,(IFG!G79-EGR!F77)/EGR!F77,""),IF(IFG!G79&gt;0,"Falta dato EGR",""))</f>
        <v/>
      </c>
      <c r="I79" s="274"/>
      <c r="J79" s="525"/>
      <c r="K79" s="270"/>
      <c r="L79" s="419"/>
      <c r="M79" s="13"/>
      <c r="N79" s="208"/>
      <c r="O79" s="9"/>
      <c r="P79" s="208"/>
      <c r="Q79" s="9"/>
      <c r="R79" s="210"/>
      <c r="S79" s="98" t="str">
        <f t="shared" si="0"/>
        <v/>
      </c>
      <c r="T79" s="14"/>
      <c r="U79" s="533"/>
      <c r="V79" s="543"/>
      <c r="W79" s="539" t="str">
        <f>IF(ISBLANK(EGR!L77),"",EGR!L77)</f>
        <v/>
      </c>
      <c r="X79" s="544" t="str">
        <f t="shared" si="1"/>
        <v/>
      </c>
      <c r="Y79" s="46"/>
      <c r="Z79" s="238">
        <f>IF(Calculos!J54&gt;0,Calculos!J54,700)</f>
        <v>700</v>
      </c>
      <c r="AA79" s="239">
        <f t="shared" si="2"/>
        <v>0</v>
      </c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</row>
    <row r="80" spans="1:50" s="22" customFormat="1" ht="27" thickBot="1" x14ac:dyDescent="0.3">
      <c r="A80" s="74"/>
      <c r="B80" s="383" t="s">
        <v>1117</v>
      </c>
      <c r="C80" s="214" t="s">
        <v>1118</v>
      </c>
      <c r="D80" s="271" t="s">
        <v>34</v>
      </c>
      <c r="E80" s="448" t="str">
        <f>IF(EGR!F78=0,"",EGR!F78)</f>
        <v/>
      </c>
      <c r="F80" s="276"/>
      <c r="G80" s="446"/>
      <c r="H80" s="511" t="str">
        <f>IF(EGR!F78&gt;0,IF(IFG!G80&gt;0,(IFG!G80-EGR!F78)/EGR!F78,""),IF(IFG!G80&gt;0,"Falta dato EGR",""))</f>
        <v/>
      </c>
      <c r="I80" s="274"/>
      <c r="J80" s="525"/>
      <c r="K80" s="270"/>
      <c r="L80" s="419"/>
      <c r="M80" s="268"/>
      <c r="N80" s="212"/>
      <c r="O80" s="200"/>
      <c r="P80" s="212"/>
      <c r="Q80" s="200"/>
      <c r="R80" s="215"/>
      <c r="S80" s="98" t="str">
        <f t="shared" si="0"/>
        <v/>
      </c>
      <c r="T80" s="216"/>
      <c r="U80" s="534"/>
      <c r="V80" s="543"/>
      <c r="W80" s="539" t="str">
        <f>IF(ISBLANK(EGR!L78),"",EGR!L78)</f>
        <v/>
      </c>
      <c r="X80" s="544" t="str">
        <f t="shared" si="1"/>
        <v/>
      </c>
      <c r="Y80" s="46"/>
      <c r="Z80" s="238">
        <f>IF(Calculos!J55&gt;0,Calculos!J55,700)</f>
        <v>500</v>
      </c>
      <c r="AA80" s="239">
        <f t="shared" si="2"/>
        <v>0</v>
      </c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</row>
    <row r="81" spans="1:50" s="22" customFormat="1" ht="27" thickBot="1" x14ac:dyDescent="0.3">
      <c r="A81" s="74"/>
      <c r="B81" s="383" t="s">
        <v>1119</v>
      </c>
      <c r="C81" s="214" t="s">
        <v>1120</v>
      </c>
      <c r="D81" s="271" t="s">
        <v>34</v>
      </c>
      <c r="E81" s="448" t="str">
        <f>IF(EGR!F79=0,"",EGR!F79)</f>
        <v/>
      </c>
      <c r="F81" s="276"/>
      <c r="G81" s="446"/>
      <c r="H81" s="511" t="str">
        <f>IF(EGR!F79&gt;0,IF(IFG!G81&gt;0,(IFG!G81-EGR!F79)/EGR!F79,""),IF(IFG!G81&gt;0,"Falta dato EGR",""))</f>
        <v/>
      </c>
      <c r="I81" s="274"/>
      <c r="J81" s="525"/>
      <c r="K81" s="270"/>
      <c r="L81" s="419"/>
      <c r="M81" s="268"/>
      <c r="N81" s="212"/>
      <c r="O81" s="200"/>
      <c r="P81" s="212"/>
      <c r="Q81" s="200"/>
      <c r="R81" s="215"/>
      <c r="S81" s="98" t="str">
        <f t="shared" si="0"/>
        <v/>
      </c>
      <c r="T81" s="216"/>
      <c r="U81" s="534"/>
      <c r="V81" s="543"/>
      <c r="W81" s="539" t="str">
        <f>IF(ISBLANK(EGR!L79),"",EGR!L79)</f>
        <v/>
      </c>
      <c r="X81" s="544" t="str">
        <f t="shared" si="1"/>
        <v/>
      </c>
      <c r="Y81" s="46"/>
      <c r="Z81" s="238">
        <f>IF(Calculos!J56&gt;0,Calculos!J56,700)</f>
        <v>500</v>
      </c>
      <c r="AA81" s="239">
        <f t="shared" si="2"/>
        <v>0</v>
      </c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</row>
    <row r="82" spans="1:50" s="22" customFormat="1" ht="27" thickBot="1" x14ac:dyDescent="0.3">
      <c r="A82" s="74"/>
      <c r="B82" s="383" t="s">
        <v>1121</v>
      </c>
      <c r="C82" s="214" t="s">
        <v>1122</v>
      </c>
      <c r="D82" s="271" t="s">
        <v>34</v>
      </c>
      <c r="E82" s="448" t="str">
        <f>IF(EGR!F80=0,"",EGR!F80)</f>
        <v/>
      </c>
      <c r="F82" s="276"/>
      <c r="G82" s="446"/>
      <c r="H82" s="511" t="str">
        <f>IF(EGR!F80&gt;0,IF(IFG!G82&gt;0,(IFG!G82-EGR!F80)/EGR!F80,""),IF(IFG!G82&gt;0,"Falta dato EGR",""))</f>
        <v/>
      </c>
      <c r="I82" s="274"/>
      <c r="J82" s="525"/>
      <c r="K82" s="270"/>
      <c r="L82" s="419"/>
      <c r="M82" s="268"/>
      <c r="N82" s="212"/>
      <c r="O82" s="200"/>
      <c r="P82" s="212"/>
      <c r="Q82" s="200"/>
      <c r="R82" s="215"/>
      <c r="S82" s="98" t="str">
        <f t="shared" si="0"/>
        <v/>
      </c>
      <c r="T82" s="216"/>
      <c r="U82" s="534"/>
      <c r="V82" s="543"/>
      <c r="W82" s="539" t="str">
        <f>IF(ISBLANK(EGR!L80),"",EGR!L80)</f>
        <v/>
      </c>
      <c r="X82" s="544" t="str">
        <f t="shared" si="1"/>
        <v/>
      </c>
      <c r="Y82" s="46"/>
      <c r="Z82" s="238">
        <f>IF(Calculos!J57&gt;0,Calculos!J57,700)</f>
        <v>700</v>
      </c>
      <c r="AA82" s="239">
        <f t="shared" si="2"/>
        <v>0</v>
      </c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</row>
    <row r="83" spans="1:50" s="22" customFormat="1" ht="27" thickBot="1" x14ac:dyDescent="0.3">
      <c r="A83" s="74"/>
      <c r="B83" s="383" t="s">
        <v>1123</v>
      </c>
      <c r="C83" s="214" t="s">
        <v>1124</v>
      </c>
      <c r="D83" s="271" t="s">
        <v>34</v>
      </c>
      <c r="E83" s="448" t="str">
        <f>IF(EGR!F81=0,"",EGR!F81)</f>
        <v/>
      </c>
      <c r="F83" s="276"/>
      <c r="G83" s="446"/>
      <c r="H83" s="511" t="str">
        <f>IF(EGR!F81&gt;0,IF(IFG!G83&gt;0,(IFG!G83-EGR!F81)/EGR!F81,""),IF(IFG!G83&gt;0,"Falta dato EGR",""))</f>
        <v/>
      </c>
      <c r="I83" s="274"/>
      <c r="J83" s="525"/>
      <c r="K83" s="270"/>
      <c r="L83" s="419"/>
      <c r="M83" s="268"/>
      <c r="N83" s="212"/>
      <c r="O83" s="200"/>
      <c r="P83" s="212"/>
      <c r="Q83" s="200"/>
      <c r="R83" s="215"/>
      <c r="S83" s="98" t="str">
        <f t="shared" si="0"/>
        <v/>
      </c>
      <c r="T83" s="216"/>
      <c r="U83" s="534"/>
      <c r="V83" s="543"/>
      <c r="W83" s="539" t="str">
        <f>IF(ISBLANK(EGR!L81),"",EGR!L81)</f>
        <v/>
      </c>
      <c r="X83" s="544" t="str">
        <f t="shared" si="1"/>
        <v/>
      </c>
      <c r="Y83" s="46"/>
      <c r="Z83" s="238">
        <f>IF(Calculos!J58&gt;0,Calculos!J58,700)</f>
        <v>700</v>
      </c>
      <c r="AA83" s="239">
        <f t="shared" si="2"/>
        <v>0</v>
      </c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</row>
    <row r="84" spans="1:50" s="22" customFormat="1" ht="27" thickBot="1" x14ac:dyDescent="0.3">
      <c r="A84" s="74"/>
      <c r="B84" s="383" t="s">
        <v>1125</v>
      </c>
      <c r="C84" s="214" t="s">
        <v>75</v>
      </c>
      <c r="D84" s="271" t="s">
        <v>34</v>
      </c>
      <c r="E84" s="448" t="str">
        <f>IF(EGR!F82=0,"",EGR!F82)</f>
        <v/>
      </c>
      <c r="F84" s="276"/>
      <c r="G84" s="446"/>
      <c r="H84" s="511" t="str">
        <f>IF(EGR!F82&gt;0,IF(IFG!G84&gt;0,(IFG!G84-EGR!F82)/EGR!F82,""),IF(IFG!G84&gt;0,"Falta dato EGR",""))</f>
        <v/>
      </c>
      <c r="I84" s="274"/>
      <c r="J84" s="525"/>
      <c r="K84" s="270"/>
      <c r="L84" s="419"/>
      <c r="M84" s="268"/>
      <c r="N84" s="212"/>
      <c r="O84" s="200"/>
      <c r="P84" s="212"/>
      <c r="Q84" s="200"/>
      <c r="R84" s="215"/>
      <c r="S84" s="98" t="str">
        <f t="shared" si="0"/>
        <v/>
      </c>
      <c r="T84" s="216"/>
      <c r="U84" s="534"/>
      <c r="V84" s="543"/>
      <c r="W84" s="539" t="str">
        <f>IF(ISBLANK(EGR!L82),"",EGR!L82)</f>
        <v/>
      </c>
      <c r="X84" s="544" t="str">
        <f t="shared" si="1"/>
        <v/>
      </c>
      <c r="Y84" s="46"/>
      <c r="Z84" s="238">
        <f>IF(Calculos!J59&gt;0,Calculos!J59,700)</f>
        <v>500</v>
      </c>
      <c r="AA84" s="239">
        <f t="shared" si="2"/>
        <v>0</v>
      </c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</row>
    <row r="85" spans="1:50" s="22" customFormat="1" ht="27" thickBot="1" x14ac:dyDescent="0.3">
      <c r="A85" s="74"/>
      <c r="B85" s="383" t="s">
        <v>1126</v>
      </c>
      <c r="C85" s="214" t="s">
        <v>1127</v>
      </c>
      <c r="D85" s="271" t="s">
        <v>34</v>
      </c>
      <c r="E85" s="448" t="str">
        <f>IF(EGR!F83=0,"",EGR!F83)</f>
        <v/>
      </c>
      <c r="F85" s="276"/>
      <c r="G85" s="446"/>
      <c r="H85" s="511" t="str">
        <f>IF(EGR!F83&gt;0,IF(IFG!G85&gt;0,(IFG!G85-EGR!F83)/EGR!F83,""),IF(IFG!G85&gt;0,"Falta dato EGR",""))</f>
        <v/>
      </c>
      <c r="I85" s="274"/>
      <c r="J85" s="525"/>
      <c r="K85" s="270"/>
      <c r="L85" s="419"/>
      <c r="M85" s="268"/>
      <c r="N85" s="212"/>
      <c r="O85" s="200"/>
      <c r="P85" s="212"/>
      <c r="Q85" s="200"/>
      <c r="R85" s="215"/>
      <c r="S85" s="98" t="str">
        <f t="shared" si="0"/>
        <v/>
      </c>
      <c r="T85" s="216"/>
      <c r="U85" s="534"/>
      <c r="V85" s="543"/>
      <c r="W85" s="539" t="str">
        <f>IF(ISBLANK(EGR!L83),"",EGR!L83)</f>
        <v/>
      </c>
      <c r="X85" s="544" t="str">
        <f t="shared" si="1"/>
        <v/>
      </c>
      <c r="Y85" s="46"/>
      <c r="Z85" s="238">
        <f>IF(Calculos!J60&gt;0,Calculos!J60,700)</f>
        <v>500</v>
      </c>
      <c r="AA85" s="239">
        <f t="shared" si="2"/>
        <v>0</v>
      </c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</row>
    <row r="86" spans="1:50" s="22" customFormat="1" ht="27" thickBot="1" x14ac:dyDescent="0.3">
      <c r="A86" s="74"/>
      <c r="B86" s="383" t="s">
        <v>1128</v>
      </c>
      <c r="C86" s="214" t="s">
        <v>1129</v>
      </c>
      <c r="D86" s="271" t="s">
        <v>34</v>
      </c>
      <c r="E86" s="448" t="str">
        <f>IF(EGR!F84=0,"",EGR!F84)</f>
        <v/>
      </c>
      <c r="F86" s="276"/>
      <c r="G86" s="446"/>
      <c r="H86" s="511" t="str">
        <f>IF(EGR!F84&gt;0,IF(IFG!G86&gt;0,(IFG!G86-EGR!F84)/EGR!F84,""),IF(IFG!G86&gt;0,"Falta dato EGR",""))</f>
        <v/>
      </c>
      <c r="I86" s="274"/>
      <c r="J86" s="525"/>
      <c r="K86" s="270"/>
      <c r="L86" s="419"/>
      <c r="M86" s="268"/>
      <c r="N86" s="212"/>
      <c r="O86" s="200"/>
      <c r="P86" s="212"/>
      <c r="Q86" s="200"/>
      <c r="R86" s="215"/>
      <c r="S86" s="98" t="str">
        <f t="shared" si="0"/>
        <v/>
      </c>
      <c r="T86" s="216"/>
      <c r="U86" s="534"/>
      <c r="V86" s="543"/>
      <c r="W86" s="539" t="str">
        <f>IF(ISBLANK(EGR!L84),"",EGR!L84)</f>
        <v/>
      </c>
      <c r="X86" s="544" t="str">
        <f t="shared" si="1"/>
        <v/>
      </c>
      <c r="Y86" s="46"/>
      <c r="Z86" s="238">
        <f>IF(Calculos!J61&gt;0,Calculos!J61,700)</f>
        <v>500</v>
      </c>
      <c r="AA86" s="239">
        <f t="shared" si="2"/>
        <v>0</v>
      </c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</row>
    <row r="87" spans="1:50" s="22" customFormat="1" ht="27" thickBot="1" x14ac:dyDescent="0.3">
      <c r="A87" s="74"/>
      <c r="B87" s="383" t="s">
        <v>1130</v>
      </c>
      <c r="C87" s="214" t="s">
        <v>1131</v>
      </c>
      <c r="D87" s="271" t="s">
        <v>34</v>
      </c>
      <c r="E87" s="448" t="str">
        <f>IF(EGR!F85=0,"",EGR!F85)</f>
        <v/>
      </c>
      <c r="F87" s="276"/>
      <c r="G87" s="446"/>
      <c r="H87" s="511" t="str">
        <f>IF(EGR!F85&gt;0,IF(IFG!G87&gt;0,(IFG!G87-EGR!F85)/EGR!F85,""),IF(IFG!G87&gt;0,"Falta dato EGR",""))</f>
        <v/>
      </c>
      <c r="I87" s="274"/>
      <c r="J87" s="525"/>
      <c r="K87" s="270"/>
      <c r="L87" s="419"/>
      <c r="M87" s="268"/>
      <c r="N87" s="212"/>
      <c r="O87" s="200"/>
      <c r="P87" s="212"/>
      <c r="Q87" s="200"/>
      <c r="R87" s="215"/>
      <c r="S87" s="98" t="str">
        <f t="shared" si="0"/>
        <v/>
      </c>
      <c r="T87" s="216"/>
      <c r="U87" s="534"/>
      <c r="V87" s="543"/>
      <c r="W87" s="539" t="str">
        <f>IF(ISBLANK(EGR!L85),"",EGR!L85)</f>
        <v/>
      </c>
      <c r="X87" s="544" t="str">
        <f t="shared" si="1"/>
        <v/>
      </c>
      <c r="Y87" s="46"/>
      <c r="Z87" s="238">
        <f>IF(Calculos!J62&gt;0,Calculos!J62,700)</f>
        <v>700</v>
      </c>
      <c r="AA87" s="239">
        <f t="shared" si="2"/>
        <v>0</v>
      </c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</row>
    <row r="88" spans="1:50" s="22" customFormat="1" ht="27" thickBot="1" x14ac:dyDescent="0.3">
      <c r="A88" s="74"/>
      <c r="B88" s="383" t="s">
        <v>1132</v>
      </c>
      <c r="C88" s="214" t="s">
        <v>1133</v>
      </c>
      <c r="D88" s="271" t="s">
        <v>34</v>
      </c>
      <c r="E88" s="448" t="str">
        <f>IF(EGR!F86=0,"",EGR!F86)</f>
        <v/>
      </c>
      <c r="F88" s="276"/>
      <c r="G88" s="446"/>
      <c r="H88" s="511" t="str">
        <f>IF(EGR!F86&gt;0,IF(IFG!G88&gt;0,(IFG!G88-EGR!F86)/EGR!F86,""),IF(IFG!G88&gt;0,"Falta dato EGR",""))</f>
        <v/>
      </c>
      <c r="I88" s="274"/>
      <c r="J88" s="525"/>
      <c r="K88" s="270"/>
      <c r="L88" s="419"/>
      <c r="M88" s="268"/>
      <c r="N88" s="212"/>
      <c r="O88" s="200"/>
      <c r="P88" s="212"/>
      <c r="Q88" s="200"/>
      <c r="R88" s="215"/>
      <c r="S88" s="98" t="str">
        <f t="shared" si="0"/>
        <v/>
      </c>
      <c r="T88" s="216"/>
      <c r="U88" s="534"/>
      <c r="V88" s="543"/>
      <c r="W88" s="539" t="str">
        <f>IF(ISBLANK(EGR!L86),"",EGR!L86)</f>
        <v/>
      </c>
      <c r="X88" s="544" t="str">
        <f t="shared" si="1"/>
        <v/>
      </c>
      <c r="Y88" s="46"/>
      <c r="Z88" s="238">
        <f>IF(Calculos!J63&gt;0,Calculos!J63,700)</f>
        <v>700</v>
      </c>
      <c r="AA88" s="239">
        <f t="shared" si="2"/>
        <v>0</v>
      </c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</row>
    <row r="89" spans="1:50" s="22" customFormat="1" ht="27" thickBot="1" x14ac:dyDescent="0.3">
      <c r="A89" s="74"/>
      <c r="B89" s="383" t="s">
        <v>1134</v>
      </c>
      <c r="C89" s="214" t="s">
        <v>1135</v>
      </c>
      <c r="D89" s="271" t="s">
        <v>34</v>
      </c>
      <c r="E89" s="448" t="str">
        <f>IF(EGR!F87=0,"",EGR!F87)</f>
        <v/>
      </c>
      <c r="F89" s="276"/>
      <c r="G89" s="446"/>
      <c r="H89" s="511" t="str">
        <f>IF(EGR!F87&gt;0,IF(IFG!G89&gt;0,(IFG!G89-EGR!F87)/EGR!F87,""),IF(IFG!G89&gt;0,"Falta dato EGR",""))</f>
        <v/>
      </c>
      <c r="I89" s="274"/>
      <c r="J89" s="525"/>
      <c r="K89" s="270"/>
      <c r="L89" s="419"/>
      <c r="M89" s="268"/>
      <c r="N89" s="212"/>
      <c r="O89" s="200"/>
      <c r="P89" s="212"/>
      <c r="Q89" s="200"/>
      <c r="R89" s="215"/>
      <c r="S89" s="98" t="str">
        <f t="shared" si="0"/>
        <v/>
      </c>
      <c r="T89" s="216"/>
      <c r="U89" s="534"/>
      <c r="V89" s="543"/>
      <c r="W89" s="539" t="str">
        <f>IF(ISBLANK(EGR!L87),"",EGR!L87)</f>
        <v/>
      </c>
      <c r="X89" s="544" t="str">
        <f t="shared" si="1"/>
        <v/>
      </c>
      <c r="Y89" s="46"/>
      <c r="Z89" s="238">
        <f>IF(Calculos!J64&gt;0,Calculos!J64,700)</f>
        <v>700</v>
      </c>
      <c r="AA89" s="239">
        <f t="shared" si="2"/>
        <v>0</v>
      </c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</row>
    <row r="90" spans="1:50" s="22" customFormat="1" ht="40.200000000000003" thickBot="1" x14ac:dyDescent="0.3">
      <c r="A90" s="74"/>
      <c r="B90" s="383" t="s">
        <v>1136</v>
      </c>
      <c r="C90" s="214" t="s">
        <v>167</v>
      </c>
      <c r="D90" s="271" t="s">
        <v>34</v>
      </c>
      <c r="E90" s="448" t="str">
        <f>IF(EGR!F88=0,"",EGR!F88)</f>
        <v/>
      </c>
      <c r="F90" s="276"/>
      <c r="G90" s="446"/>
      <c r="H90" s="511" t="str">
        <f>IF(EGR!F88&gt;0,IF(IFG!G90&gt;0,(IFG!G90-EGR!F88)/EGR!F88,""),IF(IFG!G90&gt;0,"Falta dato EGR",""))</f>
        <v/>
      </c>
      <c r="I90" s="274"/>
      <c r="J90" s="525"/>
      <c r="K90" s="270"/>
      <c r="L90" s="419"/>
      <c r="M90" s="268"/>
      <c r="N90" s="212"/>
      <c r="O90" s="200"/>
      <c r="P90" s="212"/>
      <c r="Q90" s="200"/>
      <c r="R90" s="215"/>
      <c r="S90" s="98" t="str">
        <f t="shared" si="0"/>
        <v/>
      </c>
      <c r="T90" s="216"/>
      <c r="U90" s="534"/>
      <c r="V90" s="543"/>
      <c r="W90" s="539" t="str">
        <f>IF(ISBLANK(EGR!L88),"",EGR!L88)</f>
        <v/>
      </c>
      <c r="X90" s="544" t="str">
        <f t="shared" si="1"/>
        <v/>
      </c>
      <c r="Y90" s="46"/>
      <c r="Z90" s="238">
        <f>IF(Calculos!J65&gt;0,Calculos!J65,700)</f>
        <v>500</v>
      </c>
      <c r="AA90" s="239">
        <f t="shared" si="2"/>
        <v>0</v>
      </c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</row>
    <row r="91" spans="1:50" s="22" customFormat="1" ht="40.200000000000003" thickBot="1" x14ac:dyDescent="0.3">
      <c r="A91" s="74"/>
      <c r="B91" s="383" t="s">
        <v>1137</v>
      </c>
      <c r="C91" s="214" t="s">
        <v>168</v>
      </c>
      <c r="D91" s="271" t="s">
        <v>34</v>
      </c>
      <c r="E91" s="448" t="str">
        <f>IF(EGR!F89=0,"",EGR!F89)</f>
        <v/>
      </c>
      <c r="F91" s="276"/>
      <c r="G91" s="446"/>
      <c r="H91" s="511" t="str">
        <f>IF(EGR!F89&gt;0,IF(IFG!G91&gt;0,(IFG!G91-EGR!F89)/EGR!F89,""),IF(IFG!G91&gt;0,"Falta dato EGR",""))</f>
        <v/>
      </c>
      <c r="I91" s="274"/>
      <c r="J91" s="525"/>
      <c r="K91" s="270"/>
      <c r="L91" s="419"/>
      <c r="M91" s="268"/>
      <c r="N91" s="212"/>
      <c r="O91" s="200"/>
      <c r="P91" s="212"/>
      <c r="Q91" s="200"/>
      <c r="R91" s="215"/>
      <c r="S91" s="98" t="str">
        <f t="shared" si="0"/>
        <v/>
      </c>
      <c r="T91" s="216"/>
      <c r="U91" s="534"/>
      <c r="V91" s="543"/>
      <c r="W91" s="539" t="str">
        <f>IF(ISBLANK(EGR!L89),"",EGR!L89)</f>
        <v/>
      </c>
      <c r="X91" s="544" t="str">
        <f t="shared" si="1"/>
        <v/>
      </c>
      <c r="Y91" s="46"/>
      <c r="Z91" s="238">
        <f>IF(Calculos!J66&gt;0,Calculos!J66,700)</f>
        <v>500</v>
      </c>
      <c r="AA91" s="239">
        <f t="shared" si="2"/>
        <v>0</v>
      </c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</row>
    <row r="92" spans="1:50" s="22" customFormat="1" ht="27" thickBot="1" x14ac:dyDescent="0.3">
      <c r="A92" s="74"/>
      <c r="B92" s="383" t="s">
        <v>1138</v>
      </c>
      <c r="C92" s="214" t="s">
        <v>161</v>
      </c>
      <c r="D92" s="271" t="s">
        <v>34</v>
      </c>
      <c r="E92" s="448" t="str">
        <f>IF(EGR!F90=0,"",EGR!F90)</f>
        <v/>
      </c>
      <c r="F92" s="276"/>
      <c r="G92" s="446"/>
      <c r="H92" s="511" t="str">
        <f>IF(EGR!F90&gt;0,IF(IFG!G92&gt;0,(IFG!G92-EGR!F90)/EGR!F90,""),IF(IFG!G92&gt;0,"Falta dato EGR",""))</f>
        <v/>
      </c>
      <c r="I92" s="274"/>
      <c r="J92" s="525"/>
      <c r="K92" s="270"/>
      <c r="L92" s="419"/>
      <c r="M92" s="268"/>
      <c r="N92" s="212"/>
      <c r="O92" s="200"/>
      <c r="P92" s="212"/>
      <c r="Q92" s="200"/>
      <c r="R92" s="215"/>
      <c r="S92" s="98" t="str">
        <f t="shared" si="0"/>
        <v/>
      </c>
      <c r="T92" s="216"/>
      <c r="U92" s="534"/>
      <c r="V92" s="543"/>
      <c r="W92" s="539" t="str">
        <f>IF(ISBLANK(EGR!L90),"",EGR!L90)</f>
        <v/>
      </c>
      <c r="X92" s="544" t="str">
        <f t="shared" si="1"/>
        <v/>
      </c>
      <c r="Y92" s="46"/>
      <c r="Z92" s="238">
        <f>IF(Calculos!J67&gt;0,Calculos!J67,700)</f>
        <v>500</v>
      </c>
      <c r="AA92" s="239">
        <f t="shared" si="2"/>
        <v>0</v>
      </c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</row>
    <row r="93" spans="1:50" s="22" customFormat="1" ht="27" thickBot="1" x14ac:dyDescent="0.3">
      <c r="A93" s="74"/>
      <c r="B93" s="383" t="s">
        <v>1139</v>
      </c>
      <c r="C93" s="214" t="s">
        <v>1140</v>
      </c>
      <c r="D93" s="271" t="s">
        <v>34</v>
      </c>
      <c r="E93" s="448" t="str">
        <f>IF(EGR!F91=0,"",EGR!F91)</f>
        <v/>
      </c>
      <c r="F93" s="276"/>
      <c r="G93" s="446"/>
      <c r="H93" s="511" t="str">
        <f>IF(EGR!F91&gt;0,IF(IFG!G93&gt;0,(IFG!G93-EGR!F91)/EGR!F91,""),IF(IFG!G93&gt;0,"Falta dato EGR",""))</f>
        <v/>
      </c>
      <c r="I93" s="274"/>
      <c r="J93" s="525"/>
      <c r="K93" s="270"/>
      <c r="L93" s="419"/>
      <c r="M93" s="268"/>
      <c r="N93" s="212"/>
      <c r="O93" s="200"/>
      <c r="P93" s="212"/>
      <c r="Q93" s="200"/>
      <c r="R93" s="215"/>
      <c r="S93" s="98" t="str">
        <f t="shared" si="0"/>
        <v/>
      </c>
      <c r="T93" s="216"/>
      <c r="U93" s="534"/>
      <c r="V93" s="543"/>
      <c r="W93" s="539" t="str">
        <f>IF(ISBLANK(EGR!L91),"",EGR!L91)</f>
        <v/>
      </c>
      <c r="X93" s="544" t="str">
        <f t="shared" ref="X93:X103" si="3">IF(AND(LEN(W93)=0,LEN(V93)=0),"",V93-W93)</f>
        <v/>
      </c>
      <c r="Y93" s="46"/>
      <c r="Z93" s="238">
        <f>IF(Calculos!J68&gt;0,Calculos!J68,700)</f>
        <v>700</v>
      </c>
      <c r="AA93" s="239">
        <f t="shared" ref="AA93:AA103" si="4">IF(F93&gt;0,F93,G93/Z93*1000)</f>
        <v>0</v>
      </c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</row>
    <row r="94" spans="1:50" s="22" customFormat="1" ht="27" thickBot="1" x14ac:dyDescent="0.3">
      <c r="A94" s="74"/>
      <c r="B94" s="383" t="s">
        <v>1070</v>
      </c>
      <c r="C94" s="214" t="s">
        <v>169</v>
      </c>
      <c r="D94" s="271" t="s">
        <v>34</v>
      </c>
      <c r="E94" s="448" t="str">
        <f>IF(EGR!F92=0,"",EGR!F92)</f>
        <v/>
      </c>
      <c r="F94" s="276"/>
      <c r="G94" s="446"/>
      <c r="H94" s="511" t="str">
        <f>IF(EGR!F92&gt;0,IF(IFG!G94&gt;0,(IFG!G94-EGR!F92)/EGR!F92,""),IF(IFG!G94&gt;0,"Falta dato EGR",""))</f>
        <v/>
      </c>
      <c r="I94" s="274"/>
      <c r="J94" s="525"/>
      <c r="K94" s="270"/>
      <c r="L94" s="419"/>
      <c r="M94" s="268"/>
      <c r="N94" s="212"/>
      <c r="O94" s="200"/>
      <c r="P94" s="212"/>
      <c r="Q94" s="200"/>
      <c r="R94" s="215"/>
      <c r="S94" s="98" t="str">
        <f t="shared" si="0"/>
        <v/>
      </c>
      <c r="T94" s="216"/>
      <c r="U94" s="534"/>
      <c r="V94" s="543"/>
      <c r="W94" s="539" t="str">
        <f>IF(ISBLANK(EGR!L92),"",EGR!L92)</f>
        <v/>
      </c>
      <c r="X94" s="544" t="str">
        <f t="shared" si="3"/>
        <v/>
      </c>
      <c r="Y94" s="46"/>
      <c r="Z94" s="238">
        <f>IF(Calculos!J69&gt;0,Calculos!J69,700)</f>
        <v>700</v>
      </c>
      <c r="AA94" s="239">
        <f t="shared" si="4"/>
        <v>0</v>
      </c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</row>
    <row r="95" spans="1:50" s="22" customFormat="1" ht="40.200000000000003" thickBot="1" x14ac:dyDescent="0.3">
      <c r="A95" s="74"/>
      <c r="B95" s="383" t="s">
        <v>1141</v>
      </c>
      <c r="C95" s="214" t="s">
        <v>162</v>
      </c>
      <c r="D95" s="271" t="s">
        <v>34</v>
      </c>
      <c r="E95" s="448" t="str">
        <f>IF(EGR!F93=0,"",EGR!F93)</f>
        <v/>
      </c>
      <c r="F95" s="276"/>
      <c r="G95" s="446"/>
      <c r="H95" s="511" t="str">
        <f>IF(EGR!F93&gt;0,IF(IFG!G95&gt;0,(IFG!G95-EGR!F93)/EGR!F93,""),IF(IFG!G95&gt;0,"Falta dato EGR",""))</f>
        <v/>
      </c>
      <c r="I95" s="274"/>
      <c r="J95" s="525"/>
      <c r="K95" s="270"/>
      <c r="L95" s="419"/>
      <c r="M95" s="268"/>
      <c r="N95" s="212"/>
      <c r="O95" s="200"/>
      <c r="P95" s="212"/>
      <c r="Q95" s="200"/>
      <c r="R95" s="215"/>
      <c r="S95" s="98" t="str">
        <f t="shared" si="0"/>
        <v/>
      </c>
      <c r="T95" s="216"/>
      <c r="U95" s="534"/>
      <c r="V95" s="543"/>
      <c r="W95" s="539" t="str">
        <f>IF(ISBLANK(EGR!L93),"",EGR!L93)</f>
        <v/>
      </c>
      <c r="X95" s="544" t="str">
        <f t="shared" si="3"/>
        <v/>
      </c>
      <c r="Y95" s="46"/>
      <c r="Z95" s="238">
        <f>IF(Calculos!J70&gt;0,Calculos!J70,700)</f>
        <v>500</v>
      </c>
      <c r="AA95" s="239">
        <f t="shared" si="4"/>
        <v>0</v>
      </c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</row>
    <row r="96" spans="1:50" s="22" customFormat="1" ht="27" thickBot="1" x14ac:dyDescent="0.3">
      <c r="A96" s="74"/>
      <c r="B96" s="383" t="s">
        <v>1142</v>
      </c>
      <c r="C96" s="214" t="s">
        <v>1143</v>
      </c>
      <c r="D96" s="271" t="s">
        <v>34</v>
      </c>
      <c r="E96" s="448" t="str">
        <f>IF(EGR!F94=0,"",EGR!F94)</f>
        <v/>
      </c>
      <c r="F96" s="276"/>
      <c r="G96" s="446"/>
      <c r="H96" s="511" t="str">
        <f>IF(EGR!F94&gt;0,IF(IFG!G96&gt;0,(IFG!G96-EGR!F94)/EGR!F94,""),IF(IFG!G96&gt;0,"Falta dato EGR",""))</f>
        <v/>
      </c>
      <c r="I96" s="274"/>
      <c r="J96" s="525"/>
      <c r="K96" s="270"/>
      <c r="L96" s="419"/>
      <c r="M96" s="268"/>
      <c r="N96" s="212"/>
      <c r="O96" s="200"/>
      <c r="P96" s="212"/>
      <c r="Q96" s="200"/>
      <c r="R96" s="215"/>
      <c r="S96" s="98" t="str">
        <f t="shared" si="0"/>
        <v/>
      </c>
      <c r="T96" s="216"/>
      <c r="U96" s="534"/>
      <c r="V96" s="543"/>
      <c r="W96" s="539" t="str">
        <f>IF(ISBLANK(EGR!L94),"",EGR!L94)</f>
        <v/>
      </c>
      <c r="X96" s="544" t="str">
        <f t="shared" si="3"/>
        <v/>
      </c>
      <c r="Y96" s="46"/>
      <c r="Z96" s="238">
        <f>IF(Calculos!J71&gt;0,Calculos!J71,700)</f>
        <v>500</v>
      </c>
      <c r="AA96" s="239">
        <f t="shared" si="4"/>
        <v>0</v>
      </c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</row>
    <row r="97" spans="1:50" s="22" customFormat="1" ht="27" thickBot="1" x14ac:dyDescent="0.3">
      <c r="A97" s="74"/>
      <c r="B97" s="383" t="s">
        <v>1144</v>
      </c>
      <c r="C97" s="214" t="s">
        <v>114</v>
      </c>
      <c r="D97" s="271" t="s">
        <v>34</v>
      </c>
      <c r="E97" s="448" t="str">
        <f>IF(EGR!F95=0,"",EGR!F95)</f>
        <v/>
      </c>
      <c r="F97" s="276"/>
      <c r="G97" s="446"/>
      <c r="H97" s="511" t="str">
        <f>IF(EGR!F95&gt;0,IF(IFG!G97&gt;0,(IFG!G97-EGR!F95)/EGR!F95,""),IF(IFG!G97&gt;0,"Falta dato EGR",""))</f>
        <v/>
      </c>
      <c r="I97" s="274"/>
      <c r="J97" s="525"/>
      <c r="K97" s="270"/>
      <c r="L97" s="419"/>
      <c r="M97" s="268"/>
      <c r="N97" s="212"/>
      <c r="O97" s="200"/>
      <c r="P97" s="212"/>
      <c r="Q97" s="200"/>
      <c r="R97" s="215"/>
      <c r="S97" s="98" t="str">
        <f t="shared" si="0"/>
        <v/>
      </c>
      <c r="T97" s="216"/>
      <c r="U97" s="534"/>
      <c r="V97" s="543"/>
      <c r="W97" s="539" t="str">
        <f>IF(ISBLANK(EGR!L95),"",EGR!L95)</f>
        <v/>
      </c>
      <c r="X97" s="544" t="str">
        <f t="shared" si="3"/>
        <v/>
      </c>
      <c r="Y97" s="46"/>
      <c r="Z97" s="238">
        <f>IF(Calculos!J72&gt;0,Calculos!J72,700)</f>
        <v>500</v>
      </c>
      <c r="AA97" s="239">
        <f t="shared" si="4"/>
        <v>0</v>
      </c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</row>
    <row r="98" spans="1:50" s="22" customFormat="1" ht="27" thickBot="1" x14ac:dyDescent="0.3">
      <c r="A98" s="74"/>
      <c r="B98" s="383" t="s">
        <v>1145</v>
      </c>
      <c r="C98" s="214" t="s">
        <v>1146</v>
      </c>
      <c r="D98" s="271" t="s">
        <v>34</v>
      </c>
      <c r="E98" s="448" t="str">
        <f>IF(EGR!F96=0,"",EGR!F96)</f>
        <v/>
      </c>
      <c r="F98" s="501"/>
      <c r="G98" s="450"/>
      <c r="H98" s="520" t="str">
        <f>IF(EGR!F96&gt;0,IF(IFG!G98&gt;0,(IFG!G98-EGR!F96)/EGR!F96,""),IF(IFG!G98&gt;0,"Falta dato EGR",""))</f>
        <v/>
      </c>
      <c r="I98" s="527"/>
      <c r="J98" s="526"/>
      <c r="K98" s="389"/>
      <c r="L98" s="530"/>
      <c r="M98" s="268"/>
      <c r="N98" s="212"/>
      <c r="O98" s="200"/>
      <c r="P98" s="212"/>
      <c r="Q98" s="200"/>
      <c r="R98" s="215"/>
      <c r="S98" s="98" t="str">
        <f t="shared" si="0"/>
        <v/>
      </c>
      <c r="T98" s="216"/>
      <c r="U98" s="534"/>
      <c r="V98" s="543"/>
      <c r="W98" s="539" t="str">
        <f>IF(ISBLANK(EGR!L96),"",EGR!L96)</f>
        <v/>
      </c>
      <c r="X98" s="544" t="str">
        <f t="shared" si="3"/>
        <v/>
      </c>
      <c r="Y98" s="46"/>
      <c r="Z98" s="238">
        <f>IF(Calculos!J73&gt;0,Calculos!J73,700)</f>
        <v>1000</v>
      </c>
      <c r="AA98" s="239">
        <f t="shared" si="4"/>
        <v>0</v>
      </c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</row>
    <row r="99" spans="1:50" s="22" customFormat="1" ht="27" thickBot="1" x14ac:dyDescent="0.3">
      <c r="A99" s="74"/>
      <c r="B99" s="383" t="s">
        <v>497</v>
      </c>
      <c r="C99" s="214" t="s">
        <v>1147</v>
      </c>
      <c r="D99" s="271" t="s">
        <v>1076</v>
      </c>
      <c r="E99" s="448" t="str">
        <f>IF(EGR!F97=0,"",EGR!F97)</f>
        <v/>
      </c>
      <c r="F99" s="502"/>
      <c r="G99" s="451"/>
      <c r="H99" s="521" t="str">
        <f>IF(EGR!F97&gt;0,IF(IFG!G99&gt;0,(IFG!G99-EGR!F97)/EGR!F97,""),IF(IFG!G99&gt;0,"Falta dato EGR",""))</f>
        <v/>
      </c>
      <c r="I99" s="528"/>
      <c r="J99" s="403"/>
      <c r="K99" s="200"/>
      <c r="L99" s="215"/>
      <c r="M99" s="268"/>
      <c r="N99" s="212"/>
      <c r="O99" s="200"/>
      <c r="P99" s="212"/>
      <c r="Q99" s="200"/>
      <c r="R99" s="215"/>
      <c r="S99" s="98" t="str">
        <f t="shared" si="0"/>
        <v/>
      </c>
      <c r="T99" s="216"/>
      <c r="U99" s="534"/>
      <c r="V99" s="543"/>
      <c r="W99" s="539" t="str">
        <f>IF(ISBLANK(EGR!L97),"",EGR!L97)</f>
        <v/>
      </c>
      <c r="X99" s="544" t="str">
        <f t="shared" si="3"/>
        <v/>
      </c>
      <c r="Y99" s="46"/>
      <c r="Z99" s="238">
        <f>IF(Calculos!J74&gt;0,Calculos!J74,700)</f>
        <v>700</v>
      </c>
      <c r="AA99" s="239">
        <f t="shared" si="4"/>
        <v>0</v>
      </c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</row>
    <row r="100" spans="1:50" s="22" customFormat="1" ht="27" thickBot="1" x14ac:dyDescent="0.3">
      <c r="A100" s="74"/>
      <c r="B100" s="383" t="s">
        <v>1121</v>
      </c>
      <c r="C100" s="214" t="s">
        <v>1122</v>
      </c>
      <c r="D100" s="271" t="s">
        <v>34</v>
      </c>
      <c r="E100" s="448" t="str">
        <f>IF(EGR!F98=0,"",EGR!F98)</f>
        <v/>
      </c>
      <c r="F100" s="502"/>
      <c r="G100" s="451"/>
      <c r="H100" s="521" t="str">
        <f>IF(EGR!F98&gt;0,IF(IFG!G100&gt;0,(IFG!G100-EGR!F98)/EGR!F98,""),IF(IFG!G100&gt;0,"Falta dato EGR",""))</f>
        <v/>
      </c>
      <c r="I100" s="528"/>
      <c r="J100" s="403"/>
      <c r="K100" s="200"/>
      <c r="L100" s="215"/>
      <c r="M100" s="268"/>
      <c r="N100" s="212"/>
      <c r="O100" s="200"/>
      <c r="P100" s="212"/>
      <c r="Q100" s="200"/>
      <c r="R100" s="215"/>
      <c r="S100" s="98" t="str">
        <f>IF(G100&gt;0,IF(K100+M100+O100+Q100&gt;0,-G100+(K100+M100+O100+Q100),"Indicar gestión"),IF(K100+M100+O100+Q100&gt;0,"Indicar generación",""))</f>
        <v/>
      </c>
      <c r="T100" s="216"/>
      <c r="U100" s="534"/>
      <c r="V100" s="543"/>
      <c r="W100" s="539" t="str">
        <f>IF(ISBLANK(EGR!L98),"",EGR!L98)</f>
        <v/>
      </c>
      <c r="X100" s="544" t="str">
        <f t="shared" si="3"/>
        <v/>
      </c>
      <c r="Y100" s="46"/>
      <c r="Z100" s="238">
        <f>IF(Calculos!J75&gt;0,Calculos!J75,700)</f>
        <v>700</v>
      </c>
      <c r="AA100" s="239">
        <f t="shared" si="4"/>
        <v>0</v>
      </c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</row>
    <row r="101" spans="1:50" s="22" customFormat="1" ht="27" thickBot="1" x14ac:dyDescent="0.3">
      <c r="A101" s="74"/>
      <c r="B101" s="383" t="s">
        <v>495</v>
      </c>
      <c r="C101" s="214" t="s">
        <v>1148</v>
      </c>
      <c r="D101" s="271" t="s">
        <v>1076</v>
      </c>
      <c r="E101" s="448" t="str">
        <f>IF(EGR!F99=0,"",EGR!F99)</f>
        <v/>
      </c>
      <c r="F101" s="502"/>
      <c r="G101" s="451"/>
      <c r="H101" s="521" t="str">
        <f>IF(EGR!F99&gt;0,IF(IFG!G101&gt;0,(IFG!G101-EGR!F99)/EGR!F99,""),IF(IFG!G101&gt;0,"Falta dato EGR",""))</f>
        <v/>
      </c>
      <c r="I101" s="528"/>
      <c r="J101" s="403"/>
      <c r="K101" s="200"/>
      <c r="L101" s="215"/>
      <c r="M101" s="268"/>
      <c r="N101" s="212"/>
      <c r="O101" s="200"/>
      <c r="P101" s="212"/>
      <c r="Q101" s="200"/>
      <c r="R101" s="215"/>
      <c r="S101" s="98" t="str">
        <f t="shared" si="0"/>
        <v/>
      </c>
      <c r="T101" s="216"/>
      <c r="U101" s="534"/>
      <c r="V101" s="543"/>
      <c r="W101" s="539" t="str">
        <f>IF(ISBLANK(EGR!L99),"",EGR!L99)</f>
        <v/>
      </c>
      <c r="X101" s="544" t="str">
        <f t="shared" si="3"/>
        <v/>
      </c>
      <c r="Y101" s="46"/>
      <c r="Z101" s="238">
        <f>IF(Calculos!J76&gt;0,Calculos!J76,700)</f>
        <v>700</v>
      </c>
      <c r="AA101" s="239">
        <f t="shared" si="4"/>
        <v>0</v>
      </c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</row>
    <row r="102" spans="1:50" s="22" customFormat="1" ht="27" thickBot="1" x14ac:dyDescent="0.3">
      <c r="A102" s="74"/>
      <c r="B102" s="383" t="s">
        <v>1149</v>
      </c>
      <c r="C102" s="214" t="s">
        <v>1150</v>
      </c>
      <c r="D102" s="271" t="s">
        <v>34</v>
      </c>
      <c r="E102" s="448" t="str">
        <f>IF(EGR!F100=0,"",EGR!F100)</f>
        <v/>
      </c>
      <c r="F102" s="502"/>
      <c r="G102" s="451"/>
      <c r="H102" s="521" t="str">
        <f>IF(EGR!F100&gt;0,IF(IFG!G102&gt;0,(IFG!G102-EGR!F100)/EGR!F100,""),IF(IFG!G102&gt;0,"Falta dato EGR",""))</f>
        <v/>
      </c>
      <c r="I102" s="528"/>
      <c r="J102" s="403"/>
      <c r="K102" s="200"/>
      <c r="L102" s="215"/>
      <c r="M102" s="268"/>
      <c r="N102" s="212"/>
      <c r="O102" s="200"/>
      <c r="P102" s="212"/>
      <c r="Q102" s="200"/>
      <c r="R102" s="215"/>
      <c r="S102" s="98" t="str">
        <f t="shared" si="0"/>
        <v/>
      </c>
      <c r="T102" s="216"/>
      <c r="U102" s="534"/>
      <c r="V102" s="543"/>
      <c r="W102" s="539" t="str">
        <f>IF(ISBLANK(EGR!L100),"",EGR!L100)</f>
        <v/>
      </c>
      <c r="X102" s="544" t="str">
        <f t="shared" si="3"/>
        <v/>
      </c>
      <c r="Y102" s="46"/>
      <c r="Z102" s="238">
        <f>IF(Calculos!J77&gt;0,Calculos!J77,700)</f>
        <v>700</v>
      </c>
      <c r="AA102" s="239">
        <f t="shared" si="4"/>
        <v>0</v>
      </c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</row>
    <row r="103" spans="1:50" s="22" customFormat="1" ht="27" thickBot="1" x14ac:dyDescent="0.3">
      <c r="A103" s="74"/>
      <c r="B103" s="383" t="s">
        <v>499</v>
      </c>
      <c r="C103" s="214" t="s">
        <v>1151</v>
      </c>
      <c r="D103" s="271" t="s">
        <v>1076</v>
      </c>
      <c r="E103" s="449" t="str">
        <f>IF(EGR!F101=0,"",EGR!F101)</f>
        <v/>
      </c>
      <c r="F103" s="503"/>
      <c r="G103" s="516"/>
      <c r="H103" s="521" t="str">
        <f>IF(EGR!F101&gt;0,IF(IFG!G103&gt;0,(IFG!G103-EGR!F101)/EGR!F101,""),IF(IFG!G103&gt;0,"Falta dato EGR",""))</f>
        <v/>
      </c>
      <c r="I103" s="529"/>
      <c r="J103" s="403"/>
      <c r="K103" s="200"/>
      <c r="L103" s="531"/>
      <c r="M103" s="268"/>
      <c r="N103" s="209"/>
      <c r="O103" s="200"/>
      <c r="P103" s="209"/>
      <c r="Q103" s="200"/>
      <c r="R103" s="211"/>
      <c r="S103" s="98" t="str">
        <f t="shared" si="0"/>
        <v/>
      </c>
      <c r="T103" s="206"/>
      <c r="U103" s="535"/>
      <c r="V103" s="545"/>
      <c r="W103" s="546" t="str">
        <f>IF(ISBLANK(EGR!L101),"",EGR!L101)</f>
        <v/>
      </c>
      <c r="X103" s="547" t="str">
        <f t="shared" si="3"/>
        <v/>
      </c>
      <c r="Y103" s="46"/>
      <c r="Z103" s="238">
        <f>IF(Calculos!J78&gt;0,Calculos!J78,700)</f>
        <v>700</v>
      </c>
      <c r="AA103" s="239">
        <f t="shared" si="4"/>
        <v>0</v>
      </c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</row>
    <row r="104" spans="1:50" s="22" customFormat="1" ht="13.8" thickBot="1" x14ac:dyDescent="0.3">
      <c r="A104" s="74"/>
      <c r="B104" s="819" t="s">
        <v>16</v>
      </c>
      <c r="C104" s="820"/>
      <c r="D104" s="820"/>
      <c r="E104" s="447" t="str">
        <f>IF(SUM(E28:E103)&gt;0,SUM(E28:E103),"")</f>
        <v/>
      </c>
      <c r="F104" s="201">
        <f>IF(SUM(F28:F103)&gt;0,SUM(F28:F103),0)</f>
        <v>0</v>
      </c>
      <c r="G104" s="517">
        <f>IF(SUM(G28:G103)&gt;0,SUM(G28:G103),0)</f>
        <v>0</v>
      </c>
      <c r="H104" s="522" t="str">
        <f>IF(NOT(EGR!F102=0),IF(NOT(IFG!G104=0),(IFG!G104-EGR!F102)/EGR!F102,0),IF(NOT(IFG!G104=0),"Falta dato EGR",""))</f>
        <v/>
      </c>
      <c r="I104" s="201">
        <f>IF(SUM(I28:I103)&gt;0,SUM(I28:I103),0)</f>
        <v>0</v>
      </c>
      <c r="J104" s="47"/>
      <c r="K104" s="427">
        <f>IF(SUM(K28:K103)&gt;0,SUM(K28:K103),0)</f>
        <v>0</v>
      </c>
      <c r="L104" s="427"/>
      <c r="M104" s="204">
        <f>IF(SUM(M28:M103)&gt;0,SUM(M28:M103),0)</f>
        <v>0</v>
      </c>
      <c r="N104" s="203"/>
      <c r="O104" s="204">
        <f>IF(SUM(O28:O103)&gt;0,SUM(O28:O103),0)</f>
        <v>0</v>
      </c>
      <c r="P104" s="203"/>
      <c r="Q104" s="204">
        <f>IF(SUM(Q28:Q103)&gt;0,SUM(Q28:Q103),0)</f>
        <v>0</v>
      </c>
      <c r="R104" s="203"/>
      <c r="S104" s="205" t="str">
        <f>IF(NOT(G104=0),IF(SUM(K104,M104,O104,Q104)&gt;0,-G104+(SUM(K104,M104,O104,Q104)),"Indicar gestión"),IF(SUM(K104,M104,O104,Q104)&gt;0,"Indicar generación",""))</f>
        <v/>
      </c>
      <c r="T104" s="203"/>
      <c r="U104" s="203"/>
      <c r="V104" s="536">
        <f>IF(SUM(V28:V103)&gt;0,SUM(V28:V103),0)</f>
        <v>0</v>
      </c>
      <c r="W104" s="537">
        <f>IF(EGR!L102="","",EGR!L102)</f>
        <v>0</v>
      </c>
      <c r="X104" s="538">
        <f t="shared" ref="X104" si="5">IF(AND(LEN(W104)=0,LEN(V104)=0),"",W104-V104)</f>
        <v>0</v>
      </c>
      <c r="Y104" s="49"/>
      <c r="Z104" s="238"/>
      <c r="AA104" s="239">
        <f>SUM(AA28:AA103)</f>
        <v>0</v>
      </c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</row>
    <row r="105" spans="1:50" s="38" customFormat="1" ht="13.8" thickBot="1" x14ac:dyDescent="0.3">
      <c r="A105" s="74"/>
      <c r="B105" s="45"/>
      <c r="C105" s="45"/>
      <c r="D105" s="50"/>
      <c r="E105" s="50"/>
      <c r="F105" s="50"/>
      <c r="G105" s="50"/>
      <c r="H105" s="50"/>
      <c r="I105" s="50"/>
      <c r="J105" s="50"/>
      <c r="K105" s="50"/>
      <c r="L105" s="50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3"/>
      <c r="AA105" s="33"/>
      <c r="AB105" s="32"/>
      <c r="AC105" s="32"/>
      <c r="AD105" s="32"/>
      <c r="AE105" s="32"/>
      <c r="AF105" s="32"/>
      <c r="AG105" s="32"/>
      <c r="AH105" s="32"/>
      <c r="AI105" s="32"/>
      <c r="AJ105" s="32"/>
      <c r="AK105" s="32"/>
      <c r="AL105" s="32"/>
      <c r="AM105" s="32"/>
      <c r="AN105" s="32"/>
      <c r="AO105" s="32"/>
      <c r="AP105" s="32"/>
      <c r="AQ105" s="32"/>
      <c r="AR105" s="32"/>
      <c r="AS105" s="32"/>
      <c r="AT105" s="32"/>
      <c r="AU105" s="32"/>
      <c r="AV105" s="32"/>
      <c r="AW105" s="32"/>
      <c r="AX105" s="32"/>
    </row>
    <row r="106" spans="1:50" s="22" customFormat="1" ht="13.8" thickBot="1" x14ac:dyDescent="0.3">
      <c r="A106" s="34">
        <v>4</v>
      </c>
      <c r="B106" s="658" t="s">
        <v>36</v>
      </c>
      <c r="C106" s="659"/>
      <c r="D106" s="818" t="str">
        <f>IF(SUM(F57:F103)=0,IF(SUM(G57:G103)=0,"Necesario incluir RPs","OK"),"OK")</f>
        <v>Necesario incluir RPs</v>
      </c>
      <c r="E106" s="701"/>
      <c r="F106" s="38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23"/>
      <c r="V106" s="23"/>
      <c r="W106" s="23"/>
      <c r="X106" s="23"/>
      <c r="Y106" s="32"/>
      <c r="Z106" s="113"/>
      <c r="AA106" s="11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</row>
    <row r="107" spans="1:50" s="22" customFormat="1" ht="13.8" thickBot="1" x14ac:dyDescent="0.3">
      <c r="A107" s="74"/>
      <c r="B107" s="23"/>
      <c r="C107" s="23"/>
      <c r="D107" s="2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23"/>
      <c r="U107" s="23"/>
      <c r="V107" s="23"/>
      <c r="W107" s="23"/>
      <c r="X107" s="23"/>
      <c r="Y107" s="32"/>
      <c r="Z107" s="113"/>
      <c r="AA107" s="11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</row>
    <row r="108" spans="1:50" s="22" customFormat="1" ht="13.8" thickBot="1" x14ac:dyDescent="0.3">
      <c r="A108" s="34">
        <v>5</v>
      </c>
      <c r="B108" s="658" t="s">
        <v>50</v>
      </c>
      <c r="C108" s="667"/>
      <c r="D108" s="667"/>
      <c r="E108" s="667"/>
      <c r="F108" s="659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23"/>
      <c r="V108" s="23"/>
      <c r="W108" s="23"/>
      <c r="X108" s="23"/>
      <c r="Y108" s="32"/>
      <c r="Z108" s="113"/>
      <c r="AA108" s="11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</row>
    <row r="109" spans="1:50" s="22" customFormat="1" ht="13.8" thickBot="1" x14ac:dyDescent="0.3">
      <c r="A109" s="74"/>
      <c r="B109" s="38"/>
      <c r="C109" s="38"/>
      <c r="D109" s="38"/>
      <c r="E109" s="38"/>
      <c r="F109" s="107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23"/>
      <c r="V109" s="23"/>
      <c r="W109" s="23"/>
      <c r="X109" s="23"/>
      <c r="Y109" s="32"/>
      <c r="Z109" s="113"/>
      <c r="AA109" s="11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</row>
    <row r="110" spans="1:50" s="22" customFormat="1" ht="29.4" thickBot="1" x14ac:dyDescent="0.3">
      <c r="A110" s="74"/>
      <c r="B110" s="721" t="s">
        <v>4</v>
      </c>
      <c r="C110" s="731"/>
      <c r="D110" s="69" t="s">
        <v>123</v>
      </c>
      <c r="E110" s="741" t="s">
        <v>29</v>
      </c>
      <c r="F110" s="722"/>
      <c r="G110" s="56"/>
      <c r="H110" s="57"/>
      <c r="I110" s="57"/>
      <c r="J110" s="57"/>
      <c r="K110" s="57"/>
      <c r="L110" s="57"/>
      <c r="M110" s="57"/>
      <c r="N110" s="57"/>
      <c r="O110" s="57"/>
      <c r="P110" s="53"/>
      <c r="Q110" s="53"/>
      <c r="R110" s="53"/>
      <c r="S110" s="53"/>
      <c r="T110" s="53"/>
      <c r="U110" s="23"/>
      <c r="V110" s="23"/>
      <c r="W110" s="23"/>
      <c r="X110" s="23"/>
      <c r="Y110" s="32"/>
      <c r="Z110" s="113"/>
      <c r="AA110" s="11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</row>
    <row r="111" spans="1:50" s="22" customFormat="1" x14ac:dyDescent="0.25">
      <c r="A111" s="74"/>
      <c r="B111" s="726" t="s">
        <v>0</v>
      </c>
      <c r="C111" s="735"/>
      <c r="D111" s="15"/>
      <c r="E111" s="739" t="str">
        <f>IF(NOT(SUM(F33,F55)&gt;0),IF(NOT(SUM(G33,G55)&gt;0),"",IF(D111="Sí","OK","Necesario separar")),IF(D111="Sí","OK","Necesario separar"))</f>
        <v/>
      </c>
      <c r="F111" s="740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23"/>
      <c r="V111" s="23"/>
      <c r="W111" s="23"/>
      <c r="X111" s="23"/>
      <c r="Y111" s="32"/>
      <c r="Z111" s="113"/>
      <c r="AA111" s="11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</row>
    <row r="112" spans="1:50" s="22" customFormat="1" x14ac:dyDescent="0.25">
      <c r="A112" s="74"/>
      <c r="B112" s="719" t="s">
        <v>47</v>
      </c>
      <c r="C112" s="730"/>
      <c r="D112" s="11"/>
      <c r="E112" s="734" t="str">
        <f>IF(NOT(SUM(F40:F47,F56,F68)&gt;0),IF(NOT(SUM(G40:G47,G56,G68)&gt;0),"",IF(D112="Sí","OK","Necesario separar")),IF(D112="Sí","OK","Necesario separar"))</f>
        <v/>
      </c>
      <c r="F112" s="714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23"/>
      <c r="V112" s="23"/>
      <c r="W112" s="23"/>
      <c r="X112" s="23"/>
      <c r="Y112" s="32"/>
      <c r="Z112" s="113"/>
      <c r="AA112" s="11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</row>
    <row r="113" spans="1:50" s="22" customFormat="1" x14ac:dyDescent="0.25">
      <c r="A113" s="74"/>
      <c r="B113" s="719" t="s">
        <v>35</v>
      </c>
      <c r="C113" s="730"/>
      <c r="D113" s="11"/>
      <c r="E113" s="734" t="str">
        <f>IF(NOT(SUM(G52,G53)&gt;0),IF(NOT(SUM(F52,F53)&gt;0),"",IF(D113="Sí","OK",IF(SUM(F52,F53)*Calculos!C8&gt;Calculos!C31,"Necesario separar",""))),IF(D113="Sí","OK",IF(SUM(G52,G53)&gt;Calculos!C31,"Necesario separar","")))</f>
        <v/>
      </c>
      <c r="F113" s="714"/>
      <c r="G113" s="57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23"/>
      <c r="V113" s="23"/>
      <c r="W113" s="23"/>
      <c r="X113" s="23"/>
      <c r="Y113" s="32"/>
      <c r="Z113" s="113"/>
      <c r="AA113" s="11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</row>
    <row r="114" spans="1:50" s="22" customFormat="1" x14ac:dyDescent="0.25">
      <c r="A114" s="74"/>
      <c r="B114" s="719" t="s">
        <v>32</v>
      </c>
      <c r="C114" s="730"/>
      <c r="D114" s="11"/>
      <c r="E114" s="734" t="str">
        <f>IF(NOT(SUM(F35,F54)&gt;0),IF(NOT(SUM(G35,G54)&gt;0),"",IF(D114="Sí","OK","Necesario separar")),IF(D114="Sí","OK","Necesario separar"))</f>
        <v/>
      </c>
      <c r="F114" s="714"/>
      <c r="G114" s="57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23"/>
      <c r="V114" s="23"/>
      <c r="W114" s="23"/>
      <c r="X114" s="23"/>
      <c r="Y114" s="32"/>
      <c r="Z114" s="113"/>
      <c r="AA114" s="11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</row>
    <row r="115" spans="1:50" s="22" customFormat="1" x14ac:dyDescent="0.25">
      <c r="A115" s="74"/>
      <c r="B115" s="719" t="s">
        <v>2</v>
      </c>
      <c r="C115" s="730"/>
      <c r="D115" s="11"/>
      <c r="E115" s="734" t="str">
        <f>IF(ISBLANK(G34),IF(ISBLANK(F34),"",IF(D115="Sí","OK",IF(F34*Calculos!C10&gt;Calculos!C33,"Necesario separar",""))),IF(D115="Sí","OK",IF(G34&gt;Calculos!C33,"Necesario separar","")))</f>
        <v/>
      </c>
      <c r="F115" s="714"/>
      <c r="G115" s="57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23"/>
      <c r="V115" s="23"/>
      <c r="W115" s="23"/>
      <c r="X115" s="23"/>
      <c r="Y115" s="32"/>
      <c r="Z115" s="113"/>
      <c r="AA115" s="11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</row>
    <row r="116" spans="1:50" s="22" customFormat="1" x14ac:dyDescent="0.25">
      <c r="A116" s="74"/>
      <c r="B116" s="719" t="s">
        <v>48</v>
      </c>
      <c r="C116" s="730"/>
      <c r="D116" s="11"/>
      <c r="E116" s="734" t="str">
        <f>IF(ISBLANK(G30),IF(ISBLANK(F30),"",IF(D116="Sí","OK","Necesario separar")),IF(D116="Sí","OK","Necesario separar"))</f>
        <v/>
      </c>
      <c r="F116" s="714"/>
      <c r="G116" s="57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23"/>
      <c r="V116" s="23"/>
      <c r="W116" s="23"/>
      <c r="X116" s="23"/>
      <c r="Y116" s="32"/>
      <c r="Z116" s="113"/>
      <c r="AA116" s="11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</row>
    <row r="117" spans="1:50" s="22" customFormat="1" x14ac:dyDescent="0.25">
      <c r="A117" s="74"/>
      <c r="B117" s="719" t="s">
        <v>1</v>
      </c>
      <c r="C117" s="730"/>
      <c r="D117" s="11"/>
      <c r="E117" s="734" t="str">
        <f>IF(ISBLANK(G28),IF(ISBLANK(F28),"",IF(D117="Sí","OK",IF(F28*Calculos!C13&gt;Calculos!C35,"Necesario separar",""))),IF(D117="Sí","OK",IF(G28&gt;Calculos!C35,"Necesario separar","")))</f>
        <v/>
      </c>
      <c r="F117" s="714"/>
      <c r="G117" s="57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53"/>
      <c r="U117" s="23"/>
      <c r="V117" s="23"/>
      <c r="W117" s="23"/>
      <c r="X117" s="23"/>
      <c r="Y117" s="32"/>
      <c r="Z117" s="113"/>
      <c r="AA117" s="11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</row>
    <row r="118" spans="1:50" s="22" customFormat="1" x14ac:dyDescent="0.25">
      <c r="A118" s="74"/>
      <c r="B118" s="719" t="s">
        <v>63</v>
      </c>
      <c r="C118" s="730"/>
      <c r="D118" s="11"/>
      <c r="E118" s="734" t="str">
        <f>IF(ISBLANK(G90),IF(ISBLANK(F29),"",IF(D118="Sí","OK",IF(F29*Calculos!C14&gt;Calculos!C36,"Necesario separar",""))),IF(D118="Sí","OK",IF(G29&gt;Calculos!C36,"Necesario separar","")))</f>
        <v/>
      </c>
      <c r="F118" s="714"/>
      <c r="G118" s="57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53"/>
      <c r="S118" s="53"/>
      <c r="T118" s="53"/>
      <c r="U118" s="23"/>
      <c r="V118" s="23"/>
      <c r="W118" s="23"/>
      <c r="X118" s="23"/>
      <c r="Y118" s="32"/>
      <c r="Z118" s="113"/>
      <c r="AA118" s="11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</row>
    <row r="119" spans="1:50" s="22" customFormat="1" ht="13.8" thickBot="1" x14ac:dyDescent="0.3">
      <c r="A119" s="74"/>
      <c r="B119" s="742" t="s">
        <v>34</v>
      </c>
      <c r="C119" s="821"/>
      <c r="D119" s="12"/>
      <c r="E119" s="791" t="str">
        <f>IF(NOT(SUM(G31:G32,G36:G37,G39,G60,G66,G70:G103)&gt;0),IF(NOT(SUM(F31:F32,F36:F37,F39,F60,F66,F70:F103)&gt;0),"",IF(D119="Sí","OK","Necesario separar")),IF(D119="Sí","OK","Necesario separar"))</f>
        <v/>
      </c>
      <c r="F119" s="716"/>
      <c r="G119" s="57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3"/>
      <c r="S119" s="53"/>
      <c r="T119" s="53"/>
      <c r="U119" s="23"/>
      <c r="V119" s="23"/>
      <c r="W119" s="23"/>
      <c r="X119" s="23"/>
      <c r="Y119" s="32"/>
      <c r="Z119" s="113"/>
      <c r="AA119" s="11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</row>
    <row r="120" spans="1:50" s="22" customFormat="1" ht="13.8" thickBot="1" x14ac:dyDescent="0.3">
      <c r="A120" s="74"/>
      <c r="B120" s="23"/>
      <c r="C120" s="23"/>
      <c r="D120" s="23"/>
      <c r="E120" s="53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53"/>
      <c r="S120" s="53"/>
      <c r="T120" s="23"/>
      <c r="U120" s="23"/>
      <c r="V120" s="23"/>
      <c r="W120" s="23"/>
      <c r="X120" s="23"/>
      <c r="Y120" s="32"/>
      <c r="Z120" s="113"/>
      <c r="AA120" s="11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</row>
    <row r="121" spans="1:50" s="22" customFormat="1" ht="13.8" thickBot="1" x14ac:dyDescent="0.3">
      <c r="A121" s="34">
        <v>6</v>
      </c>
      <c r="B121" s="658" t="s">
        <v>53</v>
      </c>
      <c r="C121" s="667"/>
      <c r="D121" s="667"/>
      <c r="E121" s="667"/>
      <c r="F121" s="659"/>
      <c r="G121" s="790"/>
      <c r="H121" s="790"/>
      <c r="I121" s="790"/>
      <c r="J121" s="790"/>
      <c r="K121" s="53"/>
      <c r="L121" s="53"/>
      <c r="M121" s="53"/>
      <c r="N121" s="53"/>
      <c r="O121" s="53"/>
      <c r="P121" s="53"/>
      <c r="Q121" s="53"/>
      <c r="R121" s="53"/>
      <c r="S121" s="53"/>
      <c r="T121" s="23"/>
      <c r="U121" s="23"/>
      <c r="V121" s="23"/>
      <c r="W121" s="23"/>
      <c r="X121" s="23"/>
      <c r="Y121" s="32"/>
      <c r="Z121" s="113"/>
      <c r="AA121" s="11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</row>
    <row r="122" spans="1:50" s="22" customFormat="1" ht="13.8" thickBot="1" x14ac:dyDescent="0.3">
      <c r="A122" s="74"/>
      <c r="B122" s="38"/>
      <c r="C122" s="38"/>
      <c r="D122" s="38"/>
      <c r="E122" s="107"/>
      <c r="F122" s="107"/>
      <c r="G122" s="59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53"/>
      <c r="S122" s="53"/>
      <c r="T122" s="23"/>
      <c r="U122" s="23"/>
      <c r="V122" s="23"/>
      <c r="W122" s="23"/>
      <c r="X122" s="23"/>
      <c r="Y122" s="32"/>
      <c r="Z122" s="113"/>
      <c r="AA122" s="11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</row>
    <row r="123" spans="1:50" s="22" customFormat="1" ht="13.8" thickBot="1" x14ac:dyDescent="0.3">
      <c r="A123" s="74"/>
      <c r="B123" s="60" t="s">
        <v>54</v>
      </c>
      <c r="C123" s="120" t="str">
        <f>IF(ISBLANK(INTRO!C33),"",INTRO!C33)</f>
        <v>Demolición</v>
      </c>
      <c r="D123" s="823" t="s">
        <v>55</v>
      </c>
      <c r="E123" s="652"/>
      <c r="F123" s="62">
        <f>IF(ISBLANK(INTRO!C29),"",INTRO!C29)</f>
        <v>100</v>
      </c>
      <c r="G123" s="59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3"/>
      <c r="T123" s="23"/>
      <c r="U123" s="23"/>
      <c r="V123" s="23"/>
      <c r="W123" s="23"/>
      <c r="X123" s="23"/>
      <c r="Y123" s="32"/>
      <c r="Z123" s="113"/>
      <c r="AA123" s="11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</row>
    <row r="124" spans="1:50" s="22" customFormat="1" ht="27" thickBot="1" x14ac:dyDescent="0.3">
      <c r="A124" s="74"/>
      <c r="B124" s="60" t="s">
        <v>23</v>
      </c>
      <c r="C124" s="110" t="str">
        <f>IF(F123="","Falta superficie construida",IF(SUM(AA28:AA103)&gt;0,AA104/F123,""))</f>
        <v/>
      </c>
      <c r="D124" s="631" t="str">
        <f>IF(C123="","Falta tipo de obra",IF(C124="","",IF(C123="Demolición",IF(C124&lt;Calculos!C23,"No se alcanza la altura mínima","OK"),IF(C123="Reforma",IF(C124&lt;Calculos!C24,"No se alcanza la altura mínima","OK"),IF(C123="Construcción",IF(C124&lt;Calculos!C25,"No se alcanza la altura mínima","OK"),IF(C123="Urbanización",IF(C124&lt;Calculos!C26,"No se alcanza la altura mínima","OK"),""))))))</f>
        <v/>
      </c>
      <c r="E124" s="632"/>
      <c r="F124" s="633"/>
      <c r="G124" s="59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53"/>
      <c r="S124" s="53"/>
      <c r="T124" s="23"/>
      <c r="U124" s="23"/>
      <c r="V124" s="23"/>
      <c r="W124" s="23"/>
      <c r="X124" s="23"/>
      <c r="Y124" s="32"/>
      <c r="Z124" s="113"/>
      <c r="AA124" s="11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</row>
    <row r="125" spans="1:50" s="22" customFormat="1" ht="13.8" thickBot="1" x14ac:dyDescent="0.3">
      <c r="A125" s="74"/>
      <c r="B125" s="23"/>
      <c r="C125" s="23"/>
      <c r="D125" s="23"/>
      <c r="E125" s="53"/>
      <c r="F125" s="53"/>
      <c r="G125" s="59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23"/>
      <c r="U125" s="23"/>
      <c r="V125" s="23"/>
      <c r="W125" s="23"/>
      <c r="X125" s="23"/>
      <c r="Y125" s="32"/>
      <c r="Z125" s="113"/>
      <c r="AA125" s="11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</row>
    <row r="126" spans="1:50" s="22" customFormat="1" ht="13.8" thickBot="1" x14ac:dyDescent="0.3">
      <c r="A126" s="34">
        <v>7</v>
      </c>
      <c r="B126" s="605" t="s">
        <v>863</v>
      </c>
      <c r="C126" s="606"/>
      <c r="D126" s="606"/>
      <c r="E126" s="606"/>
      <c r="F126" s="606"/>
      <c r="G126" s="607"/>
      <c r="H126" s="65"/>
      <c r="I126" s="53"/>
      <c r="J126" s="59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23"/>
      <c r="Y126" s="32"/>
      <c r="Z126" s="113"/>
      <c r="AA126" s="11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</row>
    <row r="127" spans="1:50" s="22" customFormat="1" ht="13.8" thickBot="1" x14ac:dyDescent="0.3">
      <c r="A127" s="74"/>
      <c r="B127" s="65"/>
      <c r="C127" s="65"/>
      <c r="D127" s="65"/>
      <c r="E127" s="65"/>
      <c r="F127" s="65"/>
      <c r="G127" s="65"/>
      <c r="H127" s="65"/>
      <c r="I127" s="53"/>
      <c r="J127" s="59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23"/>
      <c r="Y127" s="32"/>
      <c r="Z127" s="113"/>
      <c r="AA127" s="11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</row>
    <row r="128" spans="1:50" s="22" customFormat="1" x14ac:dyDescent="0.25">
      <c r="A128" s="74"/>
      <c r="B128" s="822" t="s">
        <v>4</v>
      </c>
      <c r="C128" s="799"/>
      <c r="D128" s="822" t="s">
        <v>864</v>
      </c>
      <c r="E128" s="799"/>
      <c r="F128" s="768" t="s">
        <v>29</v>
      </c>
      <c r="G128" s="799"/>
      <c r="H128" s="53"/>
      <c r="I128" s="59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23"/>
      <c r="W128" s="23"/>
      <c r="X128" s="23"/>
      <c r="Y128" s="32"/>
      <c r="Z128" s="113"/>
      <c r="AA128" s="11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</row>
    <row r="129" spans="1:50" s="22" customFormat="1" x14ac:dyDescent="0.25">
      <c r="A129" s="74"/>
      <c r="B129" s="719" t="s">
        <v>31</v>
      </c>
      <c r="C129" s="720"/>
      <c r="D129" s="728" t="str">
        <f>IF(G38=0,IF(F38=0,"","No se dispone del peso"),IF(F38=0,"No se dispone del volumen",G38/F38*1000))</f>
        <v/>
      </c>
      <c r="E129" s="729"/>
      <c r="F129" s="734" t="str">
        <f>IF(D129="","",IF(D129="No se dispone del peso","Imposible valorar",IF(D129="No se dispone del volumen","Imposible valorar",IF(D129&lt;Calculos!D5,"No se alcanza la densidad mínima","OK"))))</f>
        <v/>
      </c>
      <c r="G129" s="714"/>
      <c r="H129" s="53"/>
      <c r="I129" s="59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23"/>
      <c r="W129" s="23"/>
      <c r="X129" s="23"/>
      <c r="Y129" s="32"/>
      <c r="Z129" s="113"/>
      <c r="AA129" s="11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</row>
    <row r="130" spans="1:50" s="22" customFormat="1" ht="13.5" customHeight="1" x14ac:dyDescent="0.25">
      <c r="A130" s="74"/>
      <c r="B130" s="719" t="s">
        <v>0</v>
      </c>
      <c r="C130" s="720"/>
      <c r="D130" s="728" t="str">
        <f>IF(SUM(G33,G55)=0,IF(SUM(F33,F55)=0,"","No se dispone del peso"),IF(SUM(F33,F55)=0,"No se dispone del volumen",SUM(G33,G55)/SUM(F33,F55)*1000))</f>
        <v/>
      </c>
      <c r="E130" s="729"/>
      <c r="F130" s="734" t="str">
        <f>IF(D130="","",IF(D130="No se dispone del peso","Imposible valorar",IF(D130="No se dispone del volumen","Imposible valorar",IF(D130&lt;Calculos!D6,"No se alcanza la densidad mínima","OK"))))</f>
        <v/>
      </c>
      <c r="G130" s="714"/>
      <c r="H130" s="53"/>
      <c r="I130" s="59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23"/>
      <c r="W130" s="23"/>
      <c r="X130" s="23"/>
      <c r="Y130" s="32"/>
      <c r="Z130" s="113"/>
      <c r="AA130" s="11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</row>
    <row r="131" spans="1:50" s="22" customFormat="1" x14ac:dyDescent="0.25">
      <c r="A131" s="74"/>
      <c r="B131" s="719" t="s">
        <v>47</v>
      </c>
      <c r="C131" s="720"/>
      <c r="D131" s="728" t="str">
        <f>IF(SUM(G40:G47,G56,G68)=0,IF(SUM(F40:F47,F56,F68)=0,"","No se dispone del peso"),IF(SUM(F40:F47,F56,F68)=0,"No se dispone del volumen",SUM(G40:G47,G56,G68)/SUM(F40:F47,F56,F68)*1000))</f>
        <v/>
      </c>
      <c r="E131" s="729"/>
      <c r="F131" s="734" t="str">
        <f>IF(D131="","",IF(D131="No se dispone del peso","Imposible valorar",IF(D131="No se dispone del volumen","Imposible valorar",IF(D131&lt;Calculos!D7,"No se alcanza la densidad mínima","OK"))))</f>
        <v/>
      </c>
      <c r="G131" s="714"/>
      <c r="H131" s="53"/>
      <c r="I131" s="59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23"/>
      <c r="W131" s="23"/>
      <c r="X131" s="23"/>
      <c r="Y131" s="32"/>
      <c r="Z131" s="113"/>
      <c r="AA131" s="11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</row>
    <row r="132" spans="1:50" s="22" customFormat="1" x14ac:dyDescent="0.25">
      <c r="A132" s="74"/>
      <c r="B132" s="719" t="s">
        <v>35</v>
      </c>
      <c r="C132" s="720"/>
      <c r="D132" s="728" t="str">
        <f>IF(SUM(G52:G53)=0,IF(SUM(F52:F53)=0,"","No se dispone del peso"),IF(SUM(F52:F53)=0,"No se dispone del volumen",SUM(G52:G53)/SUM(F52:F53)*1000))</f>
        <v/>
      </c>
      <c r="E132" s="729"/>
      <c r="F132" s="734" t="str">
        <f>IF(D132="","",IF(D132="No se dispone del peso","Imposible valorar",IF(D132="No se dispone del volumen","Imposible valorar",IF(D132&lt;Calculos!D8,"No se alcanza la densidad mínima","OK"))))</f>
        <v/>
      </c>
      <c r="G132" s="714"/>
      <c r="H132" s="53"/>
      <c r="I132" s="59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23"/>
      <c r="W132" s="23"/>
      <c r="X132" s="23"/>
      <c r="Y132" s="32"/>
      <c r="Z132" s="113"/>
      <c r="AA132" s="11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</row>
    <row r="133" spans="1:50" s="22" customFormat="1" x14ac:dyDescent="0.25">
      <c r="A133" s="74"/>
      <c r="B133" s="719" t="s">
        <v>32</v>
      </c>
      <c r="C133" s="720"/>
      <c r="D133" s="728" t="str">
        <f>IF(SUM(G35,G54)=0,IF(SUM(F35,F54)=0,"","No se dispone del peso"),IF(SUM(F35,F54)=0,"No se dispone del volumen",SUM(G35,G54)/SUM(F35,F54)*1000))</f>
        <v/>
      </c>
      <c r="E133" s="729"/>
      <c r="F133" s="734" t="str">
        <f>IF(D133="","",IF(D133="No se dispone del peso","Imposible valorar",IF(D133="No se dispone del volumen","Imposible valorar",IF(D133&lt;Calculos!D9,"No se alcanza la densidad mínima","OK"))))</f>
        <v/>
      </c>
      <c r="G133" s="714"/>
      <c r="H133" s="53"/>
      <c r="I133" s="59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23"/>
      <c r="W133" s="23"/>
      <c r="X133" s="23"/>
      <c r="Y133" s="32"/>
      <c r="Z133" s="113"/>
      <c r="AA133" s="11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</row>
    <row r="134" spans="1:50" s="22" customFormat="1" ht="13.5" customHeight="1" x14ac:dyDescent="0.25">
      <c r="A134" s="74"/>
      <c r="B134" s="719" t="s">
        <v>2</v>
      </c>
      <c r="C134" s="720"/>
      <c r="D134" s="728" t="str">
        <f>IF(G34=0,IF(F34=0,"","No se dispone del peso"),IF(F34=0,"No se dispone del volumen",G34/F34*10000))</f>
        <v/>
      </c>
      <c r="E134" s="729"/>
      <c r="F134" s="734" t="str">
        <f>IF(D134="","",IF(D134="No se dispone del peso","Imposible valorar",IF(D134="No se dispone del volumen","Imposible valorar",IF(D134&lt;Calculos!D10,"No se alcanza la densidad mínima","OK"))))</f>
        <v/>
      </c>
      <c r="G134" s="714"/>
      <c r="H134" s="53"/>
      <c r="I134" s="59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23"/>
      <c r="W134" s="23"/>
      <c r="X134" s="23"/>
      <c r="Y134" s="32"/>
      <c r="Z134" s="113"/>
      <c r="AA134" s="11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</row>
    <row r="135" spans="1:50" s="22" customFormat="1" x14ac:dyDescent="0.25">
      <c r="A135" s="74"/>
      <c r="B135" s="719" t="s">
        <v>33</v>
      </c>
      <c r="C135" s="720"/>
      <c r="D135" s="728" t="str">
        <f>IF(G30=0,IF(F30=0,"","No se dispone del peso"),IF(F30=0,"No se dispone del volumen",G30/F30*1000))</f>
        <v/>
      </c>
      <c r="E135" s="729"/>
      <c r="F135" s="734" t="str">
        <f>IF(D135="","",IF(D135="No se dispone del peso","Imposible valorar",IF(D135="No se dispone del volumen","Imposible valorar",IF(D135&lt;Calculos!D11,"No se alcanza la densidad mínima","OK"))))</f>
        <v/>
      </c>
      <c r="G135" s="714"/>
      <c r="H135" s="53"/>
      <c r="I135" s="59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23"/>
      <c r="W135" s="23"/>
      <c r="X135" s="23"/>
      <c r="Y135" s="32"/>
      <c r="Z135" s="113"/>
      <c r="AA135" s="11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</row>
    <row r="136" spans="1:50" s="22" customFormat="1" x14ac:dyDescent="0.25">
      <c r="A136" s="74"/>
      <c r="B136" s="719" t="s">
        <v>62</v>
      </c>
      <c r="C136" s="720"/>
      <c r="D136" s="728" t="str">
        <f>IF(SUM(G48:G49)=0,IF(SUM(F48:F49)=0,"","No se dispone del peso"),IF(SUM(F48:F49)=0,"No se dispone del volumen",SUM(G48:G49)/SUM(F48:F49)*1000))</f>
        <v/>
      </c>
      <c r="E136" s="729"/>
      <c r="F136" s="734" t="str">
        <f>IF(D136="","",IF(D136="No se dispone del peso","Imposible valorar",IF(D136="No se dispone del volumen","Imposible valorar",IF(D136&lt;Calculos!D12,"No se alcanza la densidad mínima","OK"))))</f>
        <v/>
      </c>
      <c r="G136" s="714"/>
      <c r="H136" s="53"/>
      <c r="I136" s="59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T136" s="53"/>
      <c r="U136" s="53"/>
      <c r="V136" s="23"/>
      <c r="W136" s="23"/>
      <c r="X136" s="23"/>
      <c r="Y136" s="32"/>
      <c r="Z136" s="113"/>
      <c r="AA136" s="11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</row>
    <row r="137" spans="1:50" s="22" customFormat="1" x14ac:dyDescent="0.25">
      <c r="A137" s="74"/>
      <c r="B137" s="719" t="s">
        <v>1</v>
      </c>
      <c r="C137" s="720"/>
      <c r="D137" s="728" t="str">
        <f>IF(G28=0,IF(F28=0,"","No se dispone del peso"),IF(F28=0,"No se dispone del volumen",G28/F28*1000))</f>
        <v/>
      </c>
      <c r="E137" s="729"/>
      <c r="F137" s="734" t="str">
        <f>IF(D137="","",IF(D137="No se dispone del peso","Imposible valorar",IF(D137="No se dispone del volumen","Imposible valorar",IF(D137&lt;Calculos!D13,"No se alcanza la densidad mínima","OK"))))</f>
        <v/>
      </c>
      <c r="G137" s="714"/>
      <c r="H137" s="53"/>
      <c r="I137" s="59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T137" s="53"/>
      <c r="U137" s="53"/>
      <c r="V137" s="23"/>
      <c r="W137" s="23"/>
      <c r="X137" s="23"/>
      <c r="Y137" s="32"/>
      <c r="Z137" s="113"/>
      <c r="AA137" s="11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</row>
    <row r="138" spans="1:50" s="22" customFormat="1" x14ac:dyDescent="0.25">
      <c r="A138" s="74"/>
      <c r="B138" s="719" t="s">
        <v>63</v>
      </c>
      <c r="C138" s="720"/>
      <c r="D138" s="728" t="str">
        <f>IF(G29=0,IF(F29=0,"","No se dispone del peso"),IF(F29=0,"No se dispone del volumen",G29/F29*1000))</f>
        <v/>
      </c>
      <c r="E138" s="729"/>
      <c r="F138" s="734" t="str">
        <f>IF(D138="","",IF(D138="No se dispone del peso","Imposible valorar",IF(D138="No se dispone del volumen","Imposible valorar",IF(D138&lt;Calculos!D14,"No se alcanza la densidad mínima","OK"))))</f>
        <v/>
      </c>
      <c r="G138" s="714"/>
      <c r="H138" s="53"/>
      <c r="I138" s="59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T138" s="53"/>
      <c r="U138" s="53"/>
      <c r="V138" s="23"/>
      <c r="W138" s="23"/>
      <c r="X138" s="23"/>
      <c r="Y138" s="32"/>
      <c r="Z138" s="113"/>
      <c r="AA138" s="11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</row>
    <row r="139" spans="1:50" s="22" customFormat="1" ht="13.5" customHeight="1" x14ac:dyDescent="0.25">
      <c r="A139" s="74"/>
      <c r="B139" s="719" t="s">
        <v>99</v>
      </c>
      <c r="C139" s="720"/>
      <c r="D139" s="728" t="str">
        <f>IF(G61=0,IF(F61=0,"","No se dispone del peso"),IF(F61=0,"No se dispone del volumen",G61/F61*1000))</f>
        <v/>
      </c>
      <c r="E139" s="729"/>
      <c r="F139" s="734" t="str">
        <f>IF(D139="","",IF(D139="No se dispone del peso","Imposible valorar",IF(D139="No se dispone del volumen","Imposible valorar",IF(D139&lt;Calculos!D16,"No se alcanza la densidad mínima","OK"))))</f>
        <v/>
      </c>
      <c r="G139" s="714"/>
      <c r="H139" s="23"/>
      <c r="I139" s="59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T139" s="53"/>
      <c r="U139" s="53"/>
      <c r="V139" s="23"/>
      <c r="W139" s="23"/>
      <c r="X139" s="23"/>
      <c r="Y139" s="32"/>
      <c r="Z139" s="113"/>
      <c r="AA139" s="11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</row>
    <row r="140" spans="1:50" s="22" customFormat="1" ht="13.8" thickBot="1" x14ac:dyDescent="0.3">
      <c r="A140" s="74"/>
      <c r="B140" s="751" t="s">
        <v>101</v>
      </c>
      <c r="C140" s="797"/>
      <c r="D140" s="757" t="str">
        <f>IF(SUM(G31,G32,G36,G37,G39,G60,G66,G70:G102)=0,IF(SUM(F31,F32,F36,F37,F39,F60,F66,F70:F102)=0,"","No se dispone del peso"),IF(SUM(F31,F32,F36,F37,F39,F60,F66,F70:F102)=0,"No se dispone del volumen",SUM(G31,G32,G36,G37,G39,G60,G66,G70:G102)/SUM(F31,F32,F36,F37,F39,F60,F66,F70:F102)*1000))</f>
        <v/>
      </c>
      <c r="E140" s="758"/>
      <c r="F140" s="759" t="str">
        <f>IF(D140="","",IF(D140="No se dispone del peso","Imposible valorar",IF(D140="No se dispone del volumen","Imposible valorar",IF(D140&lt;Calculos!D17,"No se alcanza la densidad mínima","OK"))))</f>
        <v/>
      </c>
      <c r="G140" s="760"/>
      <c r="H140" s="23"/>
      <c r="I140" s="59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T140" s="53"/>
      <c r="U140" s="53"/>
      <c r="V140" s="23"/>
      <c r="W140" s="23"/>
      <c r="X140" s="23"/>
      <c r="Y140" s="32"/>
      <c r="Z140" s="113"/>
      <c r="AA140" s="11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</row>
    <row r="141" spans="1:50" s="22" customFormat="1" ht="13.8" thickBot="1" x14ac:dyDescent="0.3">
      <c r="A141" s="74"/>
      <c r="B141" s="753" t="s">
        <v>16</v>
      </c>
      <c r="C141" s="798"/>
      <c r="D141" s="755" t="str">
        <f>IF(SUM(G28:G103)&gt;0,IF(SUM(F28:F103)&gt;0,G104/F104*1000,"No se dispone del volumen"),IF(SUM(F28:F103)&gt;0,"No se dispone del peso",""))</f>
        <v/>
      </c>
      <c r="E141" s="756"/>
      <c r="F141" s="749" t="str">
        <f>IF(D141="","",IF(D141="No se dispone del peso","Imposible valorar",IF(D141="No se dispone del volumen","Imposible valorar",IF(D141&lt;Calculos!D18,"No se alcanza la densidad mínima","OK"))))</f>
        <v/>
      </c>
      <c r="G141" s="750"/>
      <c r="H141" s="23"/>
      <c r="I141" s="59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23"/>
      <c r="W141" s="23"/>
      <c r="X141" s="23"/>
      <c r="Y141" s="32"/>
      <c r="Z141" s="113"/>
      <c r="AA141" s="11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</row>
    <row r="142" spans="1:50" s="22" customFormat="1" ht="13.8" thickBot="1" x14ac:dyDescent="0.3">
      <c r="A142" s="74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32"/>
      <c r="Z142" s="113"/>
      <c r="AA142" s="11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</row>
    <row r="143" spans="1:50" s="22" customFormat="1" ht="13.8" thickBot="1" x14ac:dyDescent="0.3">
      <c r="A143" s="34">
        <v>8</v>
      </c>
      <c r="B143" s="827" t="s">
        <v>108</v>
      </c>
      <c r="C143" s="828"/>
      <c r="D143" s="828"/>
      <c r="E143" s="829"/>
      <c r="F143" s="121" t="s">
        <v>205</v>
      </c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32"/>
      <c r="Z143" s="113"/>
      <c r="AA143" s="11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</row>
    <row r="144" spans="1:50" s="28" customFormat="1" ht="27" customHeight="1" x14ac:dyDescent="0.25">
      <c r="A144" s="74"/>
      <c r="B144" s="649" t="s">
        <v>109</v>
      </c>
      <c r="C144" s="800"/>
      <c r="D144" s="800"/>
      <c r="E144" s="650"/>
      <c r="F144" s="265"/>
      <c r="G144" s="792" t="s">
        <v>120</v>
      </c>
      <c r="H144" s="122"/>
      <c r="I144" s="122"/>
      <c r="J144" s="122"/>
      <c r="K144" s="122"/>
      <c r="L144" s="122"/>
      <c r="M144" s="122"/>
      <c r="N144" s="122"/>
      <c r="O144" s="122"/>
      <c r="P144" s="122"/>
      <c r="Q144" s="122"/>
      <c r="R144" s="122"/>
      <c r="S144" s="122"/>
      <c r="T144" s="122"/>
      <c r="U144" s="122"/>
      <c r="V144" s="122"/>
      <c r="W144" s="122"/>
      <c r="X144" s="122"/>
      <c r="Y144" s="123"/>
      <c r="Z144" s="124"/>
      <c r="AA144" s="124"/>
      <c r="AB144" s="122"/>
      <c r="AC144" s="122"/>
      <c r="AD144" s="122"/>
      <c r="AE144" s="122"/>
      <c r="AF144" s="122"/>
      <c r="AG144" s="122"/>
      <c r="AH144" s="122"/>
      <c r="AI144" s="122"/>
      <c r="AJ144" s="122"/>
      <c r="AK144" s="122"/>
      <c r="AL144" s="122"/>
      <c r="AM144" s="122"/>
      <c r="AN144" s="122"/>
      <c r="AO144" s="122"/>
      <c r="AP144" s="122"/>
      <c r="AQ144" s="122"/>
      <c r="AR144" s="122"/>
      <c r="AS144" s="122"/>
      <c r="AT144" s="122"/>
      <c r="AU144" s="122"/>
      <c r="AV144" s="122"/>
      <c r="AW144" s="122"/>
      <c r="AX144" s="122"/>
    </row>
    <row r="145" spans="1:50" s="28" customFormat="1" ht="27" customHeight="1" x14ac:dyDescent="0.25">
      <c r="A145" s="74"/>
      <c r="B145" s="719" t="s">
        <v>45</v>
      </c>
      <c r="C145" s="795"/>
      <c r="D145" s="795"/>
      <c r="E145" s="720"/>
      <c r="F145" s="266"/>
      <c r="G145" s="793"/>
      <c r="H145" s="122"/>
      <c r="I145" s="122"/>
      <c r="J145" s="122"/>
      <c r="K145" s="122"/>
      <c r="L145" s="122"/>
      <c r="M145" s="122"/>
      <c r="N145" s="122"/>
      <c r="O145" s="122"/>
      <c r="P145" s="122"/>
      <c r="Q145" s="122"/>
      <c r="R145" s="122"/>
      <c r="S145" s="122"/>
      <c r="T145" s="122"/>
      <c r="U145" s="122"/>
      <c r="V145" s="122"/>
      <c r="W145" s="122"/>
      <c r="X145" s="122"/>
      <c r="Y145" s="123"/>
      <c r="Z145" s="124"/>
      <c r="AA145" s="124"/>
      <c r="AB145" s="122"/>
      <c r="AC145" s="122"/>
      <c r="AD145" s="122"/>
      <c r="AE145" s="122"/>
      <c r="AF145" s="122"/>
      <c r="AG145" s="122"/>
      <c r="AH145" s="122"/>
      <c r="AI145" s="122"/>
      <c r="AJ145" s="122"/>
      <c r="AK145" s="122"/>
      <c r="AL145" s="122"/>
      <c r="AM145" s="122"/>
      <c r="AN145" s="122"/>
      <c r="AO145" s="122"/>
      <c r="AP145" s="122"/>
      <c r="AQ145" s="122"/>
      <c r="AR145" s="122"/>
      <c r="AS145" s="122"/>
      <c r="AT145" s="122"/>
      <c r="AU145" s="122"/>
      <c r="AV145" s="122"/>
      <c r="AW145" s="122"/>
      <c r="AX145" s="122"/>
    </row>
    <row r="146" spans="1:50" s="28" customFormat="1" ht="27" customHeight="1" thickBot="1" x14ac:dyDescent="0.3">
      <c r="A146" s="74"/>
      <c r="B146" s="636" t="s">
        <v>110</v>
      </c>
      <c r="C146" s="796"/>
      <c r="D146" s="796"/>
      <c r="E146" s="637"/>
      <c r="F146" s="267"/>
      <c r="G146" s="794"/>
      <c r="H146" s="122"/>
      <c r="I146" s="122"/>
      <c r="J146" s="122"/>
      <c r="K146" s="122"/>
      <c r="L146" s="122"/>
      <c r="M146" s="122"/>
      <c r="N146" s="122"/>
      <c r="O146" s="122"/>
      <c r="P146" s="122"/>
      <c r="Q146" s="122"/>
      <c r="R146" s="122"/>
      <c r="S146" s="122"/>
      <c r="T146" s="122"/>
      <c r="U146" s="122"/>
      <c r="V146" s="122"/>
      <c r="W146" s="122"/>
      <c r="X146" s="122"/>
      <c r="Y146" s="123"/>
      <c r="Z146" s="124"/>
      <c r="AA146" s="124"/>
      <c r="AB146" s="122"/>
      <c r="AC146" s="122"/>
      <c r="AD146" s="122"/>
      <c r="AE146" s="122"/>
      <c r="AF146" s="122"/>
      <c r="AG146" s="122"/>
      <c r="AH146" s="122"/>
      <c r="AI146" s="122"/>
      <c r="AJ146" s="122"/>
      <c r="AK146" s="122"/>
      <c r="AL146" s="122"/>
      <c r="AM146" s="122"/>
      <c r="AN146" s="122"/>
      <c r="AO146" s="122"/>
      <c r="AP146" s="122"/>
      <c r="AQ146" s="122"/>
      <c r="AR146" s="122"/>
      <c r="AS146" s="122"/>
      <c r="AT146" s="122"/>
      <c r="AU146" s="122"/>
      <c r="AV146" s="122"/>
      <c r="AW146" s="122"/>
      <c r="AX146" s="122"/>
    </row>
    <row r="147" spans="1:50" s="28" customFormat="1" x14ac:dyDescent="0.25">
      <c r="A147" s="74"/>
      <c r="B147" s="122"/>
      <c r="C147" s="122"/>
      <c r="D147" s="122"/>
      <c r="E147" s="122"/>
      <c r="F147" s="122"/>
      <c r="G147" s="122"/>
      <c r="H147" s="122"/>
      <c r="I147" s="122"/>
      <c r="J147" s="122"/>
      <c r="K147" s="122"/>
      <c r="L147" s="122"/>
      <c r="M147" s="122"/>
      <c r="N147" s="122"/>
      <c r="O147" s="122"/>
      <c r="P147" s="122"/>
      <c r="Q147" s="122"/>
      <c r="R147" s="122"/>
      <c r="S147" s="122"/>
      <c r="T147" s="122"/>
      <c r="U147" s="122"/>
      <c r="V147" s="122"/>
      <c r="W147" s="122"/>
      <c r="X147" s="122"/>
      <c r="Y147" s="123"/>
      <c r="Z147" s="124"/>
      <c r="AA147" s="124"/>
      <c r="AB147" s="122"/>
      <c r="AC147" s="122"/>
      <c r="AD147" s="122"/>
      <c r="AE147" s="122"/>
      <c r="AF147" s="122"/>
      <c r="AG147" s="122"/>
      <c r="AH147" s="122"/>
      <c r="AI147" s="122"/>
      <c r="AJ147" s="122"/>
      <c r="AK147" s="122"/>
      <c r="AL147" s="122"/>
      <c r="AM147" s="122"/>
      <c r="AN147" s="122"/>
      <c r="AO147" s="122"/>
      <c r="AP147" s="122"/>
      <c r="AQ147" s="122"/>
      <c r="AR147" s="122"/>
      <c r="AS147" s="122"/>
      <c r="AT147" s="122"/>
      <c r="AU147" s="122"/>
      <c r="AV147" s="122"/>
      <c r="AW147" s="122"/>
      <c r="AX147" s="122"/>
    </row>
    <row r="148" spans="1:50" s="22" customFormat="1" x14ac:dyDescent="0.25">
      <c r="A148" s="74"/>
      <c r="B148" s="70" t="s">
        <v>106</v>
      </c>
      <c r="C148" s="27"/>
      <c r="D148" s="27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32"/>
      <c r="Z148" s="113"/>
      <c r="AA148" s="11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</row>
    <row r="149" spans="1:50" s="22" customFormat="1" x14ac:dyDescent="0.25">
      <c r="A149" s="74"/>
      <c r="B149" s="125" t="s">
        <v>124</v>
      </c>
      <c r="C149" s="27"/>
      <c r="D149" s="27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32"/>
      <c r="Z149" s="113"/>
      <c r="AA149" s="11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</row>
    <row r="150" spans="1:50" s="22" customFormat="1" x14ac:dyDescent="0.25">
      <c r="A150" s="74"/>
      <c r="B150" s="70" t="s">
        <v>107</v>
      </c>
      <c r="C150" s="27"/>
      <c r="D150" s="27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32"/>
      <c r="Z150" s="113"/>
      <c r="AA150" s="11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</row>
    <row r="151" spans="1:50" x14ac:dyDescent="0.25">
      <c r="A151" s="74"/>
    </row>
    <row r="152" spans="1:50" hidden="1" x14ac:dyDescent="0.25"/>
    <row r="153" spans="1:50" hidden="1" x14ac:dyDescent="0.25"/>
    <row r="154" spans="1:50" hidden="1" x14ac:dyDescent="0.25"/>
  </sheetData>
  <sheetProtection algorithmName="SHA-512" hashValue="Z8/d5hP2OcDiyQhaKmew8hKE+zE1cCL8Hwfq/2NWTc3msTeCwpp6VS06FiUICF9FKlH1m5aHJNq7HuLVLwrCUw==" saltValue="UNtBZxzUsE4ZL89XdBQDEQ==" spinCount="100000" sheet="1" objects="1" scenarios="1" formatColumns="0" formatRows="0" selectLockedCells="1"/>
  <mergeCells count="124">
    <mergeCell ref="B7:F7"/>
    <mergeCell ref="B11:C11"/>
    <mergeCell ref="D11:F11"/>
    <mergeCell ref="B9:C9"/>
    <mergeCell ref="D9:F9"/>
    <mergeCell ref="B10:C10"/>
    <mergeCell ref="D10:F10"/>
    <mergeCell ref="AA24:AA27"/>
    <mergeCell ref="B143:E143"/>
    <mergeCell ref="D15:F15"/>
    <mergeCell ref="D16:F16"/>
    <mergeCell ref="D17:F17"/>
    <mergeCell ref="D19:F19"/>
    <mergeCell ref="D18:F18"/>
    <mergeCell ref="B114:C114"/>
    <mergeCell ref="B115:C115"/>
    <mergeCell ref="B116:C116"/>
    <mergeCell ref="B113:C113"/>
    <mergeCell ref="B134:C134"/>
    <mergeCell ref="D136:E136"/>
    <mergeCell ref="E115:F115"/>
    <mergeCell ref="F137:G137"/>
    <mergeCell ref="Z24:Z27"/>
    <mergeCell ref="D128:E128"/>
    <mergeCell ref="H24:H27"/>
    <mergeCell ref="E111:F111"/>
    <mergeCell ref="G24:G27"/>
    <mergeCell ref="D106:E106"/>
    <mergeCell ref="E110:F110"/>
    <mergeCell ref="F129:G129"/>
    <mergeCell ref="B104:D104"/>
    <mergeCell ref="B117:C117"/>
    <mergeCell ref="B118:C118"/>
    <mergeCell ref="B119:C119"/>
    <mergeCell ref="B108:F108"/>
    <mergeCell ref="B128:C128"/>
    <mergeCell ref="D129:E129"/>
    <mergeCell ref="B112:C112"/>
    <mergeCell ref="B111:C111"/>
    <mergeCell ref="B110:C110"/>
    <mergeCell ref="B106:C106"/>
    <mergeCell ref="E113:F113"/>
    <mergeCell ref="E114:F114"/>
    <mergeCell ref="D123:E123"/>
    <mergeCell ref="E116:F116"/>
    <mergeCell ref="E118:F118"/>
    <mergeCell ref="E112:F112"/>
    <mergeCell ref="E117:F117"/>
    <mergeCell ref="X24:X27"/>
    <mergeCell ref="R26:R27"/>
    <mergeCell ref="M26:N26"/>
    <mergeCell ref="O26:P26"/>
    <mergeCell ref="V24:V27"/>
    <mergeCell ref="I24:R24"/>
    <mergeCell ref="U24:U27"/>
    <mergeCell ref="W24:W27"/>
    <mergeCell ref="S24:S27"/>
    <mergeCell ref="K25:L25"/>
    <mergeCell ref="K26:K27"/>
    <mergeCell ref="L26:L27"/>
    <mergeCell ref="T24:T27"/>
    <mergeCell ref="M25:P25"/>
    <mergeCell ref="Q25:R25"/>
    <mergeCell ref="Q26:Q27"/>
    <mergeCell ref="J26:J27"/>
    <mergeCell ref="I25:J25"/>
    <mergeCell ref="I26:I27"/>
    <mergeCell ref="G144:G146"/>
    <mergeCell ref="B126:G126"/>
    <mergeCell ref="F141:G141"/>
    <mergeCell ref="B139:C139"/>
    <mergeCell ref="B145:E145"/>
    <mergeCell ref="B130:C130"/>
    <mergeCell ref="B131:C131"/>
    <mergeCell ref="D134:E134"/>
    <mergeCell ref="D135:E135"/>
    <mergeCell ref="D132:E132"/>
    <mergeCell ref="D138:E138"/>
    <mergeCell ref="D141:E141"/>
    <mergeCell ref="D140:E140"/>
    <mergeCell ref="B146:E146"/>
    <mergeCell ref="D137:E137"/>
    <mergeCell ref="B140:C140"/>
    <mergeCell ref="B141:C141"/>
    <mergeCell ref="F139:G139"/>
    <mergeCell ref="F128:G128"/>
    <mergeCell ref="B144:E144"/>
    <mergeCell ref="D139:E139"/>
    <mergeCell ref="F140:G140"/>
    <mergeCell ref="F138:G138"/>
    <mergeCell ref="F131:G131"/>
    <mergeCell ref="D124:F124"/>
    <mergeCell ref="B121:F121"/>
    <mergeCell ref="G121:J121"/>
    <mergeCell ref="E119:F119"/>
    <mergeCell ref="B135:C135"/>
    <mergeCell ref="B138:C138"/>
    <mergeCell ref="B132:C132"/>
    <mergeCell ref="B133:C133"/>
    <mergeCell ref="B129:C129"/>
    <mergeCell ref="B136:C136"/>
    <mergeCell ref="B137:C137"/>
    <mergeCell ref="D133:E133"/>
    <mergeCell ref="D130:E130"/>
    <mergeCell ref="D131:E131"/>
    <mergeCell ref="F136:G136"/>
    <mergeCell ref="F132:G132"/>
    <mergeCell ref="F133:G133"/>
    <mergeCell ref="F134:G134"/>
    <mergeCell ref="F135:G135"/>
    <mergeCell ref="F130:G130"/>
    <mergeCell ref="B13:F13"/>
    <mergeCell ref="B19:C19"/>
    <mergeCell ref="B20:C20"/>
    <mergeCell ref="B24:B27"/>
    <mergeCell ref="D20:F20"/>
    <mergeCell ref="E24:E27"/>
    <mergeCell ref="B15:C15"/>
    <mergeCell ref="B16:C16"/>
    <mergeCell ref="B17:C17"/>
    <mergeCell ref="B18:C18"/>
    <mergeCell ref="C24:C27"/>
    <mergeCell ref="D24:D27"/>
    <mergeCell ref="F24:F27"/>
  </mergeCells>
  <phoneticPr fontId="3" type="noConversion"/>
  <conditionalFormatting sqref="D124:F124">
    <cfRule type="cellIs" dxfId="28" priority="3" stopIfTrue="1" operator="equal">
      <formula>"No se alcanza la altura mínima"</formula>
    </cfRule>
    <cfRule type="cellIs" dxfId="27" priority="4" stopIfTrue="1" operator="equal">
      <formula>"OK"</formula>
    </cfRule>
  </conditionalFormatting>
  <conditionalFormatting sqref="F144:F146">
    <cfRule type="cellIs" dxfId="26" priority="5" stopIfTrue="1" operator="equal">
      <formula>"Sí"</formula>
    </cfRule>
    <cfRule type="cellIs" dxfId="25" priority="6" stopIfTrue="1" operator="equal">
      <formula>"No"</formula>
    </cfRule>
  </conditionalFormatting>
  <conditionalFormatting sqref="F129:G141">
    <cfRule type="cellIs" dxfId="24" priority="7" stopIfTrue="1" operator="equal">
      <formula>"No se alcanza la densidad mínima"</formula>
    </cfRule>
    <cfRule type="cellIs" dxfId="23" priority="8" stopIfTrue="1" operator="equal">
      <formula>"OK"</formula>
    </cfRule>
    <cfRule type="cellIs" dxfId="22" priority="9" stopIfTrue="1" operator="equal">
      <formula>"Imposible valorar"</formula>
    </cfRule>
  </conditionalFormatting>
  <conditionalFormatting sqref="D106:E106">
    <cfRule type="cellIs" dxfId="21" priority="10" stopIfTrue="1" operator="equal">
      <formula>"Necesario incluir RPs"</formula>
    </cfRule>
    <cfRule type="cellIs" dxfId="20" priority="11" stopIfTrue="1" operator="equal">
      <formula>"OK"</formula>
    </cfRule>
  </conditionalFormatting>
  <conditionalFormatting sqref="W28:Y104">
    <cfRule type="cellIs" dxfId="19" priority="12" stopIfTrue="1" operator="equal">
      <formula>"No cumple las tarifas mínimas"</formula>
    </cfRule>
    <cfRule type="cellIs" dxfId="18" priority="13" stopIfTrue="1" operator="equal">
      <formula>"OK"</formula>
    </cfRule>
  </conditionalFormatting>
  <conditionalFormatting sqref="J28:J103">
    <cfRule type="cellIs" dxfId="17" priority="14" stopIfTrue="1" operator="equal">
      <formula>"Incluir descripción"</formula>
    </cfRule>
  </conditionalFormatting>
  <conditionalFormatting sqref="L28:L103 N28:N103 P28:P103 R28:R103">
    <cfRule type="cellIs" dxfId="16" priority="15" stopIfTrue="1" operator="equal">
      <formula>"Concretar destino"</formula>
    </cfRule>
  </conditionalFormatting>
  <conditionalFormatting sqref="E111:F119">
    <cfRule type="cellIs" dxfId="15" priority="16" stopIfTrue="1" operator="equal">
      <formula>"Necesario separar"</formula>
    </cfRule>
    <cfRule type="cellIs" dxfId="14" priority="17" stopIfTrue="1" operator="equal">
      <formula>"OK"</formula>
    </cfRule>
    <cfRule type="cellIs" dxfId="13" priority="18" stopIfTrue="1" operator="equal">
      <formula>"Necesarios datos de peso o volumen"</formula>
    </cfRule>
  </conditionalFormatting>
  <conditionalFormatting sqref="S28:S104">
    <cfRule type="cellIs" dxfId="12" priority="19" stopIfTrue="1" operator="lessThan">
      <formula>0</formula>
    </cfRule>
    <cfRule type="cellIs" dxfId="11" priority="20" stopIfTrue="1" operator="equal">
      <formula>"Indicar gestión"</formula>
    </cfRule>
  </conditionalFormatting>
  <conditionalFormatting sqref="X28:X103">
    <cfRule type="cellIs" dxfId="10" priority="1" operator="lessThan">
      <formula>0</formula>
    </cfRule>
    <cfRule type="cellIs" dxfId="9" priority="2" operator="greaterThan">
      <formula>0</formula>
    </cfRule>
  </conditionalFormatting>
  <dataValidations count="69">
    <dataValidation type="list" allowBlank="1" showInputMessage="1" showErrorMessage="1" sqref="F144:F146 D111:D119 C120">
      <formula1>"Sí, No"</formula1>
    </dataValidation>
    <dataValidation type="list" allowBlank="1" showInputMessage="1" sqref="P28 R28">
      <formula1>L170101L</formula1>
    </dataValidation>
    <dataValidation type="list" allowBlank="1" showInputMessage="1" sqref="P29 R29">
      <formula1>L170103L</formula1>
    </dataValidation>
    <dataValidation type="list" allowBlank="1" showInputMessage="1" sqref="P30 R30">
      <formula1>L170802L</formula1>
    </dataValidation>
    <dataValidation type="list" allowBlank="1" showInputMessage="1" sqref="P31 R94 P94 R31">
      <formula1>L170601L</formula1>
    </dataValidation>
    <dataValidation type="list" allowBlank="1" showInputMessage="1" sqref="P32 R32">
      <formula1>L170605L</formula1>
    </dataValidation>
    <dataValidation type="list" allowBlank="1" showInputMessage="1" sqref="P33 R33">
      <formula1>L170201L</formula1>
    </dataValidation>
    <dataValidation type="list" allowBlank="1" showInputMessage="1" sqref="P34 R34">
      <formula1>L170202L</formula1>
    </dataValidation>
    <dataValidation type="list" allowBlank="1" showInputMessage="1" sqref="P35 R35">
      <formula1>L170203L</formula1>
    </dataValidation>
    <dataValidation type="list" allowBlank="1" showInputMessage="1" sqref="P36 R36">
      <formula1>L170204L</formula1>
    </dataValidation>
    <dataValidation type="list" allowBlank="1" showInputMessage="1" sqref="P37 R37">
      <formula1>L170301L</formula1>
    </dataValidation>
    <dataValidation type="list" allowBlank="1" showInputMessage="1" sqref="P38 R38">
      <formula1>L170302L</formula1>
    </dataValidation>
    <dataValidation type="list" allowBlank="1" showInputMessage="1" sqref="P39 R39">
      <formula1>L170303L</formula1>
    </dataValidation>
    <dataValidation type="list" allowBlank="1" showInputMessage="1" sqref="P40 R40">
      <formula1>L170401L</formula1>
    </dataValidation>
    <dataValidation type="list" allowBlank="1" showInputMessage="1" sqref="P41 R41">
      <formula1>L170402L</formula1>
    </dataValidation>
    <dataValidation type="list" allowBlank="1" showInputMessage="1" sqref="P42 R42">
      <formula1>L170403L</formula1>
    </dataValidation>
    <dataValidation type="list" allowBlank="1" showInputMessage="1" sqref="P43 R43">
      <formula1>L170404L</formula1>
    </dataValidation>
    <dataValidation type="list" allowBlank="1" showInputMessage="1" sqref="P44 R44">
      <formula1>L170405L</formula1>
    </dataValidation>
    <dataValidation type="list" allowBlank="1" showInputMessage="1" sqref="P45 R45">
      <formula1>L170406L</formula1>
    </dataValidation>
    <dataValidation type="list" allowBlank="1" showInputMessage="1" sqref="P46 R46">
      <formula1>L170407L</formula1>
    </dataValidation>
    <dataValidation type="list" allowBlank="1" showInputMessage="1" sqref="P47 R47">
      <formula1>L170411L</formula1>
    </dataValidation>
    <dataValidation type="list" allowBlank="1" showInputMessage="1" sqref="P48 R48">
      <formula1>L170504L</formula1>
    </dataValidation>
    <dataValidation type="list" allowBlank="1" showInputMessage="1" sqref="P49 R49">
      <formula1>L170107L</formula1>
    </dataValidation>
    <dataValidation type="list" allowBlank="1" showInputMessage="1" sqref="P50 R50">
      <formula1>L170604L</formula1>
    </dataValidation>
    <dataValidation type="list" allowBlank="1" showInputMessage="1" sqref="P51 R51">
      <formula1>L170904L</formula1>
    </dataValidation>
    <dataValidation type="list" allowBlank="1" showInputMessage="1" sqref="P52 R52">
      <formula1>L030308L</formula1>
    </dataValidation>
    <dataValidation type="list" allowBlank="1" showInputMessage="1" sqref="P53 R53">
      <formula1>L150101L</formula1>
    </dataValidation>
    <dataValidation type="list" allowBlank="1" showInputMessage="1" sqref="P54 R54">
      <formula1>L150102L</formula1>
    </dataValidation>
    <dataValidation type="list" allowBlank="1" showInputMessage="1" sqref="P55 R55">
      <formula1>L150103L</formula1>
    </dataValidation>
    <dataValidation type="list" allowBlank="1" showInputMessage="1" sqref="P56 R68 P68 R56">
      <formula1>L150104L</formula1>
    </dataValidation>
    <dataValidation type="list" allowBlank="1" showInputMessage="1" sqref="P57 R69 P69 R57">
      <formula1>L150105L</formula1>
    </dataValidation>
    <dataValidation type="list" allowBlank="1" showInputMessage="1" sqref="P58 R58">
      <formula1>L150106L</formula1>
    </dataValidation>
    <dataValidation type="list" allowBlank="1" showInputMessage="1" sqref="P59 R59">
      <formula1>L040222L</formula1>
    </dataValidation>
    <dataValidation type="list" allowBlank="1" showInputMessage="1" sqref="P60 R66 P66 R60">
      <formula1>L160213L</formula1>
    </dataValidation>
    <dataValidation type="list" allowBlank="1" showInputMessage="1" sqref="P61 R61">
      <formula1>L200301L</formula1>
    </dataValidation>
    <dataValidation type="list" allowBlank="1" showInputMessage="1" sqref="P62:P65 R62:R65">
      <formula1>L200307L</formula1>
    </dataValidation>
    <dataValidation type="list" allowBlank="1" showInputMessage="1" sqref="P67 R67">
      <formula1>L160214L</formula1>
    </dataValidation>
    <dataValidation type="list" allowBlank="1" showInputMessage="1" sqref="P70 R70">
      <formula1>L160506L</formula1>
    </dataValidation>
    <dataValidation type="list" allowBlank="1" showInputMessage="1" sqref="P71 R71">
      <formula1>L130205L</formula1>
    </dataValidation>
    <dataValidation type="list" allowBlank="1" showInputMessage="1" sqref="P72 R72">
      <formula1>L160209L</formula1>
    </dataValidation>
    <dataValidation type="list" allowBlank="1" showInputMessage="1" sqref="P73 R73">
      <formula1>L160211L</formula1>
    </dataValidation>
    <dataValidation type="list" allowBlank="1" showInputMessage="1" sqref="P74 R74">
      <formula1>L160601L</formula1>
    </dataValidation>
    <dataValidation type="list" allowBlank="1" showInputMessage="1" sqref="P75 R75">
      <formula1>L160602L</formula1>
    </dataValidation>
    <dataValidation type="list" allowBlank="1" showInputMessage="1" sqref="P76 R76">
      <formula1>L140602L</formula1>
    </dataValidation>
    <dataValidation type="list" allowBlank="1" showInputMessage="1" sqref="P77 R77">
      <formula1>L140603L</formula1>
    </dataValidation>
    <dataValidation type="list" allowBlank="1" showInputMessage="1" sqref="P78 R78">
      <formula1>L120109L</formula1>
    </dataValidation>
    <dataValidation type="list" allowBlank="1" showInputMessage="1" sqref="P79 R79">
      <formula1>L120114L</formula1>
    </dataValidation>
    <dataValidation type="list" allowBlank="1" showInputMessage="1" sqref="P80 R80">
      <formula1>L150110L</formula1>
    </dataValidation>
    <dataValidation type="list" allowBlank="1" showInputMessage="1" sqref="P81 R81">
      <formula1>L150202L</formula1>
    </dataValidation>
    <dataValidation type="list" allowBlank="1" showInputMessage="1" sqref="P82 R100 P100 R82">
      <formula1>L080111L</formula1>
    </dataValidation>
    <dataValidation type="list" allowBlank="1" showInputMessage="1" sqref="P83 R83">
      <formula1>L080119L</formula1>
    </dataValidation>
    <dataValidation type="list" allowBlank="1" showInputMessage="1" sqref="P84 R84">
      <formula1>L160107L</formula1>
    </dataValidation>
    <dataValidation type="list" allowBlank="1" showInputMessage="1" sqref="P85 R85">
      <formula1>L160113L</formula1>
    </dataValidation>
    <dataValidation type="list" allowBlank="1" showInputMessage="1" sqref="P86 R86">
      <formula1>L160114L</formula1>
    </dataValidation>
    <dataValidation type="list" allowBlank="1" showInputMessage="1" sqref="P87 R87">
      <formula1>L080113L</formula1>
    </dataValidation>
    <dataValidation type="list" allowBlank="1" showInputMessage="1" sqref="P88 R88">
      <formula1>L130502L</formula1>
    </dataValidation>
    <dataValidation type="list" allowBlank="1" showInputMessage="1" sqref="P89 R89">
      <formula1>L020108L</formula1>
    </dataValidation>
    <dataValidation type="list" allowBlank="1" showInputMessage="1" sqref="P90 R90">
      <formula1>L170409L</formula1>
    </dataValidation>
    <dataValidation type="list" allowBlank="1" showInputMessage="1" sqref="P91 R91">
      <formula1>L170410L</formula1>
    </dataValidation>
    <dataValidation type="list" allowBlank="1" showInputMessage="1" sqref="P92 R92">
      <formula1>L170503L</formula1>
    </dataValidation>
    <dataValidation type="list" allowBlank="1" showInputMessage="1" sqref="P93 R93">
      <formula1>L170505L</formula1>
    </dataValidation>
    <dataValidation type="list" allowBlank="1" showInputMessage="1" sqref="P95 R95">
      <formula1>L170603L</formula1>
    </dataValidation>
    <dataValidation type="list" allowBlank="1" showInputMessage="1" sqref="P96 R96">
      <formula1>L170801L</formula1>
    </dataValidation>
    <dataValidation type="list" allowBlank="1" showInputMessage="1" sqref="P97 R97">
      <formula1>L170903L</formula1>
    </dataValidation>
    <dataValidation type="list" allowBlank="1" showInputMessage="1" sqref="P98 R98">
      <formula1>L180109L</formula1>
    </dataValidation>
    <dataValidation type="list" allowBlank="1" showInputMessage="1" sqref="P99 R99">
      <formula1>L080202L</formula1>
    </dataValidation>
    <dataValidation type="list" allowBlank="1" showInputMessage="1" sqref="P101 R101">
      <formula1>L080112L</formula1>
    </dataValidation>
    <dataValidation type="list" allowBlank="1" showInputMessage="1" sqref="P102 R102">
      <formula1>L080409L</formula1>
    </dataValidation>
    <dataValidation type="list" allowBlank="1" showInputMessage="1" sqref="P103 R103">
      <formula1>L080410L</formula1>
    </dataValidation>
  </dataValidations>
  <pageMargins left="0.47244094488188981" right="0.55118110236220474" top="0.27559055118110237" bottom="0.27559055118110237" header="0" footer="0"/>
  <pageSetup paperSize="9" scale="39" fitToHeight="0" orientation="landscape" r:id="rId1"/>
  <headerFooter alignWithMargins="0">
    <oddFooter>&amp;C&amp;D</oddFooter>
  </headerFooter>
  <rowBreaks count="1" manualBreakCount="1">
    <brk id="105" max="182" man="1"/>
  </rowBreaks>
  <colBreaks count="1" manualBreakCount="1">
    <brk id="5" max="150" man="1"/>
  </colBreaks>
  <drawing r:id="rId2"/>
  <picture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theme="0"/>
  </sheetPr>
  <dimension ref="A1:V154"/>
  <sheetViews>
    <sheetView showGridLines="0" showRowColHeaders="0" zoomScale="70" zoomScaleNormal="70" zoomScaleSheetLayoutView="70" workbookViewId="0">
      <selection activeCell="B130" sqref="B130:C130"/>
    </sheetView>
  </sheetViews>
  <sheetFormatPr baseColWidth="10" defaultColWidth="0" defaultRowHeight="13.2" zeroHeight="1" x14ac:dyDescent="0.25"/>
  <cols>
    <col min="1" max="1" width="3.6640625" style="112" customWidth="1"/>
    <col min="2" max="2" width="11.6640625" style="23" customWidth="1"/>
    <col min="3" max="3" width="27.44140625" style="23" customWidth="1"/>
    <col min="4" max="4" width="16.109375" style="23" customWidth="1"/>
    <col min="5" max="5" width="14.44140625" style="23" customWidth="1"/>
    <col min="6" max="6" width="16" style="23" customWidth="1"/>
    <col min="7" max="10" width="11.6640625" style="23" customWidth="1"/>
    <col min="11" max="12" width="13" style="23" customWidth="1"/>
    <col min="13" max="18" width="11.6640625" style="23" customWidth="1"/>
    <col min="19" max="19" width="22.5546875" style="23" customWidth="1"/>
    <col min="20" max="20" width="19.109375" style="23" customWidth="1"/>
    <col min="21" max="24" width="11.44140625" style="23" customWidth="1"/>
    <col min="25" max="16384" width="0" style="23" hidden="1"/>
  </cols>
  <sheetData>
    <row r="1" spans="1:9" x14ac:dyDescent="0.25">
      <c r="A1" s="74"/>
    </row>
    <row r="2" spans="1:9" x14ac:dyDescent="0.25">
      <c r="A2" s="74"/>
    </row>
    <row r="3" spans="1:9" x14ac:dyDescent="0.25">
      <c r="A3" s="74"/>
    </row>
    <row r="4" spans="1:9" x14ac:dyDescent="0.25">
      <c r="A4" s="74"/>
    </row>
    <row r="5" spans="1:9" ht="13.8" thickBot="1" x14ac:dyDescent="0.3">
      <c r="A5" s="74"/>
    </row>
    <row r="6" spans="1:9" ht="13.8" thickBot="1" x14ac:dyDescent="0.3">
      <c r="A6" s="126">
        <v>1</v>
      </c>
      <c r="B6" s="605" t="s">
        <v>51</v>
      </c>
      <c r="C6" s="606"/>
      <c r="D6" s="606"/>
      <c r="E6" s="606"/>
      <c r="F6" s="606"/>
      <c r="G6" s="606"/>
      <c r="H6" s="607"/>
      <c r="I6" s="67"/>
    </row>
    <row r="7" spans="1:9" ht="3.75" customHeight="1" thickBot="1" x14ac:dyDescent="0.3">
      <c r="A7" s="74"/>
      <c r="B7" s="65"/>
      <c r="C7" s="38"/>
      <c r="D7" s="38"/>
      <c r="E7" s="38"/>
      <c r="F7" s="38"/>
      <c r="G7" s="38"/>
      <c r="H7" s="38"/>
      <c r="I7" s="38"/>
    </row>
    <row r="8" spans="1:9" ht="13.8" thickBot="1" x14ac:dyDescent="0.3">
      <c r="A8" s="74"/>
      <c r="B8" s="836" t="s">
        <v>27</v>
      </c>
      <c r="C8" s="837"/>
      <c r="D8" s="837"/>
      <c r="E8" s="838"/>
      <c r="F8" s="859" t="str">
        <f>IF(ISBLANK(INTRO!C40),"",INTRO!C40)</f>
        <v/>
      </c>
      <c r="G8" s="860"/>
      <c r="H8" s="861"/>
      <c r="I8" s="68"/>
    </row>
    <row r="9" spans="1:9" ht="27" thickBot="1" x14ac:dyDescent="0.3">
      <c r="A9" s="74"/>
      <c r="B9" s="836" t="s">
        <v>28</v>
      </c>
      <c r="C9" s="837"/>
      <c r="D9" s="837"/>
      <c r="E9" s="838"/>
      <c r="F9" s="127" t="s">
        <v>52</v>
      </c>
      <c r="G9" s="862" t="s">
        <v>29</v>
      </c>
      <c r="H9" s="722"/>
      <c r="I9" s="45"/>
    </row>
    <row r="10" spans="1:9" x14ac:dyDescent="0.25">
      <c r="A10" s="74"/>
      <c r="B10" s="863" t="s">
        <v>37</v>
      </c>
      <c r="C10" s="864"/>
      <c r="D10" s="864"/>
      <c r="E10" s="865"/>
      <c r="F10" s="128" t="str">
        <f>IF(ISBLANK(EGR!F150),"",EGR!F150)</f>
        <v/>
      </c>
      <c r="G10" s="852" t="str">
        <f>IF(EGR!G150="","",EGR!G150)</f>
        <v>Necesario Presentar</v>
      </c>
      <c r="H10" s="853"/>
      <c r="I10" s="68"/>
    </row>
    <row r="11" spans="1:9" ht="13.5" customHeight="1" x14ac:dyDescent="0.25">
      <c r="A11" s="74"/>
      <c r="B11" s="842" t="s">
        <v>38</v>
      </c>
      <c r="C11" s="843"/>
      <c r="D11" s="843"/>
      <c r="E11" s="844"/>
      <c r="F11" s="129" t="str">
        <f>IF(ISBLANK(EGR!F151),"",EGR!F151)</f>
        <v/>
      </c>
      <c r="G11" s="845" t="str">
        <f>IF(EGR!G151="","",EGR!G151)</f>
        <v>Necesario presentar</v>
      </c>
      <c r="H11" s="846"/>
      <c r="I11" s="68"/>
    </row>
    <row r="12" spans="1:9" x14ac:dyDescent="0.25">
      <c r="A12" s="74"/>
      <c r="B12" s="842" t="s">
        <v>39</v>
      </c>
      <c r="C12" s="843"/>
      <c r="D12" s="843"/>
      <c r="E12" s="844"/>
      <c r="F12" s="129" t="str">
        <f>IF(ISBLANK(EGR!F152),"",EGR!F152)</f>
        <v/>
      </c>
      <c r="G12" s="845" t="str">
        <f>IF(EGR!G152="","",EGR!G152)</f>
        <v>Necesario presentar</v>
      </c>
      <c r="H12" s="846"/>
      <c r="I12" s="68"/>
    </row>
    <row r="13" spans="1:9" x14ac:dyDescent="0.25">
      <c r="A13" s="74"/>
      <c r="B13" s="842" t="s">
        <v>40</v>
      </c>
      <c r="C13" s="843"/>
      <c r="D13" s="843"/>
      <c r="E13" s="844"/>
      <c r="F13" s="129" t="str">
        <f>IF(ISBLANK(EGR!F153),"",EGR!F153)</f>
        <v/>
      </c>
      <c r="G13" s="845" t="str">
        <f>IF(EGR!G153="","",EGR!G153)</f>
        <v>Necesario presentar</v>
      </c>
      <c r="H13" s="846"/>
      <c r="I13" s="68"/>
    </row>
    <row r="14" spans="1:9" x14ac:dyDescent="0.25">
      <c r="A14" s="74"/>
      <c r="B14" s="842" t="s">
        <v>41</v>
      </c>
      <c r="C14" s="843"/>
      <c r="D14" s="843"/>
      <c r="E14" s="844"/>
      <c r="F14" s="129" t="str">
        <f>IF(ISBLANK(EGR!F154),"",EGR!F154)</f>
        <v/>
      </c>
      <c r="G14" s="845" t="str">
        <f>IF(EGR!G154="","",EGR!G154)</f>
        <v>Necesario presentar</v>
      </c>
      <c r="H14" s="846"/>
      <c r="I14" s="68"/>
    </row>
    <row r="15" spans="1:9" x14ac:dyDescent="0.25">
      <c r="A15" s="74"/>
      <c r="B15" s="842" t="s">
        <v>42</v>
      </c>
      <c r="C15" s="843"/>
      <c r="D15" s="843"/>
      <c r="E15" s="844"/>
      <c r="F15" s="129" t="str">
        <f>IF(ISBLANK(EGR!F155),"",EGR!F155)</f>
        <v/>
      </c>
      <c r="G15" s="845" t="str">
        <f>IF(EGR!G155="","",EGR!G155)</f>
        <v>Necesario presentar</v>
      </c>
      <c r="H15" s="846"/>
      <c r="I15" s="68"/>
    </row>
    <row r="16" spans="1:9" ht="13.8" thickBot="1" x14ac:dyDescent="0.3">
      <c r="A16" s="74"/>
      <c r="B16" s="847" t="s">
        <v>43</v>
      </c>
      <c r="C16" s="848"/>
      <c r="D16" s="848"/>
      <c r="E16" s="849"/>
      <c r="F16" s="130" t="str">
        <f>IF(ISBLANK(EGR!F156),"",EGR!F156)</f>
        <v/>
      </c>
      <c r="G16" s="850" t="str">
        <f>IF(EGR!G156="","",EGR!G156)</f>
        <v>Necesario presentar</v>
      </c>
      <c r="H16" s="851"/>
      <c r="I16" s="68"/>
    </row>
    <row r="17" spans="1:17" ht="13.8" thickBot="1" x14ac:dyDescent="0.3">
      <c r="A17" s="74"/>
      <c r="B17" s="38"/>
      <c r="C17" s="38"/>
      <c r="D17" s="38"/>
      <c r="E17" s="38"/>
      <c r="F17" s="131"/>
      <c r="G17" s="68"/>
      <c r="H17" s="68"/>
      <c r="I17" s="68"/>
      <c r="M17" s="122"/>
    </row>
    <row r="18" spans="1:17" ht="13.8" thickBot="1" x14ac:dyDescent="0.3">
      <c r="A18" s="126">
        <v>2</v>
      </c>
      <c r="B18" s="839" t="s">
        <v>184</v>
      </c>
      <c r="C18" s="840"/>
      <c r="D18" s="840"/>
      <c r="E18" s="840"/>
      <c r="F18" s="840"/>
      <c r="G18" s="840"/>
      <c r="H18" s="840"/>
      <c r="I18" s="840"/>
      <c r="J18" s="840"/>
      <c r="K18" s="840"/>
      <c r="L18" s="841"/>
    </row>
    <row r="19" spans="1:17" ht="4.5" customHeight="1" thickBot="1" x14ac:dyDescent="0.3">
      <c r="A19" s="74"/>
      <c r="B19" s="38"/>
      <c r="C19" s="38"/>
      <c r="D19" s="38"/>
      <c r="E19" s="38"/>
      <c r="F19" s="131"/>
      <c r="G19" s="68"/>
      <c r="H19" s="68"/>
      <c r="I19" s="68"/>
      <c r="J19" s="38"/>
      <c r="K19" s="38"/>
      <c r="L19" s="38"/>
    </row>
    <row r="20" spans="1:17" x14ac:dyDescent="0.25">
      <c r="A20" s="74"/>
      <c r="B20" s="777" t="s">
        <v>3</v>
      </c>
      <c r="C20" s="780" t="s">
        <v>4</v>
      </c>
      <c r="D20" s="880" t="s">
        <v>57</v>
      </c>
      <c r="E20" s="768" t="s">
        <v>22</v>
      </c>
      <c r="F20" s="799"/>
      <c r="G20" s="822" t="s">
        <v>24</v>
      </c>
      <c r="H20" s="770"/>
      <c r="I20" s="799"/>
      <c r="J20" s="822" t="s">
        <v>25</v>
      </c>
      <c r="K20" s="770"/>
      <c r="L20" s="799"/>
      <c r="M20" s="31"/>
      <c r="N20" s="38"/>
      <c r="O20" s="31"/>
      <c r="P20" s="31"/>
      <c r="Q20" s="31"/>
    </row>
    <row r="21" spans="1:17" s="38" customFormat="1" ht="53.4" thickBot="1" x14ac:dyDescent="0.3">
      <c r="A21" s="74"/>
      <c r="B21" s="882"/>
      <c r="C21" s="883"/>
      <c r="D21" s="881"/>
      <c r="E21" s="385" t="s">
        <v>111</v>
      </c>
      <c r="F21" s="377" t="s">
        <v>860</v>
      </c>
      <c r="G21" s="376" t="s">
        <v>111</v>
      </c>
      <c r="H21" s="272" t="s">
        <v>860</v>
      </c>
      <c r="I21" s="377" t="s">
        <v>203</v>
      </c>
      <c r="J21" s="376" t="s">
        <v>111</v>
      </c>
      <c r="K21" s="272" t="s">
        <v>860</v>
      </c>
      <c r="L21" s="377" t="s">
        <v>203</v>
      </c>
    </row>
    <row r="22" spans="1:17" s="38" customFormat="1" x14ac:dyDescent="0.25">
      <c r="A22" s="74"/>
      <c r="B22" s="383">
        <v>170101</v>
      </c>
      <c r="C22" s="214" t="s">
        <v>1</v>
      </c>
      <c r="D22" s="271" t="s">
        <v>62</v>
      </c>
      <c r="E22" s="393" t="str">
        <f>IF(EGR!E26=0,"",EGR!E26)</f>
        <v/>
      </c>
      <c r="F22" s="399" t="str">
        <f>IF(EGR!F26=0,"",EGR!F26)</f>
        <v/>
      </c>
      <c r="G22" s="393" t="str">
        <f>IF(PGR!E28=0,"",PGR!E28)</f>
        <v/>
      </c>
      <c r="H22" s="412" t="str">
        <f>IF(PGR!F28=0,"",PGR!F28)</f>
        <v/>
      </c>
      <c r="I22" s="420" t="str">
        <f>IF(PGR!G28="","",PGR!G28)</f>
        <v/>
      </c>
      <c r="J22" s="393" t="str">
        <f>IF(IFG!F28=0,"",IFG!F28)</f>
        <v/>
      </c>
      <c r="K22" s="412" t="str">
        <f>IF(IFG!G28=0,"",IFG!G28)</f>
        <v/>
      </c>
      <c r="L22" s="413" t="str">
        <f>IF(IFG!H28="","",IFG!H28)</f>
        <v/>
      </c>
      <c r="M22" s="107"/>
    </row>
    <row r="23" spans="1:17" s="38" customFormat="1" x14ac:dyDescent="0.25">
      <c r="A23" s="74"/>
      <c r="B23" s="383">
        <v>170103</v>
      </c>
      <c r="C23" s="214" t="s">
        <v>63</v>
      </c>
      <c r="D23" s="271" t="s">
        <v>62</v>
      </c>
      <c r="E23" s="394" t="str">
        <f>IF(EGR!E27=0,"",EGR!E27)</f>
        <v/>
      </c>
      <c r="F23" s="400" t="str">
        <f>IF(EGR!F27=0,"",EGR!F27)</f>
        <v/>
      </c>
      <c r="G23" s="394" t="str">
        <f>IF(PGR!E29=0,"",PGR!E29)</f>
        <v/>
      </c>
      <c r="H23" s="392" t="str">
        <f>IF(PGR!F29=0,"",PGR!F29)</f>
        <v/>
      </c>
      <c r="I23" s="421" t="str">
        <f>IF(PGR!G29="","",PGR!G29)</f>
        <v/>
      </c>
      <c r="J23" s="394" t="str">
        <f>IF(IFG!F29=0,"",IFG!F29)</f>
        <v/>
      </c>
      <c r="K23" s="392" t="str">
        <f>IF(IFG!G29=0,"",IFG!G29)</f>
        <v/>
      </c>
      <c r="L23" s="414" t="str">
        <f>IF(IFG!H29="","",IFG!H29)</f>
        <v/>
      </c>
      <c r="M23" s="107"/>
    </row>
    <row r="24" spans="1:17" s="38" customFormat="1" ht="26.4" x14ac:dyDescent="0.25">
      <c r="A24" s="74"/>
      <c r="B24" s="383">
        <v>170802</v>
      </c>
      <c r="C24" s="214" t="s">
        <v>143</v>
      </c>
      <c r="D24" s="271" t="s">
        <v>1076</v>
      </c>
      <c r="E24" s="394" t="str">
        <f>IF(EGR!E28=0,"",EGR!E28)</f>
        <v/>
      </c>
      <c r="F24" s="400" t="str">
        <f>IF(EGR!F28=0,"",EGR!F28)</f>
        <v/>
      </c>
      <c r="G24" s="394" t="str">
        <f>IF(PGR!E30=0,"",PGR!E30)</f>
        <v/>
      </c>
      <c r="H24" s="392" t="str">
        <f>IF(PGR!F30=0,"",PGR!F30)</f>
        <v/>
      </c>
      <c r="I24" s="421" t="str">
        <f>IF(PGR!G30="","",PGR!G30)</f>
        <v/>
      </c>
      <c r="J24" s="394" t="str">
        <f>IF(IFG!F30=0,"",IFG!F30)</f>
        <v/>
      </c>
      <c r="K24" s="392" t="str">
        <f>IF(IFG!G30=0,"",IFG!G30)</f>
        <v/>
      </c>
      <c r="L24" s="414" t="str">
        <f>IF(IFG!H30="","",IFG!H30)</f>
        <v/>
      </c>
      <c r="M24" s="107"/>
    </row>
    <row r="25" spans="1:17" s="38" customFormat="1" ht="26.4" x14ac:dyDescent="0.25">
      <c r="A25" s="74"/>
      <c r="B25" s="383" t="s">
        <v>1070</v>
      </c>
      <c r="C25" s="214" t="s">
        <v>169</v>
      </c>
      <c r="D25" s="271" t="s">
        <v>34</v>
      </c>
      <c r="E25" s="394" t="str">
        <f>IF(EGR!E29=0,"",EGR!E29)</f>
        <v/>
      </c>
      <c r="F25" s="400" t="str">
        <f>IF(EGR!F29=0,"",EGR!F29)</f>
        <v/>
      </c>
      <c r="G25" s="394" t="str">
        <f>IF(PGR!E31=0,"",PGR!E31)</f>
        <v/>
      </c>
      <c r="H25" s="392" t="str">
        <f>IF(PGR!F31=0,"",PGR!F31)</f>
        <v/>
      </c>
      <c r="I25" s="421" t="str">
        <f>IF(PGR!G31="","",PGR!G31)</f>
        <v/>
      </c>
      <c r="J25" s="394" t="str">
        <f>IF(IFG!F31=0,"",IFG!F31)</f>
        <v/>
      </c>
      <c r="K25" s="392" t="str">
        <f>IF(IFG!G31=0,"",IFG!G31)</f>
        <v/>
      </c>
      <c r="L25" s="414" t="str">
        <f>IF(IFG!H31="","",IFG!H31)</f>
        <v/>
      </c>
      <c r="M25" s="107"/>
    </row>
    <row r="26" spans="1:17" s="38" customFormat="1" ht="26.4" x14ac:dyDescent="0.25">
      <c r="A26" s="74"/>
      <c r="B26" s="383" t="s">
        <v>1071</v>
      </c>
      <c r="C26" s="214" t="s">
        <v>142</v>
      </c>
      <c r="D26" s="271" t="s">
        <v>34</v>
      </c>
      <c r="E26" s="394" t="str">
        <f>IF(EGR!E30=0,"",EGR!E30)</f>
        <v/>
      </c>
      <c r="F26" s="400" t="str">
        <f>IF(EGR!F30=0,"",EGR!F30)</f>
        <v/>
      </c>
      <c r="G26" s="394" t="str">
        <f>IF(PGR!E32=0,"",PGR!E32)</f>
        <v/>
      </c>
      <c r="H26" s="392" t="str">
        <f>IF(PGR!F32=0,"",PGR!F32)</f>
        <v/>
      </c>
      <c r="I26" s="421" t="str">
        <f>IF(PGR!G32="","",PGR!G32)</f>
        <v/>
      </c>
      <c r="J26" s="394" t="str">
        <f>IF(IFG!F32=0,"",IFG!F32)</f>
        <v/>
      </c>
      <c r="K26" s="392" t="str">
        <f>IF(IFG!G32=0,"",IFG!G32)</f>
        <v/>
      </c>
      <c r="L26" s="414" t="str">
        <f>IF(IFG!H32="","",IFG!H32)</f>
        <v/>
      </c>
      <c r="M26" s="107"/>
    </row>
    <row r="27" spans="1:17" s="38" customFormat="1" x14ac:dyDescent="0.25">
      <c r="A27" s="74"/>
      <c r="B27" s="383">
        <v>170201</v>
      </c>
      <c r="C27" s="214" t="s">
        <v>0</v>
      </c>
      <c r="D27" s="271" t="s">
        <v>0</v>
      </c>
      <c r="E27" s="394" t="str">
        <f>IF(EGR!E31=0,"",EGR!E31)</f>
        <v/>
      </c>
      <c r="F27" s="400" t="str">
        <f>IF(EGR!F31=0,"",EGR!F31)</f>
        <v/>
      </c>
      <c r="G27" s="394" t="str">
        <f>IF(PGR!E33=0,"",PGR!E33)</f>
        <v/>
      </c>
      <c r="H27" s="392" t="str">
        <f>IF(PGR!F33=0,"",PGR!F33)</f>
        <v/>
      </c>
      <c r="I27" s="421" t="str">
        <f>IF(PGR!G33="","",PGR!G33)</f>
        <v/>
      </c>
      <c r="J27" s="394" t="str">
        <f>IF(IFG!F33=0,"",IFG!F33)</f>
        <v/>
      </c>
      <c r="K27" s="392" t="str">
        <f>IF(IFG!G33=0,"",IFG!G33)</f>
        <v/>
      </c>
      <c r="L27" s="414" t="str">
        <f>IF(IFG!H33="","",IFG!H33)</f>
        <v/>
      </c>
      <c r="M27" s="107"/>
    </row>
    <row r="28" spans="1:17" s="38" customFormat="1" ht="26.4" x14ac:dyDescent="0.25">
      <c r="A28" s="74"/>
      <c r="B28" s="383">
        <v>170202</v>
      </c>
      <c r="C28" s="214" t="s">
        <v>2</v>
      </c>
      <c r="D28" s="271" t="s">
        <v>1076</v>
      </c>
      <c r="E28" s="394" t="str">
        <f>IF(EGR!E32=0,"",EGR!E32)</f>
        <v/>
      </c>
      <c r="F28" s="400" t="str">
        <f>IF(EGR!F32=0,"",EGR!F32)</f>
        <v/>
      </c>
      <c r="G28" s="394" t="str">
        <f>IF(PGR!E34=0,"",PGR!E34)</f>
        <v/>
      </c>
      <c r="H28" s="392" t="str">
        <f>IF(PGR!F34=0,"",PGR!F34)</f>
        <v/>
      </c>
      <c r="I28" s="421" t="str">
        <f>IF(PGR!G34="","",PGR!G34)</f>
        <v/>
      </c>
      <c r="J28" s="394" t="str">
        <f>IF(IFG!F34=0,"",IFG!F34)</f>
        <v/>
      </c>
      <c r="K28" s="392" t="str">
        <f>IF(IFG!G34=0,"",IFG!G34)</f>
        <v/>
      </c>
      <c r="L28" s="414" t="str">
        <f>IF(IFG!H34="","",IFG!H34)</f>
        <v/>
      </c>
      <c r="M28" s="107"/>
    </row>
    <row r="29" spans="1:17" s="38" customFormat="1" ht="26.4" x14ac:dyDescent="0.25">
      <c r="A29" s="74"/>
      <c r="B29" s="383">
        <v>170203</v>
      </c>
      <c r="C29" s="214" t="s">
        <v>133</v>
      </c>
      <c r="D29" s="271" t="s">
        <v>1076</v>
      </c>
      <c r="E29" s="394" t="str">
        <f>IF(EGR!E33=0,"",EGR!E33)</f>
        <v/>
      </c>
      <c r="F29" s="400" t="str">
        <f>IF(EGR!F33=0,"",EGR!F33)</f>
        <v/>
      </c>
      <c r="G29" s="394" t="str">
        <f>IF(PGR!E35=0,"",PGR!E35)</f>
        <v/>
      </c>
      <c r="H29" s="392" t="str">
        <f>IF(PGR!F35=0,"",PGR!F35)</f>
        <v/>
      </c>
      <c r="I29" s="421" t="str">
        <f>IF(PGR!G35="","",PGR!G35)</f>
        <v/>
      </c>
      <c r="J29" s="394" t="str">
        <f>IF(IFG!F35=0,"",IFG!F35)</f>
        <v/>
      </c>
      <c r="K29" s="392" t="str">
        <f>IF(IFG!G35=0,"",IFG!G35)</f>
        <v/>
      </c>
      <c r="L29" s="414" t="str">
        <f>IF(IFG!H35="","",IFG!H35)</f>
        <v/>
      </c>
      <c r="M29" s="107"/>
    </row>
    <row r="30" spans="1:17" s="38" customFormat="1" ht="39.6" x14ac:dyDescent="0.25">
      <c r="A30" s="74"/>
      <c r="B30" s="383" t="s">
        <v>1072</v>
      </c>
      <c r="C30" s="214" t="s">
        <v>159</v>
      </c>
      <c r="D30" s="271" t="s">
        <v>1076</v>
      </c>
      <c r="E30" s="394" t="str">
        <f>IF(EGR!E34=0,"",EGR!E34)</f>
        <v/>
      </c>
      <c r="F30" s="400" t="str">
        <f>IF(EGR!F34=0,"",EGR!F34)</f>
        <v/>
      </c>
      <c r="G30" s="394" t="str">
        <f>IF(PGR!E36=0,"",PGR!E36)</f>
        <v/>
      </c>
      <c r="H30" s="392" t="str">
        <f>IF(PGR!F36=0,"",PGR!F36)</f>
        <v/>
      </c>
      <c r="I30" s="421" t="str">
        <f>IF(PGR!G36="","",PGR!G36)</f>
        <v/>
      </c>
      <c r="J30" s="394" t="str">
        <f>IF(IFG!F36=0,"",IFG!F36)</f>
        <v/>
      </c>
      <c r="K30" s="392" t="str">
        <f>IF(IFG!G36=0,"",IFG!G36)</f>
        <v/>
      </c>
      <c r="L30" s="414" t="str">
        <f>IF(IFG!H36="","",IFG!H36)</f>
        <v/>
      </c>
      <c r="M30" s="107"/>
    </row>
    <row r="31" spans="1:17" s="38" customFormat="1" ht="39.6" x14ac:dyDescent="0.25">
      <c r="A31" s="74"/>
      <c r="B31" s="383" t="s">
        <v>1073</v>
      </c>
      <c r="C31" s="214" t="s">
        <v>1074</v>
      </c>
      <c r="D31" s="271" t="s">
        <v>34</v>
      </c>
      <c r="E31" s="394" t="str">
        <f>IF(EGR!E35=0,"",EGR!E35)</f>
        <v/>
      </c>
      <c r="F31" s="400" t="str">
        <f>IF(EGR!F35=0,"",EGR!F35)</f>
        <v/>
      </c>
      <c r="G31" s="394" t="str">
        <f>IF(PGR!E37=0,"",PGR!E37)</f>
        <v/>
      </c>
      <c r="H31" s="392" t="str">
        <f>IF(PGR!F37=0,"",PGR!F37)</f>
        <v/>
      </c>
      <c r="I31" s="421" t="str">
        <f>IF(PGR!G37="","",PGR!G37)</f>
        <v/>
      </c>
      <c r="J31" s="394" t="str">
        <f>IF(IFG!F37=0,"",IFG!F37)</f>
        <v/>
      </c>
      <c r="K31" s="392" t="str">
        <f>IF(IFG!G37=0,"",IFG!G37)</f>
        <v/>
      </c>
      <c r="L31" s="414" t="str">
        <f>IF(IFG!H37="","",IFG!H37)</f>
        <v/>
      </c>
      <c r="M31" s="107"/>
    </row>
    <row r="32" spans="1:17" s="38" customFormat="1" ht="39.6" x14ac:dyDescent="0.25">
      <c r="A32" s="74"/>
      <c r="B32" s="383">
        <v>170302</v>
      </c>
      <c r="C32" s="214" t="s">
        <v>1075</v>
      </c>
      <c r="D32" s="271" t="s">
        <v>1076</v>
      </c>
      <c r="E32" s="394" t="str">
        <f>IF(EGR!E36=0,"",EGR!E36)</f>
        <v/>
      </c>
      <c r="F32" s="400" t="str">
        <f>IF(EGR!F36=0,"",EGR!F36)</f>
        <v/>
      </c>
      <c r="G32" s="394" t="str">
        <f>IF(PGR!E38=0,"",PGR!E38)</f>
        <v/>
      </c>
      <c r="H32" s="392" t="str">
        <f>IF(PGR!F38=0,"",PGR!F38)</f>
        <v/>
      </c>
      <c r="I32" s="421" t="str">
        <f>IF(PGR!G38="","",PGR!G38)</f>
        <v/>
      </c>
      <c r="J32" s="394" t="str">
        <f>IF(IFG!F38=0,"",IFG!F38)</f>
        <v/>
      </c>
      <c r="K32" s="392" t="str">
        <f>IF(IFG!G38=0,"",IFG!G38)</f>
        <v/>
      </c>
      <c r="L32" s="414" t="str">
        <f>IF(IFG!H38="","",IFG!H38)</f>
        <v/>
      </c>
      <c r="M32" s="107"/>
    </row>
    <row r="33" spans="1:13" s="38" customFormat="1" ht="26.4" x14ac:dyDescent="0.25">
      <c r="A33" s="74"/>
      <c r="B33" s="383" t="s">
        <v>1077</v>
      </c>
      <c r="C33" s="214" t="s">
        <v>160</v>
      </c>
      <c r="D33" s="271" t="s">
        <v>34</v>
      </c>
      <c r="E33" s="394" t="str">
        <f>IF(EGR!E37=0,"",EGR!E37)</f>
        <v/>
      </c>
      <c r="F33" s="400" t="str">
        <f>IF(EGR!F37=0,"",EGR!F37)</f>
        <v/>
      </c>
      <c r="G33" s="394" t="str">
        <f>IF(PGR!E39=0,"",PGR!E39)</f>
        <v/>
      </c>
      <c r="H33" s="392" t="str">
        <f>IF(PGR!F39=0,"",PGR!F39)</f>
        <v/>
      </c>
      <c r="I33" s="421" t="str">
        <f>IF(PGR!G39="","",PGR!G39)</f>
        <v/>
      </c>
      <c r="J33" s="394" t="str">
        <f>IF(IFG!F39=0,"",IFG!F39)</f>
        <v/>
      </c>
      <c r="K33" s="392" t="str">
        <f>IF(IFG!G39=0,"",IFG!G39)</f>
        <v/>
      </c>
      <c r="L33" s="414" t="str">
        <f>IF(IFG!H39="","",IFG!H39)</f>
        <v/>
      </c>
      <c r="M33" s="107"/>
    </row>
    <row r="34" spans="1:13" s="38" customFormat="1" x14ac:dyDescent="0.25">
      <c r="A34" s="74"/>
      <c r="B34" s="383">
        <v>170401</v>
      </c>
      <c r="C34" s="214" t="s">
        <v>66</v>
      </c>
      <c r="D34" s="271" t="s">
        <v>47</v>
      </c>
      <c r="E34" s="394" t="str">
        <f>IF(EGR!E38=0,"",EGR!E38)</f>
        <v/>
      </c>
      <c r="F34" s="400" t="str">
        <f>IF(EGR!F38=0,"",EGR!F38)</f>
        <v/>
      </c>
      <c r="G34" s="394" t="str">
        <f>IF(PGR!E40=0,"",PGR!E40)</f>
        <v/>
      </c>
      <c r="H34" s="392" t="str">
        <f>IF(PGR!F40=0,"",PGR!F40)</f>
        <v/>
      </c>
      <c r="I34" s="421" t="str">
        <f>IF(PGR!G40="","",PGR!G40)</f>
        <v/>
      </c>
      <c r="J34" s="394" t="str">
        <f>IF(IFG!F40=0,"",IFG!F40)</f>
        <v/>
      </c>
      <c r="K34" s="392" t="str">
        <f>IF(IFG!G40=0,"",IFG!G40)</f>
        <v/>
      </c>
      <c r="L34" s="414" t="str">
        <f>IF(IFG!H40="","",IFG!H40)</f>
        <v/>
      </c>
      <c r="M34" s="107"/>
    </row>
    <row r="35" spans="1:13" s="38" customFormat="1" x14ac:dyDescent="0.25">
      <c r="A35" s="74"/>
      <c r="B35" s="383">
        <v>170402</v>
      </c>
      <c r="C35" s="214" t="s">
        <v>67</v>
      </c>
      <c r="D35" s="271" t="s">
        <v>47</v>
      </c>
      <c r="E35" s="394" t="str">
        <f>IF(EGR!E39=0,"",EGR!E39)</f>
        <v/>
      </c>
      <c r="F35" s="400" t="str">
        <f>IF(EGR!F39=0,"",EGR!F39)</f>
        <v/>
      </c>
      <c r="G35" s="394" t="str">
        <f>IF(PGR!E41=0,"",PGR!E41)</f>
        <v/>
      </c>
      <c r="H35" s="392" t="str">
        <f>IF(PGR!F41=0,"",PGR!F41)</f>
        <v/>
      </c>
      <c r="I35" s="421" t="str">
        <f>IF(PGR!G41="","",PGR!G41)</f>
        <v/>
      </c>
      <c r="J35" s="394" t="str">
        <f>IF(IFG!F41=0,"",IFG!F41)</f>
        <v/>
      </c>
      <c r="K35" s="392" t="str">
        <f>IF(IFG!G41=0,"",IFG!G41)</f>
        <v/>
      </c>
      <c r="L35" s="414" t="str">
        <f>IF(IFG!H41="","",IFG!H41)</f>
        <v/>
      </c>
      <c r="M35" s="107"/>
    </row>
    <row r="36" spans="1:13" s="38" customFormat="1" x14ac:dyDescent="0.25">
      <c r="A36" s="74"/>
      <c r="B36" s="383">
        <v>170403</v>
      </c>
      <c r="C36" s="214" t="s">
        <v>135</v>
      </c>
      <c r="D36" s="271" t="s">
        <v>1078</v>
      </c>
      <c r="E36" s="394" t="str">
        <f>IF(EGR!E40=0,"",EGR!E40)</f>
        <v/>
      </c>
      <c r="F36" s="400" t="str">
        <f>IF(EGR!F40=0,"",EGR!F40)</f>
        <v/>
      </c>
      <c r="G36" s="394" t="str">
        <f>IF(PGR!E42=0,"",PGR!E42)</f>
        <v/>
      </c>
      <c r="H36" s="392" t="str">
        <f>IF(PGR!F42=0,"",PGR!F42)</f>
        <v/>
      </c>
      <c r="I36" s="421" t="str">
        <f>IF(PGR!G42="","",PGR!G42)</f>
        <v/>
      </c>
      <c r="J36" s="394" t="str">
        <f>IF(IFG!F42=0,"",IFG!F42)</f>
        <v/>
      </c>
      <c r="K36" s="392" t="str">
        <f>IF(IFG!G42=0,"",IFG!G42)</f>
        <v/>
      </c>
      <c r="L36" s="414" t="str">
        <f>IF(IFG!H42="","",IFG!H42)</f>
        <v/>
      </c>
      <c r="M36" s="107"/>
    </row>
    <row r="37" spans="1:13" s="38" customFormat="1" x14ac:dyDescent="0.25">
      <c r="A37" s="74"/>
      <c r="B37" s="383">
        <v>170404</v>
      </c>
      <c r="C37" s="214" t="s">
        <v>136</v>
      </c>
      <c r="D37" s="271" t="s">
        <v>47</v>
      </c>
      <c r="E37" s="394" t="str">
        <f>IF(EGR!E41=0,"",EGR!E41)</f>
        <v/>
      </c>
      <c r="F37" s="400" t="str">
        <f>IF(EGR!F41=0,"",EGR!F41)</f>
        <v/>
      </c>
      <c r="G37" s="394" t="str">
        <f>IF(PGR!E43=0,"",PGR!E43)</f>
        <v/>
      </c>
      <c r="H37" s="392" t="str">
        <f>IF(PGR!F43=0,"",PGR!F43)</f>
        <v/>
      </c>
      <c r="I37" s="421" t="str">
        <f>IF(PGR!G43="","",PGR!G43)</f>
        <v/>
      </c>
      <c r="J37" s="394" t="str">
        <f>IF(IFG!F43=0,"",IFG!F43)</f>
        <v/>
      </c>
      <c r="K37" s="392" t="str">
        <f>IF(IFG!G43=0,"",IFG!G43)</f>
        <v/>
      </c>
      <c r="L37" s="414" t="str">
        <f>IF(IFG!H43="","",IFG!H43)</f>
        <v/>
      </c>
      <c r="M37" s="107"/>
    </row>
    <row r="38" spans="1:13" x14ac:dyDescent="0.25">
      <c r="A38" s="74"/>
      <c r="B38" s="383">
        <v>170405</v>
      </c>
      <c r="C38" s="214" t="s">
        <v>1079</v>
      </c>
      <c r="D38" s="271" t="s">
        <v>47</v>
      </c>
      <c r="E38" s="394" t="str">
        <f>IF(EGR!E42=0,"",EGR!E42)</f>
        <v/>
      </c>
      <c r="F38" s="400" t="str">
        <f>IF(EGR!F42=0,"",EGR!F42)</f>
        <v/>
      </c>
      <c r="G38" s="394" t="str">
        <f>IF(PGR!E44=0,"",PGR!E44)</f>
        <v/>
      </c>
      <c r="H38" s="392" t="str">
        <f>IF(PGR!F44=0,"",PGR!F44)</f>
        <v/>
      </c>
      <c r="I38" s="421" t="str">
        <f>IF(PGR!G44="","",PGR!G44)</f>
        <v/>
      </c>
      <c r="J38" s="394" t="str">
        <f>IF(IFG!F44=0,"",IFG!F44)</f>
        <v/>
      </c>
      <c r="K38" s="392" t="str">
        <f>IF(IFG!G44=0,"",IFG!G44)</f>
        <v/>
      </c>
      <c r="L38" s="414" t="str">
        <f>IF(IFG!H44="","",IFG!H44)</f>
        <v/>
      </c>
    </row>
    <row r="39" spans="1:13" s="38" customFormat="1" x14ac:dyDescent="0.25">
      <c r="A39" s="74"/>
      <c r="B39" s="383">
        <v>170406</v>
      </c>
      <c r="C39" s="214" t="s">
        <v>138</v>
      </c>
      <c r="D39" s="271" t="s">
        <v>47</v>
      </c>
      <c r="E39" s="394" t="str">
        <f>IF(EGR!E43=0,"",EGR!E43)</f>
        <v/>
      </c>
      <c r="F39" s="400" t="str">
        <f>IF(EGR!F43=0,"",EGR!F43)</f>
        <v/>
      </c>
      <c r="G39" s="394" t="str">
        <f>IF(PGR!E45=0,"",PGR!E45)</f>
        <v/>
      </c>
      <c r="H39" s="392" t="str">
        <f>IF(PGR!F45=0,"",PGR!F45)</f>
        <v/>
      </c>
      <c r="I39" s="421" t="str">
        <f>IF(PGR!G45="","",PGR!G45)</f>
        <v/>
      </c>
      <c r="J39" s="394" t="str">
        <f>IF(IFG!F45=0,"",IFG!F45)</f>
        <v/>
      </c>
      <c r="K39" s="392" t="str">
        <f>IF(IFG!G45=0,"",IFG!G45)</f>
        <v/>
      </c>
      <c r="L39" s="414" t="str">
        <f>IF(IFG!H45="","",IFG!H45)</f>
        <v/>
      </c>
    </row>
    <row r="40" spans="1:13" s="38" customFormat="1" x14ac:dyDescent="0.25">
      <c r="A40" s="74"/>
      <c r="B40" s="383">
        <v>170407</v>
      </c>
      <c r="C40" s="214" t="s">
        <v>139</v>
      </c>
      <c r="D40" s="271" t="s">
        <v>47</v>
      </c>
      <c r="E40" s="394" t="str">
        <f>IF(EGR!E44=0,"",EGR!E44)</f>
        <v/>
      </c>
      <c r="F40" s="400" t="str">
        <f>IF(EGR!F44=0,"",EGR!F44)</f>
        <v/>
      </c>
      <c r="G40" s="394" t="str">
        <f>IF(PGR!E46=0,"",PGR!E46)</f>
        <v/>
      </c>
      <c r="H40" s="392" t="str">
        <f>IF(PGR!F46=0,"",PGR!F46)</f>
        <v/>
      </c>
      <c r="I40" s="421" t="str">
        <f>IF(PGR!G46="","",PGR!G46)</f>
        <v/>
      </c>
      <c r="J40" s="394" t="str">
        <f>IF(IFG!F46=0,"",IFG!F46)</f>
        <v/>
      </c>
      <c r="K40" s="392" t="str">
        <f>IF(IFG!G46=0,"",IFG!G46)</f>
        <v/>
      </c>
      <c r="L40" s="414" t="str">
        <f>IF(IFG!H46="","",IFG!H46)</f>
        <v/>
      </c>
    </row>
    <row r="41" spans="1:13" s="38" customFormat="1" x14ac:dyDescent="0.25">
      <c r="A41" s="74"/>
      <c r="B41" s="383">
        <v>170411</v>
      </c>
      <c r="C41" s="214" t="s">
        <v>1080</v>
      </c>
      <c r="D41" s="271" t="s">
        <v>47</v>
      </c>
      <c r="E41" s="394" t="str">
        <f>IF(EGR!E45=0,"",EGR!E45)</f>
        <v/>
      </c>
      <c r="F41" s="400" t="str">
        <f>IF(EGR!F45=0,"",EGR!F45)</f>
        <v/>
      </c>
      <c r="G41" s="394" t="str">
        <f>IF(PGR!E47=0,"",PGR!E47)</f>
        <v/>
      </c>
      <c r="H41" s="392" t="str">
        <f>IF(PGR!F47=0,"",PGR!F47)</f>
        <v/>
      </c>
      <c r="I41" s="421" t="str">
        <f>IF(PGR!G47="","",PGR!G47)</f>
        <v/>
      </c>
      <c r="J41" s="394" t="str">
        <f>IF(IFG!F47=0,"",IFG!F47)</f>
        <v/>
      </c>
      <c r="K41" s="392" t="str">
        <f>IF(IFG!G47=0,"",IFG!G47)</f>
        <v/>
      </c>
      <c r="L41" s="414" t="str">
        <f>IF(IFG!H47="","",IFG!H47)</f>
        <v/>
      </c>
    </row>
    <row r="42" spans="1:13" s="38" customFormat="1" ht="26.4" x14ac:dyDescent="0.25">
      <c r="A42" s="74"/>
      <c r="B42" s="383">
        <v>170504</v>
      </c>
      <c r="C42" s="214" t="s">
        <v>1081</v>
      </c>
      <c r="D42" s="271" t="s">
        <v>62</v>
      </c>
      <c r="E42" s="394" t="str">
        <f>IF(EGR!E46=0,"",EGR!E46)</f>
        <v/>
      </c>
      <c r="F42" s="400" t="str">
        <f>IF(EGR!F46=0,"",EGR!F46)</f>
        <v/>
      </c>
      <c r="G42" s="394" t="str">
        <f>IF(PGR!E48=0,"",PGR!E48)</f>
        <v/>
      </c>
      <c r="H42" s="392" t="str">
        <f>IF(PGR!F48=0,"",PGR!F48)</f>
        <v/>
      </c>
      <c r="I42" s="421" t="str">
        <f>IF(PGR!G48="","",PGR!G48)</f>
        <v/>
      </c>
      <c r="J42" s="394" t="str">
        <f>IF(IFG!F48=0,"",IFG!F48)</f>
        <v/>
      </c>
      <c r="K42" s="392" t="str">
        <f>IF(IFG!G48=0,"",IFG!G48)</f>
        <v/>
      </c>
      <c r="L42" s="414" t="str">
        <f>IF(IFG!H48="","",IFG!H48)</f>
        <v/>
      </c>
    </row>
    <row r="43" spans="1:13" s="38" customFormat="1" ht="26.4" x14ac:dyDescent="0.25">
      <c r="A43" s="74"/>
      <c r="B43" s="383">
        <v>170107</v>
      </c>
      <c r="C43" s="214" t="s">
        <v>1082</v>
      </c>
      <c r="D43" s="271" t="s">
        <v>62</v>
      </c>
      <c r="E43" s="394" t="str">
        <f>IF(EGR!E47=0,"",EGR!E47)</f>
        <v/>
      </c>
      <c r="F43" s="400" t="str">
        <f>IF(EGR!F47=0,"",EGR!F47)</f>
        <v/>
      </c>
      <c r="G43" s="394" t="str">
        <f>IF(PGR!E49=0,"",PGR!E49)</f>
        <v/>
      </c>
      <c r="H43" s="392" t="str">
        <f>IF(PGR!F49=0,"",PGR!F49)</f>
        <v/>
      </c>
      <c r="I43" s="421" t="str">
        <f>IF(PGR!G49="","",PGR!G49)</f>
        <v/>
      </c>
      <c r="J43" s="394" t="str">
        <f>IF(IFG!F49=0,"",IFG!F49)</f>
        <v/>
      </c>
      <c r="K43" s="392" t="str">
        <f>IF(IFG!G49=0,"",IFG!G49)</f>
        <v/>
      </c>
      <c r="L43" s="414" t="str">
        <f>IF(IFG!H49="","",IFG!H49)</f>
        <v/>
      </c>
    </row>
    <row r="44" spans="1:13" s="38" customFormat="1" ht="26.4" x14ac:dyDescent="0.25">
      <c r="A44" s="74"/>
      <c r="B44" s="383">
        <v>170604</v>
      </c>
      <c r="C44" s="214" t="s">
        <v>141</v>
      </c>
      <c r="D44" s="271" t="s">
        <v>1083</v>
      </c>
      <c r="E44" s="394" t="str">
        <f>IF(EGR!E48=0,"",EGR!E48)</f>
        <v/>
      </c>
      <c r="F44" s="400" t="str">
        <f>IF(EGR!F48=0,"",EGR!F48)</f>
        <v/>
      </c>
      <c r="G44" s="394" t="str">
        <f>IF(PGR!E50=0,"",PGR!E50)</f>
        <v/>
      </c>
      <c r="H44" s="392" t="str">
        <f>IF(PGR!F50=0,"",PGR!F50)</f>
        <v/>
      </c>
      <c r="I44" s="421" t="str">
        <f>IF(PGR!G50="","",PGR!G50)</f>
        <v/>
      </c>
      <c r="J44" s="394" t="str">
        <f>IF(IFG!F50=0,"",IFG!F50)</f>
        <v/>
      </c>
      <c r="K44" s="392" t="str">
        <f>IF(IFG!G50=0,"",IFG!G50)</f>
        <v/>
      </c>
      <c r="L44" s="414" t="str">
        <f>IF(IFG!H50="","",IFG!H50)</f>
        <v/>
      </c>
    </row>
    <row r="45" spans="1:13" s="38" customFormat="1" ht="26.4" x14ac:dyDescent="0.25">
      <c r="A45" s="74"/>
      <c r="B45" s="383">
        <v>170904</v>
      </c>
      <c r="C45" s="214" t="s">
        <v>1084</v>
      </c>
      <c r="D45" s="271" t="s">
        <v>1076</v>
      </c>
      <c r="E45" s="394" t="str">
        <f>IF(EGR!E49=0,"",EGR!E49)</f>
        <v/>
      </c>
      <c r="F45" s="400" t="str">
        <f>IF(EGR!F49=0,"",EGR!F49)</f>
        <v/>
      </c>
      <c r="G45" s="394" t="str">
        <f>IF(PGR!E51=0,"",PGR!E51)</f>
        <v/>
      </c>
      <c r="H45" s="392" t="str">
        <f>IF(PGR!F51=0,"",PGR!F51)</f>
        <v/>
      </c>
      <c r="I45" s="421" t="str">
        <f>IF(PGR!G51="","",PGR!G51)</f>
        <v/>
      </c>
      <c r="J45" s="394" t="str">
        <f>IF(IFG!F51=0,"",IFG!F51)</f>
        <v/>
      </c>
      <c r="K45" s="392" t="str">
        <f>IF(IFG!G51=0,"",IFG!G51)</f>
        <v/>
      </c>
      <c r="L45" s="414" t="str">
        <f>IF(IFG!H51="","",IFG!H51)</f>
        <v/>
      </c>
    </row>
    <row r="46" spans="1:13" s="38" customFormat="1" ht="26.4" x14ac:dyDescent="0.25">
      <c r="A46" s="74"/>
      <c r="B46" s="383" t="s">
        <v>369</v>
      </c>
      <c r="C46" s="214" t="s">
        <v>1085</v>
      </c>
      <c r="D46" s="271" t="s">
        <v>1076</v>
      </c>
      <c r="E46" s="394" t="str">
        <f>IF(EGR!E50=0,"",EGR!E50)</f>
        <v/>
      </c>
      <c r="F46" s="400" t="str">
        <f>IF(EGR!F50=0,"",EGR!F50)</f>
        <v/>
      </c>
      <c r="G46" s="394" t="str">
        <f>IF(PGR!E52=0,"",PGR!E52)</f>
        <v/>
      </c>
      <c r="H46" s="392" t="str">
        <f>IF(PGR!F52=0,"",PGR!F52)</f>
        <v/>
      </c>
      <c r="I46" s="421" t="str">
        <f>IF(PGR!G52="","",PGR!G52)</f>
        <v/>
      </c>
      <c r="J46" s="394" t="str">
        <f>IF(IFG!F52=0,"",IFG!F52)</f>
        <v/>
      </c>
      <c r="K46" s="392" t="str">
        <f>IF(IFG!G52=0,"",IFG!G52)</f>
        <v/>
      </c>
      <c r="L46" s="414" t="str">
        <f>IF(IFG!H52="","",IFG!H52)</f>
        <v/>
      </c>
    </row>
    <row r="47" spans="1:13" s="38" customFormat="1" x14ac:dyDescent="0.25">
      <c r="A47" s="74"/>
      <c r="B47" s="383">
        <v>150101</v>
      </c>
      <c r="C47" s="214" t="s">
        <v>1086</v>
      </c>
      <c r="D47" s="271" t="s">
        <v>1087</v>
      </c>
      <c r="E47" s="394" t="str">
        <f>IF(EGR!E51=0,"",EGR!E51)</f>
        <v/>
      </c>
      <c r="F47" s="400" t="str">
        <f>IF(EGR!F51=0,"",EGR!F51)</f>
        <v/>
      </c>
      <c r="G47" s="394" t="str">
        <f>IF(PGR!E53=0,"",PGR!E53)</f>
        <v/>
      </c>
      <c r="H47" s="392" t="str">
        <f>IF(PGR!F53=0,"",PGR!F53)</f>
        <v/>
      </c>
      <c r="I47" s="421" t="str">
        <f>IF(PGR!G53="","",PGR!G53)</f>
        <v/>
      </c>
      <c r="J47" s="394" t="str">
        <f>IF(IFG!F53=0,"",IFG!F53)</f>
        <v/>
      </c>
      <c r="K47" s="392" t="str">
        <f>IF(IFG!G53=0,"",IFG!G53)</f>
        <v/>
      </c>
      <c r="L47" s="414" t="str">
        <f>IF(IFG!H53="","",IFG!H53)</f>
        <v/>
      </c>
    </row>
    <row r="48" spans="1:13" s="38" customFormat="1" ht="26.4" x14ac:dyDescent="0.25">
      <c r="A48" s="74"/>
      <c r="B48" s="383">
        <v>150102</v>
      </c>
      <c r="C48" s="214" t="s">
        <v>1088</v>
      </c>
      <c r="D48" s="271" t="s">
        <v>1087</v>
      </c>
      <c r="E48" s="394" t="str">
        <f>IF(EGR!E52=0,"",EGR!E52)</f>
        <v/>
      </c>
      <c r="F48" s="400" t="str">
        <f>IF(EGR!F52=0,"",EGR!F52)</f>
        <v/>
      </c>
      <c r="G48" s="394" t="str">
        <f>IF(PGR!E54=0,"",PGR!E54)</f>
        <v/>
      </c>
      <c r="H48" s="392" t="str">
        <f>IF(PGR!F54=0,"",PGR!F54)</f>
        <v/>
      </c>
      <c r="I48" s="421" t="str">
        <f>IF(PGR!G54="","",PGR!G54)</f>
        <v/>
      </c>
      <c r="J48" s="394" t="str">
        <f>IF(IFG!F54=0,"",IFG!F54)</f>
        <v/>
      </c>
      <c r="K48" s="392" t="str">
        <f>IF(IFG!G54=0,"",IFG!G54)</f>
        <v/>
      </c>
      <c r="L48" s="414" t="str">
        <f>IF(IFG!H54="","",IFG!H54)</f>
        <v/>
      </c>
    </row>
    <row r="49" spans="1:19" s="38" customFormat="1" ht="26.4" x14ac:dyDescent="0.25">
      <c r="A49" s="74"/>
      <c r="B49" s="383">
        <v>150103</v>
      </c>
      <c r="C49" s="214" t="s">
        <v>1089</v>
      </c>
      <c r="D49" s="271" t="s">
        <v>1087</v>
      </c>
      <c r="E49" s="394" t="str">
        <f>IF(EGR!E53=0,"",EGR!E53)</f>
        <v/>
      </c>
      <c r="F49" s="400" t="str">
        <f>IF(EGR!F53=0,"",EGR!F53)</f>
        <v/>
      </c>
      <c r="G49" s="394" t="str">
        <f>IF(PGR!E55=0,"",PGR!E55)</f>
        <v/>
      </c>
      <c r="H49" s="392" t="str">
        <f>IF(PGR!F55=0,"",PGR!F55)</f>
        <v/>
      </c>
      <c r="I49" s="421" t="str">
        <f>IF(PGR!G55="","",PGR!G55)</f>
        <v/>
      </c>
      <c r="J49" s="394" t="str">
        <f>IF(IFG!F55=0,"",IFG!F55)</f>
        <v/>
      </c>
      <c r="K49" s="392" t="str">
        <f>IF(IFG!G55=0,"",IFG!G55)</f>
        <v/>
      </c>
      <c r="L49" s="414" t="str">
        <f>IF(IFG!H55="","",IFG!H55)</f>
        <v/>
      </c>
    </row>
    <row r="50" spans="1:19" s="38" customFormat="1" ht="26.4" x14ac:dyDescent="0.25">
      <c r="A50" s="74"/>
      <c r="B50" s="383">
        <v>150104</v>
      </c>
      <c r="C50" s="214" t="s">
        <v>1090</v>
      </c>
      <c r="D50" s="271" t="s">
        <v>1087</v>
      </c>
      <c r="E50" s="394" t="str">
        <f>IF(EGR!E54=0,"",EGR!E54)</f>
        <v/>
      </c>
      <c r="F50" s="400" t="str">
        <f>IF(EGR!F54=0,"",EGR!F54)</f>
        <v/>
      </c>
      <c r="G50" s="394" t="str">
        <f>IF(PGR!E56=0,"",PGR!E56)</f>
        <v/>
      </c>
      <c r="H50" s="392" t="str">
        <f>IF(PGR!F56=0,"",PGR!F56)</f>
        <v/>
      </c>
      <c r="I50" s="421" t="str">
        <f>IF(PGR!G56="","",PGR!G56)</f>
        <v/>
      </c>
      <c r="J50" s="394" t="str">
        <f>IF(IFG!F56=0,"",IFG!F56)</f>
        <v/>
      </c>
      <c r="K50" s="392" t="str">
        <f>IF(IFG!G56=0,"",IFG!G56)</f>
        <v/>
      </c>
      <c r="L50" s="414" t="str">
        <f>IF(IFG!H56="","",IFG!H56)</f>
        <v/>
      </c>
      <c r="M50" s="107"/>
      <c r="N50" s="107"/>
      <c r="O50" s="107"/>
      <c r="P50" s="107"/>
      <c r="Q50" s="107"/>
      <c r="R50" s="107"/>
      <c r="S50" s="107"/>
    </row>
    <row r="51" spans="1:19" s="38" customFormat="1" x14ac:dyDescent="0.25">
      <c r="A51" s="74"/>
      <c r="B51" s="383">
        <v>150105</v>
      </c>
      <c r="C51" s="214" t="s">
        <v>1091</v>
      </c>
      <c r="D51" s="271" t="s">
        <v>1087</v>
      </c>
      <c r="E51" s="394" t="str">
        <f>IF(EGR!E55=0,"",EGR!E55)</f>
        <v/>
      </c>
      <c r="F51" s="400" t="str">
        <f>IF(EGR!F55=0,"",EGR!F55)</f>
        <v/>
      </c>
      <c r="G51" s="394" t="str">
        <f>IF(PGR!E57=0,"",PGR!E57)</f>
        <v/>
      </c>
      <c r="H51" s="392" t="str">
        <f>IF(PGR!F57=0,"",PGR!F57)</f>
        <v/>
      </c>
      <c r="I51" s="421" t="str">
        <f>IF(PGR!G57="","",PGR!G57)</f>
        <v/>
      </c>
      <c r="J51" s="394" t="str">
        <f>IF(IFG!F57=0,"",IFG!F57)</f>
        <v/>
      </c>
      <c r="K51" s="392" t="str">
        <f>IF(IFG!G57=0,"",IFG!G57)</f>
        <v/>
      </c>
      <c r="L51" s="414" t="str">
        <f>IF(IFG!H57="","",IFG!H57)</f>
        <v/>
      </c>
    </row>
    <row r="52" spans="1:19" x14ac:dyDescent="0.25">
      <c r="A52" s="74"/>
      <c r="B52" s="383">
        <v>150106</v>
      </c>
      <c r="C52" s="214" t="s">
        <v>1092</v>
      </c>
      <c r="D52" s="271" t="s">
        <v>1087</v>
      </c>
      <c r="E52" s="394" t="str">
        <f>IF(EGR!E56=0,"",EGR!E56)</f>
        <v/>
      </c>
      <c r="F52" s="400" t="str">
        <f>IF(EGR!F56=0,"",EGR!F56)</f>
        <v/>
      </c>
      <c r="G52" s="394" t="str">
        <f>IF(PGR!E58=0,"",PGR!E58)</f>
        <v/>
      </c>
      <c r="H52" s="392" t="str">
        <f>IF(PGR!F58=0,"",PGR!F58)</f>
        <v/>
      </c>
      <c r="I52" s="421" t="str">
        <f>IF(PGR!G58="","",PGR!G58)</f>
        <v/>
      </c>
      <c r="J52" s="394" t="str">
        <f>IF(IFG!F58=0,"",IFG!F58)</f>
        <v/>
      </c>
      <c r="K52" s="392" t="str">
        <f>IF(IFG!G58=0,"",IFG!G58)</f>
        <v/>
      </c>
      <c r="L52" s="414" t="str">
        <f>IF(IFG!H58="","",IFG!H58)</f>
        <v/>
      </c>
    </row>
    <row r="53" spans="1:19" x14ac:dyDescent="0.25">
      <c r="A53" s="74"/>
      <c r="B53" s="383" t="s">
        <v>586</v>
      </c>
      <c r="C53" s="214" t="s">
        <v>1093</v>
      </c>
      <c r="D53" s="271" t="s">
        <v>69</v>
      </c>
      <c r="E53" s="394" t="str">
        <f>IF(EGR!E57=0,"",EGR!E57)</f>
        <v/>
      </c>
      <c r="F53" s="400" t="str">
        <f>IF(EGR!F57=0,"",EGR!F57)</f>
        <v/>
      </c>
      <c r="G53" s="394" t="str">
        <f>IF(PGR!E59=0,"",PGR!E59)</f>
        <v/>
      </c>
      <c r="H53" s="392" t="str">
        <f>IF(PGR!F59=0,"",PGR!F59)</f>
        <v/>
      </c>
      <c r="I53" s="421" t="str">
        <f>IF(PGR!G59="","",PGR!G59)</f>
        <v/>
      </c>
      <c r="J53" s="394" t="str">
        <f>IF(IFG!F59=0,"",IFG!F59)</f>
        <v/>
      </c>
      <c r="K53" s="392" t="str">
        <f>IF(IFG!G59=0,"",IFG!G59)</f>
        <v/>
      </c>
      <c r="L53" s="414" t="str">
        <f>IF(IFG!H59="","",IFG!H59)</f>
        <v/>
      </c>
    </row>
    <row r="54" spans="1:19" ht="26.4" x14ac:dyDescent="0.25">
      <c r="A54" s="74"/>
      <c r="B54" s="383" t="s">
        <v>1094</v>
      </c>
      <c r="C54" s="214" t="s">
        <v>70</v>
      </c>
      <c r="D54" s="271" t="s">
        <v>34</v>
      </c>
      <c r="E54" s="394" t="str">
        <f>IF(EGR!E58=0,"",EGR!E58)</f>
        <v/>
      </c>
      <c r="F54" s="400" t="str">
        <f>IF(EGR!F58=0,"",EGR!F58)</f>
        <v/>
      </c>
      <c r="G54" s="394" t="str">
        <f>IF(PGR!E60=0,"",PGR!E60)</f>
        <v/>
      </c>
      <c r="H54" s="392" t="str">
        <f>IF(PGR!F60=0,"",PGR!F60)</f>
        <v/>
      </c>
      <c r="I54" s="421" t="str">
        <f>IF(PGR!G60="","",PGR!G60)</f>
        <v/>
      </c>
      <c r="J54" s="394" t="str">
        <f>IF(IFG!F60=0,"",IFG!F60)</f>
        <v/>
      </c>
      <c r="K54" s="392" t="str">
        <f>IF(IFG!G60=0,"",IFG!G60)</f>
        <v/>
      </c>
      <c r="L54" s="414" t="str">
        <f>IF(IFG!H60="","",IFG!H60)</f>
        <v/>
      </c>
    </row>
    <row r="55" spans="1:19" ht="52.8" x14ac:dyDescent="0.25">
      <c r="A55" s="74"/>
      <c r="B55" s="383">
        <v>200301</v>
      </c>
      <c r="C55" s="214" t="s">
        <v>1095</v>
      </c>
      <c r="D55" s="271" t="s">
        <v>1076</v>
      </c>
      <c r="E55" s="394" t="str">
        <f>IF(EGR!E59=0,"",EGR!E59)</f>
        <v/>
      </c>
      <c r="F55" s="400" t="str">
        <f>IF(EGR!F59=0,"",EGR!F59)</f>
        <v/>
      </c>
      <c r="G55" s="394" t="str">
        <f>IF(PGR!E61=0,"",PGR!E61)</f>
        <v/>
      </c>
      <c r="H55" s="392" t="str">
        <f>IF(PGR!F61=0,"",PGR!F61)</f>
        <v/>
      </c>
      <c r="I55" s="421" t="str">
        <f>IF(PGR!G61="","",PGR!G61)</f>
        <v/>
      </c>
      <c r="J55" s="394" t="str">
        <f>IF(IFG!F61=0,"",IFG!F61)</f>
        <v/>
      </c>
      <c r="K55" s="392" t="str">
        <f>IF(IFG!G61=0,"",IFG!G61)</f>
        <v/>
      </c>
      <c r="L55" s="414" t="str">
        <f>IF(IFG!H61="","",IFG!H61)</f>
        <v/>
      </c>
    </row>
    <row r="56" spans="1:19" x14ac:dyDescent="0.25">
      <c r="A56" s="74"/>
      <c r="B56" s="383">
        <v>200307</v>
      </c>
      <c r="C56" s="214" t="s">
        <v>1096</v>
      </c>
      <c r="D56" s="271" t="s">
        <v>72</v>
      </c>
      <c r="E56" s="394" t="str">
        <f>IF(EGR!E60=0,"",EGR!E60)</f>
        <v/>
      </c>
      <c r="F56" s="400" t="str">
        <f>IF(EGR!F60=0,"",EGR!F60)</f>
        <v/>
      </c>
      <c r="G56" s="394" t="str">
        <f>IF(PGR!E62=0,"",PGR!E62)</f>
        <v/>
      </c>
      <c r="H56" s="392" t="str">
        <f>IF(PGR!F62=0,"",PGR!F62)</f>
        <v/>
      </c>
      <c r="I56" s="421" t="str">
        <f>IF(PGR!G62="","",PGR!G62)</f>
        <v/>
      </c>
      <c r="J56" s="394" t="str">
        <f>IF(IFG!F62=0,"",IFG!F62)</f>
        <v/>
      </c>
      <c r="K56" s="392" t="str">
        <f>IF(IFG!G62=0,"",IFG!G62)</f>
        <v/>
      </c>
      <c r="L56" s="414" t="str">
        <f>IF(IFG!H62="","",IFG!H62)</f>
        <v/>
      </c>
    </row>
    <row r="57" spans="1:19" x14ac:dyDescent="0.25">
      <c r="A57" s="74"/>
      <c r="B57" s="383">
        <v>200307</v>
      </c>
      <c r="C57" s="214" t="s">
        <v>1097</v>
      </c>
      <c r="D57" s="271" t="s">
        <v>72</v>
      </c>
      <c r="E57" s="394" t="str">
        <f>IF(EGR!E61=0,"",EGR!E61)</f>
        <v/>
      </c>
      <c r="F57" s="400" t="str">
        <f>IF(EGR!F61=0,"",EGR!F61)</f>
        <v/>
      </c>
      <c r="G57" s="394" t="str">
        <f>IF(PGR!E63=0,"",PGR!E63)</f>
        <v/>
      </c>
      <c r="H57" s="392" t="str">
        <f>IF(PGR!F63=0,"",PGR!F63)</f>
        <v/>
      </c>
      <c r="I57" s="421" t="str">
        <f>IF(PGR!G63="","",PGR!G63)</f>
        <v/>
      </c>
      <c r="J57" s="394" t="str">
        <f>IF(IFG!F63=0,"",IFG!F63)</f>
        <v/>
      </c>
      <c r="K57" s="392" t="str">
        <f>IF(IFG!G63=0,"",IFG!G63)</f>
        <v/>
      </c>
      <c r="L57" s="414" t="str">
        <f>IF(IFG!H63="","",IFG!H63)</f>
        <v/>
      </c>
    </row>
    <row r="58" spans="1:19" x14ac:dyDescent="0.25">
      <c r="A58" s="74"/>
      <c r="B58" s="383">
        <v>200307</v>
      </c>
      <c r="C58" s="214" t="s">
        <v>1098</v>
      </c>
      <c r="D58" s="271" t="s">
        <v>72</v>
      </c>
      <c r="E58" s="394" t="str">
        <f>IF(EGR!E62=0,"",EGR!E62)</f>
        <v/>
      </c>
      <c r="F58" s="400" t="str">
        <f>IF(EGR!F62=0,"",EGR!F62)</f>
        <v/>
      </c>
      <c r="G58" s="394" t="str">
        <f>IF(PGR!E64=0,"",PGR!E64)</f>
        <v/>
      </c>
      <c r="H58" s="392" t="str">
        <f>IF(PGR!F64=0,"",PGR!F64)</f>
        <v/>
      </c>
      <c r="I58" s="421" t="str">
        <f>IF(PGR!G64="","",PGR!G64)</f>
        <v/>
      </c>
      <c r="J58" s="394" t="str">
        <f>IF(IFG!F64=0,"",IFG!F64)</f>
        <v/>
      </c>
      <c r="K58" s="392" t="str">
        <f>IF(IFG!G64=0,"",IFG!G64)</f>
        <v/>
      </c>
      <c r="L58" s="414" t="str">
        <f>IF(IFG!H64="","",IFG!H64)</f>
        <v/>
      </c>
    </row>
    <row r="59" spans="1:19" x14ac:dyDescent="0.25">
      <c r="A59" s="74"/>
      <c r="B59" s="383">
        <v>200307</v>
      </c>
      <c r="C59" s="214" t="s">
        <v>1099</v>
      </c>
      <c r="D59" s="271" t="s">
        <v>72</v>
      </c>
      <c r="E59" s="394" t="str">
        <f>IF(EGR!E63=0,"",EGR!E63)</f>
        <v/>
      </c>
      <c r="F59" s="400" t="str">
        <f>IF(EGR!F63=0,"",EGR!F63)</f>
        <v/>
      </c>
      <c r="G59" s="394" t="str">
        <f>IF(PGR!E65=0,"",PGR!E65)</f>
        <v/>
      </c>
      <c r="H59" s="392" t="str">
        <f>IF(PGR!F65=0,"",PGR!F65)</f>
        <v/>
      </c>
      <c r="I59" s="421" t="str">
        <f>IF(PGR!G65="","",PGR!G65)</f>
        <v/>
      </c>
      <c r="J59" s="394" t="str">
        <f>IF(IFG!F65=0,"",IFG!F65)</f>
        <v/>
      </c>
      <c r="K59" s="392" t="str">
        <f>IF(IFG!G65=0,"",IFG!G65)</f>
        <v/>
      </c>
      <c r="L59" s="414" t="str">
        <f>IF(IFG!H65="","",IFG!H65)</f>
        <v/>
      </c>
    </row>
    <row r="60" spans="1:19" ht="39.6" x14ac:dyDescent="0.25">
      <c r="A60" s="74"/>
      <c r="B60" s="383" t="s">
        <v>1094</v>
      </c>
      <c r="C60" s="214" t="s">
        <v>1100</v>
      </c>
      <c r="D60" s="271" t="s">
        <v>72</v>
      </c>
      <c r="E60" s="394" t="str">
        <f>IF(EGR!E64=0,"",EGR!E64)</f>
        <v/>
      </c>
      <c r="F60" s="400" t="str">
        <f>IF(EGR!F64=0,"",EGR!F64)</f>
        <v/>
      </c>
      <c r="G60" s="394" t="str">
        <f>IF(PGR!E66=0,"",PGR!E66)</f>
        <v/>
      </c>
      <c r="H60" s="392" t="str">
        <f>IF(PGR!F66=0,"",PGR!F66)</f>
        <v/>
      </c>
      <c r="I60" s="421" t="str">
        <f>IF(PGR!G66="","",PGR!G66)</f>
        <v/>
      </c>
      <c r="J60" s="394" t="str">
        <f>IF(IFG!F66=0,"",IFG!F66)</f>
        <v/>
      </c>
      <c r="K60" s="392" t="str">
        <f>IF(IFG!G66=0,"",IFG!G66)</f>
        <v/>
      </c>
      <c r="L60" s="414" t="str">
        <f>IF(IFG!H66="","",IFG!H66)</f>
        <v/>
      </c>
    </row>
    <row r="61" spans="1:19" ht="39.6" x14ac:dyDescent="0.25">
      <c r="A61" s="74"/>
      <c r="B61" s="383">
        <v>160214</v>
      </c>
      <c r="C61" s="214" t="s">
        <v>147</v>
      </c>
      <c r="D61" s="271" t="s">
        <v>72</v>
      </c>
      <c r="E61" s="394" t="str">
        <f>IF(EGR!E65=0,"",EGR!E65)</f>
        <v/>
      </c>
      <c r="F61" s="400" t="str">
        <f>IF(EGR!F65=0,"",EGR!F65)</f>
        <v/>
      </c>
      <c r="G61" s="394" t="str">
        <f>IF(PGR!E67=0,"",PGR!E67)</f>
        <v/>
      </c>
      <c r="H61" s="392" t="str">
        <f>IF(PGR!F67=0,"",PGR!F67)</f>
        <v/>
      </c>
      <c r="I61" s="421" t="str">
        <f>IF(PGR!G67="","",PGR!G67)</f>
        <v/>
      </c>
      <c r="J61" s="394" t="str">
        <f>IF(IFG!F67=0,"",IFG!F67)</f>
        <v/>
      </c>
      <c r="K61" s="392" t="str">
        <f>IF(IFG!G67=0,"",IFG!G67)</f>
        <v/>
      </c>
      <c r="L61" s="414" t="str">
        <f>IF(IFG!H67="","",IFG!H67)</f>
        <v/>
      </c>
    </row>
    <row r="62" spans="1:19" ht="26.4" x14ac:dyDescent="0.25">
      <c r="A62" s="74"/>
      <c r="B62" s="383">
        <v>150104</v>
      </c>
      <c r="C62" s="214" t="s">
        <v>1101</v>
      </c>
      <c r="D62" s="271" t="s">
        <v>1087</v>
      </c>
      <c r="E62" s="394" t="str">
        <f>IF(EGR!E66=0,"",EGR!E66)</f>
        <v/>
      </c>
      <c r="F62" s="400" t="str">
        <f>IF(EGR!F66=0,"",EGR!F66)</f>
        <v/>
      </c>
      <c r="G62" s="394" t="str">
        <f>IF(PGR!E68=0,"",PGR!E68)</f>
        <v/>
      </c>
      <c r="H62" s="392" t="str">
        <f>IF(PGR!F68=0,"",PGR!F68)</f>
        <v/>
      </c>
      <c r="I62" s="421" t="str">
        <f>IF(PGR!G68="","",PGR!G68)</f>
        <v/>
      </c>
      <c r="J62" s="394" t="str">
        <f>IF(IFG!F68=0,"",IFG!F68)</f>
        <v/>
      </c>
      <c r="K62" s="392" t="str">
        <f>IF(IFG!G68=0,"",IFG!G68)</f>
        <v/>
      </c>
      <c r="L62" s="414" t="str">
        <f>IF(IFG!H68="","",IFG!H68)</f>
        <v/>
      </c>
    </row>
    <row r="63" spans="1:19" x14ac:dyDescent="0.25">
      <c r="A63" s="74"/>
      <c r="B63" s="383" t="s">
        <v>438</v>
      </c>
      <c r="C63" s="214" t="s">
        <v>1091</v>
      </c>
      <c r="D63" s="271" t="s">
        <v>1087</v>
      </c>
      <c r="E63" s="394" t="str">
        <f>IF(EGR!E67=0,"",EGR!E67)</f>
        <v/>
      </c>
      <c r="F63" s="400" t="str">
        <f>IF(EGR!F67=0,"",EGR!F67)</f>
        <v/>
      </c>
      <c r="G63" s="394" t="str">
        <f>IF(PGR!E69=0,"",PGR!E69)</f>
        <v/>
      </c>
      <c r="H63" s="392" t="str">
        <f>IF(PGR!F69=0,"",PGR!F69)</f>
        <v/>
      </c>
      <c r="I63" s="421" t="str">
        <f>IF(PGR!G69="","",PGR!G69)</f>
        <v/>
      </c>
      <c r="J63" s="394" t="str">
        <f>IF(IFG!F69=0,"",IFG!F69)</f>
        <v/>
      </c>
      <c r="K63" s="392" t="str">
        <f>IF(IFG!G69=0,"",IFG!G69)</f>
        <v/>
      </c>
      <c r="L63" s="414" t="str">
        <f>IF(IFG!H69="","",IFG!H69)</f>
        <v/>
      </c>
    </row>
    <row r="64" spans="1:19" ht="39.6" x14ac:dyDescent="0.25">
      <c r="A64" s="74"/>
      <c r="B64" s="383" t="s">
        <v>1102</v>
      </c>
      <c r="C64" s="214" t="s">
        <v>1103</v>
      </c>
      <c r="D64" s="271" t="s">
        <v>34</v>
      </c>
      <c r="E64" s="394" t="str">
        <f>IF(EGR!E68=0,"",EGR!E68)</f>
        <v/>
      </c>
      <c r="F64" s="400" t="str">
        <f>IF(EGR!F68=0,"",EGR!F68)</f>
        <v/>
      </c>
      <c r="G64" s="394" t="str">
        <f>IF(PGR!E70=0,"",PGR!E70)</f>
        <v/>
      </c>
      <c r="H64" s="392" t="str">
        <f>IF(PGR!F70=0,"",PGR!F70)</f>
        <v/>
      </c>
      <c r="I64" s="421" t="str">
        <f>IF(PGR!G70="","",PGR!G70)</f>
        <v/>
      </c>
      <c r="J64" s="394" t="str">
        <f>IF(IFG!F70=0,"",IFG!F70)</f>
        <v/>
      </c>
      <c r="K64" s="392" t="str">
        <f>IF(IFG!G70=0,"",IFG!G70)</f>
        <v/>
      </c>
      <c r="L64" s="414" t="str">
        <f>IF(IFG!H70="","",IFG!H70)</f>
        <v/>
      </c>
    </row>
    <row r="65" spans="1:12" ht="26.4" x14ac:dyDescent="0.25">
      <c r="A65" s="74"/>
      <c r="B65" s="383" t="s">
        <v>1104</v>
      </c>
      <c r="C65" s="214" t="s">
        <v>151</v>
      </c>
      <c r="D65" s="271" t="s">
        <v>34</v>
      </c>
      <c r="E65" s="394" t="str">
        <f>IF(EGR!E69=0,"",EGR!E69)</f>
        <v/>
      </c>
      <c r="F65" s="400" t="str">
        <f>IF(EGR!F69=0,"",EGR!F69)</f>
        <v/>
      </c>
      <c r="G65" s="394" t="str">
        <f>IF(PGR!E71=0,"",PGR!E71)</f>
        <v/>
      </c>
      <c r="H65" s="392" t="str">
        <f>IF(PGR!F71=0,"",PGR!F71)</f>
        <v/>
      </c>
      <c r="I65" s="421" t="str">
        <f>IF(PGR!G71="","",PGR!G71)</f>
        <v/>
      </c>
      <c r="J65" s="394" t="str">
        <f>IF(IFG!F71=0,"",IFG!F71)</f>
        <v/>
      </c>
      <c r="K65" s="392" t="str">
        <f>IF(IFG!G71=0,"",IFG!G71)</f>
        <v/>
      </c>
      <c r="L65" s="414" t="str">
        <f>IF(IFG!H71="","",IFG!H71)</f>
        <v/>
      </c>
    </row>
    <row r="66" spans="1:12" ht="39.6" x14ac:dyDescent="0.25">
      <c r="A66" s="74"/>
      <c r="B66" s="383" t="s">
        <v>1105</v>
      </c>
      <c r="C66" s="214" t="s">
        <v>157</v>
      </c>
      <c r="D66" s="271" t="s">
        <v>34</v>
      </c>
      <c r="E66" s="394" t="str">
        <f>IF(EGR!E70=0,"",EGR!E70)</f>
        <v/>
      </c>
      <c r="F66" s="400" t="str">
        <f>IF(EGR!F70=0,"",EGR!F70)</f>
        <v/>
      </c>
      <c r="G66" s="394" t="str">
        <f>IF(PGR!E72=0,"",PGR!E72)</f>
        <v/>
      </c>
      <c r="H66" s="392" t="str">
        <f>IF(PGR!F72=0,"",PGR!F72)</f>
        <v/>
      </c>
      <c r="I66" s="421" t="str">
        <f>IF(PGR!G72="","",PGR!G72)</f>
        <v/>
      </c>
      <c r="J66" s="394" t="str">
        <f>IF(IFG!F72=0,"",IFG!F72)</f>
        <v/>
      </c>
      <c r="K66" s="392" t="str">
        <f>IF(IFG!G72=0,"",IFG!G72)</f>
        <v/>
      </c>
      <c r="L66" s="414" t="str">
        <f>IF(IFG!H72="","",IFG!H72)</f>
        <v/>
      </c>
    </row>
    <row r="67" spans="1:12" ht="39.6" x14ac:dyDescent="0.25">
      <c r="A67" s="74"/>
      <c r="B67" s="383" t="s">
        <v>1106</v>
      </c>
      <c r="C67" s="214" t="s">
        <v>1107</v>
      </c>
      <c r="D67" s="271" t="s">
        <v>34</v>
      </c>
      <c r="E67" s="394" t="str">
        <f>IF(EGR!E71=0,"",EGR!E71)</f>
        <v/>
      </c>
      <c r="F67" s="400" t="str">
        <f>IF(EGR!F71=0,"",EGR!F71)</f>
        <v/>
      </c>
      <c r="G67" s="394" t="str">
        <f>IF(PGR!E73=0,"",PGR!E73)</f>
        <v/>
      </c>
      <c r="H67" s="392" t="str">
        <f>IF(PGR!F73=0,"",PGR!F73)</f>
        <v/>
      </c>
      <c r="I67" s="421" t="str">
        <f>IF(PGR!G73="","",PGR!G73)</f>
        <v/>
      </c>
      <c r="J67" s="394" t="str">
        <f>IF(IFG!F73=0,"",IFG!F73)</f>
        <v/>
      </c>
      <c r="K67" s="392" t="str">
        <f>IF(IFG!G73=0,"",IFG!G73)</f>
        <v/>
      </c>
      <c r="L67" s="414" t="str">
        <f>IF(IFG!H73="","",IFG!H73)</f>
        <v/>
      </c>
    </row>
    <row r="68" spans="1:12" ht="26.4" x14ac:dyDescent="0.25">
      <c r="A68" s="74"/>
      <c r="B68" s="383" t="s">
        <v>1108</v>
      </c>
      <c r="C68" s="214" t="s">
        <v>74</v>
      </c>
      <c r="D68" s="271" t="s">
        <v>34</v>
      </c>
      <c r="E68" s="394" t="str">
        <f>IF(EGR!E72=0,"",EGR!E72)</f>
        <v/>
      </c>
      <c r="F68" s="400" t="str">
        <f>IF(EGR!F72=0,"",EGR!F72)</f>
        <v/>
      </c>
      <c r="G68" s="394" t="str">
        <f>IF(PGR!E74=0,"",PGR!E74)</f>
        <v/>
      </c>
      <c r="H68" s="392" t="str">
        <f>IF(PGR!F74=0,"",PGR!F74)</f>
        <v/>
      </c>
      <c r="I68" s="421" t="str">
        <f>IF(PGR!G74="","",PGR!G74)</f>
        <v/>
      </c>
      <c r="J68" s="394" t="str">
        <f>IF(IFG!F74=0,"",IFG!F74)</f>
        <v/>
      </c>
      <c r="K68" s="392" t="str">
        <f>IF(IFG!G74=0,"",IFG!G74)</f>
        <v/>
      </c>
      <c r="L68" s="414" t="str">
        <f>IF(IFG!H74="","",IFG!H74)</f>
        <v/>
      </c>
    </row>
    <row r="69" spans="1:12" ht="26.4" x14ac:dyDescent="0.25">
      <c r="A69" s="74"/>
      <c r="B69" s="383" t="s">
        <v>1109</v>
      </c>
      <c r="C69" s="214" t="s">
        <v>1110</v>
      </c>
      <c r="D69" s="271" t="s">
        <v>34</v>
      </c>
      <c r="E69" s="394" t="str">
        <f>IF(EGR!E73=0,"",EGR!E73)</f>
        <v/>
      </c>
      <c r="F69" s="400" t="str">
        <f>IF(EGR!F73=0,"",EGR!F73)</f>
        <v/>
      </c>
      <c r="G69" s="394" t="str">
        <f>IF(PGR!E75=0,"",PGR!E75)</f>
        <v/>
      </c>
      <c r="H69" s="392" t="str">
        <f>IF(PGR!F75=0,"",PGR!F75)</f>
        <v/>
      </c>
      <c r="I69" s="421" t="str">
        <f>IF(PGR!G75="","",PGR!G75)</f>
        <v/>
      </c>
      <c r="J69" s="394" t="str">
        <f>IF(IFG!F75=0,"",IFG!F75)</f>
        <v/>
      </c>
      <c r="K69" s="392" t="str">
        <f>IF(IFG!G75=0,"",IFG!G75)</f>
        <v/>
      </c>
      <c r="L69" s="414" t="str">
        <f>IF(IFG!H75="","",IFG!H75)</f>
        <v/>
      </c>
    </row>
    <row r="70" spans="1:12" ht="26.4" x14ac:dyDescent="0.25">
      <c r="A70" s="74"/>
      <c r="B70" s="383" t="s">
        <v>1111</v>
      </c>
      <c r="C70" s="214" t="s">
        <v>152</v>
      </c>
      <c r="D70" s="271" t="s">
        <v>34</v>
      </c>
      <c r="E70" s="394" t="str">
        <f>IF(EGR!E74=0,"",EGR!E74)</f>
        <v/>
      </c>
      <c r="F70" s="400" t="str">
        <f>IF(EGR!F74=0,"",EGR!F74)</f>
        <v/>
      </c>
      <c r="G70" s="394" t="str">
        <f>IF(PGR!E76=0,"",PGR!E76)</f>
        <v/>
      </c>
      <c r="H70" s="392" t="str">
        <f>IF(PGR!F76=0,"",PGR!F76)</f>
        <v/>
      </c>
      <c r="I70" s="421" t="str">
        <f>IF(PGR!G76="","",PGR!G76)</f>
        <v/>
      </c>
      <c r="J70" s="394" t="str">
        <f>IF(IFG!F76=0,"",IFG!F76)</f>
        <v/>
      </c>
      <c r="K70" s="392" t="str">
        <f>IF(IFG!G76=0,"",IFG!G76)</f>
        <v/>
      </c>
      <c r="L70" s="414" t="str">
        <f>IF(IFG!H76="","",IFG!H76)</f>
        <v/>
      </c>
    </row>
    <row r="71" spans="1:12" ht="26.4" x14ac:dyDescent="0.25">
      <c r="A71" s="74"/>
      <c r="B71" s="383" t="s">
        <v>1112</v>
      </c>
      <c r="C71" s="214" t="s">
        <v>153</v>
      </c>
      <c r="D71" s="271" t="s">
        <v>34</v>
      </c>
      <c r="E71" s="394" t="str">
        <f>IF(EGR!E75=0,"",EGR!E75)</f>
        <v/>
      </c>
      <c r="F71" s="400" t="str">
        <f>IF(EGR!F75=0,"",EGR!F75)</f>
        <v/>
      </c>
      <c r="G71" s="394" t="str">
        <f>IF(PGR!E77=0,"",PGR!E77)</f>
        <v/>
      </c>
      <c r="H71" s="392" t="str">
        <f>IF(PGR!F77=0,"",PGR!F77)</f>
        <v/>
      </c>
      <c r="I71" s="421" t="str">
        <f>IF(PGR!G77="","",PGR!G77)</f>
        <v/>
      </c>
      <c r="J71" s="394" t="str">
        <f>IF(IFG!F77=0,"",IFG!F77)</f>
        <v/>
      </c>
      <c r="K71" s="392" t="str">
        <f>IF(IFG!G77=0,"",IFG!G77)</f>
        <v/>
      </c>
      <c r="L71" s="414" t="str">
        <f>IF(IFG!H77="","",IFG!H77)</f>
        <v/>
      </c>
    </row>
    <row r="72" spans="1:12" ht="26.4" x14ac:dyDescent="0.25">
      <c r="A72" s="74"/>
      <c r="B72" s="383" t="s">
        <v>1113</v>
      </c>
      <c r="C72" s="214" t="s">
        <v>1114</v>
      </c>
      <c r="D72" s="271" t="s">
        <v>34</v>
      </c>
      <c r="E72" s="394" t="str">
        <f>IF(EGR!E76=0,"",EGR!E76)</f>
        <v/>
      </c>
      <c r="F72" s="400" t="str">
        <f>IF(EGR!F76=0,"",EGR!F76)</f>
        <v/>
      </c>
      <c r="G72" s="394" t="str">
        <f>IF(PGR!E78=0,"",PGR!E78)</f>
        <v/>
      </c>
      <c r="H72" s="392" t="str">
        <f>IF(PGR!F78=0,"",PGR!F78)</f>
        <v/>
      </c>
      <c r="I72" s="421" t="str">
        <f>IF(PGR!G78="","",PGR!G78)</f>
        <v/>
      </c>
      <c r="J72" s="394" t="str">
        <f>IF(IFG!F78=0,"",IFG!F78)</f>
        <v/>
      </c>
      <c r="K72" s="392" t="str">
        <f>IF(IFG!G78=0,"",IFG!G78)</f>
        <v/>
      </c>
      <c r="L72" s="414" t="str">
        <f>IF(IFG!H78="","",IFG!H78)</f>
        <v/>
      </c>
    </row>
    <row r="73" spans="1:12" ht="26.4" x14ac:dyDescent="0.25">
      <c r="A73" s="74"/>
      <c r="B73" s="383" t="s">
        <v>1115</v>
      </c>
      <c r="C73" s="214" t="s">
        <v>1116</v>
      </c>
      <c r="D73" s="271" t="s">
        <v>34</v>
      </c>
      <c r="E73" s="394" t="str">
        <f>IF(EGR!E77=0,"",EGR!E77)</f>
        <v/>
      </c>
      <c r="F73" s="400" t="str">
        <f>IF(EGR!F77=0,"",EGR!F77)</f>
        <v/>
      </c>
      <c r="G73" s="394" t="str">
        <f>IF(PGR!E79=0,"",PGR!E79)</f>
        <v/>
      </c>
      <c r="H73" s="392" t="str">
        <f>IF(PGR!F79=0,"",PGR!F79)</f>
        <v/>
      </c>
      <c r="I73" s="421" t="str">
        <f>IF(PGR!G79="","",PGR!G79)</f>
        <v/>
      </c>
      <c r="J73" s="394" t="str">
        <f>IF(IFG!F79=0,"",IFG!F79)</f>
        <v/>
      </c>
      <c r="K73" s="392" t="str">
        <f>IF(IFG!G79=0,"",IFG!G79)</f>
        <v/>
      </c>
      <c r="L73" s="414" t="str">
        <f>IF(IFG!H79="","",IFG!H79)</f>
        <v/>
      </c>
    </row>
    <row r="74" spans="1:12" ht="26.4" x14ac:dyDescent="0.25">
      <c r="A74" s="74"/>
      <c r="B74" s="383" t="s">
        <v>1117</v>
      </c>
      <c r="C74" s="214" t="s">
        <v>1118</v>
      </c>
      <c r="D74" s="271" t="s">
        <v>34</v>
      </c>
      <c r="E74" s="394" t="str">
        <f>IF(EGR!E78=0,"",EGR!E78)</f>
        <v/>
      </c>
      <c r="F74" s="400" t="str">
        <f>IF(EGR!F78=0,"",EGR!F78)</f>
        <v/>
      </c>
      <c r="G74" s="394" t="str">
        <f>IF(PGR!E80=0,"",PGR!E80)</f>
        <v/>
      </c>
      <c r="H74" s="392" t="str">
        <f>IF(PGR!F80=0,"",PGR!F80)</f>
        <v/>
      </c>
      <c r="I74" s="421" t="str">
        <f>IF(PGR!G80="","",PGR!G80)</f>
        <v/>
      </c>
      <c r="J74" s="394" t="str">
        <f>IF(IFG!F80=0,"",IFG!F80)</f>
        <v/>
      </c>
      <c r="K74" s="392" t="str">
        <f>IF(IFG!G80=0,"",IFG!G80)</f>
        <v/>
      </c>
      <c r="L74" s="414" t="str">
        <f>IF(IFG!H80="","",IFG!H80)</f>
        <v/>
      </c>
    </row>
    <row r="75" spans="1:12" ht="26.4" x14ac:dyDescent="0.25">
      <c r="A75" s="74"/>
      <c r="B75" s="383" t="s">
        <v>1119</v>
      </c>
      <c r="C75" s="214" t="s">
        <v>1120</v>
      </c>
      <c r="D75" s="271" t="s">
        <v>34</v>
      </c>
      <c r="E75" s="394" t="str">
        <f>IF(EGR!E79=0,"",EGR!E79)</f>
        <v/>
      </c>
      <c r="F75" s="400" t="str">
        <f>IF(EGR!F79=0,"",EGR!F79)</f>
        <v/>
      </c>
      <c r="G75" s="394" t="str">
        <f>IF(PGR!E81=0,"",PGR!E81)</f>
        <v/>
      </c>
      <c r="H75" s="392" t="str">
        <f>IF(PGR!F81=0,"",PGR!F81)</f>
        <v/>
      </c>
      <c r="I75" s="421" t="str">
        <f>IF(PGR!G81="","",PGR!G81)</f>
        <v/>
      </c>
      <c r="J75" s="394" t="str">
        <f>IF(IFG!F81=0,"",IFG!F81)</f>
        <v/>
      </c>
      <c r="K75" s="392" t="str">
        <f>IF(IFG!G81=0,"",IFG!G81)</f>
        <v/>
      </c>
      <c r="L75" s="414" t="str">
        <f>IF(IFG!H81="","",IFG!H81)</f>
        <v/>
      </c>
    </row>
    <row r="76" spans="1:12" ht="26.4" x14ac:dyDescent="0.25">
      <c r="A76" s="74"/>
      <c r="B76" s="383" t="s">
        <v>1121</v>
      </c>
      <c r="C76" s="214" t="s">
        <v>1122</v>
      </c>
      <c r="D76" s="271" t="s">
        <v>34</v>
      </c>
      <c r="E76" s="394" t="str">
        <f>IF(EGR!E80=0,"",EGR!E80)</f>
        <v/>
      </c>
      <c r="F76" s="400" t="str">
        <f>IF(EGR!F80=0,"",EGR!F80)</f>
        <v/>
      </c>
      <c r="G76" s="394" t="str">
        <f>IF(PGR!E82=0,"",PGR!E82)</f>
        <v/>
      </c>
      <c r="H76" s="392" t="str">
        <f>IF(PGR!F82=0,"",PGR!F82)</f>
        <v/>
      </c>
      <c r="I76" s="421" t="str">
        <f>IF(PGR!G82="","",PGR!G82)</f>
        <v/>
      </c>
      <c r="J76" s="394" t="str">
        <f>IF(IFG!F82=0,"",IFG!F82)</f>
        <v/>
      </c>
      <c r="K76" s="392" t="str">
        <f>IF(IFG!G82=0,"",IFG!G82)</f>
        <v/>
      </c>
      <c r="L76" s="414" t="str">
        <f>IF(IFG!H82="","",IFG!H82)</f>
        <v/>
      </c>
    </row>
    <row r="77" spans="1:12" ht="26.4" x14ac:dyDescent="0.25">
      <c r="A77" s="74"/>
      <c r="B77" s="383" t="s">
        <v>1123</v>
      </c>
      <c r="C77" s="214" t="s">
        <v>1124</v>
      </c>
      <c r="D77" s="271" t="s">
        <v>34</v>
      </c>
      <c r="E77" s="394" t="str">
        <f>IF(EGR!E81=0,"",EGR!E81)</f>
        <v/>
      </c>
      <c r="F77" s="400" t="str">
        <f>IF(EGR!F81=0,"",EGR!F81)</f>
        <v/>
      </c>
      <c r="G77" s="394" t="str">
        <f>IF(PGR!E83=0,"",PGR!E83)</f>
        <v/>
      </c>
      <c r="H77" s="392" t="str">
        <f>IF(PGR!F83=0,"",PGR!F83)</f>
        <v/>
      </c>
      <c r="I77" s="421" t="str">
        <f>IF(PGR!G83="","",PGR!G83)</f>
        <v/>
      </c>
      <c r="J77" s="394" t="str">
        <f>IF(IFG!F83=0,"",IFG!F83)</f>
        <v/>
      </c>
      <c r="K77" s="392" t="str">
        <f>IF(IFG!G83=0,"",IFG!G83)</f>
        <v/>
      </c>
      <c r="L77" s="414" t="str">
        <f>IF(IFG!H83="","",IFG!H83)</f>
        <v/>
      </c>
    </row>
    <row r="78" spans="1:12" ht="26.4" x14ac:dyDescent="0.25">
      <c r="A78" s="74"/>
      <c r="B78" s="383" t="s">
        <v>1125</v>
      </c>
      <c r="C78" s="214" t="s">
        <v>75</v>
      </c>
      <c r="D78" s="271" t="s">
        <v>34</v>
      </c>
      <c r="E78" s="394" t="str">
        <f>IF(EGR!E82=0,"",EGR!E82)</f>
        <v/>
      </c>
      <c r="F78" s="400" t="str">
        <f>IF(EGR!F82=0,"",EGR!F82)</f>
        <v/>
      </c>
      <c r="G78" s="394" t="str">
        <f>IF(PGR!E84=0,"",PGR!E84)</f>
        <v/>
      </c>
      <c r="H78" s="392" t="str">
        <f>IF(PGR!F84=0,"",PGR!F84)</f>
        <v/>
      </c>
      <c r="I78" s="421" t="str">
        <f>IF(PGR!G84="","",PGR!G84)</f>
        <v/>
      </c>
      <c r="J78" s="394" t="str">
        <f>IF(IFG!F84=0,"",IFG!F84)</f>
        <v/>
      </c>
      <c r="K78" s="392" t="str">
        <f>IF(IFG!G84=0,"",IFG!G84)</f>
        <v/>
      </c>
      <c r="L78" s="414" t="str">
        <f>IF(IFG!H84="","",IFG!H84)</f>
        <v/>
      </c>
    </row>
    <row r="79" spans="1:12" ht="26.4" x14ac:dyDescent="0.25">
      <c r="A79" s="74"/>
      <c r="B79" s="383" t="s">
        <v>1126</v>
      </c>
      <c r="C79" s="214" t="s">
        <v>1127</v>
      </c>
      <c r="D79" s="271" t="s">
        <v>34</v>
      </c>
      <c r="E79" s="394" t="str">
        <f>IF(EGR!E83=0,"",EGR!E83)</f>
        <v/>
      </c>
      <c r="F79" s="400" t="str">
        <f>IF(EGR!F83=0,"",EGR!F83)</f>
        <v/>
      </c>
      <c r="G79" s="394" t="str">
        <f>IF(PGR!E85=0,"",PGR!E85)</f>
        <v/>
      </c>
      <c r="H79" s="392" t="str">
        <f>IF(PGR!F85=0,"",PGR!F85)</f>
        <v/>
      </c>
      <c r="I79" s="421" t="str">
        <f>IF(PGR!G85="","",PGR!G85)</f>
        <v/>
      </c>
      <c r="J79" s="394" t="str">
        <f>IF(IFG!F85=0,"",IFG!F85)</f>
        <v/>
      </c>
      <c r="K79" s="392" t="str">
        <f>IF(IFG!G85=0,"",IFG!G85)</f>
        <v/>
      </c>
      <c r="L79" s="414" t="str">
        <f>IF(IFG!H85="","",IFG!H85)</f>
        <v/>
      </c>
    </row>
    <row r="80" spans="1:12" ht="26.4" x14ac:dyDescent="0.25">
      <c r="A80" s="74"/>
      <c r="B80" s="383" t="s">
        <v>1128</v>
      </c>
      <c r="C80" s="214" t="s">
        <v>1129</v>
      </c>
      <c r="D80" s="271" t="s">
        <v>34</v>
      </c>
      <c r="E80" s="394" t="str">
        <f>IF(EGR!E84=0,"",EGR!E84)</f>
        <v/>
      </c>
      <c r="F80" s="400" t="str">
        <f>IF(EGR!F84=0,"",EGR!F84)</f>
        <v/>
      </c>
      <c r="G80" s="394" t="str">
        <f>IF(PGR!E86=0,"",PGR!E86)</f>
        <v/>
      </c>
      <c r="H80" s="392" t="str">
        <f>IF(PGR!F86=0,"",PGR!F86)</f>
        <v/>
      </c>
      <c r="I80" s="421" t="str">
        <f>IF(PGR!G86="","",PGR!G86)</f>
        <v/>
      </c>
      <c r="J80" s="394" t="str">
        <f>IF(IFG!F86=0,"",IFG!F86)</f>
        <v/>
      </c>
      <c r="K80" s="392" t="str">
        <f>IF(IFG!G86=0,"",IFG!G86)</f>
        <v/>
      </c>
      <c r="L80" s="414" t="str">
        <f>IF(IFG!H86="","",IFG!H86)</f>
        <v/>
      </c>
    </row>
    <row r="81" spans="1:12" ht="26.4" x14ac:dyDescent="0.25">
      <c r="A81" s="74"/>
      <c r="B81" s="383" t="s">
        <v>1130</v>
      </c>
      <c r="C81" s="214" t="s">
        <v>1131</v>
      </c>
      <c r="D81" s="271" t="s">
        <v>34</v>
      </c>
      <c r="E81" s="394" t="str">
        <f>IF(EGR!E85=0,"",EGR!E85)</f>
        <v/>
      </c>
      <c r="F81" s="400" t="str">
        <f>IF(EGR!F85=0,"",EGR!F85)</f>
        <v/>
      </c>
      <c r="G81" s="394" t="str">
        <f>IF(PGR!E87=0,"",PGR!E87)</f>
        <v/>
      </c>
      <c r="H81" s="392" t="str">
        <f>IF(PGR!F87=0,"",PGR!F87)</f>
        <v/>
      </c>
      <c r="I81" s="421" t="str">
        <f>IF(PGR!G87="","",PGR!G87)</f>
        <v/>
      </c>
      <c r="J81" s="394" t="str">
        <f>IF(IFG!F87=0,"",IFG!F87)</f>
        <v/>
      </c>
      <c r="K81" s="392" t="str">
        <f>IF(IFG!G87=0,"",IFG!G87)</f>
        <v/>
      </c>
      <c r="L81" s="414" t="str">
        <f>IF(IFG!H87="","",IFG!H87)</f>
        <v/>
      </c>
    </row>
    <row r="82" spans="1:12" ht="26.4" x14ac:dyDescent="0.25">
      <c r="A82" s="74"/>
      <c r="B82" s="383" t="s">
        <v>1132</v>
      </c>
      <c r="C82" s="214" t="s">
        <v>1133</v>
      </c>
      <c r="D82" s="271" t="s">
        <v>34</v>
      </c>
      <c r="E82" s="394" t="str">
        <f>IF(EGR!E86=0,"",EGR!E86)</f>
        <v/>
      </c>
      <c r="F82" s="400" t="str">
        <f>IF(EGR!F86=0,"",EGR!F86)</f>
        <v/>
      </c>
      <c r="G82" s="394" t="str">
        <f>IF(PGR!E88=0,"",PGR!E88)</f>
        <v/>
      </c>
      <c r="H82" s="392" t="str">
        <f>IF(PGR!F88=0,"",PGR!F88)</f>
        <v/>
      </c>
      <c r="I82" s="421" t="str">
        <f>IF(PGR!G88="","",PGR!G88)</f>
        <v/>
      </c>
      <c r="J82" s="394" t="str">
        <f>IF(IFG!F88=0,"",IFG!F88)</f>
        <v/>
      </c>
      <c r="K82" s="392" t="str">
        <f>IF(IFG!G88=0,"",IFG!G88)</f>
        <v/>
      </c>
      <c r="L82" s="414" t="str">
        <f>IF(IFG!H88="","",IFG!H88)</f>
        <v/>
      </c>
    </row>
    <row r="83" spans="1:12" ht="26.4" x14ac:dyDescent="0.25">
      <c r="A83" s="74"/>
      <c r="B83" s="383" t="s">
        <v>1134</v>
      </c>
      <c r="C83" s="214" t="s">
        <v>1135</v>
      </c>
      <c r="D83" s="271" t="s">
        <v>34</v>
      </c>
      <c r="E83" s="394" t="str">
        <f>IF(EGR!E87=0,"",EGR!E87)</f>
        <v/>
      </c>
      <c r="F83" s="400" t="str">
        <f>IF(EGR!F87=0,"",EGR!F87)</f>
        <v/>
      </c>
      <c r="G83" s="394" t="str">
        <f>IF(PGR!E89=0,"",PGR!E89)</f>
        <v/>
      </c>
      <c r="H83" s="392" t="str">
        <f>IF(PGR!F89=0,"",PGR!F89)</f>
        <v/>
      </c>
      <c r="I83" s="421" t="str">
        <f>IF(PGR!G89="","",PGR!G89)</f>
        <v/>
      </c>
      <c r="J83" s="394" t="str">
        <f>IF(IFG!F89=0,"",IFG!F89)</f>
        <v/>
      </c>
      <c r="K83" s="392" t="str">
        <f>IF(IFG!G89=0,"",IFG!G89)</f>
        <v/>
      </c>
      <c r="L83" s="414" t="str">
        <f>IF(IFG!H89="","",IFG!H89)</f>
        <v/>
      </c>
    </row>
    <row r="84" spans="1:12" ht="39.6" x14ac:dyDescent="0.25">
      <c r="A84" s="74"/>
      <c r="B84" s="383" t="s">
        <v>1136</v>
      </c>
      <c r="C84" s="214" t="s">
        <v>167</v>
      </c>
      <c r="D84" s="271" t="s">
        <v>34</v>
      </c>
      <c r="E84" s="394" t="str">
        <f>IF(EGR!E88=0,"",EGR!E88)</f>
        <v/>
      </c>
      <c r="F84" s="400" t="str">
        <f>IF(EGR!F88=0,"",EGR!F88)</f>
        <v/>
      </c>
      <c r="G84" s="394" t="str">
        <f>IF(PGR!E90=0,"",PGR!E90)</f>
        <v/>
      </c>
      <c r="H84" s="392" t="str">
        <f>IF(PGR!F90=0,"",PGR!F90)</f>
        <v/>
      </c>
      <c r="I84" s="421" t="str">
        <f>IF(PGR!G90="","",PGR!G90)</f>
        <v/>
      </c>
      <c r="J84" s="394" t="str">
        <f>IF(IFG!F90=0,"",IFG!F90)</f>
        <v/>
      </c>
      <c r="K84" s="392" t="str">
        <f>IF(IFG!G90=0,"",IFG!G90)</f>
        <v/>
      </c>
      <c r="L84" s="414" t="str">
        <f>IF(IFG!H90="","",IFG!H90)</f>
        <v/>
      </c>
    </row>
    <row r="85" spans="1:12" ht="52.8" x14ac:dyDescent="0.25">
      <c r="A85" s="74"/>
      <c r="B85" s="383" t="s">
        <v>1137</v>
      </c>
      <c r="C85" s="214" t="s">
        <v>168</v>
      </c>
      <c r="D85" s="271" t="s">
        <v>34</v>
      </c>
      <c r="E85" s="394" t="str">
        <f>IF(EGR!E89=0,"",EGR!E89)</f>
        <v/>
      </c>
      <c r="F85" s="400" t="str">
        <f>IF(EGR!F89=0,"",EGR!F89)</f>
        <v/>
      </c>
      <c r="G85" s="394" t="str">
        <f>IF(PGR!E91=0,"",PGR!E91)</f>
        <v/>
      </c>
      <c r="H85" s="392" t="str">
        <f>IF(PGR!F91=0,"",PGR!F91)</f>
        <v/>
      </c>
      <c r="I85" s="421" t="str">
        <f>IF(PGR!G91="","",PGR!G91)</f>
        <v/>
      </c>
      <c r="J85" s="394" t="str">
        <f>IF(IFG!F91=0,"",IFG!F91)</f>
        <v/>
      </c>
      <c r="K85" s="392" t="str">
        <f>IF(IFG!G91=0,"",IFG!G91)</f>
        <v/>
      </c>
      <c r="L85" s="414" t="str">
        <f>IF(IFG!H91="","",IFG!H91)</f>
        <v/>
      </c>
    </row>
    <row r="86" spans="1:12" ht="26.4" x14ac:dyDescent="0.25">
      <c r="A86" s="74"/>
      <c r="B86" s="383" t="s">
        <v>1138</v>
      </c>
      <c r="C86" s="214" t="s">
        <v>161</v>
      </c>
      <c r="D86" s="271" t="s">
        <v>34</v>
      </c>
      <c r="E86" s="394" t="str">
        <f>IF(EGR!E90=0,"",EGR!E90)</f>
        <v/>
      </c>
      <c r="F86" s="400" t="str">
        <f>IF(EGR!F90=0,"",EGR!F90)</f>
        <v/>
      </c>
      <c r="G86" s="394" t="str">
        <f>IF(PGR!E92=0,"",PGR!E92)</f>
        <v/>
      </c>
      <c r="H86" s="392" t="str">
        <f>IF(PGR!F92=0,"",PGR!F92)</f>
        <v/>
      </c>
      <c r="I86" s="421" t="str">
        <f>IF(PGR!G92="","",PGR!G92)</f>
        <v/>
      </c>
      <c r="J86" s="394" t="str">
        <f>IF(IFG!F92=0,"",IFG!F92)</f>
        <v/>
      </c>
      <c r="K86" s="392" t="str">
        <f>IF(IFG!G92=0,"",IFG!G92)</f>
        <v/>
      </c>
      <c r="L86" s="414" t="str">
        <f>IF(IFG!H92="","",IFG!H92)</f>
        <v/>
      </c>
    </row>
    <row r="87" spans="1:12" ht="26.4" x14ac:dyDescent="0.25">
      <c r="A87" s="74"/>
      <c r="B87" s="383" t="s">
        <v>1139</v>
      </c>
      <c r="C87" s="214" t="s">
        <v>1140</v>
      </c>
      <c r="D87" s="271" t="s">
        <v>34</v>
      </c>
      <c r="E87" s="394" t="str">
        <f>IF(EGR!E91=0,"",EGR!E91)</f>
        <v/>
      </c>
      <c r="F87" s="400" t="str">
        <f>IF(EGR!F91=0,"",EGR!F91)</f>
        <v/>
      </c>
      <c r="G87" s="394" t="str">
        <f>IF(PGR!E93=0,"",PGR!E93)</f>
        <v/>
      </c>
      <c r="H87" s="392" t="str">
        <f>IF(PGR!F93=0,"",PGR!F93)</f>
        <v/>
      </c>
      <c r="I87" s="421" t="str">
        <f>IF(PGR!G93="","",PGR!G93)</f>
        <v/>
      </c>
      <c r="J87" s="394" t="str">
        <f>IF(IFG!F93=0,"",IFG!F93)</f>
        <v/>
      </c>
      <c r="K87" s="392" t="str">
        <f>IF(IFG!G93=0,"",IFG!G93)</f>
        <v/>
      </c>
      <c r="L87" s="414" t="str">
        <f>IF(IFG!H93="","",IFG!H93)</f>
        <v/>
      </c>
    </row>
    <row r="88" spans="1:12" ht="26.4" x14ac:dyDescent="0.25">
      <c r="A88" s="74"/>
      <c r="B88" s="383" t="s">
        <v>1070</v>
      </c>
      <c r="C88" s="214" t="s">
        <v>169</v>
      </c>
      <c r="D88" s="271" t="s">
        <v>34</v>
      </c>
      <c r="E88" s="394" t="str">
        <f>IF(EGR!E92=0,"",EGR!E92)</f>
        <v/>
      </c>
      <c r="F88" s="400" t="str">
        <f>IF(EGR!F92=0,"",EGR!F92)</f>
        <v/>
      </c>
      <c r="G88" s="394" t="str">
        <f>IF(PGR!E94=0,"",PGR!E94)</f>
        <v/>
      </c>
      <c r="H88" s="392" t="str">
        <f>IF(PGR!F94=0,"",PGR!F94)</f>
        <v/>
      </c>
      <c r="I88" s="421" t="str">
        <f>IF(PGR!G94="","",PGR!G94)</f>
        <v/>
      </c>
      <c r="J88" s="394" t="str">
        <f>IF(IFG!F94=0,"",IFG!F94)</f>
        <v/>
      </c>
      <c r="K88" s="392" t="str">
        <f>IF(IFG!G94=0,"",IFG!G94)</f>
        <v/>
      </c>
      <c r="L88" s="414" t="str">
        <f>IF(IFG!H94="","",IFG!H94)</f>
        <v/>
      </c>
    </row>
    <row r="89" spans="1:12" ht="39.6" x14ac:dyDescent="0.25">
      <c r="A89" s="74"/>
      <c r="B89" s="383" t="s">
        <v>1141</v>
      </c>
      <c r="C89" s="214" t="s">
        <v>162</v>
      </c>
      <c r="D89" s="271" t="s">
        <v>34</v>
      </c>
      <c r="E89" s="394" t="str">
        <f>IF(EGR!E93=0,"",EGR!E93)</f>
        <v/>
      </c>
      <c r="F89" s="400" t="str">
        <f>IF(EGR!F93=0,"",EGR!F93)</f>
        <v/>
      </c>
      <c r="G89" s="394" t="str">
        <f>IF(PGR!E95=0,"",PGR!E95)</f>
        <v/>
      </c>
      <c r="H89" s="392" t="str">
        <f>IF(PGR!F95=0,"",PGR!F95)</f>
        <v/>
      </c>
      <c r="I89" s="421" t="str">
        <f>IF(PGR!G95="","",PGR!G95)</f>
        <v/>
      </c>
      <c r="J89" s="394" t="str">
        <f>IF(IFG!F95=0,"",IFG!F95)</f>
        <v/>
      </c>
      <c r="K89" s="392" t="str">
        <f>IF(IFG!G95=0,"",IFG!G95)</f>
        <v/>
      </c>
      <c r="L89" s="414" t="str">
        <f>IF(IFG!H95="","",IFG!H95)</f>
        <v/>
      </c>
    </row>
    <row r="90" spans="1:12" ht="26.4" x14ac:dyDescent="0.25">
      <c r="A90" s="74"/>
      <c r="B90" s="383" t="s">
        <v>1142</v>
      </c>
      <c r="C90" s="214" t="s">
        <v>1143</v>
      </c>
      <c r="D90" s="271" t="s">
        <v>34</v>
      </c>
      <c r="E90" s="394" t="str">
        <f>IF(EGR!E94=0,"",EGR!E94)</f>
        <v/>
      </c>
      <c r="F90" s="400" t="str">
        <f>IF(EGR!F94=0,"",EGR!F94)</f>
        <v/>
      </c>
      <c r="G90" s="394" t="str">
        <f>IF(PGR!E96=0,"",PGR!E96)</f>
        <v/>
      </c>
      <c r="H90" s="392" t="str">
        <f>IF(PGR!F96=0,"",PGR!F96)</f>
        <v/>
      </c>
      <c r="I90" s="421" t="str">
        <f>IF(PGR!G96="","",PGR!G96)</f>
        <v/>
      </c>
      <c r="J90" s="394" t="str">
        <f>IF(IFG!F96=0,"",IFG!F96)</f>
        <v/>
      </c>
      <c r="K90" s="392" t="str">
        <f>IF(IFG!G96=0,"",IFG!G96)</f>
        <v/>
      </c>
      <c r="L90" s="414" t="str">
        <f>IF(IFG!H96="","",IFG!H96)</f>
        <v/>
      </c>
    </row>
    <row r="91" spans="1:12" ht="26.4" x14ac:dyDescent="0.25">
      <c r="A91" s="74"/>
      <c r="B91" s="383" t="s">
        <v>1144</v>
      </c>
      <c r="C91" s="214" t="s">
        <v>114</v>
      </c>
      <c r="D91" s="271" t="s">
        <v>34</v>
      </c>
      <c r="E91" s="394" t="str">
        <f>IF(EGR!E95=0,"",EGR!E95)</f>
        <v/>
      </c>
      <c r="F91" s="400" t="str">
        <f>IF(EGR!F95=0,"",EGR!F95)</f>
        <v/>
      </c>
      <c r="G91" s="394" t="str">
        <f>IF(PGR!E97=0,"",PGR!E97)</f>
        <v/>
      </c>
      <c r="H91" s="392" t="str">
        <f>IF(PGR!F97=0,"",PGR!F97)</f>
        <v/>
      </c>
      <c r="I91" s="421" t="str">
        <f>IF(PGR!G97="","",PGR!G97)</f>
        <v/>
      </c>
      <c r="J91" s="394" t="str">
        <f>IF(IFG!F97=0,"",IFG!F97)</f>
        <v/>
      </c>
      <c r="K91" s="392" t="str">
        <f>IF(IFG!G97=0,"",IFG!G97)</f>
        <v/>
      </c>
      <c r="L91" s="414" t="str">
        <f>IF(IFG!H97="","",IFG!H97)</f>
        <v/>
      </c>
    </row>
    <row r="92" spans="1:12" ht="26.4" x14ac:dyDescent="0.25">
      <c r="A92" s="74"/>
      <c r="B92" s="383" t="s">
        <v>1145</v>
      </c>
      <c r="C92" s="214" t="s">
        <v>1146</v>
      </c>
      <c r="D92" s="271" t="s">
        <v>34</v>
      </c>
      <c r="E92" s="394" t="str">
        <f>IF(EGR!E96=0,"",EGR!E96)</f>
        <v/>
      </c>
      <c r="F92" s="400" t="str">
        <f>IF(EGR!F96=0,"",EGR!F96)</f>
        <v/>
      </c>
      <c r="G92" s="394" t="str">
        <f>IF(PGR!E98=0,"",PGR!E98)</f>
        <v/>
      </c>
      <c r="H92" s="392" t="str">
        <f>IF(PGR!F98=0,"",PGR!F98)</f>
        <v/>
      </c>
      <c r="I92" s="421" t="str">
        <f>IF(PGR!G98="","",PGR!G98)</f>
        <v/>
      </c>
      <c r="J92" s="394" t="str">
        <f>IF(IFG!F98=0,"",IFG!F98)</f>
        <v/>
      </c>
      <c r="K92" s="392" t="str">
        <f>IF(IFG!G98=0,"",IFG!G98)</f>
        <v/>
      </c>
      <c r="L92" s="414" t="str">
        <f>IF(IFG!H98="","",IFG!H98)</f>
        <v/>
      </c>
    </row>
    <row r="93" spans="1:12" ht="26.4" x14ac:dyDescent="0.25">
      <c r="A93" s="74"/>
      <c r="B93" s="383" t="s">
        <v>497</v>
      </c>
      <c r="C93" s="214" t="s">
        <v>1147</v>
      </c>
      <c r="D93" s="271" t="s">
        <v>1076</v>
      </c>
      <c r="E93" s="394" t="str">
        <f>IF(EGR!E97=0,"",EGR!E97)</f>
        <v/>
      </c>
      <c r="F93" s="400" t="str">
        <f>IF(EGR!F97=0,"",EGR!F97)</f>
        <v/>
      </c>
      <c r="G93" s="394" t="str">
        <f>IF(PGR!E99=0,"",PGR!E99)</f>
        <v/>
      </c>
      <c r="H93" s="392" t="str">
        <f>IF(PGR!F99=0,"",PGR!F99)</f>
        <v/>
      </c>
      <c r="I93" s="421" t="str">
        <f>IF(PGR!G99="","",PGR!G99)</f>
        <v/>
      </c>
      <c r="J93" s="394" t="str">
        <f>IF(IFG!F99=0,"",IFG!F99)</f>
        <v/>
      </c>
      <c r="K93" s="392" t="str">
        <f>IF(IFG!G99=0,"",IFG!G99)</f>
        <v/>
      </c>
      <c r="L93" s="414" t="str">
        <f>IF(IFG!H99="","",IFG!H99)</f>
        <v/>
      </c>
    </row>
    <row r="94" spans="1:12" ht="26.4" x14ac:dyDescent="0.25">
      <c r="A94" s="74"/>
      <c r="B94" s="383" t="s">
        <v>1121</v>
      </c>
      <c r="C94" s="214" t="s">
        <v>1122</v>
      </c>
      <c r="D94" s="271" t="s">
        <v>34</v>
      </c>
      <c r="E94" s="394" t="str">
        <f>IF(EGR!E98=0,"",EGR!E98)</f>
        <v/>
      </c>
      <c r="F94" s="400" t="str">
        <f>IF(EGR!F98=0,"",EGR!F98)</f>
        <v/>
      </c>
      <c r="G94" s="394" t="str">
        <f>IF(PGR!E100=0,"",PGR!E100)</f>
        <v/>
      </c>
      <c r="H94" s="392" t="str">
        <f>IF(PGR!F100=0,"",PGR!F100)</f>
        <v/>
      </c>
      <c r="I94" s="421" t="str">
        <f>IF(PGR!G100="","",PGR!G100)</f>
        <v/>
      </c>
      <c r="J94" s="394" t="str">
        <f>IF(IFG!F100=0,"",IFG!F100)</f>
        <v/>
      </c>
      <c r="K94" s="392" t="str">
        <f>IF(IFG!G100=0,"",IFG!G100)</f>
        <v/>
      </c>
      <c r="L94" s="414" t="str">
        <f>IF(IFG!H100="","",IFG!H100)</f>
        <v/>
      </c>
    </row>
    <row r="95" spans="1:12" ht="26.4" x14ac:dyDescent="0.25">
      <c r="A95" s="74"/>
      <c r="B95" s="383" t="s">
        <v>495</v>
      </c>
      <c r="C95" s="214" t="s">
        <v>1148</v>
      </c>
      <c r="D95" s="271" t="s">
        <v>1076</v>
      </c>
      <c r="E95" s="394" t="str">
        <f>IF(EGR!E99=0,"",EGR!E99)</f>
        <v/>
      </c>
      <c r="F95" s="400" t="str">
        <f>IF(EGR!F99=0,"",EGR!F99)</f>
        <v/>
      </c>
      <c r="G95" s="394" t="str">
        <f>IF(PGR!E101=0,"",PGR!E101)</f>
        <v/>
      </c>
      <c r="H95" s="392" t="str">
        <f>IF(PGR!F101=0,"",PGR!F101)</f>
        <v/>
      </c>
      <c r="I95" s="421" t="str">
        <f>IF(PGR!G101="","",PGR!G101)</f>
        <v/>
      </c>
      <c r="J95" s="394" t="str">
        <f>IF(IFG!F101=0,"",IFG!F101)</f>
        <v/>
      </c>
      <c r="K95" s="392" t="str">
        <f>IF(IFG!G101=0,"",IFG!G101)</f>
        <v/>
      </c>
      <c r="L95" s="414" t="str">
        <f>IF(IFG!H101="","",IFG!H101)</f>
        <v/>
      </c>
    </row>
    <row r="96" spans="1:12" ht="26.4" x14ac:dyDescent="0.25">
      <c r="A96" s="74"/>
      <c r="B96" s="383" t="s">
        <v>1149</v>
      </c>
      <c r="C96" s="214" t="s">
        <v>1150</v>
      </c>
      <c r="D96" s="271" t="s">
        <v>34</v>
      </c>
      <c r="E96" s="394" t="str">
        <f>IF(EGR!E100=0,"",EGR!E100)</f>
        <v/>
      </c>
      <c r="F96" s="400" t="str">
        <f>IF(EGR!F100=0,"",EGR!F100)</f>
        <v/>
      </c>
      <c r="G96" s="394" t="str">
        <f>IF(PGR!E102=0,"",PGR!E102)</f>
        <v/>
      </c>
      <c r="H96" s="392" t="str">
        <f>IF(PGR!F102=0,"",PGR!F102)</f>
        <v/>
      </c>
      <c r="I96" s="421" t="str">
        <f>IF(PGR!G102="","",PGR!G102)</f>
        <v/>
      </c>
      <c r="J96" s="394" t="str">
        <f>IF(IFG!F102=0,"",IFG!F102)</f>
        <v/>
      </c>
      <c r="K96" s="392" t="str">
        <f>IF(IFG!G102=0,"",IFG!G102)</f>
        <v/>
      </c>
      <c r="L96" s="414" t="str">
        <f>IF(IFG!H102="","",IFG!H102)</f>
        <v/>
      </c>
    </row>
    <row r="97" spans="1:20" ht="27" thickBot="1" x14ac:dyDescent="0.3">
      <c r="A97" s="74"/>
      <c r="B97" s="383" t="s">
        <v>499</v>
      </c>
      <c r="C97" s="214" t="s">
        <v>1151</v>
      </c>
      <c r="D97" s="271" t="s">
        <v>1076</v>
      </c>
      <c r="E97" s="395" t="str">
        <f>IF(EGR!E101=0,"",EGR!E101)</f>
        <v/>
      </c>
      <c r="F97" s="401" t="str">
        <f>IF(EGR!F101=0,"",EGR!F101)</f>
        <v/>
      </c>
      <c r="G97" s="395" t="str">
        <f>IF(PGR!E103=0,"",PGR!E103)</f>
        <v/>
      </c>
      <c r="H97" s="415" t="str">
        <f>IF(PGR!F103=0,"",PGR!F103)</f>
        <v/>
      </c>
      <c r="I97" s="422" t="str">
        <f>IF(PGR!G103="","",PGR!G103)</f>
        <v/>
      </c>
      <c r="J97" s="395" t="str">
        <f>IF(IFG!F103=0,"",IFG!F103)</f>
        <v/>
      </c>
      <c r="K97" s="415" t="str">
        <f>IF(IFG!G103=0,"",IFG!G103)</f>
        <v/>
      </c>
      <c r="L97" s="416" t="str">
        <f>IF(IFG!H103="","",IFG!H103)</f>
        <v/>
      </c>
    </row>
    <row r="98" spans="1:20" ht="13.8" thickBot="1" x14ac:dyDescent="0.3">
      <c r="A98" s="74"/>
      <c r="B98" s="819" t="s">
        <v>16</v>
      </c>
      <c r="C98" s="820"/>
      <c r="D98" s="879"/>
      <c r="E98" s="386" t="str">
        <f>IF(EGR!E102=0,"",EGR!E102)</f>
        <v/>
      </c>
      <c r="F98" s="387" t="str">
        <f>IF(EGR!F102=0,"",EGR!F102)</f>
        <v/>
      </c>
      <c r="G98" s="405" t="str">
        <f>IF(PGR!E104=0,"",PGR!E104)</f>
        <v/>
      </c>
      <c r="H98" s="406" t="str">
        <f>IF(PGR!F104=0,"",PGR!F104)</f>
        <v/>
      </c>
      <c r="I98" s="407" t="str">
        <f>IF(PGR!G104="","",PGR!G104)</f>
        <v/>
      </c>
      <c r="J98" s="405" t="str">
        <f>IF(IFG!F104=0,"",IFG!F104)</f>
        <v/>
      </c>
      <c r="K98" s="406" t="str">
        <f>IF(IFG!G104=0,"",IFG!G104)</f>
        <v/>
      </c>
      <c r="L98" s="407" t="str">
        <f>IF(IFG!H104="","",IFG!H104)</f>
        <v/>
      </c>
    </row>
    <row r="99" spans="1:20" ht="13.8" thickBot="1" x14ac:dyDescent="0.3">
      <c r="A99" s="74"/>
    </row>
    <row r="100" spans="1:20" ht="13.8" thickBot="1" x14ac:dyDescent="0.3">
      <c r="A100" s="126">
        <v>3</v>
      </c>
      <c r="B100" s="872" t="s">
        <v>50</v>
      </c>
      <c r="C100" s="873"/>
      <c r="D100" s="873"/>
      <c r="E100" s="873"/>
      <c r="F100" s="874"/>
      <c r="G100" s="53"/>
      <c r="H100" s="53"/>
      <c r="I100" s="53"/>
      <c r="J100" s="53"/>
    </row>
    <row r="101" spans="1:20" ht="13.8" thickBot="1" x14ac:dyDescent="0.3">
      <c r="A101" s="74"/>
      <c r="B101" s="117"/>
      <c r="C101" s="117"/>
      <c r="D101" s="117"/>
      <c r="E101" s="117"/>
      <c r="F101" s="117"/>
      <c r="G101" s="53"/>
      <c r="H101" s="53"/>
      <c r="I101" s="53"/>
      <c r="J101" s="53"/>
    </row>
    <row r="102" spans="1:20" x14ac:dyDescent="0.25">
      <c r="A102" s="74"/>
      <c r="B102" s="822" t="s">
        <v>4</v>
      </c>
      <c r="C102" s="799"/>
      <c r="D102" s="132" t="s">
        <v>22</v>
      </c>
      <c r="E102" s="132" t="s">
        <v>24</v>
      </c>
      <c r="F102" s="133" t="s">
        <v>25</v>
      </c>
    </row>
    <row r="103" spans="1:20" ht="27" thickBot="1" x14ac:dyDescent="0.3">
      <c r="A103" s="74"/>
      <c r="B103" s="854"/>
      <c r="C103" s="855"/>
      <c r="D103" s="134" t="s">
        <v>112</v>
      </c>
      <c r="E103" s="134" t="s">
        <v>112</v>
      </c>
      <c r="F103" s="135" t="s">
        <v>112</v>
      </c>
      <c r="G103" s="53"/>
      <c r="H103" s="53"/>
      <c r="I103" s="53"/>
      <c r="J103" s="53"/>
    </row>
    <row r="104" spans="1:20" ht="13.8" thickBot="1" x14ac:dyDescent="0.3">
      <c r="A104" s="74"/>
      <c r="B104" s="726" t="s">
        <v>0</v>
      </c>
      <c r="C104" s="727"/>
      <c r="D104" s="136" t="str">
        <f>IF(ISBLANK(EGR!D114),"",EGR!D114)</f>
        <v/>
      </c>
      <c r="E104" s="136" t="str">
        <f>IF(ISBLANK(PGR!D116),"",PGR!D116)</f>
        <v>Sí</v>
      </c>
      <c r="F104" s="137" t="str">
        <f>IF(ISBLANK(IFG!D111),"",IFG!D111)</f>
        <v/>
      </c>
      <c r="G104" s="107"/>
      <c r="H104" s="53"/>
      <c r="I104" s="53"/>
      <c r="J104" s="53"/>
      <c r="L104" s="429"/>
    </row>
    <row r="105" spans="1:20" x14ac:dyDescent="0.25">
      <c r="A105" s="74"/>
      <c r="B105" s="719" t="s">
        <v>47</v>
      </c>
      <c r="C105" s="720"/>
      <c r="D105" s="138" t="str">
        <f>IF(ISBLANK(EGR!D115),"",EGR!D115)</f>
        <v/>
      </c>
      <c r="E105" s="138" t="str">
        <f>IF(ISBLANK(PGR!D117),"",PGR!D117)</f>
        <v>Sí</v>
      </c>
      <c r="F105" s="139" t="str">
        <f>IF(ISBLANK(IFG!D112),"",IFG!D112)</f>
        <v/>
      </c>
      <c r="G105" s="107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</row>
    <row r="106" spans="1:20" x14ac:dyDescent="0.25">
      <c r="A106" s="74"/>
      <c r="B106" s="719" t="s">
        <v>35</v>
      </c>
      <c r="C106" s="720"/>
      <c r="D106" s="138" t="str">
        <f>IF(ISBLANK(EGR!D116),"",EGR!D116)</f>
        <v/>
      </c>
      <c r="E106" s="138" t="str">
        <f>IF(ISBLANK(PGR!D118),"",PGR!D118)</f>
        <v>Sí</v>
      </c>
      <c r="F106" s="139" t="str">
        <f>IF(ISBLANK(IFG!D113),"",IFG!D113)</f>
        <v/>
      </c>
      <c r="G106" s="107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</row>
    <row r="107" spans="1:20" x14ac:dyDescent="0.25">
      <c r="A107" s="74"/>
      <c r="B107" s="719" t="s">
        <v>32</v>
      </c>
      <c r="C107" s="720"/>
      <c r="D107" s="138" t="str">
        <f>IF(ISBLANK(EGR!D117),"",EGR!D117)</f>
        <v/>
      </c>
      <c r="E107" s="138" t="str">
        <f>IF(ISBLANK(PGR!D119),"",PGR!D119)</f>
        <v>Sí</v>
      </c>
      <c r="F107" s="139" t="str">
        <f>IF(ISBLANK(IFG!D114),"",IFG!D114)</f>
        <v/>
      </c>
      <c r="G107" s="107"/>
      <c r="H107" s="53"/>
      <c r="I107" s="53"/>
      <c r="J107" s="53"/>
    </row>
    <row r="108" spans="1:20" x14ac:dyDescent="0.25">
      <c r="A108" s="74"/>
      <c r="B108" s="719" t="s">
        <v>2</v>
      </c>
      <c r="C108" s="720"/>
      <c r="D108" s="138" t="str">
        <f>IF(ISBLANK(EGR!D118),"",EGR!D118)</f>
        <v/>
      </c>
      <c r="E108" s="138" t="str">
        <f>IF(ISBLANK(PGR!D120),"",PGR!D120)</f>
        <v>Sí</v>
      </c>
      <c r="F108" s="139" t="str">
        <f>IF(ISBLANK(IFG!D115),"",IFG!D115)</f>
        <v/>
      </c>
      <c r="G108" s="107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</row>
    <row r="109" spans="1:20" x14ac:dyDescent="0.25">
      <c r="A109" s="74"/>
      <c r="B109" s="719" t="s">
        <v>48</v>
      </c>
      <c r="C109" s="720"/>
      <c r="D109" s="138" t="str">
        <f>IF(ISBLANK(EGR!D119),"",EGR!D119)</f>
        <v/>
      </c>
      <c r="E109" s="138" t="str">
        <f>IF(ISBLANK(PGR!D121),"",PGR!D121)</f>
        <v>Sí</v>
      </c>
      <c r="F109" s="139" t="str">
        <f>IF(ISBLANK(IFG!D116),"",IFG!D116)</f>
        <v/>
      </c>
      <c r="G109" s="107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</row>
    <row r="110" spans="1:20" x14ac:dyDescent="0.25">
      <c r="A110" s="74"/>
      <c r="B110" s="719" t="s">
        <v>1</v>
      </c>
      <c r="C110" s="720"/>
      <c r="D110" s="138" t="str">
        <f>IF(ISBLANK(EGR!D120),"",EGR!D120)</f>
        <v/>
      </c>
      <c r="E110" s="138" t="str">
        <f>IF(ISBLANK(PGR!D122),"",PGR!D122)</f>
        <v>Sí</v>
      </c>
      <c r="F110" s="139" t="str">
        <f>IF(ISBLANK(IFG!D117),"",IFG!D117)</f>
        <v/>
      </c>
      <c r="G110" s="107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</row>
    <row r="111" spans="1:20" x14ac:dyDescent="0.25">
      <c r="A111" s="74"/>
      <c r="B111" s="719" t="s">
        <v>63</v>
      </c>
      <c r="C111" s="720"/>
      <c r="D111" s="138" t="str">
        <f>IF(ISBLANK(EGR!D121),"",EGR!D121)</f>
        <v/>
      </c>
      <c r="E111" s="138" t="str">
        <f>IF(ISBLANK(PGR!D123),"",PGR!D123)</f>
        <v>Sí</v>
      </c>
      <c r="F111" s="139" t="str">
        <f>IF(ISBLANK(IFG!D118),"",IFG!D118)</f>
        <v/>
      </c>
      <c r="G111" s="107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</row>
    <row r="112" spans="1:20" ht="13.8" thickBot="1" x14ac:dyDescent="0.3">
      <c r="A112" s="74"/>
      <c r="B112" s="742" t="s">
        <v>34</v>
      </c>
      <c r="C112" s="743"/>
      <c r="D112" s="140" t="str">
        <f>IF(ISBLANK(EGR!D122),"",EGR!D122)</f>
        <v/>
      </c>
      <c r="E112" s="140" t="str">
        <f>IF(ISBLANK(PGR!D124),"",PGR!D124)</f>
        <v>Sí</v>
      </c>
      <c r="F112" s="141" t="str">
        <f>IF(ISBLANK(IFG!D119),"",IFG!D119)</f>
        <v/>
      </c>
      <c r="G112" s="107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</row>
    <row r="113" spans="1:22" ht="13.8" thickBot="1" x14ac:dyDescent="0.3">
      <c r="A113" s="74"/>
      <c r="K113" s="53"/>
      <c r="L113" s="53"/>
      <c r="M113" s="53"/>
      <c r="N113" s="53"/>
      <c r="O113" s="53"/>
      <c r="P113" s="53"/>
      <c r="Q113" s="53"/>
      <c r="R113" s="53"/>
      <c r="S113" s="53"/>
      <c r="T113" s="53"/>
    </row>
    <row r="114" spans="1:22" ht="13.8" thickBot="1" x14ac:dyDescent="0.3">
      <c r="A114" s="126">
        <v>4</v>
      </c>
      <c r="B114" s="658" t="s">
        <v>53</v>
      </c>
      <c r="C114" s="667"/>
      <c r="D114" s="667"/>
      <c r="E114" s="667"/>
      <c r="F114" s="659"/>
      <c r="G114" s="790"/>
      <c r="H114" s="790"/>
      <c r="I114" s="790"/>
      <c r="J114" s="790"/>
      <c r="K114" s="53"/>
      <c r="L114" s="53"/>
      <c r="M114" s="53"/>
      <c r="N114" s="53"/>
      <c r="O114" s="53"/>
      <c r="P114" s="53"/>
      <c r="Q114" s="53"/>
      <c r="R114" s="53"/>
      <c r="S114" s="53"/>
      <c r="T114" s="53"/>
    </row>
    <row r="115" spans="1:22" ht="2.25" customHeight="1" thickBot="1" x14ac:dyDescent="0.3">
      <c r="A115" s="74"/>
      <c r="B115" s="38"/>
      <c r="C115" s="38"/>
      <c r="D115" s="38"/>
      <c r="E115" s="107"/>
      <c r="F115" s="107"/>
      <c r="G115" s="59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</row>
    <row r="116" spans="1:22" ht="13.8" thickBot="1" x14ac:dyDescent="0.3">
      <c r="A116" s="74"/>
      <c r="B116" s="142" t="s">
        <v>54</v>
      </c>
      <c r="C116" s="61" t="str">
        <f>IF(ISBLANK(INTRO!C33),"",INTRO!C33)</f>
        <v>Demolición</v>
      </c>
      <c r="D116" s="856" t="s">
        <v>55</v>
      </c>
      <c r="E116" s="857"/>
      <c r="F116" s="62">
        <f>IF(ISBLANK(INTRO!C29),"",INTRO!C29)</f>
        <v>100</v>
      </c>
      <c r="G116" s="59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</row>
    <row r="117" spans="1:22" ht="27" thickBot="1" x14ac:dyDescent="0.3">
      <c r="A117" s="74"/>
      <c r="B117" s="60" t="s">
        <v>23</v>
      </c>
      <c r="C117" s="143" t="str">
        <f>IF(IFG!C124="","",IFG!C124)</f>
        <v/>
      </c>
      <c r="D117" s="631" t="str">
        <f>IF(IFG!D124="","",IFG!D124)</f>
        <v/>
      </c>
      <c r="E117" s="632"/>
      <c r="F117" s="633"/>
      <c r="G117" s="59"/>
      <c r="H117" s="53"/>
      <c r="I117" s="53"/>
      <c r="J117" s="53"/>
    </row>
    <row r="118" spans="1:22" ht="13.8" thickBot="1" x14ac:dyDescent="0.3">
      <c r="A118" s="74"/>
      <c r="E118" s="53"/>
      <c r="F118" s="53"/>
      <c r="G118" s="59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53"/>
      <c r="S118" s="53"/>
    </row>
    <row r="119" spans="1:22" ht="13.8" thickBot="1" x14ac:dyDescent="0.3">
      <c r="A119" s="126">
        <v>5</v>
      </c>
      <c r="B119" s="605" t="s">
        <v>863</v>
      </c>
      <c r="C119" s="606"/>
      <c r="D119" s="606"/>
      <c r="E119" s="606"/>
      <c r="F119" s="606"/>
      <c r="G119" s="607"/>
      <c r="H119" s="65"/>
      <c r="I119" s="53"/>
      <c r="J119" s="59"/>
      <c r="K119" s="53"/>
      <c r="L119" s="53"/>
      <c r="M119" s="53"/>
      <c r="N119" s="53"/>
      <c r="O119" s="53"/>
      <c r="P119" s="53"/>
      <c r="Q119" s="53"/>
      <c r="R119" s="53"/>
      <c r="S119" s="53"/>
    </row>
    <row r="120" spans="1:22" ht="3" customHeight="1" thickBot="1" x14ac:dyDescent="0.3">
      <c r="A120" s="74"/>
      <c r="B120" s="65"/>
      <c r="C120" s="65"/>
      <c r="D120" s="65"/>
      <c r="E120" s="65"/>
      <c r="F120" s="65"/>
      <c r="G120" s="65"/>
      <c r="H120" s="65"/>
      <c r="I120" s="53"/>
      <c r="J120" s="59"/>
      <c r="K120" s="53"/>
      <c r="L120" s="53"/>
      <c r="M120" s="53"/>
      <c r="N120" s="53"/>
      <c r="O120" s="53"/>
      <c r="P120" s="53"/>
      <c r="Q120" s="53"/>
      <c r="R120" s="53"/>
      <c r="S120" s="53"/>
    </row>
    <row r="121" spans="1:22" x14ac:dyDescent="0.25">
      <c r="A121" s="74"/>
      <c r="B121" s="822" t="s">
        <v>4</v>
      </c>
      <c r="C121" s="799"/>
      <c r="D121" s="822" t="s">
        <v>865</v>
      </c>
      <c r="E121" s="799"/>
      <c r="F121" s="768" t="s">
        <v>29</v>
      </c>
      <c r="G121" s="799"/>
      <c r="H121" s="53"/>
      <c r="I121" s="59"/>
      <c r="J121" s="53"/>
      <c r="K121" s="53"/>
      <c r="L121" s="53"/>
      <c r="M121" s="53"/>
      <c r="N121" s="53"/>
      <c r="O121" s="53"/>
      <c r="P121" s="53"/>
      <c r="Q121" s="53"/>
      <c r="R121" s="53"/>
      <c r="S121" s="53"/>
    </row>
    <row r="122" spans="1:22" x14ac:dyDescent="0.25">
      <c r="A122" s="74"/>
      <c r="B122" s="719" t="s">
        <v>31</v>
      </c>
      <c r="C122" s="720"/>
      <c r="D122" s="728" t="str">
        <f>IFG!D129</f>
        <v/>
      </c>
      <c r="E122" s="729"/>
      <c r="F122" s="734" t="str">
        <f>IFG!F129</f>
        <v/>
      </c>
      <c r="G122" s="714"/>
      <c r="H122" s="53"/>
      <c r="I122" s="59"/>
      <c r="J122" s="53"/>
      <c r="K122" s="53"/>
      <c r="L122" s="53"/>
      <c r="M122" s="53"/>
      <c r="N122" s="53"/>
      <c r="O122" s="53"/>
      <c r="P122" s="53"/>
      <c r="Q122" s="53"/>
      <c r="R122" s="53"/>
      <c r="S122" s="53"/>
    </row>
    <row r="123" spans="1:22" x14ac:dyDescent="0.25">
      <c r="A123" s="74"/>
      <c r="B123" s="719" t="s">
        <v>0</v>
      </c>
      <c r="C123" s="720"/>
      <c r="D123" s="728" t="str">
        <f>IFG!D130</f>
        <v/>
      </c>
      <c r="E123" s="729"/>
      <c r="F123" s="734" t="str">
        <f>IFG!F130</f>
        <v/>
      </c>
      <c r="G123" s="714"/>
      <c r="H123" s="53"/>
      <c r="I123" s="59"/>
      <c r="J123" s="53"/>
      <c r="K123" s="53"/>
      <c r="L123" s="53"/>
      <c r="M123" s="53"/>
      <c r="N123" s="53"/>
      <c r="O123" s="53"/>
      <c r="P123" s="53"/>
      <c r="Q123" s="53"/>
      <c r="R123" s="53"/>
      <c r="S123" s="53"/>
    </row>
    <row r="124" spans="1:22" x14ac:dyDescent="0.25">
      <c r="A124" s="74"/>
      <c r="B124" s="719" t="s">
        <v>47</v>
      </c>
      <c r="C124" s="720"/>
      <c r="D124" s="728" t="str">
        <f>IFG!D131</f>
        <v/>
      </c>
      <c r="E124" s="729"/>
      <c r="F124" s="734" t="str">
        <f>IFG!F131</f>
        <v/>
      </c>
      <c r="G124" s="714"/>
      <c r="H124" s="53"/>
      <c r="I124" s="59"/>
      <c r="J124" s="53"/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</row>
    <row r="125" spans="1:22" x14ac:dyDescent="0.25">
      <c r="A125" s="74"/>
      <c r="B125" s="719" t="s">
        <v>35</v>
      </c>
      <c r="C125" s="720"/>
      <c r="D125" s="728" t="str">
        <f>IFG!D132</f>
        <v/>
      </c>
      <c r="E125" s="729"/>
      <c r="F125" s="734" t="str">
        <f>IFG!F132</f>
        <v/>
      </c>
      <c r="G125" s="714"/>
      <c r="H125" s="53"/>
      <c r="I125" s="59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</row>
    <row r="126" spans="1:22" x14ac:dyDescent="0.25">
      <c r="A126" s="74"/>
      <c r="B126" s="719" t="s">
        <v>32</v>
      </c>
      <c r="C126" s="720"/>
      <c r="D126" s="728" t="str">
        <f>IFG!D133</f>
        <v/>
      </c>
      <c r="E126" s="729"/>
      <c r="F126" s="734" t="str">
        <f>IFG!F133</f>
        <v/>
      </c>
      <c r="G126" s="714"/>
      <c r="H126" s="53"/>
      <c r="I126" s="59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</row>
    <row r="127" spans="1:22" x14ac:dyDescent="0.25">
      <c r="A127" s="74"/>
      <c r="B127" s="719" t="s">
        <v>2</v>
      </c>
      <c r="C127" s="720"/>
      <c r="D127" s="728" t="str">
        <f>IFG!D134</f>
        <v/>
      </c>
      <c r="E127" s="729"/>
      <c r="F127" s="734" t="str">
        <f>IFG!F134</f>
        <v/>
      </c>
      <c r="G127" s="714"/>
      <c r="H127" s="53"/>
      <c r="I127" s="59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</row>
    <row r="128" spans="1:22" ht="13.5" customHeight="1" x14ac:dyDescent="0.25">
      <c r="A128" s="74"/>
      <c r="B128" s="719" t="s">
        <v>33</v>
      </c>
      <c r="C128" s="720"/>
      <c r="D128" s="728" t="str">
        <f>IFG!D135</f>
        <v/>
      </c>
      <c r="E128" s="729"/>
      <c r="F128" s="734" t="str">
        <f>IFG!F135</f>
        <v/>
      </c>
      <c r="G128" s="714"/>
      <c r="H128" s="53"/>
      <c r="I128" s="59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</row>
    <row r="129" spans="1:21" ht="13.5" customHeight="1" x14ac:dyDescent="0.25">
      <c r="A129" s="74"/>
      <c r="B129" s="719" t="s">
        <v>62</v>
      </c>
      <c r="C129" s="720"/>
      <c r="D129" s="728" t="str">
        <f>IFG!D136</f>
        <v/>
      </c>
      <c r="E129" s="729"/>
      <c r="F129" s="734" t="str">
        <f>IFG!F136</f>
        <v/>
      </c>
      <c r="G129" s="714"/>
      <c r="H129" s="53"/>
      <c r="I129" s="59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</row>
    <row r="130" spans="1:21" x14ac:dyDescent="0.25">
      <c r="A130" s="74"/>
      <c r="B130" s="719" t="s">
        <v>1</v>
      </c>
      <c r="C130" s="720"/>
      <c r="D130" s="728" t="str">
        <f>IFG!D137</f>
        <v/>
      </c>
      <c r="E130" s="729"/>
      <c r="F130" s="734" t="str">
        <f>IFG!F137</f>
        <v/>
      </c>
      <c r="G130" s="714"/>
      <c r="H130" s="53"/>
      <c r="I130" s="59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</row>
    <row r="131" spans="1:21" ht="13.5" customHeight="1" x14ac:dyDescent="0.25">
      <c r="A131" s="74"/>
      <c r="B131" s="719" t="s">
        <v>63</v>
      </c>
      <c r="C131" s="720"/>
      <c r="D131" s="728" t="str">
        <f>IFG!D138</f>
        <v/>
      </c>
      <c r="E131" s="729"/>
      <c r="F131" s="734" t="str">
        <f>IFG!F138</f>
        <v/>
      </c>
      <c r="G131" s="714"/>
      <c r="H131" s="53"/>
      <c r="I131" s="59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</row>
    <row r="132" spans="1:21" x14ac:dyDescent="0.25">
      <c r="A132" s="74"/>
      <c r="B132" s="719" t="s">
        <v>99</v>
      </c>
      <c r="C132" s="720"/>
      <c r="D132" s="728" t="str">
        <f>IFG!D139</f>
        <v/>
      </c>
      <c r="E132" s="729"/>
      <c r="F132" s="734" t="str">
        <f>IFG!F139</f>
        <v/>
      </c>
      <c r="G132" s="714"/>
      <c r="I132" s="59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</row>
    <row r="133" spans="1:21" ht="13.5" customHeight="1" thickBot="1" x14ac:dyDescent="0.3">
      <c r="A133" s="74"/>
      <c r="B133" s="751" t="s">
        <v>101</v>
      </c>
      <c r="C133" s="797"/>
      <c r="D133" s="757" t="str">
        <f>IFG!D140</f>
        <v/>
      </c>
      <c r="E133" s="758"/>
      <c r="F133" s="759" t="str">
        <f>IFG!F140</f>
        <v/>
      </c>
      <c r="G133" s="760"/>
      <c r="I133" s="59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</row>
    <row r="134" spans="1:21" ht="13.8" thickBot="1" x14ac:dyDescent="0.3">
      <c r="A134" s="74"/>
      <c r="B134" s="875" t="s">
        <v>16</v>
      </c>
      <c r="C134" s="876"/>
      <c r="D134" s="877" t="str">
        <f>IFG!D141</f>
        <v/>
      </c>
      <c r="E134" s="878"/>
      <c r="F134" s="859" t="str">
        <f>IFG!F141</f>
        <v/>
      </c>
      <c r="G134" s="861"/>
      <c r="I134" s="59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</row>
    <row r="135" spans="1:21" ht="13.8" thickBot="1" x14ac:dyDescent="0.3">
      <c r="A135" s="74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</row>
    <row r="136" spans="1:21" ht="13.8" thickBot="1" x14ac:dyDescent="0.3">
      <c r="A136" s="126">
        <v>6</v>
      </c>
      <c r="B136" s="869" t="s">
        <v>108</v>
      </c>
      <c r="C136" s="870"/>
      <c r="D136" s="870"/>
      <c r="E136" s="871"/>
      <c r="F136" s="144" t="s">
        <v>46</v>
      </c>
      <c r="K136" s="53"/>
      <c r="L136" s="53"/>
      <c r="M136" s="53"/>
      <c r="N136" s="53"/>
      <c r="O136" s="53"/>
      <c r="P136" s="53"/>
      <c r="Q136" s="53"/>
      <c r="R136" s="53"/>
      <c r="S136" s="53"/>
      <c r="T136" s="53"/>
      <c r="U136" s="53"/>
    </row>
    <row r="137" spans="1:21" ht="27" customHeight="1" x14ac:dyDescent="0.25">
      <c r="A137" s="74"/>
      <c r="B137" s="866" t="s">
        <v>109</v>
      </c>
      <c r="C137" s="867"/>
      <c r="D137" s="867"/>
      <c r="E137" s="868"/>
      <c r="F137" s="145" t="str">
        <f>IF(ISBLANK(IFG!F144),"",IFG!F144)</f>
        <v/>
      </c>
      <c r="G137" s="122"/>
      <c r="H137" s="122"/>
      <c r="I137" s="122"/>
      <c r="J137" s="122"/>
      <c r="K137" s="53"/>
      <c r="L137" s="53"/>
      <c r="M137" s="53"/>
      <c r="N137" s="53"/>
      <c r="O137" s="53"/>
      <c r="P137" s="53"/>
      <c r="Q137" s="53"/>
      <c r="R137" s="53"/>
      <c r="S137" s="53"/>
      <c r="T137" s="53"/>
      <c r="U137" s="53"/>
    </row>
    <row r="138" spans="1:21" ht="27" customHeight="1" x14ac:dyDescent="0.25">
      <c r="A138" s="74"/>
      <c r="B138" s="719" t="s">
        <v>45</v>
      </c>
      <c r="C138" s="795"/>
      <c r="D138" s="795"/>
      <c r="E138" s="720"/>
      <c r="F138" s="146" t="str">
        <f>IF(ISBLANK(IFG!F145),"",IFG!F145)</f>
        <v/>
      </c>
      <c r="G138" s="122"/>
      <c r="H138" s="122"/>
      <c r="I138" s="122"/>
      <c r="J138" s="122"/>
      <c r="K138" s="53"/>
      <c r="L138" s="53"/>
      <c r="M138" s="53"/>
      <c r="N138" s="53"/>
      <c r="O138" s="53"/>
      <c r="P138" s="53"/>
      <c r="Q138" s="53"/>
      <c r="R138" s="53"/>
      <c r="S138" s="53"/>
      <c r="T138" s="53"/>
      <c r="U138" s="53"/>
    </row>
    <row r="139" spans="1:21" ht="27" customHeight="1" thickBot="1" x14ac:dyDescent="0.3">
      <c r="A139" s="74"/>
      <c r="B139" s="742" t="s">
        <v>110</v>
      </c>
      <c r="C139" s="858"/>
      <c r="D139" s="858"/>
      <c r="E139" s="743"/>
      <c r="F139" s="147" t="str">
        <f>IF(ISBLANK(IFG!F146),"",IFG!F146)</f>
        <v/>
      </c>
      <c r="G139" s="122"/>
      <c r="H139" s="122"/>
      <c r="I139" s="122"/>
      <c r="J139" s="122"/>
      <c r="K139" s="53"/>
      <c r="L139" s="53"/>
      <c r="M139" s="53"/>
      <c r="N139" s="53"/>
      <c r="O139" s="53"/>
      <c r="P139" s="53"/>
      <c r="Q139" s="53"/>
      <c r="R139" s="53"/>
      <c r="S139" s="53"/>
      <c r="T139" s="53"/>
      <c r="U139" s="53"/>
    </row>
    <row r="140" spans="1:21" x14ac:dyDescent="0.25">
      <c r="A140" s="74"/>
    </row>
    <row r="141" spans="1:21" hidden="1" x14ac:dyDescent="0.25"/>
    <row r="142" spans="1:21" s="122" customFormat="1" ht="27.75" hidden="1" customHeight="1" x14ac:dyDescent="0.25">
      <c r="A142" s="112"/>
      <c r="B142" s="23"/>
      <c r="C142" s="23"/>
      <c r="D142" s="23"/>
      <c r="E142" s="23"/>
      <c r="F142" s="23"/>
      <c r="G142" s="23"/>
      <c r="H142" s="23"/>
      <c r="I142" s="23"/>
      <c r="J142" s="23"/>
    </row>
    <row r="143" spans="1:21" s="122" customFormat="1" ht="26.25" hidden="1" customHeight="1" x14ac:dyDescent="0.25">
      <c r="A143" s="112"/>
      <c r="B143" s="23"/>
      <c r="C143" s="23"/>
      <c r="D143" s="23"/>
      <c r="E143" s="23"/>
      <c r="F143" s="23"/>
      <c r="G143" s="23"/>
      <c r="H143" s="23"/>
      <c r="I143" s="23"/>
      <c r="J143" s="23"/>
    </row>
    <row r="144" spans="1:21" s="122" customFormat="1" ht="39" hidden="1" customHeight="1" x14ac:dyDescent="0.25">
      <c r="A144" s="112"/>
      <c r="B144" s="23"/>
      <c r="C144" s="23"/>
      <c r="D144" s="23"/>
      <c r="E144" s="23"/>
      <c r="F144" s="23"/>
      <c r="G144" s="23"/>
      <c r="H144" s="23"/>
      <c r="I144" s="23"/>
      <c r="J144" s="23"/>
    </row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</sheetData>
  <sheetProtection password="8E56" sheet="1" objects="1" scenarios="1" selectLockedCells="1"/>
  <mergeCells count="89">
    <mergeCell ref="B98:D98"/>
    <mergeCell ref="D20:D21"/>
    <mergeCell ref="J20:L20"/>
    <mergeCell ref="B20:B21"/>
    <mergeCell ref="C20:C21"/>
    <mergeCell ref="E20:F20"/>
    <mergeCell ref="G20:I20"/>
    <mergeCell ref="B100:F100"/>
    <mergeCell ref="B134:C134"/>
    <mergeCell ref="D134:E134"/>
    <mergeCell ref="F134:G134"/>
    <mergeCell ref="B132:C132"/>
    <mergeCell ref="D128:E128"/>
    <mergeCell ref="B106:C106"/>
    <mergeCell ref="B107:C107"/>
    <mergeCell ref="B129:C129"/>
    <mergeCell ref="B108:C108"/>
    <mergeCell ref="B109:C109"/>
    <mergeCell ref="B112:C112"/>
    <mergeCell ref="B114:F114"/>
    <mergeCell ref="B110:C110"/>
    <mergeCell ref="B111:C111"/>
    <mergeCell ref="D122:E122"/>
    <mergeCell ref="B136:E136"/>
    <mergeCell ref="D129:E129"/>
    <mergeCell ref="F129:G129"/>
    <mergeCell ref="B128:C128"/>
    <mergeCell ref="F124:G124"/>
    <mergeCell ref="B125:C125"/>
    <mergeCell ref="F128:G128"/>
    <mergeCell ref="D125:E125"/>
    <mergeCell ref="F125:G125"/>
    <mergeCell ref="F126:G126"/>
    <mergeCell ref="D132:E132"/>
    <mergeCell ref="F132:G132"/>
    <mergeCell ref="D130:E130"/>
    <mergeCell ref="B124:C124"/>
    <mergeCell ref="D124:E124"/>
    <mergeCell ref="B127:C127"/>
    <mergeCell ref="B139:E139"/>
    <mergeCell ref="B6:H6"/>
    <mergeCell ref="B8:E8"/>
    <mergeCell ref="F8:H8"/>
    <mergeCell ref="G9:H9"/>
    <mergeCell ref="B10:E10"/>
    <mergeCell ref="B138:E138"/>
    <mergeCell ref="B133:C133"/>
    <mergeCell ref="D133:E133"/>
    <mergeCell ref="B130:C130"/>
    <mergeCell ref="B137:E137"/>
    <mergeCell ref="F130:G130"/>
    <mergeCell ref="B131:C131"/>
    <mergeCell ref="D131:E131"/>
    <mergeCell ref="F131:G131"/>
    <mergeCell ref="F133:G133"/>
    <mergeCell ref="B121:C121"/>
    <mergeCell ref="D121:E121"/>
    <mergeCell ref="F121:G121"/>
    <mergeCell ref="F122:G122"/>
    <mergeCell ref="B123:C123"/>
    <mergeCell ref="D127:E127"/>
    <mergeCell ref="F127:G127"/>
    <mergeCell ref="B126:C126"/>
    <mergeCell ref="D126:E126"/>
    <mergeCell ref="G10:H10"/>
    <mergeCell ref="B11:E11"/>
    <mergeCell ref="G114:J114"/>
    <mergeCell ref="D123:E123"/>
    <mergeCell ref="F123:G123"/>
    <mergeCell ref="B122:C122"/>
    <mergeCell ref="B102:C103"/>
    <mergeCell ref="D116:E116"/>
    <mergeCell ref="B119:G119"/>
    <mergeCell ref="B104:C104"/>
    <mergeCell ref="B105:C105"/>
    <mergeCell ref="D117:F117"/>
    <mergeCell ref="B9:E9"/>
    <mergeCell ref="B18:L18"/>
    <mergeCell ref="B12:E12"/>
    <mergeCell ref="G12:H12"/>
    <mergeCell ref="B16:E16"/>
    <mergeCell ref="G16:H16"/>
    <mergeCell ref="G11:H11"/>
    <mergeCell ref="B15:E15"/>
    <mergeCell ref="B14:E14"/>
    <mergeCell ref="G14:H14"/>
    <mergeCell ref="B13:E13"/>
    <mergeCell ref="G13:H13"/>
    <mergeCell ref="G15:H15"/>
  </mergeCells>
  <phoneticPr fontId="3" type="noConversion"/>
  <conditionalFormatting sqref="D117:F117">
    <cfRule type="cellIs" dxfId="8" priority="1" stopIfTrue="1" operator="equal">
      <formula>"No se alcanza la altura mínima"</formula>
    </cfRule>
    <cfRule type="cellIs" dxfId="7" priority="2" stopIfTrue="1" operator="equal">
      <formula>"OK"</formula>
    </cfRule>
  </conditionalFormatting>
  <conditionalFormatting sqref="F137:F139">
    <cfRule type="cellIs" dxfId="6" priority="3" stopIfTrue="1" operator="equal">
      <formula>"Sí"</formula>
    </cfRule>
    <cfRule type="cellIs" dxfId="5" priority="4" stopIfTrue="1" operator="equal">
      <formula>"No"</formula>
    </cfRule>
  </conditionalFormatting>
  <conditionalFormatting sqref="F122:G134">
    <cfRule type="cellIs" dxfId="4" priority="5" stopIfTrue="1" operator="equal">
      <formula>"No se alcanza la densidad mínima"</formula>
    </cfRule>
    <cfRule type="cellIs" dxfId="3" priority="6" stopIfTrue="1" operator="equal">
      <formula>"OK"</formula>
    </cfRule>
    <cfRule type="cellIs" dxfId="2" priority="7" stopIfTrue="1" operator="equal">
      <formula>"Imposible valorar"</formula>
    </cfRule>
  </conditionalFormatting>
  <conditionalFormatting sqref="G10:I17 G19:I19">
    <cfRule type="cellIs" dxfId="1" priority="8" stopIfTrue="1" operator="equal">
      <formula>"OK"</formula>
    </cfRule>
    <cfRule type="cellIs" dxfId="0" priority="9" stopIfTrue="1" operator="equal">
      <formula>"Necesario presentar"</formula>
    </cfRule>
  </conditionalFormatting>
  <dataValidations disablePrompts="1" count="1">
    <dataValidation type="list" allowBlank="1" showInputMessage="1" showErrorMessage="1" sqref="F17 F19">
      <formula1>"Sí, No"</formula1>
    </dataValidation>
  </dataValidations>
  <pageMargins left="0.47244094488188981" right="0.55118110236220474" top="0.47244094488188981" bottom="0.47244094488188981" header="0" footer="0.39370078740157483"/>
  <pageSetup paperSize="9" scale="83" fitToWidth="2" fitToHeight="0" orientation="landscape" r:id="rId1"/>
  <headerFooter alignWithMargins="0">
    <oddFooter>&amp;C&amp;D&amp;RPágina &amp;P de &amp;N</oddFooter>
  </headerFooter>
  <rowBreaks count="2" manualBreakCount="2">
    <brk id="39" min="12" max="23" man="1"/>
    <brk id="99" max="11" man="1"/>
  </rowBreaks>
  <drawing r:id="rId2"/>
  <picture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indexed="22"/>
  </sheetPr>
  <dimension ref="A1:AC48"/>
  <sheetViews>
    <sheetView workbookViewId="0">
      <selection activeCell="I13" sqref="I13"/>
    </sheetView>
  </sheetViews>
  <sheetFormatPr baseColWidth="10" defaultColWidth="11.44140625" defaultRowHeight="13.2" x14ac:dyDescent="0.25"/>
  <cols>
    <col min="1" max="1" width="12.5546875" style="22" bestFit="1" customWidth="1"/>
    <col min="2" max="2" width="17.33203125" style="22" bestFit="1" customWidth="1"/>
    <col min="3" max="3" width="11.44140625" style="22" bestFit="1"/>
    <col min="4" max="4" width="14.88671875" style="22" customWidth="1"/>
    <col min="5" max="5" width="11.6640625" style="22" customWidth="1"/>
    <col min="6" max="6" width="13" style="22" customWidth="1"/>
    <col min="7" max="9" width="11.6640625" style="22" customWidth="1"/>
    <col min="10" max="10" width="13.33203125" style="22" customWidth="1"/>
    <col min="11" max="208" width="11.6640625" style="22" customWidth="1"/>
    <col min="209" max="16384" width="11.44140625" style="22"/>
  </cols>
  <sheetData>
    <row r="1" spans="1:29" ht="26.4" x14ac:dyDescent="0.25">
      <c r="A1" s="148" t="s">
        <v>15</v>
      </c>
      <c r="B1" s="148" t="s">
        <v>13</v>
      </c>
      <c r="C1" s="148" t="s">
        <v>17</v>
      </c>
      <c r="D1" s="148" t="s">
        <v>87</v>
      </c>
      <c r="E1" s="148" t="s">
        <v>188</v>
      </c>
      <c r="F1" s="148" t="s">
        <v>88</v>
      </c>
      <c r="G1" s="148" t="s">
        <v>11</v>
      </c>
      <c r="H1" s="148" t="s">
        <v>855</v>
      </c>
      <c r="I1" s="148" t="s">
        <v>89</v>
      </c>
      <c r="J1" s="148" t="s">
        <v>26</v>
      </c>
      <c r="K1" s="148" t="s">
        <v>1205</v>
      </c>
      <c r="L1" s="148" t="s">
        <v>1206</v>
      </c>
      <c r="M1" s="148" t="s">
        <v>1253</v>
      </c>
      <c r="N1" s="149"/>
      <c r="O1" s="149"/>
      <c r="P1" s="149"/>
      <c r="Q1" s="149"/>
      <c r="R1" s="149"/>
      <c r="S1" s="149"/>
      <c r="T1" s="149"/>
      <c r="U1" s="149"/>
      <c r="V1" s="149"/>
      <c r="W1" s="149"/>
      <c r="X1" s="149"/>
      <c r="Y1" s="149"/>
      <c r="AA1" s="149"/>
      <c r="AB1" s="149"/>
      <c r="AC1" s="149"/>
    </row>
    <row r="2" spans="1:29" ht="26.4" x14ac:dyDescent="0.25">
      <c r="A2" s="22" t="s">
        <v>88</v>
      </c>
      <c r="B2" s="22" t="s">
        <v>12</v>
      </c>
      <c r="C2" s="38" t="s">
        <v>18</v>
      </c>
      <c r="D2" s="22" t="s">
        <v>95</v>
      </c>
      <c r="E2" s="22" t="s">
        <v>189</v>
      </c>
      <c r="F2" s="284" t="s">
        <v>189</v>
      </c>
      <c r="G2" s="284" t="s">
        <v>189</v>
      </c>
      <c r="H2" s="150" t="s">
        <v>113</v>
      </c>
      <c r="I2" s="150"/>
      <c r="J2" s="151"/>
      <c r="K2" t="s">
        <v>1</v>
      </c>
      <c r="L2" t="s">
        <v>113</v>
      </c>
      <c r="M2" s="284" t="s">
        <v>850</v>
      </c>
      <c r="N2" s="150"/>
      <c r="P2" s="152"/>
      <c r="Z2" s="106"/>
    </row>
    <row r="3" spans="1:29" x14ac:dyDescent="0.25">
      <c r="A3" s="22" t="s">
        <v>11</v>
      </c>
      <c r="B3" s="22" t="s">
        <v>14</v>
      </c>
      <c r="C3" s="38" t="s">
        <v>19</v>
      </c>
      <c r="D3" s="22" t="s">
        <v>1</v>
      </c>
      <c r="E3" s="22" t="s">
        <v>190</v>
      </c>
      <c r="F3" s="284" t="s">
        <v>190</v>
      </c>
      <c r="G3" s="284" t="s">
        <v>190</v>
      </c>
      <c r="H3" s="150" t="s">
        <v>857</v>
      </c>
      <c r="I3" s="150"/>
      <c r="J3" s="151"/>
      <c r="K3" t="s">
        <v>113</v>
      </c>
      <c r="L3" t="s">
        <v>857</v>
      </c>
      <c r="M3" s="284" t="s">
        <v>268</v>
      </c>
      <c r="N3" s="150"/>
      <c r="P3" s="152"/>
      <c r="Z3" s="106"/>
    </row>
    <row r="4" spans="1:29" x14ac:dyDescent="0.25">
      <c r="A4" s="22" t="s">
        <v>89</v>
      </c>
      <c r="D4" s="22" t="s">
        <v>0</v>
      </c>
      <c r="F4" s="150"/>
      <c r="G4" s="150" t="s">
        <v>856</v>
      </c>
      <c r="H4" s="150" t="s">
        <v>1</v>
      </c>
      <c r="I4" s="150"/>
      <c r="J4" s="151"/>
      <c r="K4" t="s">
        <v>0</v>
      </c>
      <c r="L4" t="s">
        <v>1</v>
      </c>
      <c r="M4" s="284" t="s">
        <v>279</v>
      </c>
      <c r="N4" s="150"/>
      <c r="P4" s="152"/>
      <c r="Z4" s="106"/>
    </row>
    <row r="5" spans="1:29" x14ac:dyDescent="0.25">
      <c r="A5" s="22" t="s">
        <v>26</v>
      </c>
      <c r="D5" s="22" t="s">
        <v>113</v>
      </c>
      <c r="F5" s="150"/>
      <c r="G5" s="150"/>
      <c r="H5" s="150" t="s">
        <v>96</v>
      </c>
      <c r="I5" s="150"/>
      <c r="J5" s="151"/>
      <c r="K5"/>
      <c r="L5" t="s">
        <v>96</v>
      </c>
      <c r="M5" s="284" t="s">
        <v>1254</v>
      </c>
      <c r="N5" s="150"/>
      <c r="P5" s="152"/>
      <c r="Z5" s="106"/>
    </row>
    <row r="6" spans="1:29" x14ac:dyDescent="0.25">
      <c r="D6" s="22" t="s">
        <v>96</v>
      </c>
      <c r="F6" s="150"/>
      <c r="G6" s="150"/>
      <c r="H6" s="150"/>
      <c r="I6" s="150"/>
      <c r="J6" s="151"/>
      <c r="K6" s="151"/>
      <c r="L6" s="151"/>
      <c r="N6" s="150"/>
      <c r="P6" s="152"/>
      <c r="Z6" s="106"/>
    </row>
    <row r="7" spans="1:29" x14ac:dyDescent="0.25">
      <c r="F7" s="150"/>
      <c r="G7" s="150"/>
      <c r="H7" s="150"/>
      <c r="I7" s="150"/>
      <c r="J7" s="151"/>
      <c r="K7" s="151"/>
      <c r="L7" s="151"/>
      <c r="N7" s="150"/>
      <c r="P7" s="152"/>
      <c r="Q7" s="31"/>
      <c r="Z7" s="106"/>
    </row>
    <row r="8" spans="1:29" x14ac:dyDescent="0.25">
      <c r="F8" s="150"/>
      <c r="G8" s="150"/>
      <c r="H8" s="150"/>
      <c r="I8" s="150"/>
      <c r="J8" s="151"/>
      <c r="K8" s="151"/>
      <c r="L8" s="151"/>
      <c r="M8" s="150"/>
      <c r="N8" s="150"/>
      <c r="P8" s="152"/>
      <c r="Z8" s="106"/>
    </row>
    <row r="9" spans="1:29" x14ac:dyDescent="0.25">
      <c r="F9" s="150"/>
      <c r="G9" s="150"/>
      <c r="H9" s="150"/>
      <c r="I9" s="150"/>
      <c r="J9" s="151"/>
      <c r="K9" s="151"/>
      <c r="L9" s="151"/>
      <c r="M9" s="150"/>
      <c r="N9" s="150"/>
      <c r="P9" s="152"/>
      <c r="Z9" s="106"/>
    </row>
    <row r="10" spans="1:29" x14ac:dyDescent="0.25">
      <c r="F10" s="150"/>
      <c r="G10" s="150"/>
      <c r="H10" s="150"/>
      <c r="I10" s="150"/>
      <c r="J10" s="151"/>
      <c r="K10" s="151"/>
      <c r="L10" s="151"/>
      <c r="M10" s="150"/>
      <c r="N10" s="150"/>
      <c r="P10" s="152"/>
      <c r="Z10" s="106"/>
    </row>
    <row r="11" spans="1:29" x14ac:dyDescent="0.25">
      <c r="F11" s="150"/>
      <c r="G11" s="150"/>
      <c r="H11" s="150"/>
      <c r="I11" s="150"/>
      <c r="J11" s="151"/>
      <c r="K11" s="151"/>
      <c r="L11" s="151"/>
      <c r="M11" s="150"/>
      <c r="N11" s="150"/>
      <c r="P11" s="152"/>
    </row>
    <row r="12" spans="1:29" x14ac:dyDescent="0.25">
      <c r="F12" s="150"/>
      <c r="G12" s="150"/>
      <c r="H12" s="150"/>
      <c r="I12" s="150"/>
      <c r="J12" s="151"/>
      <c r="K12" s="151"/>
      <c r="L12" s="151"/>
      <c r="M12" s="150"/>
      <c r="N12" s="150"/>
      <c r="P12" s="152"/>
    </row>
    <row r="13" spans="1:29" x14ac:dyDescent="0.25">
      <c r="F13" s="150"/>
      <c r="G13" s="150"/>
      <c r="H13" s="150"/>
      <c r="I13" s="150"/>
      <c r="J13" s="151"/>
      <c r="K13" s="151"/>
      <c r="L13" s="151"/>
      <c r="M13" s="150"/>
      <c r="N13" s="150"/>
      <c r="P13" s="152"/>
    </row>
    <row r="14" spans="1:29" x14ac:dyDescent="0.25">
      <c r="F14" s="150"/>
      <c r="G14" s="150"/>
      <c r="H14" s="150"/>
      <c r="I14" s="150"/>
      <c r="J14" s="151"/>
      <c r="K14" s="151"/>
      <c r="L14" s="151"/>
      <c r="M14" s="150"/>
      <c r="N14" s="150"/>
      <c r="P14" s="152"/>
    </row>
    <row r="15" spans="1:29" x14ac:dyDescent="0.25">
      <c r="F15" s="150"/>
      <c r="G15" s="150"/>
      <c r="H15" s="150"/>
      <c r="I15" s="150"/>
      <c r="J15" s="151"/>
      <c r="K15" s="151"/>
      <c r="L15" s="151"/>
      <c r="M15" s="150"/>
      <c r="N15" s="150"/>
      <c r="P15" s="152"/>
    </row>
    <row r="16" spans="1:29" x14ac:dyDescent="0.25">
      <c r="F16" s="150"/>
      <c r="G16" s="150"/>
      <c r="H16" s="150"/>
      <c r="I16" s="150"/>
      <c r="J16" s="151"/>
      <c r="K16" s="151"/>
      <c r="L16" s="151"/>
      <c r="M16" s="150"/>
      <c r="N16" s="31"/>
      <c r="P16" s="152"/>
    </row>
    <row r="17" spans="1:16" x14ac:dyDescent="0.25">
      <c r="A17" s="22" t="s">
        <v>88</v>
      </c>
      <c r="C17" s="219" t="s">
        <v>1267</v>
      </c>
      <c r="D17" s="358" t="s">
        <v>26</v>
      </c>
      <c r="F17" s="150"/>
      <c r="G17" s="150"/>
      <c r="H17" s="150"/>
      <c r="I17" s="150"/>
      <c r="J17" s="151"/>
      <c r="K17" s="151"/>
      <c r="L17" s="151"/>
      <c r="M17" s="150"/>
      <c r="N17" s="150"/>
      <c r="P17" s="152"/>
    </row>
    <row r="18" spans="1:16" x14ac:dyDescent="0.25">
      <c r="A18" s="22" t="s">
        <v>11</v>
      </c>
      <c r="C18" s="219" t="s">
        <v>1268</v>
      </c>
      <c r="D18" s="22" t="str">
        <f>+A17</f>
        <v>Construcción</v>
      </c>
      <c r="F18" s="150"/>
      <c r="G18" s="150"/>
      <c r="H18" s="150"/>
      <c r="I18" s="150"/>
      <c r="J18" s="151"/>
      <c r="K18" s="151"/>
      <c r="L18" s="151"/>
      <c r="M18" s="150"/>
      <c r="N18" s="150"/>
      <c r="P18" s="152"/>
    </row>
    <row r="19" spans="1:16" x14ac:dyDescent="0.25">
      <c r="A19" s="22" t="s">
        <v>89</v>
      </c>
      <c r="C19" s="219" t="s">
        <v>26</v>
      </c>
      <c r="D19" s="22" t="str">
        <f>+A20</f>
        <v>Urbanización</v>
      </c>
      <c r="F19" s="150"/>
      <c r="G19" s="150"/>
      <c r="H19" s="150"/>
      <c r="I19" s="150"/>
      <c r="J19" s="151"/>
      <c r="K19" s="151"/>
      <c r="L19" s="151"/>
      <c r="M19" s="150"/>
      <c r="N19" s="150"/>
      <c r="P19" s="152"/>
    </row>
    <row r="20" spans="1:16" x14ac:dyDescent="0.25">
      <c r="A20" s="22" t="s">
        <v>26</v>
      </c>
      <c r="C20" s="219" t="s">
        <v>1269</v>
      </c>
      <c r="D20" s="22" t="str">
        <f>+A19</f>
        <v>Reforma</v>
      </c>
      <c r="F20" s="150"/>
      <c r="G20" s="150"/>
      <c r="H20" s="150"/>
      <c r="I20" s="150"/>
      <c r="J20" s="151"/>
      <c r="K20" s="151"/>
      <c r="L20" s="151"/>
      <c r="M20" s="150"/>
      <c r="N20" s="150"/>
      <c r="P20" s="152"/>
    </row>
    <row r="21" spans="1:16" x14ac:dyDescent="0.25">
      <c r="C21" s="219" t="s">
        <v>11</v>
      </c>
      <c r="D21" s="22" t="str">
        <f>+A18</f>
        <v>Demolición</v>
      </c>
      <c r="F21" s="150"/>
      <c r="G21" s="150"/>
      <c r="H21" s="150"/>
      <c r="I21" s="150"/>
      <c r="J21" s="151"/>
      <c r="K21" s="151"/>
      <c r="L21" s="151"/>
      <c r="M21" s="150"/>
      <c r="N21" s="150"/>
      <c r="P21" s="152"/>
    </row>
    <row r="22" spans="1:16" x14ac:dyDescent="0.25">
      <c r="F22" s="150"/>
      <c r="G22" s="150"/>
      <c r="H22" s="150"/>
      <c r="I22" s="150"/>
      <c r="J22" s="151"/>
      <c r="K22" s="151"/>
      <c r="L22" s="151"/>
      <c r="M22" s="150"/>
      <c r="N22" s="150"/>
      <c r="P22" s="152"/>
    </row>
    <row r="23" spans="1:16" x14ac:dyDescent="0.25">
      <c r="F23" s="150"/>
      <c r="G23" s="150"/>
      <c r="H23" s="150"/>
      <c r="I23" s="150"/>
      <c r="J23" s="151"/>
      <c r="K23" s="151"/>
      <c r="L23" s="151"/>
      <c r="M23" s="150"/>
      <c r="N23" s="150"/>
      <c r="O23" s="153"/>
      <c r="P23" s="152"/>
    </row>
    <row r="24" spans="1:16" x14ac:dyDescent="0.25">
      <c r="F24" s="150"/>
      <c r="G24" s="150"/>
      <c r="H24" s="150"/>
      <c r="I24" s="150"/>
      <c r="J24" s="151"/>
      <c r="K24" s="151"/>
      <c r="L24" s="151"/>
      <c r="M24" s="150"/>
      <c r="N24" s="150"/>
      <c r="O24" s="153"/>
      <c r="P24" s="152"/>
    </row>
    <row r="25" spans="1:16" x14ac:dyDescent="0.25">
      <c r="F25" s="150"/>
      <c r="G25" s="150"/>
      <c r="H25" s="150"/>
      <c r="I25" s="150"/>
      <c r="J25" s="151"/>
      <c r="K25" s="151"/>
      <c r="L25" s="151"/>
      <c r="M25" s="150"/>
      <c r="N25" s="150"/>
      <c r="O25" s="153"/>
      <c r="P25" s="152"/>
    </row>
    <row r="26" spans="1:16" x14ac:dyDescent="0.25">
      <c r="F26" s="150"/>
      <c r="G26" s="150"/>
      <c r="H26" s="150"/>
      <c r="I26" s="150"/>
      <c r="J26" s="151"/>
      <c r="K26" s="151"/>
      <c r="L26" s="151"/>
      <c r="M26" s="150"/>
      <c r="N26" s="150"/>
      <c r="O26" s="153"/>
      <c r="P26" s="152"/>
    </row>
    <row r="27" spans="1:16" x14ac:dyDescent="0.25">
      <c r="F27" s="150"/>
      <c r="G27" s="150"/>
      <c r="H27" s="150"/>
      <c r="I27" s="150"/>
      <c r="J27" s="151"/>
      <c r="K27" s="151"/>
      <c r="L27" s="151"/>
      <c r="M27" s="150"/>
      <c r="N27" s="150"/>
      <c r="O27" s="153"/>
      <c r="P27" s="152"/>
    </row>
    <row r="28" spans="1:16" x14ac:dyDescent="0.25">
      <c r="F28" s="150"/>
      <c r="G28" s="150"/>
      <c r="H28" s="150"/>
      <c r="I28" s="150"/>
      <c r="J28" s="151"/>
      <c r="K28" s="151"/>
      <c r="L28" s="151"/>
      <c r="M28" s="150"/>
      <c r="N28" s="150"/>
      <c r="O28" s="153"/>
      <c r="P28" s="152"/>
    </row>
    <row r="29" spans="1:16" x14ac:dyDescent="0.25">
      <c r="F29" s="150"/>
      <c r="G29" s="150"/>
      <c r="H29" s="150"/>
      <c r="I29" s="150"/>
      <c r="J29" s="151"/>
      <c r="K29" s="151"/>
      <c r="L29" s="151"/>
      <c r="M29" s="150"/>
      <c r="N29" s="150"/>
      <c r="O29" s="153"/>
      <c r="P29" s="152"/>
    </row>
    <row r="30" spans="1:16" x14ac:dyDescent="0.25">
      <c r="F30" s="150"/>
      <c r="G30" s="150"/>
      <c r="H30" s="150"/>
      <c r="I30" s="150"/>
      <c r="J30" s="151"/>
      <c r="K30" s="151"/>
      <c r="L30" s="151"/>
      <c r="M30" s="150"/>
      <c r="N30" s="150"/>
      <c r="O30" s="153"/>
      <c r="P30" s="152"/>
    </row>
    <row r="31" spans="1:16" x14ac:dyDescent="0.25">
      <c r="F31" s="150"/>
      <c r="G31" s="150"/>
      <c r="H31" s="150"/>
      <c r="I31" s="150"/>
      <c r="J31" s="150"/>
      <c r="K31" s="150"/>
      <c r="M31" s="150"/>
      <c r="N31" s="150"/>
      <c r="P31" s="152"/>
    </row>
    <row r="32" spans="1:16" x14ac:dyDescent="0.25">
      <c r="F32" s="150"/>
      <c r="G32" s="150"/>
      <c r="H32" s="150"/>
      <c r="I32" s="150"/>
      <c r="J32" s="150"/>
      <c r="K32" s="150"/>
      <c r="M32" s="150"/>
      <c r="N32" s="150"/>
      <c r="P32" s="152"/>
    </row>
    <row r="33" spans="6:16" x14ac:dyDescent="0.25">
      <c r="F33" s="150"/>
      <c r="G33" s="150"/>
      <c r="H33" s="150"/>
      <c r="I33" s="150"/>
      <c r="J33" s="150"/>
      <c r="K33" s="150"/>
      <c r="M33" s="150"/>
      <c r="N33" s="150"/>
      <c r="P33" s="152"/>
    </row>
    <row r="34" spans="6:16" x14ac:dyDescent="0.25">
      <c r="P34" s="152"/>
    </row>
    <row r="35" spans="6:16" x14ac:dyDescent="0.25">
      <c r="P35" s="152"/>
    </row>
    <row r="36" spans="6:16" x14ac:dyDescent="0.25">
      <c r="P36" s="152"/>
    </row>
    <row r="37" spans="6:16" x14ac:dyDescent="0.25">
      <c r="P37" s="152"/>
    </row>
    <row r="38" spans="6:16" x14ac:dyDescent="0.25">
      <c r="P38" s="152"/>
    </row>
    <row r="39" spans="6:16" x14ac:dyDescent="0.25">
      <c r="P39" s="152"/>
    </row>
    <row r="40" spans="6:16" x14ac:dyDescent="0.25">
      <c r="P40" s="152"/>
    </row>
    <row r="41" spans="6:16" x14ac:dyDescent="0.25">
      <c r="P41" s="152"/>
    </row>
    <row r="42" spans="6:16" x14ac:dyDescent="0.25">
      <c r="P42" s="152"/>
    </row>
    <row r="43" spans="6:16" x14ac:dyDescent="0.25">
      <c r="P43" s="152"/>
    </row>
    <row r="44" spans="6:16" x14ac:dyDescent="0.25">
      <c r="P44" s="152"/>
    </row>
    <row r="45" spans="6:16" x14ac:dyDescent="0.25">
      <c r="P45" s="152"/>
    </row>
    <row r="46" spans="6:16" x14ac:dyDescent="0.25">
      <c r="P46" s="152"/>
    </row>
    <row r="47" spans="6:16" x14ac:dyDescent="0.25">
      <c r="P47" s="152"/>
    </row>
    <row r="48" spans="6:16" x14ac:dyDescent="0.25">
      <c r="P48" s="152"/>
    </row>
  </sheetData>
  <sheetProtection formatColumns="0" selectLockedCells="1"/>
  <phoneticPr fontId="3" type="noConversion"/>
  <pageMargins left="0.75" right="0.75" top="1" bottom="1" header="0" footer="0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>
    <tabColor indexed="22"/>
  </sheetPr>
  <dimension ref="B1:AK102"/>
  <sheetViews>
    <sheetView topLeftCell="L1" zoomScale="70" zoomScaleNormal="70" workbookViewId="0">
      <pane ySplit="2" topLeftCell="A3" activePane="bottomLeft" state="frozen"/>
      <selection pane="bottomLeft" activeCell="V5" sqref="V5"/>
    </sheetView>
  </sheetViews>
  <sheetFormatPr baseColWidth="10" defaultColWidth="11.44140625" defaultRowHeight="13.2" x14ac:dyDescent="0.25"/>
  <cols>
    <col min="1" max="1" width="3.6640625" style="162" customWidth="1"/>
    <col min="2" max="2" width="31.109375" style="162" customWidth="1"/>
    <col min="3" max="3" width="15.6640625" style="162" bestFit="1" customWidth="1"/>
    <col min="4" max="4" width="14" style="162" customWidth="1"/>
    <col min="5" max="5" width="12.6640625" style="162" customWidth="1"/>
    <col min="6" max="6" width="12.5546875" style="162" customWidth="1"/>
    <col min="7" max="7" width="29.6640625" style="162" customWidth="1"/>
    <col min="8" max="8" width="13.88671875" style="162" customWidth="1"/>
    <col min="9" max="9" width="19.33203125" style="162" bestFit="1" customWidth="1"/>
    <col min="10" max="10" width="16.6640625" style="162" bestFit="1" customWidth="1"/>
    <col min="11" max="11" width="11.44140625" style="172"/>
    <col min="12" max="12" width="15.88671875" style="162" customWidth="1"/>
    <col min="13" max="14" width="12.6640625" style="162" customWidth="1"/>
    <col min="15" max="15" width="12.88671875" style="162" customWidth="1"/>
    <col min="16" max="16" width="15.6640625" style="162" customWidth="1"/>
    <col min="17" max="18" width="13" style="162" customWidth="1"/>
    <col min="19" max="20" width="12.88671875" style="162" customWidth="1"/>
    <col min="21" max="21" width="22.6640625" style="162" customWidth="1"/>
    <col min="22" max="22" width="19.109375" style="162" customWidth="1"/>
    <col min="23" max="23" width="22.6640625" style="162" customWidth="1"/>
    <col min="24" max="35" width="11.44140625" style="162"/>
    <col min="36" max="36" width="11.44140625" style="165"/>
    <col min="37" max="16384" width="11.44140625" style="162"/>
  </cols>
  <sheetData>
    <row r="1" spans="2:37" s="154" customFormat="1" ht="32.25" customHeight="1" thickBot="1" x14ac:dyDescent="0.3">
      <c r="F1" s="155"/>
      <c r="G1" s="155"/>
      <c r="H1" s="155"/>
      <c r="I1" s="155"/>
      <c r="J1" s="155"/>
      <c r="K1" s="156"/>
      <c r="L1" s="884" t="s">
        <v>861</v>
      </c>
      <c r="M1" s="884"/>
      <c r="N1" s="884"/>
      <c r="O1" s="884"/>
      <c r="P1" s="884" t="s">
        <v>195</v>
      </c>
      <c r="Q1" s="884"/>
      <c r="R1" s="884"/>
      <c r="S1" s="884"/>
      <c r="T1" s="884"/>
      <c r="U1" s="157" t="s">
        <v>858</v>
      </c>
      <c r="V1" s="158" t="s">
        <v>206</v>
      </c>
      <c r="W1" s="158" t="s">
        <v>207</v>
      </c>
      <c r="X1" s="286" t="s">
        <v>201</v>
      </c>
      <c r="Y1" s="287"/>
      <c r="Z1" s="287"/>
      <c r="AA1" s="288"/>
      <c r="AB1" s="286" t="s">
        <v>200</v>
      </c>
      <c r="AC1" s="287"/>
      <c r="AD1" s="287"/>
      <c r="AE1" s="287"/>
      <c r="AF1" s="288"/>
      <c r="AG1" s="289" t="s">
        <v>856</v>
      </c>
      <c r="AH1" s="289" t="s">
        <v>89</v>
      </c>
      <c r="AI1" s="289" t="s">
        <v>26</v>
      </c>
      <c r="AJ1" s="159"/>
    </row>
    <row r="2" spans="2:37" ht="55.5" customHeight="1" x14ac:dyDescent="0.25">
      <c r="B2" s="160" t="s">
        <v>130</v>
      </c>
      <c r="C2" s="161"/>
      <c r="F2" s="224" t="s">
        <v>3</v>
      </c>
      <c r="G2" s="224" t="s">
        <v>172</v>
      </c>
      <c r="H2" s="225" t="s">
        <v>173</v>
      </c>
      <c r="I2" s="226" t="s">
        <v>174</v>
      </c>
      <c r="J2" s="227" t="s">
        <v>128</v>
      </c>
      <c r="K2" s="228" t="s">
        <v>183</v>
      </c>
      <c r="L2" s="229" t="s">
        <v>191</v>
      </c>
      <c r="M2" s="229" t="s">
        <v>192</v>
      </c>
      <c r="N2" s="229" t="s">
        <v>193</v>
      </c>
      <c r="O2" s="229" t="s">
        <v>194</v>
      </c>
      <c r="P2" s="229" t="s">
        <v>191</v>
      </c>
      <c r="Q2" s="229" t="s">
        <v>192</v>
      </c>
      <c r="R2" s="229" t="s">
        <v>196</v>
      </c>
      <c r="S2" s="229" t="s">
        <v>193</v>
      </c>
      <c r="T2" s="229" t="s">
        <v>197</v>
      </c>
      <c r="U2" s="163" t="s">
        <v>859</v>
      </c>
      <c r="V2" s="163" t="s">
        <v>198</v>
      </c>
      <c r="W2" s="164" t="s">
        <v>199</v>
      </c>
      <c r="X2" s="285" t="s">
        <v>191</v>
      </c>
      <c r="Y2" s="285" t="s">
        <v>192</v>
      </c>
      <c r="Z2" s="285" t="s">
        <v>193</v>
      </c>
      <c r="AA2" s="285" t="s">
        <v>194</v>
      </c>
      <c r="AB2" s="285" t="s">
        <v>191</v>
      </c>
      <c r="AC2" s="285" t="s">
        <v>192</v>
      </c>
      <c r="AD2" s="285" t="s">
        <v>196</v>
      </c>
      <c r="AE2" s="285" t="s">
        <v>193</v>
      </c>
      <c r="AF2" s="285" t="s">
        <v>197</v>
      </c>
      <c r="AG2" s="285" t="s">
        <v>856</v>
      </c>
      <c r="AH2" s="285" t="s">
        <v>198</v>
      </c>
      <c r="AI2" s="285" t="s">
        <v>199</v>
      </c>
    </row>
    <row r="3" spans="2:37" x14ac:dyDescent="0.25">
      <c r="F3" s="166">
        <v>170101</v>
      </c>
      <c r="G3" s="167" t="s">
        <v>61</v>
      </c>
      <c r="H3" s="167" t="s">
        <v>62</v>
      </c>
      <c r="I3" s="168">
        <v>8</v>
      </c>
      <c r="J3" s="168">
        <v>2500</v>
      </c>
      <c r="K3" s="169">
        <v>2500</v>
      </c>
      <c r="L3" s="168">
        <f>0.23*L89</f>
        <v>1.9342999999999999E-2</v>
      </c>
      <c r="M3" s="168">
        <f>0.07*M89</f>
        <v>4.9700000000000001E-2</v>
      </c>
      <c r="N3" s="168">
        <f>0.205*N89</f>
        <v>0.23164999999999997</v>
      </c>
      <c r="O3" s="168">
        <f>0.05*O89</f>
        <v>3.2500000000000001E-2</v>
      </c>
      <c r="P3" s="168">
        <f>0.331*P89</f>
        <v>2.78371E-2</v>
      </c>
      <c r="Q3" s="168">
        <f>0.105*Q89</f>
        <v>6.2789999999999999E-2</v>
      </c>
      <c r="R3" s="168">
        <f>0.27*R89</f>
        <v>0.27</v>
      </c>
      <c r="S3" s="168">
        <f>0.465*S89</f>
        <v>0.38827499999999998</v>
      </c>
      <c r="T3" s="168">
        <f>0.3325*T89</f>
        <v>0.30506875</v>
      </c>
      <c r="U3" s="168">
        <f>0.0803*U89</f>
        <v>4.9785999999999997E-2</v>
      </c>
      <c r="V3" s="168">
        <f>0.0525*V89</f>
        <v>4.7407499999999998E-2</v>
      </c>
      <c r="W3" s="168">
        <f>0.167*W89</f>
        <v>3.1312499999999999E-3</v>
      </c>
      <c r="X3" s="168">
        <f>IF(ISBLANK(L3),"",L3*INTRO!$C$29)</f>
        <v>1.9342999999999999</v>
      </c>
      <c r="Y3" s="168">
        <f>IF(ISBLANK(M3),"",M3*INTRO!$C$29)</f>
        <v>4.97</v>
      </c>
      <c r="Z3" s="168">
        <f>IF(ISBLANK(N3),"",N3*INTRO!$C$29)</f>
        <v>23.164999999999996</v>
      </c>
      <c r="AA3" s="168">
        <f>IF(ISBLANK(O3),"",O3*INTRO!$C$29)</f>
        <v>3.25</v>
      </c>
      <c r="AB3" s="168">
        <f>IF(ISBLANK(P3),"",P3*INTRO!$C$29)</f>
        <v>2.7837100000000001</v>
      </c>
      <c r="AC3" s="168">
        <f>IF(ISBLANK(Q3),"",Q3*INTRO!$C$29)</f>
        <v>6.2789999999999999</v>
      </c>
      <c r="AD3" s="168">
        <f>IF(ISBLANK(R3),"",R3*INTRO!$C$29)</f>
        <v>27</v>
      </c>
      <c r="AE3" s="168">
        <f>IF(ISBLANK(S3),"",S3*INTRO!$C$29)</f>
        <v>38.827500000000001</v>
      </c>
      <c r="AF3" s="168">
        <f>IF(ISBLANK(T3),"",T3*INTRO!$C$29)</f>
        <v>30.506875000000001</v>
      </c>
      <c r="AG3" s="168">
        <f>IF(ISBLANK(U3),"",U3*INTRO!$C$29)</f>
        <v>4.9786000000000001</v>
      </c>
      <c r="AH3" s="168">
        <f>IF(ISBLANK(V3),"",V3*INTRO!$C$29)</f>
        <v>4.7407500000000002</v>
      </c>
      <c r="AI3" s="168">
        <f>IF(ISBLANK(W3),"",W3*INTRO!$C$29)</f>
        <v>0.31312499999999999</v>
      </c>
      <c r="AJ3" s="230"/>
      <c r="AK3" s="162">
        <f>+X3/J3*1000*1.5</f>
        <v>1.1605799999999999</v>
      </c>
    </row>
    <row r="4" spans="2:37" ht="26.4" x14ac:dyDescent="0.25">
      <c r="B4" s="170" t="s">
        <v>4</v>
      </c>
      <c r="C4" s="361" t="s">
        <v>97</v>
      </c>
      <c r="D4" s="361" t="s">
        <v>56</v>
      </c>
      <c r="E4" s="95"/>
      <c r="F4" s="166">
        <v>170103</v>
      </c>
      <c r="G4" s="167" t="s">
        <v>63</v>
      </c>
      <c r="H4" s="167" t="s">
        <v>62</v>
      </c>
      <c r="I4" s="168">
        <v>8</v>
      </c>
      <c r="J4" s="168">
        <v>1500</v>
      </c>
      <c r="K4" s="169">
        <f>(2300+910+500+1125+2000+2500+2000+2300+2700+2400+2350)/11</f>
        <v>1916.8181818181818</v>
      </c>
      <c r="L4" s="168">
        <f>0.376*L89</f>
        <v>3.16216E-2</v>
      </c>
      <c r="M4" s="168">
        <f>0.54*M89</f>
        <v>0.38340000000000002</v>
      </c>
      <c r="N4" s="168">
        <f>0.54*N89</f>
        <v>0.61019999999999996</v>
      </c>
      <c r="O4" s="168">
        <f>0.52*O89</f>
        <v>0.33800000000000002</v>
      </c>
      <c r="P4" s="168">
        <f>0.3*P89</f>
        <v>2.5229999999999999E-2</v>
      </c>
      <c r="Q4" s="168">
        <f>0.54*Q89</f>
        <v>0.32291999999999998</v>
      </c>
      <c r="R4" s="168">
        <f>0.15*R89</f>
        <v>0.15</v>
      </c>
      <c r="S4" s="168">
        <f>0.25*S89</f>
        <v>0.20874999999999999</v>
      </c>
      <c r="T4" s="168">
        <f>0.202*T89</f>
        <v>0.185335</v>
      </c>
      <c r="U4" s="168"/>
      <c r="V4" s="168">
        <f>0.5178*V89</f>
        <v>0.46757340000000003</v>
      </c>
      <c r="W4" s="168">
        <f>0.03*W89</f>
        <v>5.6249999999999996E-4</v>
      </c>
      <c r="X4" s="168">
        <f>IF(ISBLANK(L4),"",L4*INTRO!$C$29)</f>
        <v>3.1621600000000001</v>
      </c>
      <c r="Y4" s="168">
        <f>IF(ISBLANK(M4),"",M4*INTRO!$C$29)</f>
        <v>38.340000000000003</v>
      </c>
      <c r="Z4" s="168">
        <f>IF(ISBLANK(N4),"",N4*INTRO!$C$29)</f>
        <v>61.019999999999996</v>
      </c>
      <c r="AA4" s="168">
        <f>IF(ISBLANK(O4),"",O4*INTRO!$C$29)</f>
        <v>33.800000000000004</v>
      </c>
      <c r="AB4" s="168">
        <f>IF(ISBLANK(P4),"",P4*INTRO!$C$29)</f>
        <v>2.5229999999999997</v>
      </c>
      <c r="AC4" s="168">
        <f>IF(ISBLANK(Q4),"",Q4*INTRO!$C$29)</f>
        <v>32.292000000000002</v>
      </c>
      <c r="AD4" s="168">
        <f>IF(ISBLANK(R4),"",R4*INTRO!$C$29)</f>
        <v>15</v>
      </c>
      <c r="AE4" s="168">
        <f>IF(ISBLANK(S4),"",S4*INTRO!$C$29)</f>
        <v>20.875</v>
      </c>
      <c r="AF4" s="168">
        <f>IF(ISBLANK(T4),"",T4*INTRO!$C$29)</f>
        <v>18.5335</v>
      </c>
      <c r="AG4" s="168" t="str">
        <f>IF(ISBLANK(U4),"",U4*INTRO!$C$29)</f>
        <v/>
      </c>
      <c r="AH4" s="168">
        <f>IF(ISBLANK(V4),"",V4*INTRO!$C$29)</f>
        <v>46.757339999999999</v>
      </c>
      <c r="AI4" s="168">
        <f>IF(ISBLANK(W4),"",W4*INTRO!$C$29)</f>
        <v>5.6249999999999994E-2</v>
      </c>
      <c r="AJ4" s="230"/>
      <c r="AK4" s="162">
        <f t="shared" ref="AK4:AK5" si="0">+X4/J4*1000*1.5</f>
        <v>3.1621600000000001</v>
      </c>
    </row>
    <row r="5" spans="2:37" ht="26.4" x14ac:dyDescent="0.25">
      <c r="B5" s="168" t="s">
        <v>31</v>
      </c>
      <c r="C5" s="168">
        <v>1.3</v>
      </c>
      <c r="D5" s="236">
        <f>C5*0.85/C41</f>
        <v>0.73666666666666669</v>
      </c>
      <c r="F5" s="166">
        <v>170802</v>
      </c>
      <c r="G5" s="167" t="s">
        <v>143</v>
      </c>
      <c r="H5" s="167" t="s">
        <v>64</v>
      </c>
      <c r="I5" s="168">
        <v>25</v>
      </c>
      <c r="J5" s="169">
        <f>(1350+750+600+825+825+900)/6</f>
        <v>875</v>
      </c>
      <c r="K5" s="169">
        <f>(1350+750+600+825+825+900)/6</f>
        <v>875</v>
      </c>
      <c r="L5" s="168">
        <f>0.0735*L89</f>
        <v>6.1813499999999995E-3</v>
      </c>
      <c r="M5" s="168">
        <f>0.032*M89</f>
        <v>2.2720000000000001E-2</v>
      </c>
      <c r="N5" s="168">
        <f>0.037*N89</f>
        <v>4.1809999999999993E-2</v>
      </c>
      <c r="O5" s="168">
        <f>0.037*O89</f>
        <v>2.4049999999999998E-2</v>
      </c>
      <c r="P5" s="168">
        <f>0.02*P89</f>
        <v>1.6819999999999999E-3</v>
      </c>
      <c r="Q5" s="168">
        <f>0.01*Q89</f>
        <v>5.9800000000000001E-3</v>
      </c>
      <c r="R5" s="168">
        <f>0.01*R89</f>
        <v>0.01</v>
      </c>
      <c r="S5" s="168">
        <f>0.012*S89</f>
        <v>1.0019999999999999E-2</v>
      </c>
      <c r="T5" s="168">
        <f>0.01*T89</f>
        <v>9.1750000000000009E-3</v>
      </c>
      <c r="U5" s="168"/>
      <c r="V5" s="168">
        <f>0.1278*V89</f>
        <v>0.1154034</v>
      </c>
      <c r="W5" s="168"/>
      <c r="X5" s="168">
        <f>IF(ISBLANK(L5),"",L5*INTRO!$C$29)</f>
        <v>0.61813499999999999</v>
      </c>
      <c r="Y5" s="168">
        <f>IF(ISBLANK(M5),"",M5*INTRO!$C$29)</f>
        <v>2.2720000000000002</v>
      </c>
      <c r="Z5" s="168">
        <f>IF(ISBLANK(N5),"",N5*INTRO!$C$29)</f>
        <v>4.1809999999999992</v>
      </c>
      <c r="AA5" s="168">
        <f>IF(ISBLANK(O5),"",O5*INTRO!$C$29)</f>
        <v>2.4049999999999998</v>
      </c>
      <c r="AB5" s="168">
        <f>IF(ISBLANK(P5),"",P5*INTRO!$C$29)</f>
        <v>0.16819999999999999</v>
      </c>
      <c r="AC5" s="168">
        <f>IF(ISBLANK(Q5),"",Q5*INTRO!$C$29)</f>
        <v>0.59799999999999998</v>
      </c>
      <c r="AD5" s="168">
        <f>IF(ISBLANK(R5),"",R5*INTRO!$C$29)</f>
        <v>1</v>
      </c>
      <c r="AE5" s="168">
        <f>IF(ISBLANK(S5),"",S5*INTRO!$C$29)</f>
        <v>1.002</v>
      </c>
      <c r="AF5" s="168">
        <f>IF(ISBLANK(T5),"",T5*INTRO!$C$29)</f>
        <v>0.91750000000000009</v>
      </c>
      <c r="AG5" s="168" t="str">
        <f>IF(ISBLANK(U5),"",U5*INTRO!$C$29)</f>
        <v/>
      </c>
      <c r="AH5" s="168">
        <f>IF(ISBLANK(V5),"",V5*INTRO!$C$29)</f>
        <v>11.54034</v>
      </c>
      <c r="AI5" s="168" t="str">
        <f>IF(ISBLANK(W5),"",W5*INTRO!$C$29)</f>
        <v/>
      </c>
      <c r="AJ5" s="230"/>
      <c r="AK5" s="162">
        <f t="shared" si="0"/>
        <v>1.05966</v>
      </c>
    </row>
    <row r="6" spans="2:37" ht="26.4" x14ac:dyDescent="0.25">
      <c r="B6" s="168" t="s">
        <v>0</v>
      </c>
      <c r="C6" s="236">
        <v>0.5</v>
      </c>
      <c r="D6" s="236">
        <f>C6*0.85/C41</f>
        <v>0.28333333333333333</v>
      </c>
      <c r="F6" s="166">
        <v>170601</v>
      </c>
      <c r="G6" s="167" t="s">
        <v>169</v>
      </c>
      <c r="H6" s="167" t="s">
        <v>65</v>
      </c>
      <c r="I6" s="168">
        <v>80</v>
      </c>
      <c r="J6" s="168">
        <v>500</v>
      </c>
      <c r="K6" s="169"/>
      <c r="L6" s="168"/>
      <c r="M6" s="168"/>
      <c r="N6" s="168"/>
      <c r="O6" s="168"/>
      <c r="P6" s="168"/>
      <c r="Q6" s="168"/>
      <c r="R6" s="168"/>
      <c r="S6" s="168"/>
      <c r="T6" s="168"/>
      <c r="U6" s="168"/>
      <c r="V6" s="168"/>
      <c r="W6" s="168"/>
      <c r="X6" s="168" t="str">
        <f>IF(ISBLANK(L6),"",L6*INTRO!$C$29)</f>
        <v/>
      </c>
      <c r="Y6" s="168" t="str">
        <f>IF(ISBLANK(M6),"",M6*INTRO!$C$29)</f>
        <v/>
      </c>
      <c r="Z6" s="168" t="str">
        <f>IF(ISBLANK(N6),"",N6*INTRO!$C$29)</f>
        <v/>
      </c>
      <c r="AA6" s="168" t="str">
        <f>IF(ISBLANK(O6),"",O6*INTRO!$C$29)</f>
        <v/>
      </c>
      <c r="AB6" s="168" t="str">
        <f>IF(ISBLANK(P6),"",P6*INTRO!$C$29)</f>
        <v/>
      </c>
      <c r="AC6" s="168" t="str">
        <f>IF(ISBLANK(Q6),"",Q6*INTRO!$C$29)</f>
        <v/>
      </c>
      <c r="AD6" s="168" t="str">
        <f>IF(ISBLANK(R6),"",R6*INTRO!$C$29)</f>
        <v/>
      </c>
      <c r="AE6" s="168" t="str">
        <f>IF(ISBLANK(S6),"",S6*INTRO!$C$29)</f>
        <v/>
      </c>
      <c r="AF6" s="168" t="str">
        <f>IF(ISBLANK(T6),"",T6*INTRO!$C$29)</f>
        <v/>
      </c>
      <c r="AG6" s="168" t="str">
        <f>IF(ISBLANK(U6),"",U6*INTRO!$C$29)</f>
        <v/>
      </c>
      <c r="AH6" s="168" t="str">
        <f>IF(ISBLANK(V6),"",V6*INTRO!$C$29)</f>
        <v/>
      </c>
      <c r="AI6" s="168" t="str">
        <f>IF(ISBLANK(W6),"",W6*INTRO!$C$29)</f>
        <v/>
      </c>
      <c r="AJ6" s="230"/>
    </row>
    <row r="7" spans="2:37" ht="26.4" x14ac:dyDescent="0.25">
      <c r="B7" s="168" t="s">
        <v>47</v>
      </c>
      <c r="C7" s="168">
        <v>1.5</v>
      </c>
      <c r="D7" s="236">
        <f>C7*0.85/C41</f>
        <v>0.85</v>
      </c>
      <c r="F7" s="166">
        <v>170605</v>
      </c>
      <c r="G7" s="167" t="s">
        <v>142</v>
      </c>
      <c r="H7" s="167" t="s">
        <v>64</v>
      </c>
      <c r="I7" s="168">
        <v>80</v>
      </c>
      <c r="J7" s="168">
        <v>2000</v>
      </c>
      <c r="K7" s="169"/>
      <c r="L7" s="168"/>
      <c r="M7" s="168"/>
      <c r="N7" s="168"/>
      <c r="O7" s="168"/>
      <c r="P7" s="168"/>
      <c r="Q7" s="168"/>
      <c r="R7" s="168"/>
      <c r="S7" s="168"/>
      <c r="T7" s="168"/>
      <c r="U7" s="168"/>
      <c r="V7" s="168"/>
      <c r="W7" s="168"/>
      <c r="X7" s="168" t="str">
        <f>IF(ISBLANK(L7),"",L7*INTRO!$C$29)</f>
        <v/>
      </c>
      <c r="Y7" s="168" t="str">
        <f>IF(ISBLANK(M7),"",M7*INTRO!$C$29)</f>
        <v/>
      </c>
      <c r="Z7" s="168" t="str">
        <f>IF(ISBLANK(N7),"",N7*INTRO!$C$29)</f>
        <v/>
      </c>
      <c r="AA7" s="168" t="str">
        <f>IF(ISBLANK(O7),"",O7*INTRO!$C$29)</f>
        <v/>
      </c>
      <c r="AB7" s="168" t="str">
        <f>IF(ISBLANK(P7),"",P7*INTRO!$C$29)</f>
        <v/>
      </c>
      <c r="AC7" s="168" t="str">
        <f>IF(ISBLANK(Q7),"",Q7*INTRO!$C$29)</f>
        <v/>
      </c>
      <c r="AD7" s="168" t="str">
        <f>IF(ISBLANK(R7),"",R7*INTRO!$C$29)</f>
        <v/>
      </c>
      <c r="AE7" s="168" t="str">
        <f>IF(ISBLANK(S7),"",S7*INTRO!$C$29)</f>
        <v/>
      </c>
      <c r="AF7" s="168" t="str">
        <f>IF(ISBLANK(T7),"",T7*INTRO!$C$29)</f>
        <v/>
      </c>
      <c r="AG7" s="168" t="str">
        <f>IF(ISBLANK(U7),"",U7*INTRO!$C$29)</f>
        <v/>
      </c>
      <c r="AH7" s="168" t="str">
        <f>IF(ISBLANK(V7),"",V7*INTRO!$C$29)</f>
        <v/>
      </c>
      <c r="AI7" s="168" t="str">
        <f>IF(ISBLANK(W7),"",W7*INTRO!$C$29)</f>
        <v/>
      </c>
      <c r="AJ7" s="230"/>
    </row>
    <row r="8" spans="2:37" x14ac:dyDescent="0.25">
      <c r="B8" s="168" t="s">
        <v>35</v>
      </c>
      <c r="C8" s="168">
        <v>0.9</v>
      </c>
      <c r="D8" s="236">
        <f>C8*0.85/C41</f>
        <v>0.51</v>
      </c>
      <c r="F8" s="166">
        <v>170201</v>
      </c>
      <c r="G8" s="167" t="s">
        <v>0</v>
      </c>
      <c r="H8" s="167" t="s">
        <v>0</v>
      </c>
      <c r="I8" s="168">
        <v>20</v>
      </c>
      <c r="J8" s="169">
        <f>(870+810+660+510+320+610+565+475+435+200)/10</f>
        <v>545.5</v>
      </c>
      <c r="K8" s="169">
        <f>(870+810+660+510+320+610+565+475+435+200)/10</f>
        <v>545.5</v>
      </c>
      <c r="L8" s="168">
        <f>0.095*L89</f>
        <v>7.9895000000000001E-3</v>
      </c>
      <c r="M8" s="168">
        <f>0.085*M89</f>
        <v>6.0350000000000001E-2</v>
      </c>
      <c r="N8" s="168">
        <f>0.04*N89</f>
        <v>4.5199999999999997E-2</v>
      </c>
      <c r="O8" s="168">
        <f>0.155*O89</f>
        <v>0.10075000000000001</v>
      </c>
      <c r="P8" s="168">
        <f>0.095*P89</f>
        <v>7.9895000000000001E-3</v>
      </c>
      <c r="Q8" s="168">
        <f>0.085*Q89</f>
        <v>5.083E-2</v>
      </c>
      <c r="R8" s="168">
        <f>0.04*R89</f>
        <v>0.04</v>
      </c>
      <c r="S8" s="168">
        <f>0.04*S89</f>
        <v>3.3399999999999999E-2</v>
      </c>
      <c r="T8" s="168">
        <f>0.04*T89</f>
        <v>3.6700000000000003E-2</v>
      </c>
      <c r="U8" s="168"/>
      <c r="V8" s="168">
        <f>0.0675*V89</f>
        <v>6.0952500000000007E-2</v>
      </c>
      <c r="W8" s="168">
        <f>0.05*W89</f>
        <v>9.3749999999999997E-4</v>
      </c>
      <c r="X8" s="168">
        <f>IF(ISBLANK(L8),"",L8*INTRO!$C$29)</f>
        <v>0.79895000000000005</v>
      </c>
      <c r="Y8" s="168">
        <f>IF(ISBLANK(M8),"",M8*INTRO!$C$29)</f>
        <v>6.0350000000000001</v>
      </c>
      <c r="Z8" s="168">
        <f>IF(ISBLANK(N8),"",N8*INTRO!$C$29)</f>
        <v>4.5199999999999996</v>
      </c>
      <c r="AA8" s="168">
        <f>IF(ISBLANK(O8),"",O8*INTRO!$C$29)</f>
        <v>10.075000000000001</v>
      </c>
      <c r="AB8" s="168">
        <f>IF(ISBLANK(P8),"",P8*INTRO!$C$29)</f>
        <v>0.79895000000000005</v>
      </c>
      <c r="AC8" s="168">
        <f>IF(ISBLANK(Q8),"",Q8*INTRO!$C$29)</f>
        <v>5.0830000000000002</v>
      </c>
      <c r="AD8" s="168">
        <f>IF(ISBLANK(R8),"",R8*INTRO!$C$29)</f>
        <v>4</v>
      </c>
      <c r="AE8" s="168">
        <f>IF(ISBLANK(S8),"",S8*INTRO!$C$29)</f>
        <v>3.34</v>
      </c>
      <c r="AF8" s="168">
        <f>IF(ISBLANK(T8),"",T8*INTRO!$C$29)</f>
        <v>3.6700000000000004</v>
      </c>
      <c r="AG8" s="168" t="str">
        <f>IF(ISBLANK(U8),"",U8*INTRO!$C$29)</f>
        <v/>
      </c>
      <c r="AH8" s="168">
        <f>IF(ISBLANK(V8),"",V8*INTRO!$C$29)</f>
        <v>6.0952500000000009</v>
      </c>
      <c r="AI8" s="168">
        <f>IF(ISBLANK(W8),"",W8*INTRO!$C$29)</f>
        <v>9.375E-2</v>
      </c>
      <c r="AJ8" s="230"/>
    </row>
    <row r="9" spans="2:37" ht="26.4" x14ac:dyDescent="0.25">
      <c r="B9" s="168" t="s">
        <v>32</v>
      </c>
      <c r="C9" s="168">
        <v>1</v>
      </c>
      <c r="D9" s="236">
        <f>C9*0.85/C41</f>
        <v>0.56666666666666665</v>
      </c>
      <c r="F9" s="166">
        <v>170202</v>
      </c>
      <c r="G9" s="167" t="s">
        <v>2</v>
      </c>
      <c r="H9" s="167" t="s">
        <v>64</v>
      </c>
      <c r="I9" s="168">
        <v>45</v>
      </c>
      <c r="J9" s="169">
        <f>(2500+2200+2000)/3</f>
        <v>2233.3333333333335</v>
      </c>
      <c r="K9" s="169">
        <f>(2500+2200+2000)/3</f>
        <v>2233.3333333333335</v>
      </c>
      <c r="L9" s="168">
        <f>0.0025*L89</f>
        <v>2.1024999999999999E-4</v>
      </c>
      <c r="M9" s="168">
        <f>0.005*M89</f>
        <v>3.5499999999999998E-3</v>
      </c>
      <c r="N9" s="168">
        <f>0.005*N89</f>
        <v>5.6499999999999996E-3</v>
      </c>
      <c r="O9" s="168">
        <f>0.005*O89</f>
        <v>3.2500000000000003E-3</v>
      </c>
      <c r="P9" s="168">
        <f>0.0025*P89</f>
        <v>2.1024999999999999E-4</v>
      </c>
      <c r="Q9" s="168">
        <f>0.005*Q89</f>
        <v>2.99E-3</v>
      </c>
      <c r="R9" s="168">
        <f>0.005*R89</f>
        <v>5.0000000000000001E-3</v>
      </c>
      <c r="S9" s="168">
        <f>0.005*S89</f>
        <v>4.1749999999999999E-3</v>
      </c>
      <c r="T9" s="168">
        <f>0.005*T89</f>
        <v>4.5875000000000004E-3</v>
      </c>
      <c r="U9" s="168"/>
      <c r="V9" s="168">
        <f>0.0038*V89</f>
        <v>3.4314000000000002E-3</v>
      </c>
      <c r="W9" s="168">
        <f>0.005*W89</f>
        <v>9.3750000000000002E-5</v>
      </c>
      <c r="X9" s="168">
        <f>IF(ISBLANK(L9),"",L9*INTRO!$C$29)</f>
        <v>2.1024999999999999E-2</v>
      </c>
      <c r="Y9" s="168">
        <f>IF(ISBLANK(M9),"",M9*INTRO!$C$29)</f>
        <v>0.35499999999999998</v>
      </c>
      <c r="Z9" s="168">
        <f>IF(ISBLANK(N9),"",N9*INTRO!$C$29)</f>
        <v>0.56499999999999995</v>
      </c>
      <c r="AA9" s="168">
        <f>IF(ISBLANK(O9),"",O9*INTRO!$C$29)</f>
        <v>0.32500000000000001</v>
      </c>
      <c r="AB9" s="168">
        <f>IF(ISBLANK(P9),"",P9*INTRO!$C$29)</f>
        <v>2.1024999999999999E-2</v>
      </c>
      <c r="AC9" s="168">
        <f>IF(ISBLANK(Q9),"",Q9*INTRO!$C$29)</f>
        <v>0.29899999999999999</v>
      </c>
      <c r="AD9" s="168">
        <f>IF(ISBLANK(R9),"",R9*INTRO!$C$29)</f>
        <v>0.5</v>
      </c>
      <c r="AE9" s="168">
        <f>IF(ISBLANK(S9),"",S9*INTRO!$C$29)</f>
        <v>0.41749999999999998</v>
      </c>
      <c r="AF9" s="168">
        <f>IF(ISBLANK(T9),"",T9*INTRO!$C$29)</f>
        <v>0.45875000000000005</v>
      </c>
      <c r="AG9" s="168" t="str">
        <f>IF(ISBLANK(U9),"",U9*INTRO!$C$29)</f>
        <v/>
      </c>
      <c r="AH9" s="168">
        <f>IF(ISBLANK(V9),"",V9*INTRO!$C$29)</f>
        <v>0.34314</v>
      </c>
      <c r="AI9" s="168">
        <f>IF(ISBLANK(W9),"",W9*INTRO!$C$29)</f>
        <v>9.3749999999999997E-3</v>
      </c>
      <c r="AJ9" s="230"/>
    </row>
    <row r="10" spans="2:37" ht="26.4" x14ac:dyDescent="0.25">
      <c r="B10" s="168" t="s">
        <v>2</v>
      </c>
      <c r="C10" s="168">
        <v>1.5</v>
      </c>
      <c r="D10" s="236">
        <f>C10*0.85/C41</f>
        <v>0.85</v>
      </c>
      <c r="F10" s="166">
        <v>170203</v>
      </c>
      <c r="G10" s="167" t="s">
        <v>133</v>
      </c>
      <c r="H10" s="167" t="s">
        <v>64</v>
      </c>
      <c r="I10" s="168">
        <v>26</v>
      </c>
      <c r="J10" s="169">
        <f>(1050+1390+1200+1410+1150+1450+1200+1050+980+920+1180+910+1200+2200+1200+1200+1300+1400)/18</f>
        <v>1243.8888888888889</v>
      </c>
      <c r="K10" s="169">
        <f>(1050+1390+1200+1410+1150+1450+1200+1050+980+920+1180+910+1200+2200+1200+1200+1300+1400)/18</f>
        <v>1243.8888888888889</v>
      </c>
      <c r="L10" s="168">
        <f>0.0275*L89</f>
        <v>2.3127499999999997E-3</v>
      </c>
      <c r="M10" s="168">
        <f>0.015*M89</f>
        <v>1.065E-2</v>
      </c>
      <c r="N10" s="168">
        <f>0.015*N89</f>
        <v>1.6949999999999996E-2</v>
      </c>
      <c r="O10" s="168">
        <f>0.015*O89</f>
        <v>9.75E-3</v>
      </c>
      <c r="P10" s="168">
        <f>0.0275*P89</f>
        <v>2.3127499999999997E-3</v>
      </c>
      <c r="Q10" s="168">
        <f>0.015*Q89</f>
        <v>8.9699999999999988E-3</v>
      </c>
      <c r="R10" s="168">
        <f>0.04*R89</f>
        <v>0.04</v>
      </c>
      <c r="S10" s="168">
        <f>0.04*S89</f>
        <v>3.3399999999999999E-2</v>
      </c>
      <c r="T10" s="168">
        <f>0.04*T89</f>
        <v>3.6700000000000003E-2</v>
      </c>
      <c r="U10" s="168">
        <f>0.0008*U89</f>
        <v>4.9600000000000002E-4</v>
      </c>
      <c r="V10" s="168">
        <f>0.0463*V89</f>
        <v>4.1808900000000003E-2</v>
      </c>
      <c r="W10" s="168">
        <f>0.025*W89</f>
        <v>4.6874999999999998E-4</v>
      </c>
      <c r="X10" s="168">
        <f>IF(ISBLANK(L10),"",L10*INTRO!$C$29)</f>
        <v>0.23127499999999998</v>
      </c>
      <c r="Y10" s="168">
        <f>IF(ISBLANK(M10),"",M10*INTRO!$C$29)</f>
        <v>1.0649999999999999</v>
      </c>
      <c r="Z10" s="168">
        <f>IF(ISBLANK(N10),"",N10*INTRO!$C$29)</f>
        <v>1.6949999999999996</v>
      </c>
      <c r="AA10" s="168">
        <f>IF(ISBLANK(O10),"",O10*INTRO!$C$29)</f>
        <v>0.97499999999999998</v>
      </c>
      <c r="AB10" s="168">
        <f>IF(ISBLANK(P10),"",P10*INTRO!$C$29)</f>
        <v>0.23127499999999998</v>
      </c>
      <c r="AC10" s="168">
        <f>IF(ISBLANK(Q10),"",Q10*INTRO!$C$29)</f>
        <v>0.89699999999999991</v>
      </c>
      <c r="AD10" s="168">
        <f>IF(ISBLANK(R10),"",R10*INTRO!$C$29)</f>
        <v>4</v>
      </c>
      <c r="AE10" s="168">
        <f>IF(ISBLANK(S10),"",S10*INTRO!$C$29)</f>
        <v>3.34</v>
      </c>
      <c r="AF10" s="168">
        <f>IF(ISBLANK(T10),"",T10*INTRO!$C$29)</f>
        <v>3.6700000000000004</v>
      </c>
      <c r="AG10" s="168">
        <f>IF(ISBLANK(U10),"",U10*INTRO!$C$29)</f>
        <v>4.9600000000000005E-2</v>
      </c>
      <c r="AH10" s="168">
        <f>IF(ISBLANK(V10),"",V10*INTRO!$C$29)</f>
        <v>4.1808900000000007</v>
      </c>
      <c r="AI10" s="168">
        <f>IF(ISBLANK(W10),"",W10*INTRO!$C$29)</f>
        <v>4.6875E-2</v>
      </c>
      <c r="AJ10" s="230"/>
    </row>
    <row r="11" spans="2:37" ht="39.6" x14ac:dyDescent="0.25">
      <c r="B11" s="168" t="s">
        <v>33</v>
      </c>
      <c r="C11" s="168">
        <v>0.875</v>
      </c>
      <c r="D11" s="236">
        <f>C11*0.85/C41</f>
        <v>0.49583333333333335</v>
      </c>
      <c r="F11" s="166">
        <v>170204</v>
      </c>
      <c r="G11" s="167" t="s">
        <v>159</v>
      </c>
      <c r="H11" s="167" t="s">
        <v>65</v>
      </c>
      <c r="I11" s="168">
        <v>120</v>
      </c>
      <c r="J11" s="168">
        <v>500</v>
      </c>
      <c r="K11" s="169"/>
      <c r="L11" s="168"/>
      <c r="M11" s="168"/>
      <c r="N11" s="168"/>
      <c r="O11" s="168"/>
      <c r="P11" s="168"/>
      <c r="Q11" s="168"/>
      <c r="R11" s="168"/>
      <c r="S11" s="168"/>
      <c r="T11" s="168"/>
      <c r="U11" s="168"/>
      <c r="V11" s="168"/>
      <c r="W11" s="168"/>
      <c r="X11" s="168" t="str">
        <f>IF(ISBLANK(L11),"",L11*INTRO!$C$29)</f>
        <v/>
      </c>
      <c r="Y11" s="168" t="str">
        <f>IF(ISBLANK(M11),"",M11*INTRO!$C$29)</f>
        <v/>
      </c>
      <c r="Z11" s="168" t="str">
        <f>IF(ISBLANK(N11),"",N11*INTRO!$C$29)</f>
        <v/>
      </c>
      <c r="AA11" s="168" t="str">
        <f>IF(ISBLANK(O11),"",O11*INTRO!$C$29)</f>
        <v/>
      </c>
      <c r="AB11" s="168" t="str">
        <f>IF(ISBLANK(P11),"",P11*INTRO!$C$29)</f>
        <v/>
      </c>
      <c r="AC11" s="168" t="str">
        <f>IF(ISBLANK(Q11),"",Q11*INTRO!$C$29)</f>
        <v/>
      </c>
      <c r="AD11" s="168" t="str">
        <f>IF(ISBLANK(R11),"",R11*INTRO!$C$29)</f>
        <v/>
      </c>
      <c r="AE11" s="168" t="str">
        <f>IF(ISBLANK(S11),"",S11*INTRO!$C$29)</f>
        <v/>
      </c>
      <c r="AF11" s="168" t="str">
        <f>IF(ISBLANK(T11),"",T11*INTRO!$C$29)</f>
        <v/>
      </c>
      <c r="AG11" s="168" t="str">
        <f>IF(ISBLANK(U11),"",U11*INTRO!$C$29)</f>
        <v/>
      </c>
      <c r="AH11" s="168" t="str">
        <f>IF(ISBLANK(V11),"",V11*INTRO!$C$29)</f>
        <v/>
      </c>
      <c r="AI11" s="168" t="str">
        <f>IF(ISBLANK(W11),"",W11*INTRO!$C$29)</f>
        <v/>
      </c>
      <c r="AJ11" s="230"/>
    </row>
    <row r="12" spans="2:37" ht="26.4" x14ac:dyDescent="0.25">
      <c r="B12" s="168" t="s">
        <v>62</v>
      </c>
      <c r="C12" s="168">
        <v>1.5</v>
      </c>
      <c r="D12" s="236">
        <f>C12*0.85/C41</f>
        <v>0.85</v>
      </c>
      <c r="F12" s="166">
        <v>170301</v>
      </c>
      <c r="G12" s="167" t="s">
        <v>166</v>
      </c>
      <c r="H12" s="167" t="s">
        <v>65</v>
      </c>
      <c r="I12" s="168">
        <v>25</v>
      </c>
      <c r="J12" s="168">
        <v>500</v>
      </c>
      <c r="K12" s="169"/>
      <c r="L12" s="168"/>
      <c r="M12" s="168"/>
      <c r="N12" s="168"/>
      <c r="O12" s="168"/>
      <c r="P12" s="168"/>
      <c r="Q12" s="168"/>
      <c r="R12" s="168"/>
      <c r="S12" s="168"/>
      <c r="T12" s="168"/>
      <c r="U12" s="168"/>
      <c r="V12" s="168"/>
      <c r="W12" s="168"/>
      <c r="X12" s="168" t="str">
        <f>IF(ISBLANK(L12),"",L12*INTRO!$C$29)</f>
        <v/>
      </c>
      <c r="Y12" s="168" t="str">
        <f>IF(ISBLANK(M12),"",M12*INTRO!$C$29)</f>
        <v/>
      </c>
      <c r="Z12" s="168" t="str">
        <f>IF(ISBLANK(N12),"",N12*INTRO!$C$29)</f>
        <v/>
      </c>
      <c r="AA12" s="168" t="str">
        <f>IF(ISBLANK(O12),"",O12*INTRO!$C$29)</f>
        <v/>
      </c>
      <c r="AB12" s="168" t="str">
        <f>IF(ISBLANK(P12),"",P12*INTRO!$C$29)</f>
        <v/>
      </c>
      <c r="AC12" s="168" t="str">
        <f>IF(ISBLANK(Q12),"",Q12*INTRO!$C$29)</f>
        <v/>
      </c>
      <c r="AD12" s="168" t="str">
        <f>IF(ISBLANK(R12),"",R12*INTRO!$C$29)</f>
        <v/>
      </c>
      <c r="AE12" s="168" t="str">
        <f>IF(ISBLANK(S12),"",S12*INTRO!$C$29)</f>
        <v/>
      </c>
      <c r="AF12" s="168" t="str">
        <f>IF(ISBLANK(T12),"",T12*INTRO!$C$29)</f>
        <v/>
      </c>
      <c r="AG12" s="168" t="str">
        <f>IF(ISBLANK(U12),"",U12*INTRO!$C$29)</f>
        <v/>
      </c>
      <c r="AH12" s="168" t="str">
        <f>IF(ISBLANK(V12),"",V12*INTRO!$C$29)</f>
        <v/>
      </c>
      <c r="AI12" s="168" t="str">
        <f>IF(ISBLANK(W12),"",W12*INTRO!$C$29)</f>
        <v/>
      </c>
      <c r="AJ12" s="230"/>
    </row>
    <row r="13" spans="2:37" ht="26.4" x14ac:dyDescent="0.25">
      <c r="B13" s="168" t="s">
        <v>1</v>
      </c>
      <c r="C13" s="168">
        <v>2.5</v>
      </c>
      <c r="D13" s="236">
        <f>C13*0.85/C41</f>
        <v>1.4166666666666667</v>
      </c>
      <c r="F13" s="166">
        <v>170302</v>
      </c>
      <c r="G13" s="167" t="s">
        <v>134</v>
      </c>
      <c r="H13" s="167" t="s">
        <v>64</v>
      </c>
      <c r="I13" s="168">
        <v>15</v>
      </c>
      <c r="J13" s="168">
        <v>1300</v>
      </c>
      <c r="K13" s="169">
        <f>(2100+1050+1100)/3</f>
        <v>1416.6666666666667</v>
      </c>
      <c r="L13" s="168">
        <f>0.015*L89</f>
        <v>1.2614999999999998E-3</v>
      </c>
      <c r="M13" s="168">
        <f>0.028*M89</f>
        <v>1.9879999999999998E-2</v>
      </c>
      <c r="N13" s="168">
        <f>0.028*N89</f>
        <v>3.1639999999999995E-2</v>
      </c>
      <c r="O13" s="168">
        <f>0.028*O89</f>
        <v>1.8200000000000001E-2</v>
      </c>
      <c r="P13" s="168">
        <f>0.015*P89</f>
        <v>1.2614999999999998E-3</v>
      </c>
      <c r="Q13" s="168">
        <f>0.028*Q89</f>
        <v>1.6743999999999998E-2</v>
      </c>
      <c r="R13" s="168">
        <f>0.028*R89</f>
        <v>2.8000000000000001E-2</v>
      </c>
      <c r="S13" s="168">
        <f>0.028*S89</f>
        <v>2.3379999999999998E-2</v>
      </c>
      <c r="T13" s="168">
        <f>0.028*T89</f>
        <v>2.5690000000000001E-2</v>
      </c>
      <c r="U13" s="168">
        <f>0.1605*U89</f>
        <v>9.9510000000000001E-2</v>
      </c>
      <c r="V13" s="168">
        <f>0.0215*V89</f>
        <v>1.9414499999999998E-2</v>
      </c>
      <c r="W13" s="168">
        <f>0.282*W89</f>
        <v>5.2874999999999997E-3</v>
      </c>
      <c r="X13" s="168">
        <f>IF(ISBLANK(L13),"",L13*INTRO!$C$29)</f>
        <v>0.12614999999999998</v>
      </c>
      <c r="Y13" s="168">
        <f>IF(ISBLANK(M13),"",M13*INTRO!$C$29)</f>
        <v>1.9879999999999998</v>
      </c>
      <c r="Z13" s="168">
        <f>IF(ISBLANK(N13),"",N13*INTRO!$C$29)</f>
        <v>3.1639999999999993</v>
      </c>
      <c r="AA13" s="168">
        <f>IF(ISBLANK(O13),"",O13*INTRO!$C$29)</f>
        <v>1.82</v>
      </c>
      <c r="AB13" s="168">
        <f>IF(ISBLANK(P13),"",P13*INTRO!$C$29)</f>
        <v>0.12614999999999998</v>
      </c>
      <c r="AC13" s="168">
        <f>IF(ISBLANK(Q13),"",Q13*INTRO!$C$29)</f>
        <v>1.6743999999999999</v>
      </c>
      <c r="AD13" s="168">
        <f>IF(ISBLANK(R13),"",R13*INTRO!$C$29)</f>
        <v>2.8000000000000003</v>
      </c>
      <c r="AE13" s="168">
        <f>IF(ISBLANK(S13),"",S13*INTRO!$C$29)</f>
        <v>2.3379999999999996</v>
      </c>
      <c r="AF13" s="168">
        <f>IF(ISBLANK(T13),"",T13*INTRO!$C$29)</f>
        <v>2.569</v>
      </c>
      <c r="AG13" s="168">
        <f>IF(ISBLANK(U13),"",U13*INTRO!$C$29)</f>
        <v>9.9510000000000005</v>
      </c>
      <c r="AH13" s="168">
        <f>IF(ISBLANK(V13),"",V13*INTRO!$C$29)</f>
        <v>1.9414499999999997</v>
      </c>
      <c r="AI13" s="168">
        <f>IF(ISBLANK(W13),"",W13*INTRO!$C$29)</f>
        <v>0.52874999999999994</v>
      </c>
      <c r="AJ13" s="230"/>
    </row>
    <row r="14" spans="2:37" ht="26.4" x14ac:dyDescent="0.25">
      <c r="B14" s="168" t="s">
        <v>63</v>
      </c>
      <c r="C14" s="168">
        <v>1.5</v>
      </c>
      <c r="D14" s="236">
        <f>C14*0.85/C41</f>
        <v>0.85</v>
      </c>
      <c r="F14" s="166">
        <v>170303</v>
      </c>
      <c r="G14" s="167" t="s">
        <v>160</v>
      </c>
      <c r="H14" s="167" t="s">
        <v>65</v>
      </c>
      <c r="I14" s="168">
        <v>25</v>
      </c>
      <c r="J14" s="168">
        <v>500</v>
      </c>
      <c r="K14" s="169"/>
      <c r="L14" s="168"/>
      <c r="M14" s="168"/>
      <c r="N14" s="168"/>
      <c r="O14" s="168"/>
      <c r="P14" s="168"/>
      <c r="Q14" s="168"/>
      <c r="R14" s="168"/>
      <c r="S14" s="168"/>
      <c r="T14" s="168"/>
      <c r="U14" s="168"/>
      <c r="V14" s="168"/>
      <c r="W14" s="168"/>
      <c r="X14" s="168" t="str">
        <f>IF(ISBLANK(L14),"",L14*INTRO!$C$29)</f>
        <v/>
      </c>
      <c r="Y14" s="168" t="str">
        <f>IF(ISBLANK(M14),"",M14*INTRO!$C$29)</f>
        <v/>
      </c>
      <c r="Z14" s="168" t="str">
        <f>IF(ISBLANK(N14),"",N14*INTRO!$C$29)</f>
        <v/>
      </c>
      <c r="AA14" s="168" t="str">
        <f>IF(ISBLANK(O14),"",O14*INTRO!$C$29)</f>
        <v/>
      </c>
      <c r="AB14" s="168" t="str">
        <f>IF(ISBLANK(P14),"",P14*INTRO!$C$29)</f>
        <v/>
      </c>
      <c r="AC14" s="168" t="str">
        <f>IF(ISBLANK(Q14),"",Q14*INTRO!$C$29)</f>
        <v/>
      </c>
      <c r="AD14" s="168" t="str">
        <f>IF(ISBLANK(R14),"",R14*INTRO!$C$29)</f>
        <v/>
      </c>
      <c r="AE14" s="168" t="str">
        <f>IF(ISBLANK(S14),"",S14*INTRO!$C$29)</f>
        <v/>
      </c>
      <c r="AF14" s="168" t="str">
        <f>IF(ISBLANK(T14),"",T14*INTRO!$C$29)</f>
        <v/>
      </c>
      <c r="AG14" s="168" t="str">
        <f>IF(ISBLANK(U14),"",U14*INTRO!$C$29)</f>
        <v/>
      </c>
      <c r="AH14" s="168" t="str">
        <f>IF(ISBLANK(V14),"",V14*INTRO!$C$29)</f>
        <v/>
      </c>
      <c r="AI14" s="168" t="str">
        <f>IF(ISBLANK(W14),"",W14*INTRO!$C$29)</f>
        <v/>
      </c>
      <c r="AJ14" s="230"/>
    </row>
    <row r="15" spans="2:37" x14ac:dyDescent="0.25">
      <c r="B15" s="168" t="s">
        <v>98</v>
      </c>
      <c r="C15" s="168">
        <v>1.5</v>
      </c>
      <c r="D15" s="236">
        <f>C15*0.85/C41</f>
        <v>0.85</v>
      </c>
      <c r="F15" s="166">
        <v>170401</v>
      </c>
      <c r="G15" s="167" t="s">
        <v>66</v>
      </c>
      <c r="H15" s="167" t="s">
        <v>47</v>
      </c>
      <c r="I15" s="168">
        <v>0</v>
      </c>
      <c r="J15" s="168">
        <v>8700</v>
      </c>
      <c r="K15" s="169">
        <f>(8900+8700+8400)/3</f>
        <v>8666.6666666666661</v>
      </c>
      <c r="L15" s="168"/>
      <c r="M15" s="168"/>
      <c r="N15" s="168"/>
      <c r="O15" s="168"/>
      <c r="P15" s="168"/>
      <c r="Q15" s="168"/>
      <c r="R15" s="168"/>
      <c r="S15" s="168"/>
      <c r="T15" s="168"/>
      <c r="U15" s="168"/>
      <c r="V15" s="168"/>
      <c r="W15" s="168"/>
      <c r="X15" s="168" t="str">
        <f>IF(ISBLANK(L15),"",L15*INTRO!$C$29)</f>
        <v/>
      </c>
      <c r="Y15" s="168" t="str">
        <f>IF(ISBLANK(M15),"",M15*INTRO!$C$29)</f>
        <v/>
      </c>
      <c r="Z15" s="168" t="str">
        <f>IF(ISBLANK(N15),"",N15*INTRO!$C$29)</f>
        <v/>
      </c>
      <c r="AA15" s="168" t="str">
        <f>IF(ISBLANK(O15),"",O15*INTRO!$C$29)</f>
        <v/>
      </c>
      <c r="AB15" s="168" t="str">
        <f>IF(ISBLANK(P15),"",P15*INTRO!$C$29)</f>
        <v/>
      </c>
      <c r="AC15" s="168" t="str">
        <f>IF(ISBLANK(Q15),"",Q15*INTRO!$C$29)</f>
        <v/>
      </c>
      <c r="AD15" s="168" t="str">
        <f>IF(ISBLANK(R15),"",R15*INTRO!$C$29)</f>
        <v/>
      </c>
      <c r="AE15" s="168" t="str">
        <f>IF(ISBLANK(S15),"",S15*INTRO!$C$29)</f>
        <v/>
      </c>
      <c r="AF15" s="168" t="str">
        <f>IF(ISBLANK(T15),"",T15*INTRO!$C$29)</f>
        <v/>
      </c>
      <c r="AG15" s="168" t="str">
        <f>IF(ISBLANK(U15),"",U15*INTRO!$C$29)</f>
        <v/>
      </c>
      <c r="AH15" s="168" t="str">
        <f>IF(ISBLANK(V15),"",V15*INTRO!$C$29)</f>
        <v/>
      </c>
      <c r="AI15" s="168" t="str">
        <f>IF(ISBLANK(W15),"",W15*INTRO!$C$29)</f>
        <v/>
      </c>
      <c r="AJ15" s="230"/>
    </row>
    <row r="16" spans="2:37" x14ac:dyDescent="0.25">
      <c r="B16" s="168" t="s">
        <v>99</v>
      </c>
      <c r="C16" s="168">
        <v>0.9</v>
      </c>
      <c r="D16" s="236">
        <f>C16*0.85/C41</f>
        <v>0.51</v>
      </c>
      <c r="F16" s="166">
        <v>170402</v>
      </c>
      <c r="G16" s="167" t="s">
        <v>67</v>
      </c>
      <c r="H16" s="167" t="s">
        <v>47</v>
      </c>
      <c r="I16" s="168">
        <v>0</v>
      </c>
      <c r="J16" s="168">
        <v>2700</v>
      </c>
      <c r="K16" s="169">
        <v>2700</v>
      </c>
      <c r="L16" s="168"/>
      <c r="M16" s="168"/>
      <c r="N16" s="168"/>
      <c r="O16" s="168"/>
      <c r="P16" s="168"/>
      <c r="Q16" s="168"/>
      <c r="R16" s="168"/>
      <c r="S16" s="168"/>
      <c r="T16" s="168"/>
      <c r="U16" s="168"/>
      <c r="V16" s="168"/>
      <c r="W16" s="168"/>
      <c r="X16" s="168" t="str">
        <f>IF(ISBLANK(L16),"",L16*INTRO!$C$29)</f>
        <v/>
      </c>
      <c r="Y16" s="168" t="str">
        <f>IF(ISBLANK(M16),"",M16*INTRO!$C$29)</f>
        <v/>
      </c>
      <c r="Z16" s="168" t="str">
        <f>IF(ISBLANK(N16),"",N16*INTRO!$C$29)</f>
        <v/>
      </c>
      <c r="AA16" s="168" t="str">
        <f>IF(ISBLANK(O16),"",O16*INTRO!$C$29)</f>
        <v/>
      </c>
      <c r="AB16" s="168" t="str">
        <f>IF(ISBLANK(P16),"",P16*INTRO!$C$29)</f>
        <v/>
      </c>
      <c r="AC16" s="168" t="str">
        <f>IF(ISBLANK(Q16),"",Q16*INTRO!$C$29)</f>
        <v/>
      </c>
      <c r="AD16" s="168" t="str">
        <f>IF(ISBLANK(R16),"",R16*INTRO!$C$29)</f>
        <v/>
      </c>
      <c r="AE16" s="168" t="str">
        <f>IF(ISBLANK(S16),"",S16*INTRO!$C$29)</f>
        <v/>
      </c>
      <c r="AF16" s="168" t="str">
        <f>IF(ISBLANK(T16),"",T16*INTRO!$C$29)</f>
        <v/>
      </c>
      <c r="AG16" s="168" t="str">
        <f>IF(ISBLANK(U16),"",U16*INTRO!$C$29)</f>
        <v/>
      </c>
      <c r="AH16" s="168" t="str">
        <f>IF(ISBLANK(V16),"",V16*INTRO!$C$29)</f>
        <v/>
      </c>
      <c r="AI16" s="168" t="str">
        <f>IF(ISBLANK(W16),"",W16*INTRO!$C$29)</f>
        <v/>
      </c>
      <c r="AJ16" s="230"/>
    </row>
    <row r="17" spans="2:36" x14ac:dyDescent="0.25">
      <c r="B17" s="168" t="s">
        <v>100</v>
      </c>
      <c r="C17" s="168">
        <v>0.5</v>
      </c>
      <c r="D17" s="236">
        <f>C17*0.85/C41</f>
        <v>0.28333333333333333</v>
      </c>
      <c r="F17" s="166">
        <v>170403</v>
      </c>
      <c r="G17" s="167" t="s">
        <v>135</v>
      </c>
      <c r="H17" s="167" t="s">
        <v>47</v>
      </c>
      <c r="I17" s="168">
        <v>0</v>
      </c>
      <c r="J17" s="168">
        <v>9300</v>
      </c>
      <c r="K17" s="169">
        <v>11300</v>
      </c>
      <c r="L17" s="168"/>
      <c r="M17" s="168"/>
      <c r="N17" s="168"/>
      <c r="O17" s="168"/>
      <c r="P17" s="168"/>
      <c r="Q17" s="168"/>
      <c r="R17" s="168"/>
      <c r="S17" s="168"/>
      <c r="T17" s="168"/>
      <c r="U17" s="168"/>
      <c r="V17" s="168"/>
      <c r="W17" s="168"/>
      <c r="X17" s="168" t="str">
        <f>IF(ISBLANK(L17),"",L17*INTRO!$C$29)</f>
        <v/>
      </c>
      <c r="Y17" s="168" t="str">
        <f>IF(ISBLANK(M17),"",M17*INTRO!$C$29)</f>
        <v/>
      </c>
      <c r="Z17" s="168" t="str">
        <f>IF(ISBLANK(N17),"",N17*INTRO!$C$29)</f>
        <v/>
      </c>
      <c r="AA17" s="168" t="str">
        <f>IF(ISBLANK(O17),"",O17*INTRO!$C$29)</f>
        <v/>
      </c>
      <c r="AB17" s="168" t="str">
        <f>IF(ISBLANK(P17),"",P17*INTRO!$C$29)</f>
        <v/>
      </c>
      <c r="AC17" s="168" t="str">
        <f>IF(ISBLANK(Q17),"",Q17*INTRO!$C$29)</f>
        <v/>
      </c>
      <c r="AD17" s="168" t="str">
        <f>IF(ISBLANK(R17),"",R17*INTRO!$C$29)</f>
        <v/>
      </c>
      <c r="AE17" s="168" t="str">
        <f>IF(ISBLANK(S17),"",S17*INTRO!$C$29)</f>
        <v/>
      </c>
      <c r="AF17" s="168" t="str">
        <f>IF(ISBLANK(T17),"",T17*INTRO!$C$29)</f>
        <v/>
      </c>
      <c r="AG17" s="168" t="str">
        <f>IF(ISBLANK(U17),"",U17*INTRO!$C$29)</f>
        <v/>
      </c>
      <c r="AH17" s="168" t="str">
        <f>IF(ISBLANK(V17),"",V17*INTRO!$C$29)</f>
        <v/>
      </c>
      <c r="AI17" s="168" t="str">
        <f>IF(ISBLANK(W17),"",W17*INTRO!$C$29)</f>
        <v/>
      </c>
      <c r="AJ17" s="230"/>
    </row>
    <row r="18" spans="2:36" x14ac:dyDescent="0.25">
      <c r="B18" s="171" t="s">
        <v>127</v>
      </c>
      <c r="C18" s="168">
        <v>1.25</v>
      </c>
      <c r="D18" s="236">
        <f>C18*0.85/C41</f>
        <v>0.70833333333333337</v>
      </c>
      <c r="F18" s="166">
        <v>170404</v>
      </c>
      <c r="G18" s="167" t="s">
        <v>136</v>
      </c>
      <c r="H18" s="167" t="s">
        <v>47</v>
      </c>
      <c r="I18" s="168">
        <v>0</v>
      </c>
      <c r="J18" s="168">
        <v>9300</v>
      </c>
      <c r="K18" s="169">
        <v>7200</v>
      </c>
      <c r="L18" s="168"/>
      <c r="M18" s="168"/>
      <c r="N18" s="168"/>
      <c r="O18" s="168"/>
      <c r="P18" s="168"/>
      <c r="Q18" s="168"/>
      <c r="R18" s="168"/>
      <c r="S18" s="168"/>
      <c r="T18" s="168"/>
      <c r="U18" s="168"/>
      <c r="V18" s="168"/>
      <c r="W18" s="168"/>
      <c r="X18" s="168" t="str">
        <f>IF(ISBLANK(L18),"",L18*INTRO!$C$29)</f>
        <v/>
      </c>
      <c r="Y18" s="168" t="str">
        <f>IF(ISBLANK(M18),"",M18*INTRO!$C$29)</f>
        <v/>
      </c>
      <c r="Z18" s="168" t="str">
        <f>IF(ISBLANK(N18),"",N18*INTRO!$C$29)</f>
        <v/>
      </c>
      <c r="AA18" s="168" t="str">
        <f>IF(ISBLANK(O18),"",O18*INTRO!$C$29)</f>
        <v/>
      </c>
      <c r="AB18" s="168" t="str">
        <f>IF(ISBLANK(P18),"",P18*INTRO!$C$29)</f>
        <v/>
      </c>
      <c r="AC18" s="168" t="str">
        <f>IF(ISBLANK(Q18),"",Q18*INTRO!$C$29)</f>
        <v/>
      </c>
      <c r="AD18" s="168" t="str">
        <f>IF(ISBLANK(R18),"",R18*INTRO!$C$29)</f>
        <v/>
      </c>
      <c r="AE18" s="168" t="str">
        <f>IF(ISBLANK(S18),"",S18*INTRO!$C$29)</f>
        <v/>
      </c>
      <c r="AF18" s="168" t="str">
        <f>IF(ISBLANK(T18),"",T18*INTRO!$C$29)</f>
        <v/>
      </c>
      <c r="AG18" s="168" t="str">
        <f>IF(ISBLANK(U18),"",U18*INTRO!$C$29)</f>
        <v/>
      </c>
      <c r="AH18" s="168" t="str">
        <f>IF(ISBLANK(V18),"",V18*INTRO!$C$29)</f>
        <v/>
      </c>
      <c r="AI18" s="168" t="str">
        <f>IF(ISBLANK(W18),"",W18*INTRO!$C$29)</f>
        <v/>
      </c>
      <c r="AJ18" s="230"/>
    </row>
    <row r="19" spans="2:36" x14ac:dyDescent="0.25">
      <c r="F19" s="166">
        <v>170405</v>
      </c>
      <c r="G19" s="167" t="s">
        <v>137</v>
      </c>
      <c r="H19" s="167" t="s">
        <v>47</v>
      </c>
      <c r="I19" s="168">
        <v>0</v>
      </c>
      <c r="J19" s="168">
        <v>7850</v>
      </c>
      <c r="K19" s="169">
        <f>(7800+7900+7870+7500)/4</f>
        <v>7767.5</v>
      </c>
      <c r="L19" s="168"/>
      <c r="M19" s="168"/>
      <c r="N19" s="168"/>
      <c r="O19" s="168"/>
      <c r="P19" s="168"/>
      <c r="Q19" s="168"/>
      <c r="R19" s="168"/>
      <c r="S19" s="168"/>
      <c r="T19" s="168"/>
      <c r="U19" s="168"/>
      <c r="V19" s="168"/>
      <c r="W19" s="168"/>
      <c r="X19" s="168" t="str">
        <f>IF(ISBLANK(L19),"",L19*INTRO!$C$29)</f>
        <v/>
      </c>
      <c r="Y19" s="168" t="str">
        <f>IF(ISBLANK(M19),"",M19*INTRO!$C$29)</f>
        <v/>
      </c>
      <c r="Z19" s="168" t="str">
        <f>IF(ISBLANK(N19),"",N19*INTRO!$C$29)</f>
        <v/>
      </c>
      <c r="AA19" s="168" t="str">
        <f>IF(ISBLANK(O19),"",O19*INTRO!$C$29)</f>
        <v/>
      </c>
      <c r="AB19" s="168" t="str">
        <f>IF(ISBLANK(P19),"",P19*INTRO!$C$29)</f>
        <v/>
      </c>
      <c r="AC19" s="168" t="str">
        <f>IF(ISBLANK(Q19),"",Q19*INTRO!$C$29)</f>
        <v/>
      </c>
      <c r="AD19" s="168" t="str">
        <f>IF(ISBLANK(R19),"",R19*INTRO!$C$29)</f>
        <v/>
      </c>
      <c r="AE19" s="168" t="str">
        <f>IF(ISBLANK(S19),"",S19*INTRO!$C$29)</f>
        <v/>
      </c>
      <c r="AF19" s="168" t="str">
        <f>IF(ISBLANK(T19),"",T19*INTRO!$C$29)</f>
        <v/>
      </c>
      <c r="AG19" s="168" t="str">
        <f>IF(ISBLANK(U19),"",U19*INTRO!$C$29)</f>
        <v/>
      </c>
      <c r="AH19" s="168" t="str">
        <f>IF(ISBLANK(V19),"",V19*INTRO!$C$29)</f>
        <v/>
      </c>
      <c r="AI19" s="168" t="str">
        <f>IF(ISBLANK(W19),"",W19*INTRO!$C$29)</f>
        <v/>
      </c>
      <c r="AJ19" s="230"/>
    </row>
    <row r="20" spans="2:36" x14ac:dyDescent="0.25">
      <c r="B20" s="160" t="s">
        <v>131</v>
      </c>
      <c r="C20" s="161"/>
      <c r="F20" s="166">
        <v>170406</v>
      </c>
      <c r="G20" s="167" t="s">
        <v>138</v>
      </c>
      <c r="H20" s="167" t="s">
        <v>47</v>
      </c>
      <c r="I20" s="168">
        <v>0</v>
      </c>
      <c r="J20" s="169">
        <v>7310</v>
      </c>
      <c r="K20" s="169">
        <v>7310</v>
      </c>
      <c r="L20" s="168"/>
      <c r="M20" s="168"/>
      <c r="N20" s="168"/>
      <c r="O20" s="168"/>
      <c r="P20" s="168"/>
      <c r="Q20" s="168"/>
      <c r="R20" s="168"/>
      <c r="S20" s="168"/>
      <c r="T20" s="168"/>
      <c r="U20" s="168"/>
      <c r="V20" s="168"/>
      <c r="W20" s="168"/>
      <c r="X20" s="168" t="str">
        <f>IF(ISBLANK(L20),"",L20*INTRO!$C$29)</f>
        <v/>
      </c>
      <c r="Y20" s="168" t="str">
        <f>IF(ISBLANK(M20),"",M20*INTRO!$C$29)</f>
        <v/>
      </c>
      <c r="Z20" s="168" t="str">
        <f>IF(ISBLANK(N20),"",N20*INTRO!$C$29)</f>
        <v/>
      </c>
      <c r="AA20" s="168" t="str">
        <f>IF(ISBLANK(O20),"",O20*INTRO!$C$29)</f>
        <v/>
      </c>
      <c r="AB20" s="168" t="str">
        <f>IF(ISBLANK(P20),"",P20*INTRO!$C$29)</f>
        <v/>
      </c>
      <c r="AC20" s="168" t="str">
        <f>IF(ISBLANK(Q20),"",Q20*INTRO!$C$29)</f>
        <v/>
      </c>
      <c r="AD20" s="168" t="str">
        <f>IF(ISBLANK(R20),"",R20*INTRO!$C$29)</f>
        <v/>
      </c>
      <c r="AE20" s="168" t="str">
        <f>IF(ISBLANK(S20),"",S20*INTRO!$C$29)</f>
        <v/>
      </c>
      <c r="AF20" s="168" t="str">
        <f>IF(ISBLANK(T20),"",T20*INTRO!$C$29)</f>
        <v/>
      </c>
      <c r="AG20" s="168" t="str">
        <f>IF(ISBLANK(U20),"",U20*INTRO!$C$29)</f>
        <v/>
      </c>
      <c r="AH20" s="168" t="str">
        <f>IF(ISBLANK(V20),"",V20*INTRO!$C$29)</f>
        <v/>
      </c>
      <c r="AI20" s="168" t="str">
        <f>IF(ISBLANK(W20),"",W20*INTRO!$C$29)</f>
        <v/>
      </c>
      <c r="AJ20" s="230"/>
    </row>
    <row r="21" spans="2:36" x14ac:dyDescent="0.25">
      <c r="F21" s="166">
        <v>170407</v>
      </c>
      <c r="G21" s="167" t="s">
        <v>139</v>
      </c>
      <c r="H21" s="167" t="s">
        <v>47</v>
      </c>
      <c r="I21" s="168">
        <v>0</v>
      </c>
      <c r="J21" s="168">
        <v>1500</v>
      </c>
      <c r="K21" s="169"/>
      <c r="L21" s="168">
        <f>0.0515*L89</f>
        <v>4.3311499999999998E-3</v>
      </c>
      <c r="M21" s="168">
        <f>0.03*M89</f>
        <v>2.1299999999999999E-2</v>
      </c>
      <c r="N21" s="168">
        <f>0.05*N89</f>
        <v>5.6499999999999995E-2</v>
      </c>
      <c r="O21" s="168">
        <f>0.045*O89</f>
        <v>2.9249999999999998E-2</v>
      </c>
      <c r="P21" s="168">
        <f>0.08*P89</f>
        <v>6.7279999999999996E-3</v>
      </c>
      <c r="Q21" s="168">
        <f>0.025*Q89</f>
        <v>1.495E-2</v>
      </c>
      <c r="R21" s="168">
        <f>0.312*R89</f>
        <v>0.312</v>
      </c>
      <c r="S21" s="168">
        <f>0.08*S89</f>
        <v>6.6799999999999998E-2</v>
      </c>
      <c r="T21" s="168">
        <f>0.23*T89</f>
        <v>0.21102500000000002</v>
      </c>
      <c r="U21" s="168">
        <f>0.0008*U89</f>
        <v>4.9600000000000002E-4</v>
      </c>
      <c r="V21" s="168">
        <f>0.0508*V89</f>
        <v>4.5872400000000001E-2</v>
      </c>
      <c r="W21" s="168">
        <f>0.015*W89</f>
        <v>2.8124999999999998E-4</v>
      </c>
      <c r="X21" s="168">
        <f>IF(ISBLANK(L21),"",L21*INTRO!$C$29)</f>
        <v>0.43311499999999997</v>
      </c>
      <c r="Y21" s="168">
        <f>IF(ISBLANK(M21),"",M21*INTRO!$C$29)</f>
        <v>2.13</v>
      </c>
      <c r="Z21" s="168">
        <f>IF(ISBLANK(N21),"",N21*INTRO!$C$29)</f>
        <v>5.6499999999999995</v>
      </c>
      <c r="AA21" s="168">
        <f>IF(ISBLANK(O21),"",O21*INTRO!$C$29)</f>
        <v>2.9249999999999998</v>
      </c>
      <c r="AB21" s="168">
        <f>IF(ISBLANK(P21),"",P21*INTRO!$C$29)</f>
        <v>0.67279999999999995</v>
      </c>
      <c r="AC21" s="168">
        <f>IF(ISBLANK(Q21),"",Q21*INTRO!$C$29)</f>
        <v>1.4949999999999999</v>
      </c>
      <c r="AD21" s="168">
        <f>IF(ISBLANK(R21),"",R21*INTRO!$C$29)</f>
        <v>31.2</v>
      </c>
      <c r="AE21" s="168">
        <f>IF(ISBLANK(S21),"",S21*INTRO!$C$29)</f>
        <v>6.68</v>
      </c>
      <c r="AF21" s="168">
        <f>IF(ISBLANK(T21),"",T21*INTRO!$C$29)</f>
        <v>21.102500000000003</v>
      </c>
      <c r="AG21" s="168">
        <f>IF(ISBLANK(U21),"",U21*INTRO!$C$29)</f>
        <v>4.9600000000000005E-2</v>
      </c>
      <c r="AH21" s="168">
        <f>IF(ISBLANK(V21),"",V21*INTRO!$C$29)</f>
        <v>4.5872400000000004</v>
      </c>
      <c r="AI21" s="168">
        <f>IF(ISBLANK(W21),"",W21*INTRO!$C$29)</f>
        <v>2.8124999999999997E-2</v>
      </c>
      <c r="AJ21" s="230"/>
    </row>
    <row r="22" spans="2:36" x14ac:dyDescent="0.25">
      <c r="B22" s="168" t="s">
        <v>11</v>
      </c>
      <c r="C22" s="168">
        <v>0.48</v>
      </c>
      <c r="F22" s="221">
        <v>170411</v>
      </c>
      <c r="G22" s="222" t="s">
        <v>1080</v>
      </c>
      <c r="H22" s="167" t="s">
        <v>47</v>
      </c>
      <c r="I22" s="168">
        <v>0</v>
      </c>
      <c r="J22" s="168">
        <v>1250</v>
      </c>
      <c r="K22" s="169"/>
      <c r="L22" s="168"/>
      <c r="M22" s="168"/>
      <c r="N22" s="168"/>
      <c r="O22" s="168"/>
      <c r="P22" s="168"/>
      <c r="Q22" s="168"/>
      <c r="R22" s="168"/>
      <c r="S22" s="168"/>
      <c r="T22" s="168"/>
      <c r="U22" s="168"/>
      <c r="V22" s="168"/>
      <c r="W22" s="168"/>
      <c r="X22" s="168"/>
      <c r="Y22" s="168"/>
      <c r="Z22" s="168"/>
      <c r="AA22" s="168"/>
      <c r="AB22" s="168"/>
      <c r="AC22" s="168"/>
      <c r="AD22" s="168"/>
      <c r="AE22" s="168"/>
      <c r="AF22" s="168"/>
      <c r="AG22" s="168"/>
      <c r="AH22" s="168"/>
      <c r="AI22" s="168"/>
      <c r="AJ22" s="230"/>
    </row>
    <row r="23" spans="2:36" x14ac:dyDescent="0.25">
      <c r="B23" s="168" t="s">
        <v>89</v>
      </c>
      <c r="C23" s="168">
        <v>0.2</v>
      </c>
      <c r="F23" s="166">
        <v>170504</v>
      </c>
      <c r="G23" s="167" t="s">
        <v>140</v>
      </c>
      <c r="H23" s="167" t="s">
        <v>71</v>
      </c>
      <c r="I23" s="168">
        <v>8</v>
      </c>
      <c r="J23" s="169">
        <f>(((2850+2600+400+1600+2350+1500+2000+2400+2100+1900+1700+1590+2700+2600+2400+2700)/16)+2050)/2</f>
        <v>2068.4375</v>
      </c>
      <c r="K23" s="169">
        <f>(((2850+2600+400+1600+2350+1500+2000+2400+2100+1900+1700+1590+2700+2600+2400+2700)/16)+2050)/2</f>
        <v>2068.4375</v>
      </c>
      <c r="L23" s="168">
        <f>0.051*L89</f>
        <v>4.2890999999999997E-3</v>
      </c>
      <c r="M23" s="168">
        <f>0.14*M89</f>
        <v>9.9400000000000002E-2</v>
      </c>
      <c r="N23" s="168">
        <f>0.025*N89</f>
        <v>2.8249999999999997E-2</v>
      </c>
      <c r="O23" s="168">
        <f>0.09*O89</f>
        <v>5.8499999999999996E-2</v>
      </c>
      <c r="P23" s="168">
        <f>0.051*P89</f>
        <v>4.2890999999999997E-3</v>
      </c>
      <c r="Q23" s="168">
        <f>0.132*Q89</f>
        <v>7.8936000000000006E-2</v>
      </c>
      <c r="R23" s="168">
        <f>0.09*R89</f>
        <v>0.09</v>
      </c>
      <c r="S23" s="168">
        <f>0.025*S89</f>
        <v>2.0875000000000001E-2</v>
      </c>
      <c r="T23" s="168">
        <f>0.0575*T89</f>
        <v>5.2756250000000005E-2</v>
      </c>
      <c r="U23" s="168">
        <f>0.7576*U89</f>
        <v>0.46971200000000002</v>
      </c>
      <c r="V23" s="168">
        <f>0.038*V89</f>
        <v>3.4313999999999997E-2</v>
      </c>
      <c r="W23" s="168">
        <f>0.346*W89</f>
        <v>6.4874999999999993E-3</v>
      </c>
      <c r="X23" s="168">
        <f>IF(ISBLANK(L23),"",L23*INTRO!$C$29)+IF(INTRO!E36&gt;=1,INTRO!C29/INTRO!C36*INTRO!E36*3,0)*J23/1000/C41</f>
        <v>0.42890999999999996</v>
      </c>
      <c r="Y23" s="168">
        <f>IF(ISBLANK(M23),"",M23*INTRO!$C$29)</f>
        <v>9.94</v>
      </c>
      <c r="Z23" s="168">
        <f>IF(ISBLANK(N23),"",N23*INTRO!$C$29)</f>
        <v>2.8249999999999997</v>
      </c>
      <c r="AA23" s="168">
        <f>IF(ISBLANK(O23),"",O23*INTRO!$C$29)</f>
        <v>5.85</v>
      </c>
      <c r="AB23" s="168">
        <f>IF(ISBLANK(P23),"",P23*INTRO!$C$29)+IF(INTRO!E36&gt;=1,INTRO!C29/INTRO!C36*INTRO!E36*3,0)*J23/1000/C41</f>
        <v>0.42890999999999996</v>
      </c>
      <c r="AC23" s="168">
        <f>IF(ISBLANK(Q23),"",Q23*INTRO!$C$29)</f>
        <v>7.8936000000000011</v>
      </c>
      <c r="AD23" s="168">
        <f>IF(ISBLANK(R23),"",R23*INTRO!$C$29)</f>
        <v>9</v>
      </c>
      <c r="AE23" s="168">
        <f>IF(ISBLANK(S23),"",S23*INTRO!$C$29)</f>
        <v>2.0874999999999999</v>
      </c>
      <c r="AF23" s="168">
        <f>IF(ISBLANK(T23),"",T23*INTRO!$C$29)</f>
        <v>5.2756250000000007</v>
      </c>
      <c r="AG23" s="168">
        <f>IF(ISBLANK(U23),"",U23*INTRO!$C$29)</f>
        <v>46.971200000000003</v>
      </c>
      <c r="AH23" s="168">
        <f>IF(ISBLANK(V23),"",V23*INTRO!$C$29)</f>
        <v>3.4313999999999996</v>
      </c>
      <c r="AI23" s="168">
        <f>IF(ISBLANK(W23),"",W23*INTRO!$C$29)</f>
        <v>0.64874999999999994</v>
      </c>
      <c r="AJ23" s="230"/>
    </row>
    <row r="24" spans="2:36" ht="26.4" x14ac:dyDescent="0.25">
      <c r="B24" s="168" t="s">
        <v>88</v>
      </c>
      <c r="C24" s="168">
        <v>0.09</v>
      </c>
      <c r="F24" s="166">
        <v>170107</v>
      </c>
      <c r="G24" s="167" t="s">
        <v>163</v>
      </c>
      <c r="H24" s="167" t="s">
        <v>62</v>
      </c>
      <c r="I24" s="168">
        <v>8</v>
      </c>
      <c r="J24" s="168">
        <v>2200</v>
      </c>
      <c r="K24" s="169">
        <v>2000</v>
      </c>
      <c r="L24" s="168"/>
      <c r="M24" s="168"/>
      <c r="N24" s="168"/>
      <c r="O24" s="168"/>
      <c r="Q24" s="168"/>
      <c r="R24" s="168"/>
      <c r="S24" s="168"/>
      <c r="T24" s="168"/>
      <c r="U24" s="168"/>
      <c r="V24" s="168"/>
      <c r="W24" s="168"/>
      <c r="X24" s="168" t="str">
        <f>IF(ISBLANK(L24),"",L24*INTRO!$C$29)</f>
        <v/>
      </c>
      <c r="Y24" s="168" t="str">
        <f>IF(ISBLANK(M24),"",M24*INTRO!$C$29)</f>
        <v/>
      </c>
      <c r="Z24" s="168" t="str">
        <f>IF(ISBLANK(N24),"",N24*INTRO!$C$29)</f>
        <v/>
      </c>
      <c r="AA24" s="168" t="str">
        <f>IF(ISBLANK(O24),"",O24*INTRO!$C$29)</f>
        <v/>
      </c>
      <c r="AB24" s="168" t="str">
        <f>IF(ISBLANK(P24),"",P24*INTRO!$C$29)</f>
        <v/>
      </c>
      <c r="AC24" s="168" t="str">
        <f>IF(ISBLANK(Q24),"",Q24*INTRO!$C$29)</f>
        <v/>
      </c>
      <c r="AD24" s="168" t="str">
        <f>IF(ISBLANK(R24),"",R24*INTRO!$C$29)</f>
        <v/>
      </c>
      <c r="AE24" s="168" t="str">
        <f>IF(ISBLANK(S24),"",S24*INTRO!$C$29)</f>
        <v/>
      </c>
      <c r="AF24" s="168" t="str">
        <f>IF(ISBLANK(T24),"",T24*INTRO!$C$29)</f>
        <v/>
      </c>
      <c r="AG24" s="168" t="str">
        <f>IF(ISBLANK(U24),"",U24*INTRO!$C$29)</f>
        <v/>
      </c>
      <c r="AH24" s="168" t="str">
        <f>IF(ISBLANK(V24),"",V24*INTRO!$C$29)</f>
        <v/>
      </c>
      <c r="AI24" s="168" t="str">
        <f>IF(ISBLANK(W24),"",W24*INTRO!$C$29)</f>
        <v/>
      </c>
      <c r="AJ24" s="290"/>
    </row>
    <row r="25" spans="2:36" ht="26.4" x14ac:dyDescent="0.25">
      <c r="B25" s="168" t="s">
        <v>26</v>
      </c>
      <c r="C25" s="168">
        <v>1.4999999999999999E-2</v>
      </c>
      <c r="F25" s="166">
        <v>170604</v>
      </c>
      <c r="G25" s="167" t="s">
        <v>141</v>
      </c>
      <c r="H25" s="167" t="s">
        <v>64</v>
      </c>
      <c r="I25" s="168">
        <v>28</v>
      </c>
      <c r="J25" s="169">
        <f>(25+75+75+45+50+45+45+17.5+190+145)/10</f>
        <v>71.25</v>
      </c>
      <c r="K25" s="169">
        <f>(25+75+75+45+50+45+45+17.5+190+145)/10</f>
        <v>71.25</v>
      </c>
      <c r="L25" s="168"/>
      <c r="M25" s="168"/>
      <c r="N25" s="168"/>
      <c r="O25" s="168"/>
      <c r="P25" s="168"/>
      <c r="Q25" s="168"/>
      <c r="R25" s="168"/>
      <c r="S25" s="168"/>
      <c r="T25" s="168"/>
      <c r="U25" s="168"/>
      <c r="V25" s="168"/>
      <c r="W25" s="168"/>
      <c r="X25" s="168" t="str">
        <f>IF(ISBLANK(L25),"",L25*INTRO!$C$29)</f>
        <v/>
      </c>
      <c r="Y25" s="168" t="str">
        <f>IF(ISBLANK(M25),"",M25*INTRO!$C$29)</f>
        <v/>
      </c>
      <c r="Z25" s="168" t="str">
        <f>IF(ISBLANK(N25),"",N25*INTRO!$C$29)</f>
        <v/>
      </c>
      <c r="AA25" s="168" t="str">
        <f>IF(ISBLANK(O25),"",O25*INTRO!$C$29)</f>
        <v/>
      </c>
      <c r="AB25" s="168" t="str">
        <f>IF(ISBLANK(P25),"",P25*INTRO!$C$29)</f>
        <v/>
      </c>
      <c r="AC25" s="168" t="str">
        <f>IF(ISBLANK(Q25),"",Q25*INTRO!$C$29)</f>
        <v/>
      </c>
      <c r="AD25" s="168" t="str">
        <f>IF(ISBLANK(R25),"",R25*INTRO!$C$29)</f>
        <v/>
      </c>
      <c r="AE25" s="168" t="str">
        <f>IF(ISBLANK(S25),"",S25*INTRO!$C$29)</f>
        <v/>
      </c>
      <c r="AF25" s="168" t="str">
        <f>IF(ISBLANK(T25),"",T25*INTRO!$C$29)</f>
        <v/>
      </c>
      <c r="AG25" s="168" t="str">
        <f>IF(ISBLANK(U25),"",U25*INTRO!$C$29)</f>
        <v/>
      </c>
      <c r="AH25" s="168" t="str">
        <f>IF(ISBLANK(V25),"",V25*INTRO!$C$29)</f>
        <v/>
      </c>
      <c r="AI25" s="168" t="str">
        <f>IF(ISBLANK(W25),"",W25*INTRO!$C$29)</f>
        <v/>
      </c>
      <c r="AJ25" s="230"/>
    </row>
    <row r="26" spans="2:36" ht="26.4" x14ac:dyDescent="0.25">
      <c r="F26" s="166">
        <v>170904</v>
      </c>
      <c r="G26" s="167" t="s">
        <v>144</v>
      </c>
      <c r="H26" s="167" t="s">
        <v>64</v>
      </c>
      <c r="I26" s="168">
        <v>12</v>
      </c>
      <c r="J26" s="168">
        <v>1250</v>
      </c>
      <c r="K26" s="169"/>
      <c r="L26" s="168">
        <f t="shared" ref="L26:T26" si="1">0.025*L89</f>
        <v>2.1024999999999998E-3</v>
      </c>
      <c r="M26" s="168">
        <f t="shared" si="1"/>
        <v>1.7749999999999998E-2</v>
      </c>
      <c r="N26" s="168">
        <f t="shared" si="1"/>
        <v>2.8249999999999997E-2</v>
      </c>
      <c r="O26" s="168">
        <f t="shared" si="1"/>
        <v>1.6250000000000001E-2</v>
      </c>
      <c r="P26" s="168">
        <f t="shared" si="1"/>
        <v>2.1024999999999998E-3</v>
      </c>
      <c r="Q26" s="168">
        <f t="shared" si="1"/>
        <v>1.495E-2</v>
      </c>
      <c r="R26" s="168">
        <f t="shared" si="1"/>
        <v>2.5000000000000001E-2</v>
      </c>
      <c r="S26" s="168">
        <f t="shared" si="1"/>
        <v>2.0875000000000001E-2</v>
      </c>
      <c r="T26" s="168">
        <f t="shared" si="1"/>
        <v>2.29375E-2</v>
      </c>
      <c r="U26" s="168"/>
      <c r="V26" s="168">
        <f>0.025*V89</f>
        <v>2.2575000000000001E-2</v>
      </c>
      <c r="W26" s="168">
        <f>0.04*W89</f>
        <v>7.5000000000000002E-4</v>
      </c>
      <c r="X26" s="168">
        <f>IF(ISBLANK(L26),"",L26*INTRO!$C$29)</f>
        <v>0.21024999999999996</v>
      </c>
      <c r="Y26" s="168">
        <f>IF(ISBLANK(M26),"",M26*INTRO!$C$29)</f>
        <v>1.7749999999999999</v>
      </c>
      <c r="Z26" s="168">
        <f>IF(ISBLANK(N26),"",N26*INTRO!$C$29)</f>
        <v>2.8249999999999997</v>
      </c>
      <c r="AA26" s="168">
        <f>IF(ISBLANK(O26),"",O26*INTRO!$C$29)</f>
        <v>1.625</v>
      </c>
      <c r="AB26" s="168">
        <f>IF(ISBLANK(P26),"",P26*INTRO!$C$29)</f>
        <v>0.21024999999999996</v>
      </c>
      <c r="AC26" s="168">
        <f>IF(ISBLANK(Q26),"",Q26*INTRO!$C$29)</f>
        <v>1.4949999999999999</v>
      </c>
      <c r="AD26" s="168">
        <f>IF(ISBLANK(R26),"",R26*INTRO!$C$29)</f>
        <v>2.5</v>
      </c>
      <c r="AE26" s="168">
        <f>IF(ISBLANK(S26),"",S26*INTRO!$C$29)</f>
        <v>2.0874999999999999</v>
      </c>
      <c r="AF26" s="168">
        <f>IF(ISBLANK(T26),"",T26*INTRO!$C$29)</f>
        <v>2.2937500000000002</v>
      </c>
      <c r="AG26" s="168" t="str">
        <f>IF(ISBLANK(U26),"",U26*INTRO!$C$29)</f>
        <v/>
      </c>
      <c r="AH26" s="168">
        <f>IF(ISBLANK(V26),"",V26*INTRO!$C$29)</f>
        <v>2.2575000000000003</v>
      </c>
      <c r="AI26" s="168">
        <f>IF(ISBLANK(W26),"",W26*INTRO!$C$29)</f>
        <v>7.4999999999999997E-2</v>
      </c>
      <c r="AJ26" s="230"/>
    </row>
    <row r="27" spans="2:36" x14ac:dyDescent="0.25">
      <c r="B27" s="160" t="s">
        <v>176</v>
      </c>
      <c r="C27" s="161"/>
      <c r="E27" s="162">
        <v>18184.8</v>
      </c>
      <c r="F27" s="217" t="s">
        <v>369</v>
      </c>
      <c r="G27" s="167" t="s">
        <v>68</v>
      </c>
      <c r="H27" s="167" t="s">
        <v>68</v>
      </c>
      <c r="I27" s="168">
        <v>14</v>
      </c>
      <c r="J27" s="231">
        <v>900</v>
      </c>
      <c r="K27" s="169"/>
      <c r="L27" s="218">
        <f>0.02*L89</f>
        <v>1.6819999999999999E-3</v>
      </c>
      <c r="M27" s="218"/>
      <c r="N27" s="218"/>
      <c r="O27" s="168"/>
      <c r="P27" s="168">
        <f>0.02*P89</f>
        <v>1.6819999999999999E-3</v>
      </c>
      <c r="Q27" s="168"/>
      <c r="R27" s="168"/>
      <c r="S27" s="168"/>
      <c r="T27" s="168"/>
      <c r="U27" s="168"/>
      <c r="V27" s="168">
        <f>0.02*V89</f>
        <v>1.806E-2</v>
      </c>
      <c r="W27" s="168">
        <f>0.01*W89</f>
        <v>1.875E-4</v>
      </c>
      <c r="X27" s="168">
        <f>IF(ISBLANK(L27),"",L27*INTRO!$C$29)</f>
        <v>0.16819999999999999</v>
      </c>
      <c r="Y27" s="168" t="str">
        <f>IF(ISBLANK(M27),"",M27*INTRO!$C$29)</f>
        <v/>
      </c>
      <c r="Z27" s="168" t="str">
        <f>IF(ISBLANK(N27),"",N27*INTRO!$C$29)</f>
        <v/>
      </c>
      <c r="AA27" s="168" t="str">
        <f>IF(ISBLANK(O27),"",O27*INTRO!$C$29)</f>
        <v/>
      </c>
      <c r="AB27" s="168">
        <f>IF(ISBLANK(P27),"",P27*INTRO!$C$29)</f>
        <v>0.16819999999999999</v>
      </c>
      <c r="AC27" s="168" t="str">
        <f>IF(ISBLANK(Q27),"",Q27*INTRO!$C$29)</f>
        <v/>
      </c>
      <c r="AD27" s="168" t="str">
        <f>IF(ISBLANK(R27),"",R27*INTRO!$C$29)</f>
        <v/>
      </c>
      <c r="AE27" s="168" t="str">
        <f>IF(ISBLANK(S27),"",S27*INTRO!$C$29)</f>
        <v/>
      </c>
      <c r="AF27" s="168" t="str">
        <f>IF(ISBLANK(T27),"",T27*INTRO!$C$29)</f>
        <v/>
      </c>
      <c r="AG27" s="168" t="str">
        <f>IF(ISBLANK(U27),"",U27*INTRO!$C$29)</f>
        <v/>
      </c>
      <c r="AH27" s="168">
        <f>IF(ISBLANK(V27),"",V27*INTRO!$C$29)</f>
        <v>1.806</v>
      </c>
      <c r="AI27" s="168">
        <f>IF(ISBLANK(W27),"",W27*INTRO!$C$29)</f>
        <v>1.8749999999999999E-2</v>
      </c>
      <c r="AJ27" s="230"/>
    </row>
    <row r="28" spans="2:36" x14ac:dyDescent="0.25">
      <c r="E28" s="162">
        <v>257315.99999999997</v>
      </c>
      <c r="F28" s="221">
        <v>150101</v>
      </c>
      <c r="G28" s="222" t="s">
        <v>1086</v>
      </c>
      <c r="H28" s="223" t="s">
        <v>1087</v>
      </c>
      <c r="I28" s="168">
        <v>30</v>
      </c>
      <c r="J28" s="168">
        <f>+J27</f>
        <v>900</v>
      </c>
      <c r="K28" s="169"/>
      <c r="L28" s="168"/>
      <c r="M28" s="168"/>
      <c r="N28" s="168"/>
      <c r="O28" s="168"/>
      <c r="P28" s="168"/>
      <c r="Q28" s="168"/>
      <c r="R28" s="168"/>
      <c r="S28" s="168"/>
      <c r="T28" s="168"/>
      <c r="U28" s="168"/>
      <c r="V28" s="168"/>
      <c r="W28" s="168"/>
      <c r="X28" s="168"/>
      <c r="Y28" s="168"/>
      <c r="Z28" s="168"/>
      <c r="AA28" s="168"/>
      <c r="AB28" s="168"/>
      <c r="AC28" s="168"/>
      <c r="AD28" s="168"/>
      <c r="AE28" s="168"/>
      <c r="AF28" s="168"/>
      <c r="AG28" s="168"/>
      <c r="AH28" s="168"/>
      <c r="AI28" s="168"/>
      <c r="AJ28" s="230"/>
    </row>
    <row r="29" spans="2:36" ht="26.4" x14ac:dyDescent="0.25">
      <c r="B29" s="168" t="s">
        <v>0</v>
      </c>
      <c r="C29" s="168" t="s">
        <v>175</v>
      </c>
      <c r="E29" s="162">
        <v>450306</v>
      </c>
      <c r="F29" s="221">
        <v>150102</v>
      </c>
      <c r="G29" s="222" t="s">
        <v>1088</v>
      </c>
      <c r="H29" s="223" t="s">
        <v>1087</v>
      </c>
      <c r="I29" s="168">
        <v>26</v>
      </c>
      <c r="J29" s="169">
        <f>+J10</f>
        <v>1243.8888888888889</v>
      </c>
      <c r="K29" s="169"/>
      <c r="L29" s="168"/>
      <c r="M29" s="168"/>
      <c r="N29" s="168"/>
      <c r="O29" s="168"/>
      <c r="P29" s="168"/>
      <c r="Q29" s="168"/>
      <c r="R29" s="168"/>
      <c r="S29" s="168"/>
      <c r="T29" s="168"/>
      <c r="U29" s="168"/>
      <c r="V29" s="168"/>
      <c r="W29" s="168"/>
      <c r="X29" s="168"/>
      <c r="Y29" s="168"/>
      <c r="Z29" s="168"/>
      <c r="AA29" s="168"/>
      <c r="AB29" s="168"/>
      <c r="AC29" s="168"/>
      <c r="AD29" s="168"/>
      <c r="AE29" s="168"/>
      <c r="AF29" s="168"/>
      <c r="AG29" s="168"/>
      <c r="AH29" s="168"/>
      <c r="AI29" s="168"/>
      <c r="AJ29" s="230"/>
    </row>
    <row r="30" spans="2:36" ht="26.4" x14ac:dyDescent="0.25">
      <c r="B30" s="168" t="s">
        <v>47</v>
      </c>
      <c r="C30" s="168" t="s">
        <v>175</v>
      </c>
      <c r="E30" s="162">
        <v>112577.25</v>
      </c>
      <c r="F30" s="221">
        <v>150103</v>
      </c>
      <c r="G30" s="222" t="s">
        <v>1089</v>
      </c>
      <c r="H30" s="223" t="s">
        <v>1087</v>
      </c>
      <c r="I30" s="168">
        <v>20</v>
      </c>
      <c r="J30" s="169">
        <f>+J8</f>
        <v>545.5</v>
      </c>
      <c r="K30" s="169"/>
      <c r="L30" s="168"/>
      <c r="M30" s="168"/>
      <c r="N30" s="168"/>
      <c r="O30" s="168"/>
      <c r="P30" s="168"/>
      <c r="Q30" s="168"/>
      <c r="R30" s="168"/>
      <c r="S30" s="168"/>
      <c r="T30" s="168"/>
      <c r="U30" s="168"/>
      <c r="V30" s="168"/>
      <c r="W30" s="168"/>
      <c r="X30" s="168"/>
      <c r="Y30" s="168"/>
      <c r="Z30" s="168"/>
      <c r="AA30" s="168"/>
      <c r="AB30" s="168"/>
      <c r="AC30" s="168"/>
      <c r="AD30" s="168"/>
      <c r="AE30" s="168"/>
      <c r="AF30" s="168"/>
      <c r="AG30" s="168"/>
      <c r="AH30" s="168"/>
      <c r="AI30" s="168"/>
      <c r="AJ30" s="230"/>
    </row>
    <row r="31" spans="2:36" ht="26.4" x14ac:dyDescent="0.25">
      <c r="B31" s="168" t="s">
        <v>35</v>
      </c>
      <c r="C31" s="168">
        <v>0.25</v>
      </c>
      <c r="D31" s="162" t="s">
        <v>872</v>
      </c>
      <c r="E31" s="162">
        <v>412751.60403299727</v>
      </c>
      <c r="F31" s="221">
        <v>150104</v>
      </c>
      <c r="G31" s="222" t="s">
        <v>1090</v>
      </c>
      <c r="H31" s="223" t="s">
        <v>1087</v>
      </c>
      <c r="I31" s="168">
        <v>0</v>
      </c>
      <c r="J31" s="168"/>
      <c r="K31" s="169"/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  <c r="AC31" s="168"/>
      <c r="AD31" s="168"/>
      <c r="AE31" s="168"/>
      <c r="AF31" s="168"/>
      <c r="AG31" s="168"/>
      <c r="AH31" s="168"/>
      <c r="AI31" s="168"/>
      <c r="AJ31" s="230"/>
    </row>
    <row r="32" spans="2:36" x14ac:dyDescent="0.25">
      <c r="B32" s="168" t="s">
        <v>32</v>
      </c>
      <c r="C32" s="168" t="s">
        <v>175</v>
      </c>
      <c r="E32" s="162">
        <v>100816.79104477611</v>
      </c>
      <c r="F32" s="221">
        <v>150105</v>
      </c>
      <c r="G32" s="222" t="s">
        <v>1091</v>
      </c>
      <c r="H32" s="223" t="s">
        <v>1087</v>
      </c>
      <c r="I32" s="168">
        <v>26</v>
      </c>
      <c r="J32" s="168"/>
      <c r="K32" s="169"/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  <c r="AC32" s="168"/>
      <c r="AD32" s="168"/>
      <c r="AE32" s="168"/>
      <c r="AF32" s="168"/>
      <c r="AG32" s="168"/>
      <c r="AH32" s="168"/>
      <c r="AI32" s="168"/>
      <c r="AJ32" s="230"/>
    </row>
    <row r="33" spans="2:37" x14ac:dyDescent="0.25">
      <c r="B33" s="168" t="s">
        <v>2</v>
      </c>
      <c r="C33" s="168">
        <v>0.25</v>
      </c>
      <c r="D33" s="162" t="s">
        <v>872</v>
      </c>
      <c r="E33" s="162">
        <v>181012.14828048236</v>
      </c>
      <c r="F33" s="221">
        <v>150106</v>
      </c>
      <c r="G33" s="222" t="s">
        <v>1092</v>
      </c>
      <c r="H33" s="223" t="s">
        <v>1087</v>
      </c>
      <c r="I33" s="168">
        <v>26</v>
      </c>
      <c r="J33" s="168"/>
      <c r="K33" s="169"/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  <c r="AC33" s="168"/>
      <c r="AD33" s="168"/>
      <c r="AE33" s="168"/>
      <c r="AF33" s="168"/>
      <c r="AG33" s="168"/>
      <c r="AH33" s="168"/>
      <c r="AI33" s="168"/>
      <c r="AJ33" s="230"/>
    </row>
    <row r="34" spans="2:37" x14ac:dyDescent="0.25">
      <c r="B34" s="168" t="s">
        <v>48</v>
      </c>
      <c r="C34" s="168" t="s">
        <v>175</v>
      </c>
      <c r="E34" s="162">
        <v>120666</v>
      </c>
      <c r="F34" s="221" t="s">
        <v>586</v>
      </c>
      <c r="G34" s="222" t="s">
        <v>1093</v>
      </c>
      <c r="H34" s="223" t="s">
        <v>69</v>
      </c>
      <c r="I34" s="168">
        <v>80</v>
      </c>
      <c r="J34" s="168"/>
      <c r="K34" s="169"/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  <c r="AC34" s="168"/>
      <c r="AD34" s="168"/>
      <c r="AE34" s="168"/>
      <c r="AF34" s="168"/>
      <c r="AG34" s="168"/>
      <c r="AH34" s="168"/>
      <c r="AI34" s="168"/>
    </row>
    <row r="35" spans="2:37" ht="26.4" x14ac:dyDescent="0.25">
      <c r="B35" s="168" t="s">
        <v>1</v>
      </c>
      <c r="C35" s="168">
        <v>10</v>
      </c>
      <c r="D35" s="162" t="s">
        <v>872</v>
      </c>
      <c r="F35" s="221" t="s">
        <v>1094</v>
      </c>
      <c r="G35" s="222" t="s">
        <v>70</v>
      </c>
      <c r="H35" s="223" t="s">
        <v>65</v>
      </c>
      <c r="I35" s="168">
        <v>1250</v>
      </c>
      <c r="J35" s="168"/>
      <c r="K35" s="169"/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  <c r="AC35" s="168"/>
      <c r="AD35" s="168"/>
      <c r="AE35" s="168"/>
      <c r="AF35" s="168"/>
      <c r="AG35" s="168"/>
      <c r="AH35" s="168"/>
      <c r="AI35" s="168"/>
      <c r="AK35" s="230"/>
    </row>
    <row r="36" spans="2:37" ht="26.4" x14ac:dyDescent="0.25">
      <c r="B36" s="168" t="s">
        <v>63</v>
      </c>
      <c r="C36" s="168">
        <v>10</v>
      </c>
      <c r="D36" s="162" t="s">
        <v>872</v>
      </c>
      <c r="F36" s="166">
        <v>200301</v>
      </c>
      <c r="G36" s="167" t="s">
        <v>148</v>
      </c>
      <c r="H36" s="167" t="s">
        <v>64</v>
      </c>
      <c r="I36" s="168">
        <v>66</v>
      </c>
      <c r="J36" s="231">
        <v>900</v>
      </c>
      <c r="K36" s="169"/>
      <c r="L36" s="168">
        <f>0.01*L89</f>
        <v>8.4099999999999995E-4</v>
      </c>
      <c r="M36" s="168">
        <f>0.005*M89</f>
        <v>3.5499999999999998E-3</v>
      </c>
      <c r="N36" s="168">
        <f>0.005*N89</f>
        <v>5.6499999999999996E-3</v>
      </c>
      <c r="O36" s="168">
        <f>0.005*O89</f>
        <v>3.2500000000000003E-3</v>
      </c>
      <c r="P36" s="168">
        <f>0.01*P89</f>
        <v>8.4099999999999995E-4</v>
      </c>
      <c r="Q36" s="168">
        <f>0.005*Q89</f>
        <v>2.99E-3</v>
      </c>
      <c r="R36" s="168">
        <f>0.005*R89</f>
        <v>5.0000000000000001E-3</v>
      </c>
      <c r="S36" s="168">
        <f>0.005*S89</f>
        <v>4.1749999999999999E-3</v>
      </c>
      <c r="T36" s="168">
        <f>0.005*T89</f>
        <v>4.5875000000000004E-3</v>
      </c>
      <c r="U36" s="168"/>
      <c r="V36" s="168">
        <f>0.005*V89</f>
        <v>4.5149999999999999E-3</v>
      </c>
      <c r="W36" s="168">
        <f>0.005*W89</f>
        <v>9.3750000000000002E-5</v>
      </c>
      <c r="X36" s="168">
        <f>IF(ISBLANK(L36),"",L36*INTRO!$C$29)</f>
        <v>8.4099999999999994E-2</v>
      </c>
      <c r="Y36" s="168">
        <f>IF(ISBLANK(M36),"",M36*INTRO!$C$29)</f>
        <v>0.35499999999999998</v>
      </c>
      <c r="Z36" s="168">
        <f>IF(ISBLANK(N36),"",N36*INTRO!$C$29)</f>
        <v>0.56499999999999995</v>
      </c>
      <c r="AA36" s="168">
        <f>IF(ISBLANK(O36),"",O36*INTRO!$C$29)</f>
        <v>0.32500000000000001</v>
      </c>
      <c r="AB36" s="168">
        <f>IF(ISBLANK(P36),"",P36*INTRO!$C$29)</f>
        <v>8.4099999999999994E-2</v>
      </c>
      <c r="AC36" s="168">
        <f>IF(ISBLANK(Q36),"",Q36*INTRO!$C$29)</f>
        <v>0.29899999999999999</v>
      </c>
      <c r="AD36" s="168">
        <f>IF(ISBLANK(R36),"",R36*INTRO!$C$29)</f>
        <v>0.5</v>
      </c>
      <c r="AE36" s="168">
        <f>IF(ISBLANK(S36),"",S36*INTRO!$C$29)</f>
        <v>0.41749999999999998</v>
      </c>
      <c r="AF36" s="168">
        <f>IF(ISBLANK(T36),"",T36*INTRO!$C$29)</f>
        <v>0.45875000000000005</v>
      </c>
      <c r="AG36" s="168" t="str">
        <f>IF(ISBLANK(U36),"",U36*INTRO!$C$29)</f>
        <v/>
      </c>
      <c r="AH36" s="168">
        <f>IF(ISBLANK(V36),"",V36*INTRO!$C$29)</f>
        <v>0.45150000000000001</v>
      </c>
      <c r="AI36" s="168">
        <f>IF(ISBLANK(W36),"",W36*INTRO!$C$29)</f>
        <v>9.3749999999999997E-3</v>
      </c>
      <c r="AJ36" s="230"/>
      <c r="AK36" s="230"/>
    </row>
    <row r="37" spans="2:37" x14ac:dyDescent="0.25">
      <c r="B37" s="168" t="s">
        <v>34</v>
      </c>
      <c r="C37" s="168" t="s">
        <v>175</v>
      </c>
      <c r="F37" s="166">
        <v>200307</v>
      </c>
      <c r="G37" s="167" t="s">
        <v>1096</v>
      </c>
      <c r="H37" s="167" t="s">
        <v>72</v>
      </c>
      <c r="I37" s="168">
        <v>26</v>
      </c>
      <c r="J37" s="168">
        <v>1250</v>
      </c>
      <c r="K37" s="169"/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 t="str">
        <f>IF(ISBLANK(L37),"",L37*INTRO!$C$29)</f>
        <v/>
      </c>
      <c r="Y37" s="168" t="str">
        <f>IF(ISBLANK(M37),"",M37*INTRO!$C$29)</f>
        <v/>
      </c>
      <c r="Z37" s="168" t="str">
        <f>IF(ISBLANK(N37),"",N37*INTRO!$C$29)</f>
        <v/>
      </c>
      <c r="AA37" s="168" t="str">
        <f>IF(ISBLANK(O37),"",O37*INTRO!$C$29)</f>
        <v/>
      </c>
      <c r="AB37" s="168" t="str">
        <f>IF(ISBLANK(P37),"",P37*INTRO!$C$29)</f>
        <v/>
      </c>
      <c r="AC37" s="168" t="str">
        <f>IF(ISBLANK(Q37),"",Q37*INTRO!$C$29)</f>
        <v/>
      </c>
      <c r="AD37" s="168" t="str">
        <f>IF(ISBLANK(R37),"",R37*INTRO!$C$29)</f>
        <v/>
      </c>
      <c r="AE37" s="168" t="str">
        <f>IF(ISBLANK(S37),"",S37*INTRO!$C$29)</f>
        <v/>
      </c>
      <c r="AF37" s="168" t="str">
        <f>IF(ISBLANK(T37),"",T37*INTRO!$C$29)</f>
        <v/>
      </c>
      <c r="AG37" s="168" t="str">
        <f>IF(ISBLANK(U37),"",U37*INTRO!$C$29)</f>
        <v/>
      </c>
      <c r="AH37" s="168" t="str">
        <f>IF(ISBLANK(V37),"",V37*INTRO!$C$29)</f>
        <v/>
      </c>
      <c r="AI37" s="168" t="str">
        <f>IF(ISBLANK(W37),"",W37*INTRO!$C$29)</f>
        <v/>
      </c>
      <c r="AJ37" s="230"/>
    </row>
    <row r="38" spans="2:37" x14ac:dyDescent="0.25">
      <c r="F38" s="220">
        <v>200307</v>
      </c>
      <c r="G38" s="220" t="s">
        <v>1097</v>
      </c>
      <c r="H38" s="167" t="s">
        <v>72</v>
      </c>
      <c r="I38" s="168">
        <v>26</v>
      </c>
      <c r="J38" s="168">
        <v>1250</v>
      </c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9"/>
      <c r="V38" s="219"/>
      <c r="W38" s="219"/>
      <c r="X38" s="219"/>
      <c r="Y38" s="219"/>
      <c r="Z38" s="219"/>
      <c r="AA38" s="219"/>
      <c r="AB38" s="219"/>
      <c r="AC38" s="219"/>
      <c r="AD38" s="219"/>
      <c r="AE38" s="219"/>
      <c r="AF38" s="219"/>
      <c r="AG38" s="219"/>
      <c r="AH38" s="219"/>
      <c r="AI38" s="219"/>
      <c r="AJ38" s="230"/>
    </row>
    <row r="39" spans="2:37" x14ac:dyDescent="0.25">
      <c r="B39" s="160" t="s">
        <v>178</v>
      </c>
      <c r="C39" s="162">
        <v>1.2</v>
      </c>
      <c r="F39" s="220">
        <v>200307</v>
      </c>
      <c r="G39" s="220" t="s">
        <v>1098</v>
      </c>
      <c r="H39" s="167" t="s">
        <v>72</v>
      </c>
      <c r="I39" s="168">
        <v>26</v>
      </c>
      <c r="J39" s="168">
        <v>1250</v>
      </c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9"/>
      <c r="V39" s="219"/>
      <c r="W39" s="219"/>
      <c r="X39" s="219"/>
      <c r="Y39" s="219"/>
      <c r="Z39" s="219"/>
      <c r="AA39" s="219"/>
      <c r="AB39" s="219"/>
      <c r="AC39" s="219"/>
      <c r="AD39" s="219"/>
      <c r="AE39" s="219"/>
      <c r="AF39" s="219"/>
      <c r="AG39" s="219"/>
      <c r="AH39" s="219"/>
      <c r="AI39" s="219"/>
      <c r="AJ39" s="230"/>
    </row>
    <row r="40" spans="2:37" x14ac:dyDescent="0.25">
      <c r="F40" s="220">
        <v>200307</v>
      </c>
      <c r="G40" s="220" t="s">
        <v>1099</v>
      </c>
      <c r="H40" s="167" t="s">
        <v>72</v>
      </c>
      <c r="I40" s="168">
        <v>26</v>
      </c>
      <c r="J40" s="168">
        <v>1250</v>
      </c>
      <c r="K40" s="219"/>
      <c r="L40" s="219"/>
      <c r="M40" s="219"/>
      <c r="N40" s="219"/>
      <c r="O40" s="219"/>
      <c r="P40" s="219"/>
      <c r="Q40" s="219"/>
      <c r="R40" s="219"/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  <c r="AG40" s="219"/>
      <c r="AH40" s="219"/>
      <c r="AI40" s="219"/>
      <c r="AJ40" s="230"/>
    </row>
    <row r="41" spans="2:37" ht="39.6" x14ac:dyDescent="0.25">
      <c r="B41" s="160" t="s">
        <v>862</v>
      </c>
      <c r="C41" s="162">
        <v>1.5</v>
      </c>
      <c r="F41" s="221" t="s">
        <v>1094</v>
      </c>
      <c r="G41" s="222" t="s">
        <v>1100</v>
      </c>
      <c r="H41" s="223" t="s">
        <v>72</v>
      </c>
      <c r="I41" s="219">
        <v>300</v>
      </c>
      <c r="J41" s="219"/>
      <c r="K41" s="219"/>
      <c r="L41" s="219"/>
      <c r="M41" s="219"/>
      <c r="N41" s="219"/>
      <c r="O41" s="219"/>
      <c r="P41" s="219"/>
      <c r="Q41" s="219"/>
      <c r="R41" s="219"/>
      <c r="S41" s="219"/>
      <c r="T41" s="219"/>
      <c r="U41" s="219"/>
      <c r="V41" s="219"/>
      <c r="W41" s="219"/>
      <c r="X41" s="219"/>
      <c r="Y41" s="219"/>
      <c r="Z41" s="219"/>
      <c r="AA41" s="219"/>
      <c r="AB41" s="219"/>
      <c r="AC41" s="219"/>
      <c r="AD41" s="219"/>
      <c r="AE41" s="219"/>
      <c r="AF41" s="219"/>
      <c r="AG41" s="219"/>
      <c r="AH41" s="219"/>
      <c r="AI41" s="219"/>
      <c r="AJ41" s="230"/>
    </row>
    <row r="42" spans="2:37" ht="26.4" x14ac:dyDescent="0.25">
      <c r="F42" s="221">
        <v>160214</v>
      </c>
      <c r="G42" s="222" t="s">
        <v>147</v>
      </c>
      <c r="H42" s="223" t="s">
        <v>72</v>
      </c>
      <c r="I42" s="219">
        <v>26</v>
      </c>
      <c r="J42" s="219"/>
      <c r="K42" s="219"/>
      <c r="L42" s="219"/>
      <c r="M42" s="219"/>
      <c r="N42" s="219"/>
      <c r="O42" s="219"/>
      <c r="P42" s="219"/>
      <c r="Q42" s="219"/>
      <c r="R42" s="219"/>
      <c r="S42" s="219"/>
      <c r="T42" s="219"/>
      <c r="U42" s="219"/>
      <c r="V42" s="219"/>
      <c r="W42" s="219"/>
      <c r="X42" s="219"/>
      <c r="Y42" s="219"/>
      <c r="Z42" s="219"/>
      <c r="AA42" s="219"/>
      <c r="AB42" s="219"/>
      <c r="AC42" s="219"/>
      <c r="AD42" s="219"/>
      <c r="AE42" s="219"/>
      <c r="AF42" s="219"/>
      <c r="AG42" s="219"/>
      <c r="AH42" s="219"/>
      <c r="AI42" s="219"/>
      <c r="AJ42" s="230"/>
    </row>
    <row r="43" spans="2:37" ht="26.4" x14ac:dyDescent="0.25">
      <c r="B43" s="162">
        <f>+C6*0.85</f>
        <v>0.42499999999999999</v>
      </c>
      <c r="F43" s="221">
        <v>150104</v>
      </c>
      <c r="G43" s="222" t="s">
        <v>1101</v>
      </c>
      <c r="H43" s="223" t="s">
        <v>1087</v>
      </c>
      <c r="I43" s="219">
        <v>0</v>
      </c>
      <c r="J43" s="219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9"/>
      <c r="V43" s="219"/>
      <c r="W43" s="219"/>
      <c r="X43" s="219"/>
      <c r="Y43" s="219"/>
      <c r="Z43" s="219"/>
      <c r="AA43" s="219"/>
      <c r="AB43" s="219"/>
      <c r="AC43" s="219"/>
      <c r="AD43" s="219"/>
      <c r="AE43" s="219"/>
      <c r="AF43" s="219"/>
      <c r="AG43" s="219"/>
      <c r="AH43" s="219"/>
      <c r="AI43" s="219"/>
      <c r="AJ43" s="230"/>
    </row>
    <row r="44" spans="2:37" x14ac:dyDescent="0.25">
      <c r="F44" s="221" t="s">
        <v>438</v>
      </c>
      <c r="G44" s="222" t="s">
        <v>1091</v>
      </c>
      <c r="H44" s="223" t="s">
        <v>1087</v>
      </c>
      <c r="I44" s="219">
        <v>26</v>
      </c>
      <c r="J44" s="219"/>
      <c r="K44" s="219"/>
      <c r="L44" s="219"/>
      <c r="M44" s="219"/>
      <c r="N44" s="219"/>
      <c r="O44" s="219"/>
      <c r="P44" s="219"/>
      <c r="Q44" s="219"/>
      <c r="R44" s="219"/>
      <c r="S44" s="219"/>
      <c r="T44" s="219"/>
      <c r="U44" s="219"/>
      <c r="V44" s="219"/>
      <c r="W44" s="219"/>
      <c r="X44" s="219"/>
      <c r="Y44" s="219"/>
      <c r="Z44" s="219"/>
      <c r="AA44" s="219"/>
      <c r="AB44" s="219"/>
      <c r="AC44" s="219"/>
      <c r="AD44" s="219"/>
      <c r="AE44" s="219"/>
      <c r="AF44" s="219"/>
      <c r="AG44" s="219"/>
      <c r="AH44" s="219"/>
      <c r="AI44" s="219"/>
      <c r="AJ44" s="230"/>
    </row>
    <row r="45" spans="2:37" ht="26.4" x14ac:dyDescent="0.25">
      <c r="B45" s="357" t="s">
        <v>1272</v>
      </c>
      <c r="C45" s="357" t="s">
        <v>1273</v>
      </c>
      <c r="D45" s="357" t="s">
        <v>1266</v>
      </c>
      <c r="E45" s="362"/>
      <c r="F45" s="166">
        <v>160506</v>
      </c>
      <c r="G45" s="167" t="s">
        <v>73</v>
      </c>
      <c r="H45" s="167" t="s">
        <v>65</v>
      </c>
      <c r="I45" s="168">
        <v>2300</v>
      </c>
      <c r="J45" s="168">
        <v>500</v>
      </c>
      <c r="K45" s="169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 t="str">
        <f>IF(ISBLANK(L45),"",L45*INTRO!$C$29)</f>
        <v/>
      </c>
      <c r="Y45" s="168" t="str">
        <f>IF(ISBLANK(M45),"",M45*INTRO!$C$29)</f>
        <v/>
      </c>
      <c r="Z45" s="168" t="str">
        <f>IF(ISBLANK(N45),"",N45*INTRO!$C$29)</f>
        <v/>
      </c>
      <c r="AA45" s="168" t="str">
        <f>IF(ISBLANK(O45),"",O45*INTRO!$C$29)</f>
        <v/>
      </c>
      <c r="AB45" s="168" t="str">
        <f>IF(ISBLANK(P45),"",P45*INTRO!$C$29)</f>
        <v/>
      </c>
      <c r="AC45" s="168" t="str">
        <f>IF(ISBLANK(Q45),"",Q45*INTRO!$C$29)</f>
        <v/>
      </c>
      <c r="AD45" s="168" t="str">
        <f>IF(ISBLANK(R45),"",R45*INTRO!$C$29)</f>
        <v/>
      </c>
      <c r="AE45" s="168" t="str">
        <f>IF(ISBLANK(S45),"",S45*INTRO!$C$29)</f>
        <v/>
      </c>
      <c r="AF45" s="168" t="str">
        <f>IF(ISBLANK(T45),"",T45*INTRO!$C$29)</f>
        <v/>
      </c>
      <c r="AG45" s="168" t="str">
        <f>IF(ISBLANK(U45),"",U45*INTRO!$C$29)</f>
        <v/>
      </c>
      <c r="AH45" s="168" t="str">
        <f>IF(ISBLANK(V45),"",V45*INTRO!$C$29)</f>
        <v/>
      </c>
      <c r="AI45" s="168" t="str">
        <f>IF(ISBLANK(W45),"",W45*INTRO!$C$29)</f>
        <v/>
      </c>
      <c r="AJ45" s="230"/>
    </row>
    <row r="46" spans="2:37" ht="26.4" x14ac:dyDescent="0.25">
      <c r="B46" s="219" t="s">
        <v>1267</v>
      </c>
      <c r="C46" s="359"/>
      <c r="D46" s="219">
        <v>7.4999999999999997E-2</v>
      </c>
      <c r="F46" s="166">
        <v>130205</v>
      </c>
      <c r="G46" s="167" t="s">
        <v>151</v>
      </c>
      <c r="H46" s="167" t="s">
        <v>65</v>
      </c>
      <c r="I46" s="168">
        <v>90</v>
      </c>
      <c r="J46" s="168">
        <v>500</v>
      </c>
      <c r="K46" s="169"/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 t="str">
        <f>IF(ISBLANK(L46),"",L46*INTRO!$C$29)</f>
        <v/>
      </c>
      <c r="Y46" s="168" t="str">
        <f>IF(ISBLANK(M46),"",M46*INTRO!$C$29)</f>
        <v/>
      </c>
      <c r="Z46" s="168" t="str">
        <f>IF(ISBLANK(N46),"",N46*INTRO!$C$29)</f>
        <v/>
      </c>
      <c r="AA46" s="168" t="str">
        <f>IF(ISBLANK(O46),"",O46*INTRO!$C$29)</f>
        <v/>
      </c>
      <c r="AB46" s="168" t="str">
        <f>IF(ISBLANK(P46),"",P46*INTRO!$C$29)</f>
        <v/>
      </c>
      <c r="AC46" s="168" t="str">
        <f>IF(ISBLANK(Q46),"",Q46*INTRO!$C$29)</f>
        <v/>
      </c>
      <c r="AD46" s="168" t="str">
        <f>IF(ISBLANK(R46),"",R46*INTRO!$C$29)</f>
        <v/>
      </c>
      <c r="AE46" s="168" t="str">
        <f>IF(ISBLANK(S46),"",S46*INTRO!$C$29)</f>
        <v/>
      </c>
      <c r="AF46" s="168" t="str">
        <f>IF(ISBLANK(T46),"",T46*INTRO!$C$29)</f>
        <v/>
      </c>
      <c r="AG46" s="168" t="str">
        <f>IF(ISBLANK(U46),"",U46*INTRO!$C$29)</f>
        <v/>
      </c>
      <c r="AH46" s="168" t="str">
        <f>IF(ISBLANK(V46),"",V46*INTRO!$C$29)</f>
        <v/>
      </c>
      <c r="AI46" s="168" t="str">
        <f>IF(ISBLANK(W46),"",W46*INTRO!$C$29)</f>
        <v/>
      </c>
      <c r="AJ46" s="230"/>
    </row>
    <row r="47" spans="2:37" ht="39.6" x14ac:dyDescent="0.25">
      <c r="B47" s="219" t="s">
        <v>1268</v>
      </c>
      <c r="C47" s="360" t="s">
        <v>88</v>
      </c>
      <c r="D47" s="219">
        <v>0.21</v>
      </c>
      <c r="F47" s="166">
        <v>160209</v>
      </c>
      <c r="G47" s="167" t="s">
        <v>157</v>
      </c>
      <c r="H47" s="167" t="s">
        <v>65</v>
      </c>
      <c r="I47" s="168">
        <v>3300</v>
      </c>
      <c r="J47" s="168">
        <v>500</v>
      </c>
      <c r="K47" s="169"/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 t="str">
        <f>IF(ISBLANK(L47),"",L47*INTRO!$C$29)</f>
        <v/>
      </c>
      <c r="Y47" s="168" t="str">
        <f>IF(ISBLANK(M47),"",M47*INTRO!$C$29)</f>
        <v/>
      </c>
      <c r="Z47" s="168" t="str">
        <f>IF(ISBLANK(N47),"",N47*INTRO!$C$29)</f>
        <v/>
      </c>
      <c r="AA47" s="168" t="str">
        <f>IF(ISBLANK(O47),"",O47*INTRO!$C$29)</f>
        <v/>
      </c>
      <c r="AB47" s="168" t="str">
        <f>IF(ISBLANK(P47),"",P47*INTRO!$C$29)</f>
        <v/>
      </c>
      <c r="AC47" s="168" t="str">
        <f>IF(ISBLANK(Q47),"",Q47*INTRO!$C$29)</f>
        <v/>
      </c>
      <c r="AD47" s="168" t="str">
        <f>IF(ISBLANK(R47),"",R47*INTRO!$C$29)</f>
        <v/>
      </c>
      <c r="AE47" s="168" t="str">
        <f>IF(ISBLANK(S47),"",S47*INTRO!$C$29)</f>
        <v/>
      </c>
      <c r="AF47" s="168" t="str">
        <f>IF(ISBLANK(T47),"",T47*INTRO!$C$29)</f>
        <v/>
      </c>
      <c r="AG47" s="168" t="str">
        <f>IF(ISBLANK(U47),"",U47*INTRO!$C$29)</f>
        <v/>
      </c>
      <c r="AH47" s="168" t="str">
        <f>IF(ISBLANK(V47),"",V47*INTRO!$C$29)</f>
        <v/>
      </c>
      <c r="AI47" s="168" t="str">
        <f>IF(ISBLANK(W47),"",W47*INTRO!$C$29)</f>
        <v/>
      </c>
      <c r="AJ47" s="230"/>
    </row>
    <row r="48" spans="2:37" ht="39.6" x14ac:dyDescent="0.25">
      <c r="B48" s="219" t="s">
        <v>26</v>
      </c>
      <c r="C48" s="360" t="s">
        <v>26</v>
      </c>
      <c r="D48" s="219">
        <v>6.0999999999999999E-2</v>
      </c>
      <c r="F48" s="221" t="s">
        <v>1106</v>
      </c>
      <c r="G48" s="222" t="s">
        <v>1107</v>
      </c>
      <c r="H48" s="223" t="s">
        <v>34</v>
      </c>
      <c r="I48" s="219">
        <v>3500</v>
      </c>
      <c r="J48" s="219"/>
      <c r="K48" s="219"/>
      <c r="L48" s="219"/>
      <c r="M48" s="219"/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19"/>
      <c r="Y48" s="219"/>
      <c r="Z48" s="219"/>
      <c r="AA48" s="219"/>
      <c r="AB48" s="219"/>
      <c r="AC48" s="219"/>
      <c r="AD48" s="219"/>
      <c r="AE48" s="219"/>
      <c r="AF48" s="219"/>
      <c r="AG48" s="219"/>
      <c r="AH48" s="219"/>
      <c r="AI48" s="219"/>
      <c r="AJ48" s="230"/>
    </row>
    <row r="49" spans="2:36" ht="26.4" x14ac:dyDescent="0.25">
      <c r="B49" s="219" t="s">
        <v>1269</v>
      </c>
      <c r="C49" s="360" t="s">
        <v>89</v>
      </c>
      <c r="D49" s="219">
        <v>0.122</v>
      </c>
      <c r="F49" s="166">
        <v>160601</v>
      </c>
      <c r="G49" s="167" t="s">
        <v>74</v>
      </c>
      <c r="H49" s="167" t="s">
        <v>65</v>
      </c>
      <c r="I49" s="168">
        <v>1200</v>
      </c>
      <c r="J49" s="168">
        <v>9300</v>
      </c>
      <c r="K49" s="169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 t="str">
        <f>IF(ISBLANK(L49),"",L49*INTRO!$C$29)</f>
        <v/>
      </c>
      <c r="Y49" s="168" t="str">
        <f>IF(ISBLANK(M49),"",M49*INTRO!$C$29)</f>
        <v/>
      </c>
      <c r="Z49" s="168" t="str">
        <f>IF(ISBLANK(N49),"",N49*INTRO!$C$29)</f>
        <v/>
      </c>
      <c r="AA49" s="168" t="str">
        <f>IF(ISBLANK(O49),"",O49*INTRO!$C$29)</f>
        <v/>
      </c>
      <c r="AB49" s="168" t="str">
        <f>IF(ISBLANK(P49),"",P49*INTRO!$C$29)</f>
        <v/>
      </c>
      <c r="AC49" s="168" t="str">
        <f>IF(ISBLANK(Q49),"",Q49*INTRO!$C$29)</f>
        <v/>
      </c>
      <c r="AD49" s="168" t="str">
        <f>IF(ISBLANK(R49),"",R49*INTRO!$C$29)</f>
        <v/>
      </c>
      <c r="AE49" s="168" t="str">
        <f>IF(ISBLANK(S49),"",S49*INTRO!$C$29)</f>
        <v/>
      </c>
      <c r="AF49" s="168" t="str">
        <f>IF(ISBLANK(T49),"",T49*INTRO!$C$29)</f>
        <v/>
      </c>
      <c r="AG49" s="168" t="str">
        <f>IF(ISBLANK(U49),"",U49*INTRO!$C$29)</f>
        <v/>
      </c>
      <c r="AH49" s="168" t="str">
        <f>IF(ISBLANK(V49),"",V49*INTRO!$C$29)</f>
        <v/>
      </c>
      <c r="AI49" s="168" t="str">
        <f>IF(ISBLANK(W49),"",W49*INTRO!$C$29)</f>
        <v/>
      </c>
      <c r="AJ49" s="230"/>
    </row>
    <row r="50" spans="2:36" ht="26.4" x14ac:dyDescent="0.25">
      <c r="B50" s="219" t="s">
        <v>11</v>
      </c>
      <c r="C50" s="360" t="s">
        <v>11</v>
      </c>
      <c r="D50" s="219">
        <v>9.6000000000000002E-2</v>
      </c>
      <c r="F50" s="221" t="s">
        <v>1109</v>
      </c>
      <c r="G50" s="222" t="s">
        <v>1110</v>
      </c>
      <c r="H50" s="223" t="s">
        <v>65</v>
      </c>
      <c r="I50" s="219">
        <v>1200</v>
      </c>
      <c r="J50" s="219"/>
      <c r="K50" s="219"/>
      <c r="L50" s="219"/>
      <c r="M50" s="219"/>
      <c r="N50" s="219"/>
      <c r="O50" s="219"/>
      <c r="P50" s="219"/>
      <c r="Q50" s="219"/>
      <c r="R50" s="219"/>
      <c r="S50" s="219"/>
      <c r="T50" s="219"/>
      <c r="U50" s="219"/>
      <c r="V50" s="219"/>
      <c r="W50" s="219"/>
      <c r="X50" s="219"/>
      <c r="Y50" s="219"/>
      <c r="Z50" s="219"/>
      <c r="AA50" s="219"/>
      <c r="AB50" s="219"/>
      <c r="AC50" s="219"/>
      <c r="AD50" s="219"/>
      <c r="AE50" s="219"/>
      <c r="AF50" s="219"/>
      <c r="AG50" s="219"/>
      <c r="AH50" s="219"/>
      <c r="AI50" s="219"/>
      <c r="AJ50" s="230"/>
    </row>
    <row r="51" spans="2:36" ht="26.4" x14ac:dyDescent="0.25">
      <c r="B51" s="363" t="s">
        <v>1274</v>
      </c>
      <c r="C51" s="219">
        <v>3</v>
      </c>
      <c r="D51"/>
      <c r="F51" s="281" t="s">
        <v>1111</v>
      </c>
      <c r="G51" s="167" t="s">
        <v>152</v>
      </c>
      <c r="H51" s="167" t="s">
        <v>65</v>
      </c>
      <c r="I51" s="168">
        <v>400</v>
      </c>
      <c r="J51" s="168">
        <v>500</v>
      </c>
      <c r="K51" s="169"/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 t="str">
        <f>IF(ISBLANK(L51),"",L51*INTRO!$C$29)</f>
        <v/>
      </c>
      <c r="Y51" s="168" t="str">
        <f>IF(ISBLANK(M51),"",M51*INTRO!$C$29)</f>
        <v/>
      </c>
      <c r="Z51" s="168" t="str">
        <f>IF(ISBLANK(N51),"",N51*INTRO!$C$29)</f>
        <v/>
      </c>
      <c r="AA51" s="168" t="str">
        <f>IF(ISBLANK(O51),"",O51*INTRO!$C$29)</f>
        <v/>
      </c>
      <c r="AB51" s="168" t="str">
        <f>IF(ISBLANK(P51),"",P51*INTRO!$C$29)</f>
        <v/>
      </c>
      <c r="AC51" s="168" t="str">
        <f>IF(ISBLANK(Q51),"",Q51*INTRO!$C$29)</f>
        <v/>
      </c>
      <c r="AD51" s="168" t="str">
        <f>IF(ISBLANK(R51),"",R51*INTRO!$C$29)</f>
        <v/>
      </c>
      <c r="AE51" s="168" t="str">
        <f>IF(ISBLANK(S51),"",S51*INTRO!$C$29)</f>
        <v/>
      </c>
      <c r="AF51" s="168" t="str">
        <f>IF(ISBLANK(T51),"",T51*INTRO!$C$29)</f>
        <v/>
      </c>
      <c r="AG51" s="168" t="str">
        <f>IF(ISBLANK(U51),"",U51*INTRO!$C$29)</f>
        <v/>
      </c>
      <c r="AH51" s="168" t="str">
        <f>IF(ISBLANK(V51),"",V51*INTRO!$C$29)</f>
        <v/>
      </c>
      <c r="AI51" s="168" t="str">
        <f>IF(ISBLANK(W51),"",W51*INTRO!$C$29)</f>
        <v/>
      </c>
      <c r="AJ51" s="230"/>
    </row>
    <row r="52" spans="2:36" ht="26.4" x14ac:dyDescent="0.25">
      <c r="F52" s="281" t="s">
        <v>1112</v>
      </c>
      <c r="G52" s="167" t="s">
        <v>153</v>
      </c>
      <c r="H52" s="167" t="s">
        <v>65</v>
      </c>
      <c r="I52" s="168">
        <v>400</v>
      </c>
      <c r="J52" s="168">
        <v>500</v>
      </c>
      <c r="K52" s="169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 t="str">
        <f>IF(ISBLANK(L52),"",L52*INTRO!$C$29)</f>
        <v/>
      </c>
      <c r="Y52" s="168" t="str">
        <f>IF(ISBLANK(M52),"",M52*INTRO!$C$29)</f>
        <v/>
      </c>
      <c r="Z52" s="168" t="str">
        <f>IF(ISBLANK(N52),"",N52*INTRO!$C$29)</f>
        <v/>
      </c>
      <c r="AA52" s="168" t="str">
        <f>IF(ISBLANK(O52),"",O52*INTRO!$C$29)</f>
        <v/>
      </c>
      <c r="AB52" s="168" t="str">
        <f>IF(ISBLANK(P52),"",P52*INTRO!$C$29)</f>
        <v/>
      </c>
      <c r="AC52" s="168" t="str">
        <f>IF(ISBLANK(Q52),"",Q52*INTRO!$C$29)</f>
        <v/>
      </c>
      <c r="AD52" s="168" t="str">
        <f>IF(ISBLANK(R52),"",R52*INTRO!$C$29)</f>
        <v/>
      </c>
      <c r="AE52" s="168" t="str">
        <f>IF(ISBLANK(S52),"",S52*INTRO!$C$29)</f>
        <v/>
      </c>
      <c r="AF52" s="168" t="str">
        <f>IF(ISBLANK(T52),"",T52*INTRO!$C$29)</f>
        <v/>
      </c>
      <c r="AG52" s="168" t="str">
        <f>IF(ISBLANK(U52),"",U52*INTRO!$C$29)</f>
        <v/>
      </c>
      <c r="AH52" s="168" t="str">
        <f>IF(ISBLANK(V52),"",V52*INTRO!$C$29)</f>
        <v/>
      </c>
      <c r="AI52" s="168" t="str">
        <f>IF(ISBLANK(W52),"",W52*INTRO!$C$29)</f>
        <v/>
      </c>
      <c r="AJ52" s="230"/>
    </row>
    <row r="53" spans="2:36" ht="26.4" x14ac:dyDescent="0.25">
      <c r="B53" s="357" t="s">
        <v>1270</v>
      </c>
      <c r="C53" s="219">
        <v>2.06</v>
      </c>
      <c r="D53" s="219" t="s">
        <v>1271</v>
      </c>
      <c r="F53" s="282" t="s">
        <v>1113</v>
      </c>
      <c r="G53" s="222" t="s">
        <v>1114</v>
      </c>
      <c r="H53" s="223" t="s">
        <v>65</v>
      </c>
      <c r="I53" s="219">
        <v>90</v>
      </c>
      <c r="J53" s="219"/>
      <c r="K53" s="219"/>
      <c r="L53" s="219"/>
      <c r="M53" s="219"/>
      <c r="N53" s="219"/>
      <c r="O53" s="219"/>
      <c r="P53" s="219"/>
      <c r="Q53" s="219"/>
      <c r="R53" s="219"/>
      <c r="S53" s="219"/>
      <c r="T53" s="219"/>
      <c r="U53" s="219"/>
      <c r="V53" s="219"/>
      <c r="W53" s="219"/>
      <c r="X53" s="219"/>
      <c r="Y53" s="219"/>
      <c r="Z53" s="219"/>
      <c r="AA53" s="219"/>
      <c r="AB53" s="219"/>
      <c r="AC53" s="219"/>
      <c r="AD53" s="219"/>
      <c r="AE53" s="219"/>
      <c r="AF53" s="219"/>
      <c r="AG53" s="219"/>
      <c r="AH53" s="219"/>
      <c r="AI53" s="219"/>
      <c r="AJ53" s="230"/>
    </row>
    <row r="54" spans="2:36" ht="26.4" x14ac:dyDescent="0.25">
      <c r="F54" s="282" t="s">
        <v>1115</v>
      </c>
      <c r="G54" s="222" t="s">
        <v>1116</v>
      </c>
      <c r="H54" s="223" t="s">
        <v>65</v>
      </c>
      <c r="I54" s="219">
        <v>120</v>
      </c>
      <c r="J54" s="219"/>
      <c r="K54" s="219"/>
      <c r="L54" s="219"/>
      <c r="M54" s="219"/>
      <c r="N54" s="219"/>
      <c r="O54" s="219"/>
      <c r="P54" s="219"/>
      <c r="Q54" s="219"/>
      <c r="R54" s="219"/>
      <c r="S54" s="219"/>
      <c r="T54" s="219"/>
      <c r="U54" s="219"/>
      <c r="V54" s="219"/>
      <c r="W54" s="219"/>
      <c r="X54" s="219"/>
      <c r="Y54" s="219"/>
      <c r="Z54" s="219"/>
      <c r="AA54" s="219"/>
      <c r="AB54" s="219"/>
      <c r="AC54" s="219"/>
      <c r="AD54" s="219"/>
      <c r="AE54" s="219"/>
      <c r="AF54" s="219"/>
      <c r="AG54" s="219"/>
      <c r="AH54" s="219"/>
      <c r="AI54" s="219"/>
      <c r="AJ54" s="230"/>
    </row>
    <row r="55" spans="2:36" ht="26.4" x14ac:dyDescent="0.25">
      <c r="F55" s="281" t="s">
        <v>1117</v>
      </c>
      <c r="G55" s="167" t="s">
        <v>154</v>
      </c>
      <c r="H55" s="167" t="s">
        <v>65</v>
      </c>
      <c r="I55" s="168">
        <v>120</v>
      </c>
      <c r="J55" s="168">
        <v>500</v>
      </c>
      <c r="K55" s="169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 t="str">
        <f>IF(ISBLANK(L55),"",L55*INTRO!$C$29)</f>
        <v/>
      </c>
      <c r="Y55" s="168" t="str">
        <f>IF(ISBLANK(M55),"",M55*INTRO!$C$29)</f>
        <v/>
      </c>
      <c r="Z55" s="168" t="str">
        <f>IF(ISBLANK(N55),"",N55*INTRO!$C$29)</f>
        <v/>
      </c>
      <c r="AA55" s="168" t="str">
        <f>IF(ISBLANK(O55),"",O55*INTRO!$C$29)</f>
        <v/>
      </c>
      <c r="AB55" s="168" t="str">
        <f>IF(ISBLANK(P55),"",P55*INTRO!$C$29)</f>
        <v/>
      </c>
      <c r="AC55" s="168" t="str">
        <f>IF(ISBLANK(Q55),"",Q55*INTRO!$C$29)</f>
        <v/>
      </c>
      <c r="AD55" s="168" t="str">
        <f>IF(ISBLANK(R55),"",R55*INTRO!$C$29)</f>
        <v/>
      </c>
      <c r="AE55" s="168" t="str">
        <f>IF(ISBLANK(S55),"",S55*INTRO!$C$29)</f>
        <v/>
      </c>
      <c r="AF55" s="168" t="str">
        <f>IF(ISBLANK(T55),"",T55*INTRO!$C$29)</f>
        <v/>
      </c>
      <c r="AG55" s="168" t="str">
        <f>IF(ISBLANK(U55),"",U55*INTRO!$C$29)</f>
        <v/>
      </c>
      <c r="AH55" s="168" t="str">
        <f>IF(ISBLANK(V55),"",V55*INTRO!$C$29)</f>
        <v/>
      </c>
      <c r="AI55" s="168" t="str">
        <f>IF(ISBLANK(W55),"",W55*INTRO!$C$29)</f>
        <v/>
      </c>
      <c r="AJ55" s="230"/>
    </row>
    <row r="56" spans="2:36" ht="26.4" x14ac:dyDescent="0.25">
      <c r="F56" s="281" t="s">
        <v>1119</v>
      </c>
      <c r="G56" s="167" t="s">
        <v>164</v>
      </c>
      <c r="H56" s="167" t="s">
        <v>65</v>
      </c>
      <c r="I56" s="168">
        <v>300</v>
      </c>
      <c r="J56" s="168">
        <v>500</v>
      </c>
      <c r="K56" s="169"/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 t="str">
        <f>IF(ISBLANK(L56),"",L56*INTRO!$C$29)</f>
        <v/>
      </c>
      <c r="Y56" s="168" t="str">
        <f>IF(ISBLANK(M56),"",M56*INTRO!$C$29)</f>
        <v/>
      </c>
      <c r="Z56" s="168" t="str">
        <f>IF(ISBLANK(N56),"",N56*INTRO!$C$29)</f>
        <v/>
      </c>
      <c r="AA56" s="168" t="str">
        <f>IF(ISBLANK(O56),"",O56*INTRO!$C$29)</f>
        <v/>
      </c>
      <c r="AB56" s="168" t="str">
        <f>IF(ISBLANK(P56),"",P56*INTRO!$C$29)</f>
        <v/>
      </c>
      <c r="AC56" s="168" t="str">
        <f>IF(ISBLANK(Q56),"",Q56*INTRO!$C$29)</f>
        <v/>
      </c>
      <c r="AD56" s="168" t="str">
        <f>IF(ISBLANK(R56),"",R56*INTRO!$C$29)</f>
        <v/>
      </c>
      <c r="AE56" s="168" t="str">
        <f>IF(ISBLANK(S56),"",S56*INTRO!$C$29)</f>
        <v/>
      </c>
      <c r="AF56" s="168" t="str">
        <f>IF(ISBLANK(T56),"",T56*INTRO!$C$29)</f>
        <v/>
      </c>
      <c r="AG56" s="168" t="str">
        <f>IF(ISBLANK(U56),"",U56*INTRO!$C$29)</f>
        <v/>
      </c>
      <c r="AH56" s="168" t="str">
        <f>IF(ISBLANK(V56),"",V56*INTRO!$C$29)</f>
        <v/>
      </c>
      <c r="AI56" s="168" t="str">
        <f>IF(ISBLANK(W56),"",W56*INTRO!$C$29)</f>
        <v/>
      </c>
      <c r="AJ56" s="230"/>
    </row>
    <row r="57" spans="2:36" ht="26.4" x14ac:dyDescent="0.25">
      <c r="F57" s="282" t="s">
        <v>1121</v>
      </c>
      <c r="G57" s="222" t="s">
        <v>1122</v>
      </c>
      <c r="H57" s="223" t="s">
        <v>65</v>
      </c>
      <c r="I57" s="219">
        <v>600</v>
      </c>
      <c r="J57" s="219"/>
      <c r="K57" s="219"/>
      <c r="L57" s="219"/>
      <c r="M57" s="219"/>
      <c r="N57" s="219"/>
      <c r="O57" s="219"/>
      <c r="P57" s="219"/>
      <c r="Q57" s="219"/>
      <c r="R57" s="219"/>
      <c r="S57" s="219"/>
      <c r="T57" s="219"/>
      <c r="U57" s="219"/>
      <c r="V57" s="219"/>
      <c r="W57" s="219"/>
      <c r="X57" s="219"/>
      <c r="Y57" s="219"/>
      <c r="Z57" s="219"/>
      <c r="AA57" s="219"/>
      <c r="AB57" s="219"/>
      <c r="AC57" s="219"/>
      <c r="AD57" s="219"/>
      <c r="AE57" s="219"/>
      <c r="AF57" s="219"/>
      <c r="AG57" s="219"/>
      <c r="AH57" s="219"/>
      <c r="AI57" s="219"/>
      <c r="AJ57" s="230"/>
    </row>
    <row r="58" spans="2:36" ht="26.4" x14ac:dyDescent="0.25">
      <c r="F58" s="282" t="s">
        <v>1123</v>
      </c>
      <c r="G58" s="222" t="s">
        <v>1124</v>
      </c>
      <c r="H58" s="223" t="s">
        <v>65</v>
      </c>
      <c r="I58" s="219">
        <v>450</v>
      </c>
      <c r="J58" s="219"/>
      <c r="K58" s="219"/>
      <c r="L58" s="219"/>
      <c r="M58" s="219"/>
      <c r="N58" s="219"/>
      <c r="O58" s="219"/>
      <c r="P58" s="219"/>
      <c r="Q58" s="219"/>
      <c r="R58" s="219"/>
      <c r="S58" s="219"/>
      <c r="T58" s="219"/>
      <c r="U58" s="219"/>
      <c r="V58" s="219"/>
      <c r="W58" s="219"/>
      <c r="X58" s="219"/>
      <c r="Y58" s="219"/>
      <c r="Z58" s="219"/>
      <c r="AA58" s="219"/>
      <c r="AB58" s="219"/>
      <c r="AC58" s="219"/>
      <c r="AD58" s="219"/>
      <c r="AE58" s="219"/>
      <c r="AF58" s="219"/>
      <c r="AG58" s="219"/>
      <c r="AH58" s="219"/>
      <c r="AI58" s="219"/>
      <c r="AJ58" s="230"/>
    </row>
    <row r="59" spans="2:36" ht="26.4" x14ac:dyDescent="0.25">
      <c r="F59" s="281" t="s">
        <v>1125</v>
      </c>
      <c r="G59" s="167" t="s">
        <v>75</v>
      </c>
      <c r="H59" s="167" t="s">
        <v>65</v>
      </c>
      <c r="I59" s="168">
        <v>2230</v>
      </c>
      <c r="J59" s="168">
        <v>500</v>
      </c>
      <c r="K59" s="169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 t="str">
        <f>IF(ISBLANK(L59),"",L59*INTRO!$C$29)</f>
        <v/>
      </c>
      <c r="Y59" s="168" t="str">
        <f>IF(ISBLANK(M59),"",M59*INTRO!$C$29)</f>
        <v/>
      </c>
      <c r="Z59" s="168" t="str">
        <f>IF(ISBLANK(N59),"",N59*INTRO!$C$29)</f>
        <v/>
      </c>
      <c r="AA59" s="168" t="str">
        <f>IF(ISBLANK(O59),"",O59*INTRO!$C$29)</f>
        <v/>
      </c>
      <c r="AB59" s="168" t="str">
        <f>IF(ISBLANK(P59),"",P59*INTRO!$C$29)</f>
        <v/>
      </c>
      <c r="AC59" s="168" t="str">
        <f>IF(ISBLANK(Q59),"",Q59*INTRO!$C$29)</f>
        <v/>
      </c>
      <c r="AD59" s="168" t="str">
        <f>IF(ISBLANK(R59),"",R59*INTRO!$C$29)</f>
        <v/>
      </c>
      <c r="AE59" s="168" t="str">
        <f>IF(ISBLANK(S59),"",S59*INTRO!$C$29)</f>
        <v/>
      </c>
      <c r="AF59" s="168" t="str">
        <f>IF(ISBLANK(T59),"",T59*INTRO!$C$29)</f>
        <v/>
      </c>
      <c r="AG59" s="168" t="str">
        <f>IF(ISBLANK(U59),"",U59*INTRO!$C$29)</f>
        <v/>
      </c>
      <c r="AH59" s="168" t="str">
        <f>IF(ISBLANK(V59),"",V59*INTRO!$C$29)</f>
        <v/>
      </c>
      <c r="AI59" s="168" t="str">
        <f>IF(ISBLANK(W59),"",W59*INTRO!$C$29)</f>
        <v/>
      </c>
      <c r="AJ59" s="230"/>
    </row>
    <row r="60" spans="2:36" ht="26.4" x14ac:dyDescent="0.25">
      <c r="F60" s="281" t="s">
        <v>1126</v>
      </c>
      <c r="G60" s="167" t="s">
        <v>155</v>
      </c>
      <c r="H60" s="167" t="s">
        <v>65</v>
      </c>
      <c r="I60" s="168">
        <v>2230</v>
      </c>
      <c r="J60" s="168">
        <v>500</v>
      </c>
      <c r="K60" s="169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 t="str">
        <f>IF(ISBLANK(L60),"",L60*INTRO!$C$29)</f>
        <v/>
      </c>
      <c r="Y60" s="168" t="str">
        <f>IF(ISBLANK(M60),"",M60*INTRO!$C$29)</f>
        <v/>
      </c>
      <c r="Z60" s="168" t="str">
        <f>IF(ISBLANK(N60),"",N60*INTRO!$C$29)</f>
        <v/>
      </c>
      <c r="AA60" s="168" t="str">
        <f>IF(ISBLANK(O60),"",O60*INTRO!$C$29)</f>
        <v/>
      </c>
      <c r="AB60" s="168" t="str">
        <f>IF(ISBLANK(P60),"",P60*INTRO!$C$29)</f>
        <v/>
      </c>
      <c r="AC60" s="168" t="str">
        <f>IF(ISBLANK(Q60),"",Q60*INTRO!$C$29)</f>
        <v/>
      </c>
      <c r="AD60" s="168" t="str">
        <f>IF(ISBLANK(R60),"",R60*INTRO!$C$29)</f>
        <v/>
      </c>
      <c r="AE60" s="168" t="str">
        <f>IF(ISBLANK(S60),"",S60*INTRO!$C$29)</f>
        <v/>
      </c>
      <c r="AF60" s="168" t="str">
        <f>IF(ISBLANK(T60),"",T60*INTRO!$C$29)</f>
        <v/>
      </c>
      <c r="AG60" s="168" t="str">
        <f>IF(ISBLANK(U60),"",U60*INTRO!$C$29)</f>
        <v/>
      </c>
      <c r="AH60" s="168" t="str">
        <f>IF(ISBLANK(V60),"",V60*INTRO!$C$29)</f>
        <v/>
      </c>
      <c r="AI60" s="168" t="str">
        <f>IF(ISBLANK(W60),"",W60*INTRO!$C$29)</f>
        <v/>
      </c>
      <c r="AJ60" s="230"/>
    </row>
    <row r="61" spans="2:36" ht="26.4" x14ac:dyDescent="0.25">
      <c r="F61" s="281" t="s">
        <v>1128</v>
      </c>
      <c r="G61" s="167" t="s">
        <v>156</v>
      </c>
      <c r="H61" s="167" t="s">
        <v>65</v>
      </c>
      <c r="I61" s="168">
        <v>2230</v>
      </c>
      <c r="J61" s="168">
        <v>500</v>
      </c>
      <c r="K61" s="169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 t="str">
        <f>IF(ISBLANK(L61),"",L61*INTRO!$C$29)</f>
        <v/>
      </c>
      <c r="Y61" s="168" t="str">
        <f>IF(ISBLANK(M61),"",M61*INTRO!$C$29)</f>
        <v/>
      </c>
      <c r="Z61" s="168" t="str">
        <f>IF(ISBLANK(N61),"",N61*INTRO!$C$29)</f>
        <v/>
      </c>
      <c r="AA61" s="168" t="str">
        <f>IF(ISBLANK(O61),"",O61*INTRO!$C$29)</f>
        <v/>
      </c>
      <c r="AB61" s="168" t="str">
        <f>IF(ISBLANK(P61),"",P61*INTRO!$C$29)</f>
        <v/>
      </c>
      <c r="AC61" s="168" t="str">
        <f>IF(ISBLANK(Q61),"",Q61*INTRO!$C$29)</f>
        <v/>
      </c>
      <c r="AD61" s="168" t="str">
        <f>IF(ISBLANK(R61),"",R61*INTRO!$C$29)</f>
        <v/>
      </c>
      <c r="AE61" s="168" t="str">
        <f>IF(ISBLANK(S61),"",S61*INTRO!$C$29)</f>
        <v/>
      </c>
      <c r="AF61" s="168" t="str">
        <f>IF(ISBLANK(T61),"",T61*INTRO!$C$29)</f>
        <v/>
      </c>
      <c r="AG61" s="168" t="str">
        <f>IF(ISBLANK(U61),"",U61*INTRO!$C$29)</f>
        <v/>
      </c>
      <c r="AH61" s="168" t="str">
        <f>IF(ISBLANK(V61),"",V61*INTRO!$C$29)</f>
        <v/>
      </c>
      <c r="AI61" s="168" t="str">
        <f>IF(ISBLANK(W61),"",W61*INTRO!$C$29)</f>
        <v/>
      </c>
      <c r="AJ61" s="230"/>
    </row>
    <row r="62" spans="2:36" ht="26.4" x14ac:dyDescent="0.25">
      <c r="F62" s="282" t="s">
        <v>1130</v>
      </c>
      <c r="G62" s="222" t="s">
        <v>1131</v>
      </c>
      <c r="H62" s="223" t="s">
        <v>65</v>
      </c>
      <c r="I62" s="219">
        <v>2230</v>
      </c>
      <c r="J62" s="219"/>
      <c r="K62" s="219"/>
      <c r="L62" s="219"/>
      <c r="M62" s="219"/>
      <c r="N62" s="219"/>
      <c r="O62" s="219"/>
      <c r="P62" s="219"/>
      <c r="Q62" s="219"/>
      <c r="R62" s="219"/>
      <c r="S62" s="219"/>
      <c r="T62" s="219"/>
      <c r="U62" s="219"/>
      <c r="V62" s="219"/>
      <c r="W62" s="219"/>
      <c r="X62" s="219"/>
      <c r="Y62" s="219"/>
      <c r="Z62" s="219"/>
      <c r="AA62" s="219"/>
      <c r="AB62" s="219"/>
      <c r="AC62" s="219"/>
      <c r="AD62" s="219"/>
      <c r="AE62" s="219"/>
      <c r="AF62" s="219"/>
      <c r="AG62" s="219"/>
      <c r="AH62" s="219"/>
      <c r="AI62" s="219"/>
      <c r="AJ62" s="230"/>
    </row>
    <row r="63" spans="2:36" ht="26.4" x14ac:dyDescent="0.25">
      <c r="F63" s="282" t="s">
        <v>1132</v>
      </c>
      <c r="G63" s="222" t="s">
        <v>1133</v>
      </c>
      <c r="H63" s="223" t="s">
        <v>65</v>
      </c>
      <c r="I63" s="219">
        <v>120</v>
      </c>
      <c r="J63" s="219"/>
      <c r="K63" s="219"/>
      <c r="L63" s="219"/>
      <c r="M63" s="219"/>
      <c r="N63" s="219"/>
      <c r="O63" s="219"/>
      <c r="P63" s="219"/>
      <c r="Q63" s="219"/>
      <c r="R63" s="219"/>
      <c r="S63" s="219"/>
      <c r="T63" s="219"/>
      <c r="U63" s="219"/>
      <c r="V63" s="219"/>
      <c r="W63" s="219"/>
      <c r="X63" s="219"/>
      <c r="Y63" s="219"/>
      <c r="Z63" s="219"/>
      <c r="AA63" s="219"/>
      <c r="AB63" s="219"/>
      <c r="AC63" s="219"/>
      <c r="AD63" s="219"/>
      <c r="AE63" s="219"/>
      <c r="AF63" s="219"/>
      <c r="AG63" s="219"/>
      <c r="AH63" s="219"/>
      <c r="AI63" s="219"/>
      <c r="AJ63" s="230"/>
    </row>
    <row r="64" spans="2:36" ht="26.4" x14ac:dyDescent="0.25">
      <c r="F64" s="282" t="s">
        <v>1134</v>
      </c>
      <c r="G64" s="222" t="s">
        <v>1135</v>
      </c>
      <c r="H64" s="223" t="s">
        <v>65</v>
      </c>
      <c r="I64" s="219">
        <v>2230</v>
      </c>
      <c r="J64" s="219"/>
      <c r="K64" s="219"/>
      <c r="L64" s="219"/>
      <c r="M64" s="219"/>
      <c r="N64" s="219"/>
      <c r="O64" s="219"/>
      <c r="P64" s="219"/>
      <c r="Q64" s="219"/>
      <c r="R64" s="219"/>
      <c r="S64" s="219"/>
      <c r="T64" s="219"/>
      <c r="U64" s="219"/>
      <c r="V64" s="219"/>
      <c r="W64" s="219"/>
      <c r="X64" s="219"/>
      <c r="Y64" s="219"/>
      <c r="Z64" s="219"/>
      <c r="AA64" s="219"/>
      <c r="AB64" s="219"/>
      <c r="AC64" s="219"/>
      <c r="AD64" s="219"/>
      <c r="AE64" s="219"/>
      <c r="AF64" s="219"/>
      <c r="AG64" s="219"/>
      <c r="AH64" s="219"/>
      <c r="AI64" s="219"/>
      <c r="AJ64" s="230"/>
    </row>
    <row r="65" spans="6:36" ht="26.4" x14ac:dyDescent="0.25">
      <c r="F65" s="281" t="s">
        <v>1136</v>
      </c>
      <c r="G65" s="167" t="s">
        <v>167</v>
      </c>
      <c r="H65" s="167" t="s">
        <v>65</v>
      </c>
      <c r="I65" s="168">
        <v>120</v>
      </c>
      <c r="J65" s="168">
        <v>500</v>
      </c>
      <c r="K65" s="169"/>
      <c r="L65" s="168"/>
      <c r="M65" s="168"/>
      <c r="N65" s="168"/>
      <c r="O65" s="168"/>
      <c r="P65" s="168"/>
      <c r="Q65" s="168"/>
      <c r="R65" s="168"/>
      <c r="S65" s="168"/>
      <c r="T65" s="168"/>
      <c r="U65" s="168"/>
      <c r="V65" s="168"/>
      <c r="W65" s="168"/>
      <c r="X65" s="168" t="str">
        <f>IF(ISBLANK(L65),"",L65*INTRO!$C$29)</f>
        <v/>
      </c>
      <c r="Y65" s="168" t="str">
        <f>IF(ISBLANK(M65),"",M65*INTRO!$C$29)</f>
        <v/>
      </c>
      <c r="Z65" s="168" t="str">
        <f>IF(ISBLANK(N65),"",N65*INTRO!$C$29)</f>
        <v/>
      </c>
      <c r="AA65" s="168" t="str">
        <f>IF(ISBLANK(O65),"",O65*INTRO!$C$29)</f>
        <v/>
      </c>
      <c r="AB65" s="168" t="str">
        <f>IF(ISBLANK(P65),"",P65*INTRO!$C$29)</f>
        <v/>
      </c>
      <c r="AC65" s="168" t="str">
        <f>IF(ISBLANK(Q65),"",Q65*INTRO!$C$29)</f>
        <v/>
      </c>
      <c r="AD65" s="168" t="str">
        <f>IF(ISBLANK(R65),"",R65*INTRO!$C$29)</f>
        <v/>
      </c>
      <c r="AE65" s="168" t="str">
        <f>IF(ISBLANK(S65),"",S65*INTRO!$C$29)</f>
        <v/>
      </c>
      <c r="AF65" s="168" t="str">
        <f>IF(ISBLANK(T65),"",T65*INTRO!$C$29)</f>
        <v/>
      </c>
      <c r="AG65" s="168" t="str">
        <f>IF(ISBLANK(U65),"",U65*INTRO!$C$29)</f>
        <v/>
      </c>
      <c r="AH65" s="168" t="str">
        <f>IF(ISBLANK(V65),"",V65*INTRO!$C$29)</f>
        <v/>
      </c>
      <c r="AI65" s="168" t="str">
        <f>IF(ISBLANK(W65),"",W65*INTRO!$C$29)</f>
        <v/>
      </c>
      <c r="AJ65" s="230"/>
    </row>
    <row r="66" spans="6:36" ht="39.6" x14ac:dyDescent="0.25">
      <c r="F66" s="281" t="s">
        <v>1137</v>
      </c>
      <c r="G66" s="167" t="s">
        <v>168</v>
      </c>
      <c r="H66" s="167" t="s">
        <v>65</v>
      </c>
      <c r="I66" s="168">
        <v>120</v>
      </c>
      <c r="J66" s="168">
        <v>500</v>
      </c>
      <c r="K66" s="169"/>
      <c r="L66" s="168"/>
      <c r="M66" s="168"/>
      <c r="N66" s="168"/>
      <c r="O66" s="168"/>
      <c r="P66" s="168"/>
      <c r="Q66" s="168"/>
      <c r="R66" s="168"/>
      <c r="S66" s="168"/>
      <c r="T66" s="168"/>
      <c r="U66" s="168"/>
      <c r="V66" s="168"/>
      <c r="W66" s="168"/>
      <c r="X66" s="168" t="str">
        <f>IF(ISBLANK(L66),"",L66*INTRO!$C$29)</f>
        <v/>
      </c>
      <c r="Y66" s="168" t="str">
        <f>IF(ISBLANK(M66),"",M66*INTRO!$C$29)</f>
        <v/>
      </c>
      <c r="Z66" s="168" t="str">
        <f>IF(ISBLANK(N66),"",N66*INTRO!$C$29)</f>
        <v/>
      </c>
      <c r="AA66" s="168" t="str">
        <f>IF(ISBLANK(O66),"",O66*INTRO!$C$29)</f>
        <v/>
      </c>
      <c r="AB66" s="168" t="str">
        <f>IF(ISBLANK(P66),"",P66*INTRO!$C$29)</f>
        <v/>
      </c>
      <c r="AC66" s="168" t="str">
        <f>IF(ISBLANK(Q66),"",Q66*INTRO!$C$29)</f>
        <v/>
      </c>
      <c r="AD66" s="168" t="str">
        <f>IF(ISBLANK(R66),"",R66*INTRO!$C$29)</f>
        <v/>
      </c>
      <c r="AE66" s="168" t="str">
        <f>IF(ISBLANK(S66),"",S66*INTRO!$C$29)</f>
        <v/>
      </c>
      <c r="AF66" s="168" t="str">
        <f>IF(ISBLANK(T66),"",T66*INTRO!$C$29)</f>
        <v/>
      </c>
      <c r="AG66" s="168" t="str">
        <f>IF(ISBLANK(U66),"",U66*INTRO!$C$29)</f>
        <v/>
      </c>
      <c r="AH66" s="168" t="str">
        <f>IF(ISBLANK(V66),"",V66*INTRO!$C$29)</f>
        <v/>
      </c>
      <c r="AI66" s="168" t="str">
        <f>IF(ISBLANK(W66),"",W66*INTRO!$C$29)</f>
        <v/>
      </c>
      <c r="AJ66" s="230"/>
    </row>
    <row r="67" spans="6:36" ht="26.4" x14ac:dyDescent="0.25">
      <c r="F67" s="281" t="s">
        <v>1138</v>
      </c>
      <c r="G67" s="167" t="s">
        <v>161</v>
      </c>
      <c r="H67" s="167" t="s">
        <v>65</v>
      </c>
      <c r="I67" s="168">
        <v>22</v>
      </c>
      <c r="J67" s="168">
        <v>500</v>
      </c>
      <c r="K67" s="169"/>
      <c r="L67" s="168"/>
      <c r="M67" s="168"/>
      <c r="N67" s="168"/>
      <c r="O67" s="168"/>
      <c r="P67" s="168"/>
      <c r="Q67" s="168"/>
      <c r="R67" s="168"/>
      <c r="S67" s="168"/>
      <c r="T67" s="168"/>
      <c r="U67" s="168"/>
      <c r="V67" s="168"/>
      <c r="W67" s="168"/>
      <c r="X67" s="168" t="str">
        <f>IF(ISBLANK(L67),"",L67*INTRO!$C$29)</f>
        <v/>
      </c>
      <c r="Y67" s="168" t="str">
        <f>IF(ISBLANK(M67),"",M67*INTRO!$C$29)</f>
        <v/>
      </c>
      <c r="Z67" s="168" t="str">
        <f>IF(ISBLANK(N67),"",N67*INTRO!$C$29)</f>
        <v/>
      </c>
      <c r="AA67" s="168" t="str">
        <f>IF(ISBLANK(O67),"",O67*INTRO!$C$29)</f>
        <v/>
      </c>
      <c r="AB67" s="168" t="str">
        <f>IF(ISBLANK(P67),"",P67*INTRO!$C$29)</f>
        <v/>
      </c>
      <c r="AC67" s="168" t="str">
        <f>IF(ISBLANK(Q67),"",Q67*INTRO!$C$29)</f>
        <v/>
      </c>
      <c r="AD67" s="168" t="str">
        <f>IF(ISBLANK(R67),"",R67*INTRO!$C$29)</f>
        <v/>
      </c>
      <c r="AE67" s="168" t="str">
        <f>IF(ISBLANK(S67),"",S67*INTRO!$C$29)</f>
        <v/>
      </c>
      <c r="AF67" s="168" t="str">
        <f>IF(ISBLANK(T67),"",T67*INTRO!$C$29)</f>
        <v/>
      </c>
      <c r="AG67" s="168" t="str">
        <f>IF(ISBLANK(U67),"",U67*INTRO!$C$29)</f>
        <v/>
      </c>
      <c r="AH67" s="168" t="str">
        <f>IF(ISBLANK(V67),"",V67*INTRO!$C$29)</f>
        <v/>
      </c>
      <c r="AI67" s="168" t="str">
        <f>IF(ISBLANK(W67),"",W67*INTRO!$C$29)</f>
        <v/>
      </c>
      <c r="AJ67" s="230"/>
    </row>
    <row r="68" spans="6:36" ht="26.4" x14ac:dyDescent="0.25">
      <c r="F68" s="282" t="s">
        <v>1139</v>
      </c>
      <c r="G68" s="222" t="s">
        <v>1140</v>
      </c>
      <c r="H68" s="223" t="s">
        <v>34</v>
      </c>
      <c r="I68" s="219">
        <v>230</v>
      </c>
      <c r="J68" s="219"/>
      <c r="K68" s="219"/>
      <c r="L68" s="219"/>
      <c r="M68" s="219"/>
      <c r="N68" s="219"/>
      <c r="O68" s="219"/>
      <c r="P68" s="219"/>
      <c r="Q68" s="219"/>
      <c r="R68" s="219"/>
      <c r="S68" s="219"/>
      <c r="T68" s="219"/>
      <c r="U68" s="219"/>
      <c r="V68" s="219"/>
      <c r="W68" s="219"/>
      <c r="X68" s="219"/>
      <c r="Y68" s="219"/>
      <c r="Z68" s="219"/>
      <c r="AA68" s="219"/>
      <c r="AB68" s="219"/>
      <c r="AC68" s="219"/>
      <c r="AD68" s="219"/>
      <c r="AE68" s="219"/>
      <c r="AF68" s="219"/>
      <c r="AG68" s="219"/>
      <c r="AH68" s="219"/>
      <c r="AI68" s="219"/>
      <c r="AJ68" s="230"/>
    </row>
    <row r="69" spans="6:36" ht="26.4" x14ac:dyDescent="0.25">
      <c r="F69" s="221" t="s">
        <v>1070</v>
      </c>
      <c r="G69" s="222" t="s">
        <v>169</v>
      </c>
      <c r="H69" s="223" t="s">
        <v>34</v>
      </c>
      <c r="I69" s="219">
        <v>80</v>
      </c>
      <c r="J69" s="219"/>
      <c r="K69" s="219"/>
      <c r="L69" s="219"/>
      <c r="M69" s="219"/>
      <c r="N69" s="219"/>
      <c r="O69" s="219"/>
      <c r="P69" s="219"/>
      <c r="Q69" s="219"/>
      <c r="R69" s="219"/>
      <c r="S69" s="219"/>
      <c r="T69" s="219"/>
      <c r="U69" s="219"/>
      <c r="V69" s="219"/>
      <c r="W69" s="219"/>
      <c r="X69" s="219"/>
      <c r="Y69" s="219"/>
      <c r="Z69" s="219"/>
      <c r="AA69" s="219"/>
      <c r="AB69" s="219"/>
      <c r="AC69" s="219"/>
      <c r="AD69" s="219"/>
      <c r="AE69" s="219"/>
      <c r="AF69" s="219"/>
      <c r="AG69" s="219"/>
      <c r="AH69" s="219"/>
      <c r="AI69" s="219"/>
      <c r="AJ69" s="230"/>
    </row>
    <row r="70" spans="6:36" ht="39.6" x14ac:dyDescent="0.25">
      <c r="F70" s="281" t="s">
        <v>1141</v>
      </c>
      <c r="G70" s="167" t="s">
        <v>162</v>
      </c>
      <c r="H70" s="167" t="s">
        <v>65</v>
      </c>
      <c r="I70" s="168">
        <v>330</v>
      </c>
      <c r="J70" s="168">
        <v>500</v>
      </c>
      <c r="K70" s="169"/>
      <c r="L70" s="168"/>
      <c r="M70" s="168"/>
      <c r="N70" s="168"/>
      <c r="O70" s="168"/>
      <c r="P70" s="168"/>
      <c r="Q70" s="168"/>
      <c r="R70" s="168"/>
      <c r="S70" s="168"/>
      <c r="T70" s="168"/>
      <c r="U70" s="168"/>
      <c r="V70" s="168"/>
      <c r="W70" s="168"/>
      <c r="X70" s="168" t="str">
        <f>IF(ISBLANK(L70),"",L70*INTRO!$C$29)</f>
        <v/>
      </c>
      <c r="Y70" s="168" t="str">
        <f>IF(ISBLANK(M70),"",M70*INTRO!$C$29)</f>
        <v/>
      </c>
      <c r="Z70" s="168" t="str">
        <f>IF(ISBLANK(N70),"",N70*INTRO!$C$29)</f>
        <v/>
      </c>
      <c r="AA70" s="168" t="str">
        <f>IF(ISBLANK(O70),"",O70*INTRO!$C$29)</f>
        <v/>
      </c>
      <c r="AB70" s="168" t="str">
        <f>IF(ISBLANK(P70),"",P70*INTRO!$C$29)</f>
        <v/>
      </c>
      <c r="AC70" s="168" t="str">
        <f>IF(ISBLANK(Q70),"",Q70*INTRO!$C$29)</f>
        <v/>
      </c>
      <c r="AD70" s="168" t="str">
        <f>IF(ISBLANK(R70),"",R70*INTRO!$C$29)</f>
        <v/>
      </c>
      <c r="AE70" s="168" t="str">
        <f>IF(ISBLANK(S70),"",S70*INTRO!$C$29)</f>
        <v/>
      </c>
      <c r="AF70" s="168" t="str">
        <f>IF(ISBLANK(T70),"",T70*INTRO!$C$29)</f>
        <v/>
      </c>
      <c r="AG70" s="168" t="str">
        <f>IF(ISBLANK(U70),"",U70*INTRO!$C$29)</f>
        <v/>
      </c>
      <c r="AH70" s="168" t="str">
        <f>IF(ISBLANK(V70),"",V70*INTRO!$C$29)</f>
        <v/>
      </c>
      <c r="AI70" s="168" t="str">
        <f>IF(ISBLANK(W70),"",W70*INTRO!$C$29)</f>
        <v/>
      </c>
      <c r="AJ70" s="230"/>
    </row>
    <row r="71" spans="6:36" ht="39.6" x14ac:dyDescent="0.25">
      <c r="F71" s="281" t="s">
        <v>1142</v>
      </c>
      <c r="G71" s="167" t="s">
        <v>170</v>
      </c>
      <c r="H71" s="167" t="s">
        <v>65</v>
      </c>
      <c r="I71" s="168">
        <v>330</v>
      </c>
      <c r="J71" s="168">
        <v>500</v>
      </c>
      <c r="K71" s="169"/>
      <c r="L71" s="168"/>
      <c r="M71" s="168"/>
      <c r="N71" s="168"/>
      <c r="O71" s="168"/>
      <c r="P71" s="168"/>
      <c r="Q71" s="168"/>
      <c r="R71" s="168"/>
      <c r="S71" s="168"/>
      <c r="T71" s="168"/>
      <c r="U71" s="168"/>
      <c r="V71" s="168"/>
      <c r="W71" s="168"/>
      <c r="X71" s="168" t="str">
        <f>IF(ISBLANK(L71),"",L71*INTRO!$C$29)</f>
        <v/>
      </c>
      <c r="Y71" s="168" t="str">
        <f>IF(ISBLANK(M71),"",M71*INTRO!$C$29)</f>
        <v/>
      </c>
      <c r="Z71" s="168" t="str">
        <f>IF(ISBLANK(N71),"",N71*INTRO!$C$29)</f>
        <v/>
      </c>
      <c r="AA71" s="168" t="str">
        <f>IF(ISBLANK(O71),"",O71*INTRO!$C$29)</f>
        <v/>
      </c>
      <c r="AB71" s="168" t="str">
        <f>IF(ISBLANK(P71),"",P71*INTRO!$C$29)</f>
        <v/>
      </c>
      <c r="AC71" s="168" t="str">
        <f>IF(ISBLANK(Q71),"",Q71*INTRO!$C$29)</f>
        <v/>
      </c>
      <c r="AD71" s="168" t="str">
        <f>IF(ISBLANK(R71),"",R71*INTRO!$C$29)</f>
        <v/>
      </c>
      <c r="AE71" s="168" t="str">
        <f>IF(ISBLANK(S71),"",S71*INTRO!$C$29)</f>
        <v/>
      </c>
      <c r="AF71" s="168" t="str">
        <f>IF(ISBLANK(T71),"",T71*INTRO!$C$29)</f>
        <v/>
      </c>
      <c r="AG71" s="168" t="str">
        <f>IF(ISBLANK(U71),"",U71*INTRO!$C$29)</f>
        <v/>
      </c>
      <c r="AH71" s="168" t="str">
        <f>IF(ISBLANK(V71),"",V71*INTRO!$C$29)</f>
        <v/>
      </c>
      <c r="AI71" s="168" t="str">
        <f>IF(ISBLANK(W71),"",W71*INTRO!$C$29)</f>
        <v/>
      </c>
      <c r="AJ71" s="230"/>
    </row>
    <row r="72" spans="6:36" ht="26.4" x14ac:dyDescent="0.25">
      <c r="F72" s="281" t="s">
        <v>1144</v>
      </c>
      <c r="G72" s="167" t="s">
        <v>114</v>
      </c>
      <c r="H72" s="167" t="s">
        <v>65</v>
      </c>
      <c r="I72" s="168">
        <v>330</v>
      </c>
      <c r="J72" s="168">
        <v>500</v>
      </c>
      <c r="K72" s="169"/>
      <c r="L72" s="168">
        <f>0.023*L89</f>
        <v>1.9342999999999999E-3</v>
      </c>
      <c r="M72" s="168">
        <f>0.025*M89</f>
        <v>1.7749999999999998E-2</v>
      </c>
      <c r="N72" s="168">
        <f>0.025*N89</f>
        <v>2.8249999999999997E-2</v>
      </c>
      <c r="O72" s="168">
        <f>0.025*O89</f>
        <v>1.6250000000000001E-2</v>
      </c>
      <c r="P72" s="168">
        <f>0.023*P89</f>
        <v>1.9342999999999999E-3</v>
      </c>
      <c r="Q72" s="168">
        <f>0.025*Q89</f>
        <v>1.495E-2</v>
      </c>
      <c r="R72" s="168">
        <f>0.025*R89</f>
        <v>2.5000000000000001E-2</v>
      </c>
      <c r="S72" s="168">
        <f>0.025*S89</f>
        <v>2.0875000000000001E-2</v>
      </c>
      <c r="T72" s="168">
        <f>0.025*T89</f>
        <v>2.29375E-2</v>
      </c>
      <c r="U72" s="168"/>
      <c r="V72" s="168">
        <f>0.024*V89</f>
        <v>2.1672E-2</v>
      </c>
      <c r="W72" s="168">
        <f>0.025*W89</f>
        <v>4.6874999999999998E-4</v>
      </c>
      <c r="X72" s="168">
        <f>IF(ISBLANK(L72),"",L72*INTRO!$C$29)</f>
        <v>0.19342999999999999</v>
      </c>
      <c r="Y72" s="168">
        <f>IF(ISBLANK(M72),"",M72*INTRO!$C$29)</f>
        <v>1.7749999999999999</v>
      </c>
      <c r="Z72" s="168">
        <f>IF(ISBLANK(N72),"",N72*INTRO!$C$29)</f>
        <v>2.8249999999999997</v>
      </c>
      <c r="AA72" s="168">
        <f>IF(ISBLANK(O72),"",O72*INTRO!$C$29)</f>
        <v>1.625</v>
      </c>
      <c r="AB72" s="168">
        <f>IF(ISBLANK(P72),"",P72*INTRO!$C$29)</f>
        <v>0.19342999999999999</v>
      </c>
      <c r="AC72" s="168">
        <f>IF(ISBLANK(Q72),"",Q72*INTRO!$C$29)</f>
        <v>1.4949999999999999</v>
      </c>
      <c r="AD72" s="168">
        <f>IF(ISBLANK(R72),"",R72*INTRO!$C$29)</f>
        <v>2.5</v>
      </c>
      <c r="AE72" s="168">
        <f>IF(ISBLANK(S72),"",S72*INTRO!$C$29)</f>
        <v>2.0874999999999999</v>
      </c>
      <c r="AF72" s="168">
        <f>IF(ISBLANK(T72),"",T72*INTRO!$C$29)</f>
        <v>2.2937500000000002</v>
      </c>
      <c r="AG72" s="168" t="str">
        <f>IF(ISBLANK(U72),"",U72*INTRO!$C$29)</f>
        <v/>
      </c>
      <c r="AH72" s="168">
        <f>IF(ISBLANK(V72),"",V72*INTRO!$C$29)</f>
        <v>2.1672000000000002</v>
      </c>
      <c r="AI72" s="168">
        <f>IF(ISBLANK(W72),"",W72*INTRO!$C$29)</f>
        <v>4.6875E-2</v>
      </c>
      <c r="AJ72" s="230"/>
    </row>
    <row r="73" spans="6:36" ht="26.4" x14ac:dyDescent="0.25">
      <c r="F73" s="221" t="s">
        <v>1145</v>
      </c>
      <c r="G73" s="222" t="s">
        <v>1146</v>
      </c>
      <c r="H73" s="223" t="s">
        <v>65</v>
      </c>
      <c r="I73" s="219"/>
      <c r="J73" s="219">
        <v>1000</v>
      </c>
      <c r="K73" s="219"/>
      <c r="L73" s="219"/>
      <c r="M73" s="219"/>
      <c r="N73" s="219"/>
      <c r="O73" s="219"/>
      <c r="P73" s="219"/>
      <c r="Q73" s="219"/>
      <c r="R73" s="219"/>
      <c r="S73" s="219"/>
      <c r="T73" s="219"/>
      <c r="U73" s="219"/>
      <c r="V73" s="219"/>
      <c r="W73" s="219"/>
      <c r="X73" s="219"/>
      <c r="Y73" s="219"/>
      <c r="Z73" s="219"/>
      <c r="AA73" s="219"/>
      <c r="AB73" s="219"/>
      <c r="AC73" s="219"/>
      <c r="AD73" s="219"/>
      <c r="AE73" s="219"/>
      <c r="AF73" s="219"/>
      <c r="AG73" s="219"/>
      <c r="AH73" s="219"/>
      <c r="AI73" s="219"/>
      <c r="AJ73" s="230"/>
    </row>
    <row r="74" spans="6:36" ht="26.4" x14ac:dyDescent="0.25">
      <c r="F74" s="282" t="s">
        <v>497</v>
      </c>
      <c r="G74" s="222" t="s">
        <v>1147</v>
      </c>
      <c r="H74" s="223" t="s">
        <v>1076</v>
      </c>
      <c r="I74" s="219">
        <v>25</v>
      </c>
      <c r="J74" s="219"/>
      <c r="K74" s="219"/>
      <c r="L74" s="219"/>
      <c r="M74" s="219"/>
      <c r="N74" s="219"/>
      <c r="O74" s="219"/>
      <c r="P74" s="219"/>
      <c r="Q74" s="219"/>
      <c r="R74" s="219"/>
      <c r="S74" s="219"/>
      <c r="T74" s="219"/>
      <c r="U74" s="219"/>
      <c r="V74" s="219"/>
      <c r="W74" s="219"/>
      <c r="X74" s="219"/>
      <c r="Y74" s="219"/>
      <c r="Z74" s="219"/>
      <c r="AA74" s="219"/>
      <c r="AB74" s="219"/>
      <c r="AC74" s="219"/>
      <c r="AD74" s="219"/>
      <c r="AE74" s="219"/>
      <c r="AF74" s="219"/>
      <c r="AG74" s="219"/>
      <c r="AH74" s="219"/>
      <c r="AI74" s="219"/>
      <c r="AJ74" s="230"/>
    </row>
    <row r="75" spans="6:36" ht="26.4" x14ac:dyDescent="0.25">
      <c r="F75" s="221" t="s">
        <v>1121</v>
      </c>
      <c r="G75" s="222" t="s">
        <v>1122</v>
      </c>
      <c r="H75" s="223" t="s">
        <v>34</v>
      </c>
      <c r="I75" s="219">
        <v>600</v>
      </c>
      <c r="J75" s="219"/>
      <c r="K75" s="219"/>
      <c r="L75" s="219"/>
      <c r="M75" s="219"/>
      <c r="N75" s="219"/>
      <c r="O75" s="219"/>
      <c r="P75" s="219"/>
      <c r="Q75" s="219"/>
      <c r="R75" s="219"/>
      <c r="S75" s="219"/>
      <c r="T75" s="219"/>
      <c r="U75" s="219"/>
      <c r="V75" s="219"/>
      <c r="W75" s="219"/>
      <c r="X75" s="219"/>
      <c r="Y75" s="219"/>
      <c r="Z75" s="219"/>
      <c r="AA75" s="219"/>
      <c r="AB75" s="219"/>
      <c r="AC75" s="219"/>
      <c r="AD75" s="219"/>
      <c r="AE75" s="219"/>
      <c r="AF75" s="219"/>
      <c r="AG75" s="219"/>
      <c r="AH75" s="219"/>
      <c r="AI75" s="219"/>
      <c r="AJ75" s="230"/>
    </row>
    <row r="76" spans="6:36" ht="26.4" x14ac:dyDescent="0.25">
      <c r="F76" s="221" t="s">
        <v>495</v>
      </c>
      <c r="G76" s="222" t="s">
        <v>1148</v>
      </c>
      <c r="H76" s="223" t="s">
        <v>1076</v>
      </c>
      <c r="I76" s="219">
        <v>200</v>
      </c>
      <c r="J76" s="219"/>
      <c r="K76" s="219"/>
      <c r="L76" s="219"/>
      <c r="M76" s="219"/>
      <c r="N76" s="219"/>
      <c r="O76" s="219"/>
      <c r="P76" s="219"/>
      <c r="Q76" s="219"/>
      <c r="R76" s="219"/>
      <c r="S76" s="219"/>
      <c r="T76" s="219"/>
      <c r="U76" s="219"/>
      <c r="V76" s="219"/>
      <c r="W76" s="219"/>
      <c r="X76" s="219"/>
      <c r="Y76" s="219"/>
      <c r="Z76" s="219"/>
      <c r="AA76" s="219"/>
      <c r="AB76" s="219"/>
      <c r="AC76" s="219"/>
      <c r="AD76" s="219"/>
      <c r="AE76" s="219"/>
      <c r="AF76" s="219"/>
      <c r="AG76" s="219"/>
      <c r="AH76" s="219"/>
      <c r="AI76" s="219"/>
      <c r="AJ76" s="230"/>
    </row>
    <row r="77" spans="6:36" ht="26.4" x14ac:dyDescent="0.25">
      <c r="F77" s="282" t="s">
        <v>1149</v>
      </c>
      <c r="G77" s="222" t="s">
        <v>1150</v>
      </c>
      <c r="H77" s="223" t="s">
        <v>34</v>
      </c>
      <c r="I77" s="219">
        <v>600</v>
      </c>
      <c r="J77" s="219"/>
      <c r="K77" s="219"/>
      <c r="L77" s="219"/>
      <c r="M77" s="219"/>
      <c r="N77" s="219"/>
      <c r="O77" s="219"/>
      <c r="P77" s="219"/>
      <c r="Q77" s="219"/>
      <c r="R77" s="219"/>
      <c r="S77" s="219"/>
      <c r="T77" s="219"/>
      <c r="U77" s="219"/>
      <c r="V77" s="219"/>
      <c r="W77" s="219"/>
      <c r="X77" s="219"/>
      <c r="Y77" s="219"/>
      <c r="Z77" s="219"/>
      <c r="AA77" s="219"/>
      <c r="AB77" s="219"/>
      <c r="AC77" s="219"/>
      <c r="AD77" s="219"/>
      <c r="AE77" s="219"/>
      <c r="AF77" s="219"/>
      <c r="AG77" s="219"/>
      <c r="AH77" s="219"/>
      <c r="AI77" s="219"/>
      <c r="AJ77" s="230"/>
    </row>
    <row r="78" spans="6:36" ht="26.4" x14ac:dyDescent="0.25">
      <c r="F78" s="282" t="s">
        <v>499</v>
      </c>
      <c r="G78" s="222" t="s">
        <v>1151</v>
      </c>
      <c r="H78" s="223" t="s">
        <v>1076</v>
      </c>
      <c r="I78" s="219">
        <v>200</v>
      </c>
      <c r="J78" s="219"/>
      <c r="K78" s="219"/>
      <c r="L78" s="219"/>
      <c r="M78" s="219"/>
      <c r="N78" s="219"/>
      <c r="O78" s="219"/>
      <c r="P78" s="219"/>
      <c r="Q78" s="219"/>
      <c r="R78" s="219"/>
      <c r="S78" s="219"/>
      <c r="T78" s="219"/>
      <c r="U78" s="219"/>
      <c r="V78" s="219"/>
      <c r="W78" s="219"/>
      <c r="X78" s="219"/>
      <c r="Y78" s="219"/>
      <c r="Z78" s="219"/>
      <c r="AA78" s="219"/>
      <c r="AB78" s="219"/>
      <c r="AC78" s="219"/>
      <c r="AD78" s="219"/>
      <c r="AE78" s="219"/>
      <c r="AF78" s="219"/>
      <c r="AG78" s="219"/>
      <c r="AH78" s="219"/>
      <c r="AI78" s="219"/>
      <c r="AJ78" s="230"/>
    </row>
    <row r="79" spans="6:36" x14ac:dyDescent="0.25">
      <c r="F79" s="281"/>
      <c r="G79" s="167" t="s">
        <v>132</v>
      </c>
      <c r="H79" s="167" t="s">
        <v>62</v>
      </c>
      <c r="I79" s="168">
        <v>8</v>
      </c>
      <c r="J79" s="168">
        <v>1500</v>
      </c>
      <c r="K79" s="169">
        <f>(770+650+780+2300)/4</f>
        <v>1125</v>
      </c>
      <c r="L79" s="168"/>
      <c r="M79" s="168"/>
      <c r="N79" s="168"/>
      <c r="O79" s="168"/>
      <c r="P79" s="168"/>
      <c r="Q79" s="168"/>
      <c r="R79" s="168"/>
      <c r="S79" s="168"/>
      <c r="T79" s="168"/>
      <c r="U79" s="168"/>
      <c r="V79" s="168"/>
      <c r="W79" s="168"/>
      <c r="X79" s="168" t="str">
        <f>IF(ISBLANK(L79),"",L79*INTRO!$C$29)</f>
        <v/>
      </c>
      <c r="Y79" s="168" t="str">
        <f>IF(ISBLANK(M79),"",M79*INTRO!$C$29)</f>
        <v/>
      </c>
      <c r="Z79" s="168" t="str">
        <f>IF(ISBLANK(N79),"",N79*INTRO!$C$29)</f>
        <v/>
      </c>
      <c r="AA79" s="168" t="str">
        <f>IF(ISBLANK(O79),"",O79*INTRO!$C$29)</f>
        <v/>
      </c>
      <c r="AB79" s="168" t="str">
        <f>IF(ISBLANK(P79),"",P79*INTRO!$C$29)</f>
        <v/>
      </c>
      <c r="AC79" s="168" t="str">
        <f>IF(ISBLANK(Q79),"",Q79*INTRO!$C$29)</f>
        <v/>
      </c>
      <c r="AD79" s="168" t="str">
        <f>IF(ISBLANK(R79),"",R79*INTRO!$C$29)</f>
        <v/>
      </c>
      <c r="AE79" s="168" t="str">
        <f>IF(ISBLANK(S79),"",S79*INTRO!$C$29)</f>
        <v/>
      </c>
      <c r="AF79" s="168" t="str">
        <f>IF(ISBLANK(T79),"",T79*INTRO!$C$29)</f>
        <v/>
      </c>
      <c r="AG79" s="168" t="str">
        <f>IF(ISBLANK(U79),"",U79*INTRO!$C$29)</f>
        <v/>
      </c>
      <c r="AH79" s="168" t="str">
        <f>IF(ISBLANK(V79),"",V79*INTRO!$C$29)</f>
        <v/>
      </c>
      <c r="AI79" s="168" t="str">
        <f>IF(ISBLANK(W79),"",W79*INTRO!$C$29)</f>
        <v/>
      </c>
      <c r="AJ79" s="230"/>
    </row>
    <row r="80" spans="6:36" ht="26.4" x14ac:dyDescent="0.25">
      <c r="F80" s="281"/>
      <c r="G80" s="167" t="s">
        <v>145</v>
      </c>
      <c r="H80" s="167" t="s">
        <v>64</v>
      </c>
      <c r="I80" s="168">
        <v>0</v>
      </c>
      <c r="J80" s="168">
        <v>100</v>
      </c>
      <c r="K80" s="169"/>
      <c r="L80" s="168"/>
      <c r="M80" s="168"/>
      <c r="N80" s="168"/>
      <c r="O80" s="168"/>
      <c r="P80" s="168"/>
      <c r="Q80" s="168"/>
      <c r="R80" s="168"/>
      <c r="S80" s="168"/>
      <c r="T80" s="168"/>
      <c r="U80" s="168"/>
      <c r="V80" s="168"/>
      <c r="W80" s="168"/>
      <c r="X80" s="168" t="str">
        <f>IF(ISBLANK(L80),"",L80*INTRO!$C$29)</f>
        <v/>
      </c>
      <c r="Y80" s="168" t="str">
        <f>IF(ISBLANK(M80),"",M80*INTRO!$C$29)</f>
        <v/>
      </c>
      <c r="Z80" s="168" t="str">
        <f>IF(ISBLANK(N80),"",N80*INTRO!$C$29)</f>
        <v/>
      </c>
      <c r="AA80" s="168" t="str">
        <f>IF(ISBLANK(O80),"",O80*INTRO!$C$29)</f>
        <v/>
      </c>
      <c r="AB80" s="168" t="str">
        <f>IF(ISBLANK(P80),"",P80*INTRO!$C$29)</f>
        <v/>
      </c>
      <c r="AC80" s="168" t="str">
        <f>IF(ISBLANK(Q80),"",Q80*INTRO!$C$29)</f>
        <v/>
      </c>
      <c r="AD80" s="168" t="str">
        <f>IF(ISBLANK(R80),"",R80*INTRO!$C$29)</f>
        <v/>
      </c>
      <c r="AE80" s="168" t="str">
        <f>IF(ISBLANK(S80),"",S80*INTRO!$C$29)</f>
        <v/>
      </c>
      <c r="AF80" s="168" t="str">
        <f>IF(ISBLANK(T80),"",T80*INTRO!$C$29)</f>
        <v/>
      </c>
      <c r="AG80" s="168" t="str">
        <f>IF(ISBLANK(U80),"",U80*INTRO!$C$29)</f>
        <v/>
      </c>
      <c r="AH80" s="168" t="str">
        <f>IF(ISBLANK(V80),"",V80*INTRO!$C$29)</f>
        <v/>
      </c>
      <c r="AI80" s="168" t="str">
        <f>IF(ISBLANK(W80),"",W80*INTRO!$C$29)</f>
        <v/>
      </c>
      <c r="AJ80" s="230"/>
    </row>
    <row r="81" spans="5:36" x14ac:dyDescent="0.25">
      <c r="F81" s="281"/>
      <c r="G81" s="167" t="s">
        <v>146</v>
      </c>
      <c r="H81" s="167" t="s">
        <v>69</v>
      </c>
      <c r="I81" s="168">
        <v>80</v>
      </c>
      <c r="J81" s="168">
        <v>500</v>
      </c>
      <c r="K81" s="169"/>
      <c r="L81" s="168"/>
      <c r="M81" s="168"/>
      <c r="N81" s="168"/>
      <c r="O81" s="168"/>
      <c r="P81" s="168"/>
      <c r="Q81" s="168"/>
      <c r="R81" s="168"/>
      <c r="S81" s="168"/>
      <c r="T81" s="168"/>
      <c r="U81" s="168"/>
      <c r="V81" s="168"/>
      <c r="W81" s="168"/>
      <c r="X81" s="168" t="str">
        <f>IF(ISBLANK(L81),"",L81*INTRO!$C$29)</f>
        <v/>
      </c>
      <c r="Y81" s="168" t="str">
        <f>IF(ISBLANK(M81),"",M81*INTRO!$C$29)</f>
        <v/>
      </c>
      <c r="Z81" s="168" t="str">
        <f>IF(ISBLANK(N81),"",N81*INTRO!$C$29)</f>
        <v/>
      </c>
      <c r="AA81" s="168" t="str">
        <f>IF(ISBLANK(O81),"",O81*INTRO!$C$29)</f>
        <v/>
      </c>
      <c r="AB81" s="168" t="str">
        <f>IF(ISBLANK(P81),"",P81*INTRO!$C$29)</f>
        <v/>
      </c>
      <c r="AC81" s="168" t="str">
        <f>IF(ISBLANK(Q81),"",Q81*INTRO!$C$29)</f>
        <v/>
      </c>
      <c r="AD81" s="168" t="str">
        <f>IF(ISBLANK(R81),"",R81*INTRO!$C$29)</f>
        <v/>
      </c>
      <c r="AE81" s="168" t="str">
        <f>IF(ISBLANK(S81),"",S81*INTRO!$C$29)</f>
        <v/>
      </c>
      <c r="AF81" s="168" t="str">
        <f>IF(ISBLANK(T81),"",T81*INTRO!$C$29)</f>
        <v/>
      </c>
      <c r="AG81" s="168" t="str">
        <f>IF(ISBLANK(U81),"",U81*INTRO!$C$29)</f>
        <v/>
      </c>
      <c r="AH81" s="168" t="str">
        <f>IF(ISBLANK(V81),"",V81*INTRO!$C$29)</f>
        <v/>
      </c>
      <c r="AI81" s="168" t="str">
        <f>IF(ISBLANK(W81),"",W81*INTRO!$C$29)</f>
        <v/>
      </c>
      <c r="AJ81" s="168"/>
    </row>
    <row r="82" spans="5:36" x14ac:dyDescent="0.25">
      <c r="F82" s="281"/>
      <c r="G82" s="167" t="s">
        <v>69</v>
      </c>
      <c r="H82" s="167" t="s">
        <v>69</v>
      </c>
      <c r="I82" s="168">
        <v>80</v>
      </c>
      <c r="J82" s="169">
        <f>(120+200+200)/3</f>
        <v>173.33333333333334</v>
      </c>
      <c r="K82" s="169">
        <f>(120+200+200)/3</f>
        <v>173.33333333333334</v>
      </c>
      <c r="L82" s="168"/>
      <c r="M82" s="168"/>
      <c r="N82" s="168"/>
      <c r="O82" s="168"/>
      <c r="P82" s="168"/>
      <c r="Q82" s="168"/>
      <c r="R82" s="168"/>
      <c r="S82" s="168"/>
      <c r="T82" s="168"/>
      <c r="U82" s="168"/>
      <c r="V82" s="168"/>
      <c r="W82" s="168"/>
      <c r="X82" s="168" t="str">
        <f>IF(ISBLANK(L82),"",L82*INTRO!$C$29)</f>
        <v/>
      </c>
      <c r="Y82" s="168" t="str">
        <f>IF(ISBLANK(M82),"",M82*INTRO!$C$29)</f>
        <v/>
      </c>
      <c r="Z82" s="168" t="str">
        <f>IF(ISBLANK(N82),"",N82*INTRO!$C$29)</f>
        <v/>
      </c>
      <c r="AA82" s="168" t="str">
        <f>IF(ISBLANK(O82),"",O82*INTRO!$C$29)</f>
        <v/>
      </c>
      <c r="AB82" s="168" t="str">
        <f>IF(ISBLANK(P82),"",P82*INTRO!$C$29)</f>
        <v/>
      </c>
      <c r="AC82" s="168" t="str">
        <f>IF(ISBLANK(Q82),"",Q82*INTRO!$C$29)</f>
        <v/>
      </c>
      <c r="AD82" s="168" t="str">
        <f>IF(ISBLANK(R82),"",R82*INTRO!$C$29)</f>
        <v/>
      </c>
      <c r="AE82" s="168" t="str">
        <f>IF(ISBLANK(S82),"",S82*INTRO!$C$29)</f>
        <v/>
      </c>
      <c r="AF82" s="168" t="str">
        <f>IF(ISBLANK(T82),"",T82*INTRO!$C$29)</f>
        <v/>
      </c>
      <c r="AG82" s="168" t="str">
        <f>IF(ISBLANK(U82),"",U82*INTRO!$C$29)</f>
        <v/>
      </c>
      <c r="AH82" s="168" t="str">
        <f>IF(ISBLANK(V82),"",V82*INTRO!$C$29)</f>
        <v/>
      </c>
      <c r="AI82" s="168" t="str">
        <f>IF(ISBLANK(W82),"",W82*INTRO!$C$29)</f>
        <v/>
      </c>
      <c r="AJ82" s="230"/>
    </row>
    <row r="83" spans="5:36" ht="39.6" x14ac:dyDescent="0.25">
      <c r="F83" s="281"/>
      <c r="G83" s="167" t="s">
        <v>165</v>
      </c>
      <c r="H83" s="167" t="s">
        <v>64</v>
      </c>
      <c r="I83" s="168">
        <v>600</v>
      </c>
      <c r="J83" s="168">
        <v>1250</v>
      </c>
      <c r="K83" s="169"/>
      <c r="L83" s="168"/>
      <c r="M83" s="168"/>
      <c r="N83" s="168"/>
      <c r="O83" s="168"/>
      <c r="P83" s="168"/>
      <c r="Q83" s="168"/>
      <c r="R83" s="168"/>
      <c r="S83" s="168"/>
      <c r="T83" s="168"/>
      <c r="U83" s="168"/>
      <c r="V83" s="168"/>
      <c r="W83" s="168"/>
      <c r="X83" s="168" t="str">
        <f>IF(ISBLANK(L83),"",L83*INTRO!$C$29)</f>
        <v/>
      </c>
      <c r="Y83" s="168" t="str">
        <f>IF(ISBLANK(M83),"",M83*INTRO!$C$29)</f>
        <v/>
      </c>
      <c r="Z83" s="168" t="str">
        <f>IF(ISBLANK(N83),"",N83*INTRO!$C$29)</f>
        <v/>
      </c>
      <c r="AA83" s="168" t="str">
        <f>IF(ISBLANK(O83),"",O83*INTRO!$C$29)</f>
        <v/>
      </c>
      <c r="AB83" s="168" t="str">
        <f>IF(ISBLANK(P83),"",P83*INTRO!$C$29)</f>
        <v/>
      </c>
      <c r="AC83" s="168" t="str">
        <f>IF(ISBLANK(Q83),"",Q83*INTRO!$C$29)</f>
        <v/>
      </c>
      <c r="AD83" s="168" t="str">
        <f>IF(ISBLANK(R83),"",R83*INTRO!$C$29)</f>
        <v/>
      </c>
      <c r="AE83" s="168" t="str">
        <f>IF(ISBLANK(S83),"",S83*INTRO!$C$29)</f>
        <v/>
      </c>
      <c r="AF83" s="168" t="str">
        <f>IF(ISBLANK(T83),"",T83*INTRO!$C$29)</f>
        <v/>
      </c>
      <c r="AG83" s="168" t="str">
        <f>IF(ISBLANK(U83),"",U83*INTRO!$C$29)</f>
        <v/>
      </c>
      <c r="AH83" s="168" t="str">
        <f>IF(ISBLANK(V83),"",V83*INTRO!$C$29)</f>
        <v/>
      </c>
      <c r="AI83" s="168" t="str">
        <f>IF(ISBLANK(W83),"",W83*INTRO!$C$29)</f>
        <v/>
      </c>
      <c r="AJ83" s="230"/>
    </row>
    <row r="84" spans="5:36" ht="26.4" x14ac:dyDescent="0.25">
      <c r="F84" s="281"/>
      <c r="G84" s="167" t="s">
        <v>147</v>
      </c>
      <c r="H84" s="167" t="s">
        <v>64</v>
      </c>
      <c r="I84" s="168">
        <v>26</v>
      </c>
      <c r="J84" s="168">
        <v>1250</v>
      </c>
      <c r="K84" s="169"/>
      <c r="L84" s="168"/>
      <c r="M84" s="168"/>
      <c r="N84" s="168"/>
      <c r="O84" s="168"/>
      <c r="P84" s="168"/>
      <c r="Q84" s="168"/>
      <c r="R84" s="168"/>
      <c r="S84" s="168"/>
      <c r="T84" s="168"/>
      <c r="U84" s="168"/>
      <c r="V84" s="168"/>
      <c r="W84" s="168"/>
      <c r="X84" s="168" t="str">
        <f>IF(ISBLANK(L84),"",L84*INTRO!$C$29)</f>
        <v/>
      </c>
      <c r="Y84" s="168" t="str">
        <f>IF(ISBLANK(M84),"",M84*INTRO!$C$29)</f>
        <v/>
      </c>
      <c r="Z84" s="168" t="str">
        <f>IF(ISBLANK(N84),"",N84*INTRO!$C$29)</f>
        <v/>
      </c>
      <c r="AA84" s="168" t="str">
        <f>IF(ISBLANK(O84),"",O84*INTRO!$C$29)</f>
        <v/>
      </c>
      <c r="AB84" s="168" t="str">
        <f>IF(ISBLANK(P84),"",P84*INTRO!$C$29)</f>
        <v/>
      </c>
      <c r="AC84" s="168" t="str">
        <f>IF(ISBLANK(Q84),"",Q84*INTRO!$C$29)</f>
        <v/>
      </c>
      <c r="AD84" s="168" t="str">
        <f>IF(ISBLANK(R84),"",R84*INTRO!$C$29)</f>
        <v/>
      </c>
      <c r="AE84" s="168" t="str">
        <f>IF(ISBLANK(S84),"",S84*INTRO!$C$29)</f>
        <v/>
      </c>
      <c r="AF84" s="168" t="str">
        <f>IF(ISBLANK(T84),"",T84*INTRO!$C$29)</f>
        <v/>
      </c>
      <c r="AG84" s="168" t="str">
        <f>IF(ISBLANK(U84),"",U84*INTRO!$C$29)</f>
        <v/>
      </c>
      <c r="AH84" s="168" t="str">
        <f>IF(ISBLANK(V84),"",V84*INTRO!$C$29)</f>
        <v/>
      </c>
      <c r="AI84" s="168" t="str">
        <f>IF(ISBLANK(W84),"",W84*INTRO!$C$29)</f>
        <v/>
      </c>
      <c r="AJ84" s="230"/>
    </row>
    <row r="85" spans="5:36" x14ac:dyDescent="0.25">
      <c r="F85" s="281"/>
      <c r="G85" s="167" t="s">
        <v>149</v>
      </c>
      <c r="H85" s="167" t="s">
        <v>150</v>
      </c>
      <c r="I85" s="168">
        <v>30</v>
      </c>
      <c r="J85" s="231">
        <v>900</v>
      </c>
      <c r="K85" s="169"/>
      <c r="L85" s="168"/>
      <c r="M85" s="168"/>
      <c r="N85" s="168"/>
      <c r="O85" s="168"/>
      <c r="P85" s="168"/>
      <c r="Q85" s="168"/>
      <c r="R85" s="168"/>
      <c r="S85" s="168"/>
      <c r="T85" s="168"/>
      <c r="U85" s="168"/>
      <c r="V85" s="168"/>
      <c r="W85" s="168"/>
      <c r="X85" s="168" t="str">
        <f>IF(ISBLANK(L85),"",L85*INTRO!$C$29)</f>
        <v/>
      </c>
      <c r="Y85" s="168" t="str">
        <f>IF(ISBLANK(M85),"",M85*INTRO!$C$29)</f>
        <v/>
      </c>
      <c r="Z85" s="168" t="str">
        <f>IF(ISBLANK(N85),"",N85*INTRO!$C$29)</f>
        <v/>
      </c>
      <c r="AA85" s="168" t="str">
        <f>IF(ISBLANK(O85),"",O85*INTRO!$C$29)</f>
        <v/>
      </c>
      <c r="AB85" s="168" t="str">
        <f>IF(ISBLANK(P85),"",P85*INTRO!$C$29)</f>
        <v/>
      </c>
      <c r="AC85" s="168" t="str">
        <f>IF(ISBLANK(Q85),"",Q85*INTRO!$C$29)</f>
        <v/>
      </c>
      <c r="AD85" s="168" t="str">
        <f>IF(ISBLANK(R85),"",R85*INTRO!$C$29)</f>
        <v/>
      </c>
      <c r="AE85" s="168" t="str">
        <f>IF(ISBLANK(S85),"",S85*INTRO!$C$29)</f>
        <v/>
      </c>
      <c r="AF85" s="168" t="str">
        <f>IF(ISBLANK(T85),"",T85*INTRO!$C$29)</f>
        <v/>
      </c>
      <c r="AG85" s="168" t="str">
        <f>IF(ISBLANK(U85),"",U85*INTRO!$C$29)</f>
        <v/>
      </c>
      <c r="AH85" s="168" t="str">
        <f>IF(ISBLANK(V85),"",V85*INTRO!$C$29)</f>
        <v/>
      </c>
      <c r="AI85" s="168" t="str">
        <f>IF(ISBLANK(W85),"",W85*INTRO!$C$29)</f>
        <v/>
      </c>
      <c r="AJ85" s="230"/>
    </row>
    <row r="86" spans="5:36" ht="39.6" x14ac:dyDescent="0.25">
      <c r="F86" s="281"/>
      <c r="G86" s="167" t="s">
        <v>158</v>
      </c>
      <c r="H86" s="167" t="s">
        <v>65</v>
      </c>
      <c r="I86" s="168">
        <v>93</v>
      </c>
      <c r="J86" s="168">
        <v>500</v>
      </c>
      <c r="K86" s="169"/>
      <c r="L86" s="168"/>
      <c r="M86" s="168"/>
      <c r="N86" s="168"/>
      <c r="O86" s="168"/>
      <c r="P86" s="168"/>
      <c r="Q86" s="168"/>
      <c r="R86" s="168"/>
      <c r="S86" s="168"/>
      <c r="T86" s="168"/>
      <c r="U86" s="168"/>
      <c r="V86" s="168"/>
      <c r="W86" s="168"/>
      <c r="X86" s="168" t="str">
        <f>IF(ISBLANK(L86),"",L86*INTRO!$C$29)</f>
        <v/>
      </c>
      <c r="Y86" s="168" t="str">
        <f>IF(ISBLANK(M86),"",M86*INTRO!$C$29)</f>
        <v/>
      </c>
      <c r="Z86" s="168" t="str">
        <f>IF(ISBLANK(N86),"",N86*INTRO!$C$29)</f>
        <v/>
      </c>
      <c r="AA86" s="168" t="str">
        <f>IF(ISBLANK(O86),"",O86*INTRO!$C$29)</f>
        <v/>
      </c>
      <c r="AB86" s="168" t="str">
        <f>IF(ISBLANK(P86),"",P86*INTRO!$C$29)</f>
        <v/>
      </c>
      <c r="AC86" s="168" t="str">
        <f>IF(ISBLANK(Q86),"",Q86*INTRO!$C$29)</f>
        <v/>
      </c>
      <c r="AD86" s="168" t="str">
        <f>IF(ISBLANK(R86),"",R86*INTRO!$C$29)</f>
        <v/>
      </c>
      <c r="AE86" s="168" t="str">
        <f>IF(ISBLANK(S86),"",S86*INTRO!$C$29)</f>
        <v/>
      </c>
      <c r="AF86" s="168" t="str">
        <f>IF(ISBLANK(T86),"",T86*INTRO!$C$29)</f>
        <v/>
      </c>
      <c r="AG86" s="168" t="str">
        <f>IF(ISBLANK(U86),"",U86*INTRO!$C$29)</f>
        <v/>
      </c>
      <c r="AH86" s="168" t="str">
        <f>IF(ISBLANK(V86),"",V86*INTRO!$C$29)</f>
        <v/>
      </c>
      <c r="AI86" s="168" t="str">
        <f>IF(ISBLANK(W86),"",W86*INTRO!$C$29)</f>
        <v/>
      </c>
      <c r="AJ86" s="230"/>
    </row>
    <row r="87" spans="5:36" ht="26.4" x14ac:dyDescent="0.25">
      <c r="F87" s="281"/>
      <c r="G87" s="167" t="s">
        <v>70</v>
      </c>
      <c r="H87" s="167" t="s">
        <v>65</v>
      </c>
      <c r="I87" s="168">
        <v>1250</v>
      </c>
      <c r="J87" s="168">
        <v>400</v>
      </c>
      <c r="K87" s="169"/>
      <c r="L87" s="168"/>
      <c r="M87" s="168"/>
      <c r="N87" s="168"/>
      <c r="O87" s="168"/>
      <c r="P87" s="168"/>
      <c r="Q87" s="168"/>
      <c r="R87" s="168"/>
      <c r="S87" s="168"/>
      <c r="T87" s="168"/>
      <c r="U87" s="168"/>
      <c r="V87" s="168"/>
      <c r="W87" s="168"/>
      <c r="X87" s="168" t="str">
        <f>IF(ISBLANK(L87),"",L87*INTRO!$C$29)</f>
        <v/>
      </c>
      <c r="Y87" s="168" t="str">
        <f>IF(ISBLANK(M87),"",M87*INTRO!$C$29)</f>
        <v/>
      </c>
      <c r="Z87" s="168" t="str">
        <f>IF(ISBLANK(N87),"",N87*INTRO!$C$29)</f>
        <v/>
      </c>
      <c r="AA87" s="168" t="str">
        <f>IF(ISBLANK(O87),"",O87*INTRO!$C$29)</f>
        <v/>
      </c>
      <c r="AB87" s="168" t="str">
        <f>IF(ISBLANK(P87),"",P87*INTRO!$C$29)</f>
        <v/>
      </c>
      <c r="AC87" s="168" t="str">
        <f>IF(ISBLANK(Q87),"",Q87*INTRO!$C$29)</f>
        <v/>
      </c>
      <c r="AD87" s="168" t="str">
        <f>IF(ISBLANK(R87),"",R87*INTRO!$C$29)</f>
        <v/>
      </c>
      <c r="AE87" s="168" t="str">
        <f>IF(ISBLANK(S87),"",S87*INTRO!$C$29)</f>
        <v/>
      </c>
      <c r="AF87" s="168" t="str">
        <f>IF(ISBLANK(T87),"",T87*INTRO!$C$29)</f>
        <v/>
      </c>
      <c r="AG87" s="168" t="str">
        <f>IF(ISBLANK(U87),"",U87*INTRO!$C$29)</f>
        <v/>
      </c>
      <c r="AH87" s="168" t="str">
        <f>IF(ISBLANK(V87),"",V87*INTRO!$C$29)</f>
        <v/>
      </c>
      <c r="AI87" s="168" t="str">
        <f>IF(ISBLANK(W87),"",W87*INTRO!$C$29)</f>
        <v/>
      </c>
      <c r="AJ87" s="230"/>
    </row>
    <row r="88" spans="5:36" ht="39.6" x14ac:dyDescent="0.25">
      <c r="F88" s="281"/>
      <c r="G88" s="167" t="s">
        <v>171</v>
      </c>
      <c r="H88" s="167" t="s">
        <v>65</v>
      </c>
      <c r="I88" s="168">
        <v>600</v>
      </c>
      <c r="J88" s="168">
        <v>500</v>
      </c>
      <c r="K88" s="169"/>
      <c r="L88" s="168"/>
      <c r="M88" s="168"/>
      <c r="N88" s="168"/>
      <c r="O88" s="168"/>
      <c r="P88" s="168"/>
      <c r="Q88" s="168"/>
      <c r="R88" s="168"/>
      <c r="S88" s="168"/>
      <c r="T88" s="168"/>
      <c r="U88" s="168"/>
      <c r="V88" s="168"/>
      <c r="W88" s="168"/>
      <c r="X88" s="168" t="str">
        <f>IF(ISBLANK(L88),"",L88*INTRO!$C$29)</f>
        <v/>
      </c>
      <c r="Y88" s="168" t="str">
        <f>IF(ISBLANK(M88),"",M88*INTRO!$C$29)</f>
        <v/>
      </c>
      <c r="Z88" s="168" t="str">
        <f>IF(ISBLANK(N88),"",N88*INTRO!$C$29)</f>
        <v/>
      </c>
      <c r="AA88" s="168" t="str">
        <f>IF(ISBLANK(O88),"",O88*INTRO!$C$29)</f>
        <v/>
      </c>
      <c r="AB88" s="168" t="str">
        <f>IF(ISBLANK(P88),"",P88*INTRO!$C$29)</f>
        <v/>
      </c>
      <c r="AC88" s="168" t="str">
        <f>IF(ISBLANK(Q88),"",Q88*INTRO!$C$29)</f>
        <v/>
      </c>
      <c r="AD88" s="168" t="str">
        <f>IF(ISBLANK(R88),"",R88*INTRO!$C$29)</f>
        <v/>
      </c>
      <c r="AE88" s="168" t="str">
        <f>IF(ISBLANK(S88),"",S88*INTRO!$C$29)</f>
        <v/>
      </c>
      <c r="AF88" s="168" t="str">
        <f>IF(ISBLANK(T88),"",T88*INTRO!$C$29)</f>
        <v/>
      </c>
      <c r="AG88" s="168" t="str">
        <f>IF(ISBLANK(U88),"",U88*INTRO!$C$29)</f>
        <v/>
      </c>
      <c r="AH88" s="168" t="str">
        <f>IF(ISBLANK(V88),"",V88*INTRO!$C$29)</f>
        <v/>
      </c>
      <c r="AI88" s="168" t="str">
        <f>IF(ISBLANK(W88),"",W88*INTRO!$C$29)</f>
        <v/>
      </c>
      <c r="AJ88" s="230"/>
    </row>
    <row r="89" spans="5:36" x14ac:dyDescent="0.25">
      <c r="F89" s="283"/>
      <c r="L89" s="280">
        <v>8.4099999999999994E-2</v>
      </c>
      <c r="M89" s="280">
        <v>0.71</v>
      </c>
      <c r="N89" s="280">
        <v>1.1299999999999999</v>
      </c>
      <c r="O89" s="280">
        <v>0.65</v>
      </c>
      <c r="P89" s="280">
        <v>8.4099999999999994E-2</v>
      </c>
      <c r="Q89" s="280">
        <v>0.59799999999999998</v>
      </c>
      <c r="R89" s="280">
        <v>1</v>
      </c>
      <c r="S89" s="280">
        <v>0.83499999999999996</v>
      </c>
      <c r="T89" s="280">
        <v>0.91749999999999998</v>
      </c>
      <c r="U89" s="280">
        <v>0.62</v>
      </c>
      <c r="V89" s="280">
        <v>0.90300000000000002</v>
      </c>
      <c r="W89" s="280">
        <v>1.8749999999999999E-2</v>
      </c>
      <c r="X89" s="280">
        <f>SUM(X3:X88)</f>
        <v>8.41</v>
      </c>
      <c r="Y89" s="280">
        <f t="shared" ref="Y89:AJ89" si="2">SUM(Y3:Y88)</f>
        <v>71.000000000000014</v>
      </c>
      <c r="Z89" s="280">
        <f t="shared" si="2"/>
        <v>112.99999999999999</v>
      </c>
      <c r="AA89" s="280">
        <f t="shared" si="2"/>
        <v>65.000000000000014</v>
      </c>
      <c r="AB89" s="280">
        <f t="shared" si="2"/>
        <v>8.4099999999999984</v>
      </c>
      <c r="AC89" s="280">
        <f t="shared" si="2"/>
        <v>59.799999999999983</v>
      </c>
      <c r="AD89" s="280">
        <f t="shared" si="2"/>
        <v>100</v>
      </c>
      <c r="AE89" s="280">
        <f t="shared" si="2"/>
        <v>83.500000000000014</v>
      </c>
      <c r="AF89" s="280">
        <f t="shared" si="2"/>
        <v>91.750000000000014</v>
      </c>
      <c r="AG89" s="280">
        <f t="shared" si="2"/>
        <v>62</v>
      </c>
      <c r="AH89" s="280">
        <f t="shared" si="2"/>
        <v>90.3</v>
      </c>
      <c r="AI89" s="280">
        <f t="shared" si="2"/>
        <v>1.8749999999999998</v>
      </c>
      <c r="AJ89" s="162">
        <f t="shared" si="2"/>
        <v>0</v>
      </c>
    </row>
    <row r="90" spans="5:36" x14ac:dyDescent="0.25">
      <c r="F90" s="283"/>
      <c r="L90" s="280">
        <f t="shared" ref="L90:W90" si="3">SUM(L3:L88)</f>
        <v>8.4099999999999994E-2</v>
      </c>
      <c r="M90" s="280">
        <f t="shared" si="3"/>
        <v>0.7100000000000003</v>
      </c>
      <c r="N90" s="280">
        <f t="shared" si="3"/>
        <v>1.1299999999999999</v>
      </c>
      <c r="O90" s="280">
        <f t="shared" si="3"/>
        <v>0.65</v>
      </c>
      <c r="P90" s="280">
        <f t="shared" si="3"/>
        <v>8.4099999999999994E-2</v>
      </c>
      <c r="Q90" s="280">
        <f t="shared" si="3"/>
        <v>0.59800000000000009</v>
      </c>
      <c r="R90" s="280">
        <f t="shared" si="3"/>
        <v>1</v>
      </c>
      <c r="S90" s="280">
        <f t="shared" si="3"/>
        <v>0.83499999999999985</v>
      </c>
      <c r="T90" s="280">
        <f t="shared" si="3"/>
        <v>0.91749999999999998</v>
      </c>
      <c r="U90" s="280">
        <f t="shared" si="3"/>
        <v>0.62</v>
      </c>
      <c r="V90" s="280">
        <f t="shared" si="3"/>
        <v>0.90300000000000014</v>
      </c>
      <c r="W90" s="280">
        <f t="shared" si="3"/>
        <v>1.8750000000000003E-2</v>
      </c>
    </row>
    <row r="91" spans="5:36" x14ac:dyDescent="0.25">
      <c r="F91" s="283"/>
    </row>
    <row r="92" spans="5:36" x14ac:dyDescent="0.25">
      <c r="F92" s="283"/>
    </row>
    <row r="93" spans="5:36" x14ac:dyDescent="0.25">
      <c r="F93" s="283"/>
    </row>
    <row r="94" spans="5:36" x14ac:dyDescent="0.25">
      <c r="F94" s="283"/>
    </row>
    <row r="95" spans="5:36" x14ac:dyDescent="0.25">
      <c r="F95" s="283"/>
    </row>
    <row r="96" spans="5:36" x14ac:dyDescent="0.25">
      <c r="E96" s="162">
        <v>0.29014499999999999</v>
      </c>
      <c r="F96" s="283">
        <v>0.19342999999999999</v>
      </c>
    </row>
    <row r="97" spans="6:6" x14ac:dyDescent="0.25">
      <c r="F97" s="283"/>
    </row>
    <row r="98" spans="6:6" x14ac:dyDescent="0.25">
      <c r="F98" s="283"/>
    </row>
    <row r="99" spans="6:6" x14ac:dyDescent="0.25">
      <c r="F99" s="283"/>
    </row>
    <row r="100" spans="6:6" x14ac:dyDescent="0.25">
      <c r="F100" s="283"/>
    </row>
    <row r="101" spans="6:6" x14ac:dyDescent="0.25">
      <c r="F101" s="283"/>
    </row>
    <row r="102" spans="6:6" x14ac:dyDescent="0.25">
      <c r="F102" s="283"/>
    </row>
  </sheetData>
  <sheetProtection formatColumns="0" selectLockedCells="1"/>
  <mergeCells count="2">
    <mergeCell ref="L1:O1"/>
    <mergeCell ref="P1:T1"/>
  </mergeCells>
  <phoneticPr fontId="3" type="noConversion"/>
  <pageMargins left="0.75" right="0.75" top="1" bottom="1" header="0" footer="0"/>
  <pageSetup paperSize="9" orientation="portrait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/>
  <dimension ref="A1:GU3989"/>
  <sheetViews>
    <sheetView topLeftCell="GL1" zoomScale="85" zoomScaleNormal="85" workbookViewId="0">
      <selection activeCell="GR37" sqref="GR37"/>
    </sheetView>
  </sheetViews>
  <sheetFormatPr baseColWidth="10" defaultColWidth="9.6640625" defaultRowHeight="11.4" x14ac:dyDescent="0.2"/>
  <cols>
    <col min="1" max="1" width="10.109375" style="176" customWidth="1"/>
    <col min="2" max="2" width="27" style="175" bestFit="1" customWidth="1"/>
    <col min="3" max="3" width="27" style="175" customWidth="1"/>
    <col min="4" max="4" width="21.109375" style="175" bestFit="1" customWidth="1"/>
    <col min="5" max="6" width="10.6640625" style="175" customWidth="1"/>
    <col min="7" max="8" width="9.6640625" style="175" customWidth="1"/>
    <col min="9" max="9" width="19.88671875" style="175" customWidth="1"/>
    <col min="10" max="10" width="14" style="175" bestFit="1" customWidth="1"/>
    <col min="11" max="11" width="12" style="175" bestFit="1" customWidth="1"/>
    <col min="12" max="13" width="9.6640625" style="175"/>
    <col min="14" max="14" width="24.33203125" style="175" customWidth="1"/>
    <col min="15" max="15" width="9.6640625" style="175"/>
    <col min="16" max="16" width="12" style="175" bestFit="1" customWidth="1"/>
    <col min="17" max="37" width="9.6640625" style="175"/>
    <col min="38" max="38" width="10.6640625" style="175" customWidth="1"/>
    <col min="39" max="16384" width="9.6640625" style="175"/>
  </cols>
  <sheetData>
    <row r="1" spans="1:203" x14ac:dyDescent="0.2">
      <c r="A1" s="173"/>
      <c r="B1" s="174"/>
      <c r="C1" s="174"/>
      <c r="D1" s="174"/>
      <c r="E1" s="174"/>
      <c r="F1" s="174"/>
      <c r="G1" s="174"/>
      <c r="H1" s="174"/>
      <c r="I1" s="174"/>
      <c r="GU1" s="240"/>
    </row>
    <row r="2" spans="1:203" x14ac:dyDescent="0.2">
      <c r="A2" s="173"/>
      <c r="B2" s="174"/>
      <c r="C2" s="174"/>
      <c r="D2" s="174"/>
      <c r="E2" s="174"/>
      <c r="F2" s="174"/>
      <c r="G2" s="173">
        <f>INTRO!C27</f>
        <v>0</v>
      </c>
      <c r="H2" s="173">
        <f>+INTRO!D27</f>
        <v>0</v>
      </c>
      <c r="I2" s="174"/>
      <c r="GU2" s="240"/>
    </row>
    <row r="3" spans="1:203" x14ac:dyDescent="0.2">
      <c r="K3" s="175">
        <f>COLUMN(K3)</f>
        <v>11</v>
      </c>
      <c r="L3" s="175">
        <f t="shared" ref="L3:BW3" si="0">COLUMN(L3)</f>
        <v>12</v>
      </c>
      <c r="M3" s="175">
        <f t="shared" si="0"/>
        <v>13</v>
      </c>
      <c r="N3" s="175">
        <f t="shared" si="0"/>
        <v>14</v>
      </c>
      <c r="O3" s="175">
        <f t="shared" si="0"/>
        <v>15</v>
      </c>
      <c r="P3" s="175">
        <f t="shared" si="0"/>
        <v>16</v>
      </c>
      <c r="Q3" s="175">
        <f t="shared" si="0"/>
        <v>17</v>
      </c>
      <c r="R3" s="175">
        <f t="shared" si="0"/>
        <v>18</v>
      </c>
      <c r="S3" s="175">
        <f t="shared" si="0"/>
        <v>19</v>
      </c>
      <c r="T3" s="175">
        <f t="shared" si="0"/>
        <v>20</v>
      </c>
      <c r="U3" s="175">
        <f t="shared" si="0"/>
        <v>21</v>
      </c>
      <c r="V3" s="175">
        <f t="shared" si="0"/>
        <v>22</v>
      </c>
      <c r="W3" s="175">
        <f t="shared" si="0"/>
        <v>23</v>
      </c>
      <c r="X3" s="175">
        <f t="shared" si="0"/>
        <v>24</v>
      </c>
      <c r="Y3" s="175">
        <f t="shared" si="0"/>
        <v>25</v>
      </c>
      <c r="Z3" s="175">
        <f t="shared" si="0"/>
        <v>26</v>
      </c>
      <c r="AA3" s="175">
        <f t="shared" si="0"/>
        <v>27</v>
      </c>
      <c r="AB3" s="175">
        <f t="shared" si="0"/>
        <v>28</v>
      </c>
      <c r="AC3" s="175">
        <f t="shared" si="0"/>
        <v>29</v>
      </c>
      <c r="AD3" s="175">
        <f t="shared" si="0"/>
        <v>30</v>
      </c>
      <c r="AE3" s="175">
        <f t="shared" si="0"/>
        <v>31</v>
      </c>
      <c r="AF3" s="175">
        <f t="shared" si="0"/>
        <v>32</v>
      </c>
      <c r="AG3" s="175">
        <f t="shared" si="0"/>
        <v>33</v>
      </c>
      <c r="AH3" s="175">
        <f t="shared" si="0"/>
        <v>34</v>
      </c>
      <c r="AI3" s="175">
        <f t="shared" si="0"/>
        <v>35</v>
      </c>
      <c r="AJ3" s="175">
        <f t="shared" si="0"/>
        <v>36</v>
      </c>
      <c r="AK3" s="175">
        <f t="shared" si="0"/>
        <v>37</v>
      </c>
      <c r="AL3" s="175">
        <f t="shared" si="0"/>
        <v>38</v>
      </c>
      <c r="AM3" s="175">
        <f t="shared" si="0"/>
        <v>39</v>
      </c>
      <c r="AN3" s="175">
        <f t="shared" si="0"/>
        <v>40</v>
      </c>
      <c r="AO3" s="175">
        <f t="shared" si="0"/>
        <v>41</v>
      </c>
      <c r="AP3" s="175">
        <f t="shared" si="0"/>
        <v>42</v>
      </c>
      <c r="AQ3" s="175">
        <f t="shared" si="0"/>
        <v>43</v>
      </c>
      <c r="AR3" s="175">
        <f t="shared" si="0"/>
        <v>44</v>
      </c>
      <c r="AS3" s="175">
        <f t="shared" si="0"/>
        <v>45</v>
      </c>
      <c r="AT3" s="175">
        <f t="shared" si="0"/>
        <v>46</v>
      </c>
      <c r="AU3" s="175">
        <f t="shared" si="0"/>
        <v>47</v>
      </c>
      <c r="AV3" s="175">
        <f t="shared" si="0"/>
        <v>48</v>
      </c>
      <c r="AW3" s="175">
        <f t="shared" si="0"/>
        <v>49</v>
      </c>
      <c r="AX3" s="175">
        <f t="shared" si="0"/>
        <v>50</v>
      </c>
      <c r="AY3" s="175">
        <f t="shared" si="0"/>
        <v>51</v>
      </c>
      <c r="AZ3" s="175">
        <f t="shared" si="0"/>
        <v>52</v>
      </c>
      <c r="BA3" s="175">
        <f t="shared" si="0"/>
        <v>53</v>
      </c>
      <c r="BB3" s="175">
        <f t="shared" si="0"/>
        <v>54</v>
      </c>
      <c r="BC3" s="175">
        <f t="shared" si="0"/>
        <v>55</v>
      </c>
      <c r="BD3" s="175">
        <f t="shared" si="0"/>
        <v>56</v>
      </c>
      <c r="BE3" s="175">
        <f t="shared" si="0"/>
        <v>57</v>
      </c>
      <c r="BF3" s="175">
        <f t="shared" si="0"/>
        <v>58</v>
      </c>
      <c r="BG3" s="175">
        <f t="shared" si="0"/>
        <v>59</v>
      </c>
      <c r="BH3" s="175">
        <f t="shared" si="0"/>
        <v>60</v>
      </c>
      <c r="BI3" s="175">
        <f t="shared" si="0"/>
        <v>61</v>
      </c>
      <c r="BJ3" s="175">
        <f t="shared" si="0"/>
        <v>62</v>
      </c>
      <c r="BK3" s="175">
        <f t="shared" si="0"/>
        <v>63</v>
      </c>
      <c r="BL3" s="175">
        <f t="shared" si="0"/>
        <v>64</v>
      </c>
      <c r="BM3" s="175">
        <f t="shared" si="0"/>
        <v>65</v>
      </c>
      <c r="BN3" s="175">
        <f t="shared" si="0"/>
        <v>66</v>
      </c>
      <c r="BO3" s="175">
        <f t="shared" si="0"/>
        <v>67</v>
      </c>
      <c r="BP3" s="175">
        <f t="shared" si="0"/>
        <v>68</v>
      </c>
      <c r="BQ3" s="175">
        <f t="shared" si="0"/>
        <v>69</v>
      </c>
      <c r="BR3" s="175">
        <f t="shared" si="0"/>
        <v>70</v>
      </c>
      <c r="BS3" s="175">
        <f t="shared" si="0"/>
        <v>71</v>
      </c>
      <c r="BT3" s="175">
        <f t="shared" si="0"/>
        <v>72</v>
      </c>
      <c r="BU3" s="175">
        <f t="shared" si="0"/>
        <v>73</v>
      </c>
      <c r="BV3" s="175">
        <f t="shared" si="0"/>
        <v>74</v>
      </c>
      <c r="BW3" s="175">
        <f t="shared" si="0"/>
        <v>75</v>
      </c>
      <c r="BX3" s="175">
        <f t="shared" ref="BX3:EI3" si="1">COLUMN(BX3)</f>
        <v>76</v>
      </c>
      <c r="BY3" s="175">
        <f t="shared" si="1"/>
        <v>77</v>
      </c>
      <c r="BZ3" s="175">
        <f t="shared" si="1"/>
        <v>78</v>
      </c>
      <c r="CA3" s="175">
        <f t="shared" si="1"/>
        <v>79</v>
      </c>
      <c r="CB3" s="175">
        <f t="shared" si="1"/>
        <v>80</v>
      </c>
      <c r="CC3" s="175">
        <f t="shared" si="1"/>
        <v>81</v>
      </c>
      <c r="CD3" s="175">
        <f t="shared" si="1"/>
        <v>82</v>
      </c>
      <c r="CE3" s="175">
        <f t="shared" si="1"/>
        <v>83</v>
      </c>
      <c r="CF3" s="175">
        <f t="shared" si="1"/>
        <v>84</v>
      </c>
      <c r="CG3" s="175">
        <f t="shared" si="1"/>
        <v>85</v>
      </c>
      <c r="CH3" s="175">
        <f t="shared" si="1"/>
        <v>86</v>
      </c>
      <c r="CI3" s="175">
        <f t="shared" si="1"/>
        <v>87</v>
      </c>
      <c r="CJ3" s="175">
        <f t="shared" si="1"/>
        <v>88</v>
      </c>
      <c r="CK3" s="175">
        <f t="shared" si="1"/>
        <v>89</v>
      </c>
      <c r="CL3" s="175">
        <f t="shared" si="1"/>
        <v>90</v>
      </c>
      <c r="CM3" s="175">
        <f t="shared" si="1"/>
        <v>91</v>
      </c>
      <c r="CN3" s="175">
        <f t="shared" si="1"/>
        <v>92</v>
      </c>
      <c r="CO3" s="175">
        <f t="shared" si="1"/>
        <v>93</v>
      </c>
      <c r="CP3" s="175">
        <f t="shared" si="1"/>
        <v>94</v>
      </c>
      <c r="CQ3" s="175">
        <f t="shared" si="1"/>
        <v>95</v>
      </c>
      <c r="CR3" s="175">
        <f t="shared" si="1"/>
        <v>96</v>
      </c>
      <c r="CS3" s="175">
        <f t="shared" si="1"/>
        <v>97</v>
      </c>
      <c r="CT3" s="175">
        <f t="shared" si="1"/>
        <v>98</v>
      </c>
      <c r="CU3" s="175">
        <f t="shared" si="1"/>
        <v>99</v>
      </c>
      <c r="CV3" s="175">
        <f t="shared" si="1"/>
        <v>100</v>
      </c>
      <c r="CW3" s="175">
        <f t="shared" si="1"/>
        <v>101</v>
      </c>
      <c r="CX3" s="175">
        <f t="shared" si="1"/>
        <v>102</v>
      </c>
      <c r="CY3" s="175">
        <f t="shared" si="1"/>
        <v>103</v>
      </c>
      <c r="CZ3" s="175">
        <f t="shared" si="1"/>
        <v>104</v>
      </c>
      <c r="DA3" s="175">
        <f t="shared" si="1"/>
        <v>105</v>
      </c>
      <c r="DB3" s="175">
        <f t="shared" si="1"/>
        <v>106</v>
      </c>
      <c r="DC3" s="175">
        <f t="shared" si="1"/>
        <v>107</v>
      </c>
      <c r="DD3" s="175">
        <f t="shared" si="1"/>
        <v>108</v>
      </c>
      <c r="DE3" s="175">
        <f t="shared" si="1"/>
        <v>109</v>
      </c>
      <c r="DF3" s="175">
        <f t="shared" si="1"/>
        <v>110</v>
      </c>
      <c r="DG3" s="175">
        <f t="shared" si="1"/>
        <v>111</v>
      </c>
      <c r="DH3" s="175">
        <f t="shared" si="1"/>
        <v>112</v>
      </c>
      <c r="DI3" s="175">
        <f t="shared" si="1"/>
        <v>113</v>
      </c>
      <c r="DJ3" s="175">
        <f t="shared" si="1"/>
        <v>114</v>
      </c>
      <c r="DK3" s="175">
        <f t="shared" si="1"/>
        <v>115</v>
      </c>
      <c r="DL3" s="175">
        <f t="shared" si="1"/>
        <v>116</v>
      </c>
      <c r="DM3" s="175">
        <f t="shared" si="1"/>
        <v>117</v>
      </c>
      <c r="DN3" s="175">
        <f t="shared" si="1"/>
        <v>118</v>
      </c>
      <c r="DO3" s="175">
        <f t="shared" si="1"/>
        <v>119</v>
      </c>
      <c r="DP3" s="175">
        <f t="shared" si="1"/>
        <v>120</v>
      </c>
      <c r="DQ3" s="175">
        <f t="shared" si="1"/>
        <v>121</v>
      </c>
      <c r="DR3" s="175">
        <f t="shared" si="1"/>
        <v>122</v>
      </c>
      <c r="DS3" s="175">
        <f t="shared" si="1"/>
        <v>123</v>
      </c>
      <c r="DT3" s="175">
        <f t="shared" si="1"/>
        <v>124</v>
      </c>
      <c r="DU3" s="175">
        <f t="shared" si="1"/>
        <v>125</v>
      </c>
      <c r="DV3" s="175">
        <f t="shared" si="1"/>
        <v>126</v>
      </c>
      <c r="DW3" s="175">
        <f t="shared" si="1"/>
        <v>127</v>
      </c>
      <c r="DX3" s="175">
        <f t="shared" si="1"/>
        <v>128</v>
      </c>
      <c r="DY3" s="175">
        <f t="shared" si="1"/>
        <v>129</v>
      </c>
      <c r="DZ3" s="175">
        <f t="shared" si="1"/>
        <v>130</v>
      </c>
      <c r="EA3" s="175">
        <f t="shared" si="1"/>
        <v>131</v>
      </c>
      <c r="EB3" s="175">
        <f t="shared" si="1"/>
        <v>132</v>
      </c>
      <c r="EC3" s="175">
        <f t="shared" si="1"/>
        <v>133</v>
      </c>
      <c r="ED3" s="175">
        <f t="shared" si="1"/>
        <v>134</v>
      </c>
      <c r="EE3" s="175">
        <f t="shared" si="1"/>
        <v>135</v>
      </c>
      <c r="EF3" s="175">
        <f t="shared" si="1"/>
        <v>136</v>
      </c>
      <c r="EG3" s="175">
        <f t="shared" si="1"/>
        <v>137</v>
      </c>
      <c r="EH3" s="175">
        <f t="shared" si="1"/>
        <v>138</v>
      </c>
      <c r="EI3" s="175">
        <f t="shared" si="1"/>
        <v>139</v>
      </c>
      <c r="EJ3" s="175">
        <f t="shared" ref="EJ3:GT3" si="2">COLUMN(EJ3)</f>
        <v>140</v>
      </c>
      <c r="EK3" s="175">
        <f t="shared" si="2"/>
        <v>141</v>
      </c>
      <c r="EL3" s="175">
        <f t="shared" si="2"/>
        <v>142</v>
      </c>
      <c r="EM3" s="175">
        <f t="shared" si="2"/>
        <v>143</v>
      </c>
      <c r="EN3" s="175">
        <f t="shared" si="2"/>
        <v>144</v>
      </c>
      <c r="EO3" s="175">
        <f t="shared" si="2"/>
        <v>145</v>
      </c>
      <c r="EP3" s="175">
        <f t="shared" si="2"/>
        <v>146</v>
      </c>
      <c r="EQ3" s="175">
        <f t="shared" si="2"/>
        <v>147</v>
      </c>
      <c r="ER3" s="175">
        <f t="shared" si="2"/>
        <v>148</v>
      </c>
      <c r="ES3" s="175">
        <f t="shared" si="2"/>
        <v>149</v>
      </c>
      <c r="ET3" s="175">
        <f t="shared" si="2"/>
        <v>150</v>
      </c>
      <c r="EU3" s="175">
        <f t="shared" si="2"/>
        <v>151</v>
      </c>
      <c r="EV3" s="175">
        <f t="shared" si="2"/>
        <v>152</v>
      </c>
      <c r="EW3" s="175">
        <f t="shared" si="2"/>
        <v>153</v>
      </c>
      <c r="EX3" s="175">
        <f t="shared" si="2"/>
        <v>154</v>
      </c>
      <c r="EY3" s="175">
        <f t="shared" si="2"/>
        <v>155</v>
      </c>
      <c r="EZ3" s="175">
        <f t="shared" si="2"/>
        <v>156</v>
      </c>
      <c r="FA3" s="175">
        <f t="shared" si="2"/>
        <v>157</v>
      </c>
      <c r="FB3" s="175">
        <f t="shared" si="2"/>
        <v>158</v>
      </c>
      <c r="FC3" s="175">
        <f t="shared" si="2"/>
        <v>159</v>
      </c>
      <c r="FD3" s="175">
        <f t="shared" si="2"/>
        <v>160</v>
      </c>
      <c r="FE3" s="175">
        <f t="shared" si="2"/>
        <v>161</v>
      </c>
      <c r="FF3" s="175">
        <f t="shared" si="2"/>
        <v>162</v>
      </c>
      <c r="FG3" s="175">
        <f t="shared" si="2"/>
        <v>163</v>
      </c>
      <c r="FH3" s="175">
        <f t="shared" si="2"/>
        <v>164</v>
      </c>
      <c r="FI3" s="175">
        <f t="shared" si="2"/>
        <v>165</v>
      </c>
      <c r="FJ3" s="175">
        <f t="shared" si="2"/>
        <v>166</v>
      </c>
      <c r="FK3" s="175">
        <f t="shared" si="2"/>
        <v>167</v>
      </c>
      <c r="FL3" s="175">
        <f t="shared" si="2"/>
        <v>168</v>
      </c>
      <c r="FM3" s="175">
        <f t="shared" si="2"/>
        <v>169</v>
      </c>
      <c r="FN3" s="175">
        <f t="shared" si="2"/>
        <v>170</v>
      </c>
      <c r="FO3" s="175">
        <f t="shared" si="2"/>
        <v>171</v>
      </c>
      <c r="FP3" s="175">
        <f t="shared" si="2"/>
        <v>172</v>
      </c>
      <c r="FQ3" s="175">
        <f t="shared" si="2"/>
        <v>173</v>
      </c>
      <c r="FR3" s="175">
        <f t="shared" si="2"/>
        <v>174</v>
      </c>
      <c r="FS3" s="175">
        <f t="shared" si="2"/>
        <v>175</v>
      </c>
      <c r="FT3" s="175">
        <f t="shared" si="2"/>
        <v>176</v>
      </c>
      <c r="FU3" s="175">
        <f t="shared" si="2"/>
        <v>177</v>
      </c>
      <c r="FV3" s="175">
        <f t="shared" si="2"/>
        <v>178</v>
      </c>
      <c r="FW3" s="175">
        <f t="shared" si="2"/>
        <v>179</v>
      </c>
      <c r="FX3" s="175">
        <f t="shared" si="2"/>
        <v>180</v>
      </c>
      <c r="FY3" s="175">
        <f t="shared" si="2"/>
        <v>181</v>
      </c>
      <c r="FZ3" s="175">
        <f t="shared" si="2"/>
        <v>182</v>
      </c>
      <c r="GA3" s="175">
        <f t="shared" si="2"/>
        <v>183</v>
      </c>
      <c r="GB3" s="175">
        <f t="shared" si="2"/>
        <v>184</v>
      </c>
      <c r="GC3" s="175">
        <f t="shared" si="2"/>
        <v>185</v>
      </c>
      <c r="GD3" s="175">
        <f t="shared" si="2"/>
        <v>186</v>
      </c>
      <c r="GE3" s="175">
        <f t="shared" si="2"/>
        <v>187</v>
      </c>
      <c r="GF3" s="175">
        <f t="shared" si="2"/>
        <v>188</v>
      </c>
      <c r="GG3" s="175">
        <f t="shared" si="2"/>
        <v>189</v>
      </c>
      <c r="GH3" s="175">
        <f t="shared" si="2"/>
        <v>190</v>
      </c>
      <c r="GI3" s="175">
        <f t="shared" si="2"/>
        <v>191</v>
      </c>
      <c r="GJ3" s="175">
        <f t="shared" si="2"/>
        <v>192</v>
      </c>
      <c r="GK3" s="175">
        <f t="shared" si="2"/>
        <v>193</v>
      </c>
      <c r="GL3" s="175">
        <f t="shared" si="2"/>
        <v>194</v>
      </c>
      <c r="GM3" s="175">
        <f t="shared" si="2"/>
        <v>195</v>
      </c>
      <c r="GN3" s="175">
        <f t="shared" si="2"/>
        <v>196</v>
      </c>
      <c r="GO3" s="175">
        <f t="shared" si="2"/>
        <v>197</v>
      </c>
      <c r="GP3" s="175">
        <f t="shared" si="2"/>
        <v>198</v>
      </c>
      <c r="GQ3" s="175">
        <f t="shared" si="2"/>
        <v>199</v>
      </c>
      <c r="GR3" s="175">
        <f t="shared" si="2"/>
        <v>200</v>
      </c>
      <c r="GS3" s="175">
        <f t="shared" si="2"/>
        <v>201</v>
      </c>
      <c r="GT3" s="175">
        <f t="shared" si="2"/>
        <v>202</v>
      </c>
      <c r="GU3" s="240"/>
    </row>
    <row r="4" spans="1:203" x14ac:dyDescent="0.2">
      <c r="K4" s="175" t="e">
        <f>VLOOKUP(K5,EGR!$B$26:$C$78,2,0)</f>
        <v>#N/A</v>
      </c>
      <c r="GU4" s="240"/>
    </row>
    <row r="5" spans="1:203" s="177" customFormat="1" ht="13.2" x14ac:dyDescent="0.25">
      <c r="A5" s="177" t="s">
        <v>208</v>
      </c>
      <c r="B5" s="177" t="s">
        <v>209</v>
      </c>
      <c r="C5" s="177" t="s">
        <v>3</v>
      </c>
      <c r="D5" s="177" t="s">
        <v>7</v>
      </c>
      <c r="E5" s="177" t="s">
        <v>6</v>
      </c>
      <c r="F5" s="177" t="s">
        <v>10</v>
      </c>
      <c r="G5" s="177" t="s">
        <v>210</v>
      </c>
      <c r="H5" s="177" t="s">
        <v>211</v>
      </c>
      <c r="I5" s="177" t="s">
        <v>1204</v>
      </c>
      <c r="K5" s="178" t="s">
        <v>212</v>
      </c>
      <c r="L5" s="179"/>
      <c r="M5" s="179"/>
      <c r="N5" s="179"/>
      <c r="O5" s="178" t="s">
        <v>213</v>
      </c>
      <c r="P5" s="180"/>
      <c r="Q5" s="180"/>
      <c r="R5" s="180"/>
      <c r="S5" s="180" t="s">
        <v>214</v>
      </c>
      <c r="T5" s="180"/>
      <c r="U5" s="180"/>
      <c r="V5" s="180"/>
      <c r="W5" s="180" t="s">
        <v>215</v>
      </c>
      <c r="X5" s="180"/>
      <c r="Y5" s="180"/>
      <c r="Z5" s="180"/>
      <c r="AA5" s="180" t="s">
        <v>216</v>
      </c>
      <c r="AB5" s="180"/>
      <c r="AC5" s="180"/>
      <c r="AD5" s="180"/>
      <c r="AE5" s="180" t="s">
        <v>217</v>
      </c>
      <c r="AF5" s="180"/>
      <c r="AG5" s="180"/>
      <c r="AH5" s="180"/>
      <c r="AI5" s="180" t="s">
        <v>218</v>
      </c>
      <c r="AJ5" s="180"/>
      <c r="AK5" s="180"/>
      <c r="AL5" s="180"/>
      <c r="AM5" s="180" t="s">
        <v>219</v>
      </c>
      <c r="AN5" s="180"/>
      <c r="AO5" s="180"/>
      <c r="AP5" s="180"/>
      <c r="AQ5" s="180" t="s">
        <v>220</v>
      </c>
      <c r="AR5" s="180"/>
      <c r="AS5" s="180"/>
      <c r="AT5" s="180"/>
      <c r="AU5" s="180" t="s">
        <v>221</v>
      </c>
      <c r="AV5" s="180"/>
      <c r="AW5" s="180"/>
      <c r="AX5" s="180"/>
      <c r="AY5" s="180" t="s">
        <v>222</v>
      </c>
      <c r="AZ5" s="180"/>
      <c r="BA5" s="180"/>
      <c r="BB5" s="180"/>
      <c r="BC5" s="180" t="s">
        <v>223</v>
      </c>
      <c r="BD5" s="180"/>
      <c r="BE5" s="180"/>
      <c r="BF5" s="180"/>
      <c r="BG5" s="180" t="s">
        <v>224</v>
      </c>
      <c r="BH5" s="180"/>
      <c r="BI5" s="180"/>
      <c r="BJ5" s="180"/>
      <c r="BK5" s="180" t="s">
        <v>225</v>
      </c>
      <c r="BL5" s="180"/>
      <c r="BM5" s="180"/>
      <c r="BN5" s="180"/>
      <c r="BO5" s="180" t="s">
        <v>226</v>
      </c>
      <c r="BP5" s="180"/>
      <c r="BQ5" s="180"/>
      <c r="BR5" s="180"/>
      <c r="BS5" s="180" t="s">
        <v>227</v>
      </c>
      <c r="BT5" s="180"/>
      <c r="BU5" s="180"/>
      <c r="BV5" s="180"/>
      <c r="BW5" s="180" t="s">
        <v>228</v>
      </c>
      <c r="BX5" s="180"/>
      <c r="BY5" s="180"/>
      <c r="BZ5" s="180"/>
      <c r="CA5" s="180" t="s">
        <v>229</v>
      </c>
      <c r="CB5" s="180"/>
      <c r="CC5" s="180"/>
      <c r="CD5" s="180"/>
      <c r="CE5" s="180" t="s">
        <v>230</v>
      </c>
      <c r="CF5" s="180"/>
      <c r="CG5" s="180"/>
      <c r="CH5" s="180"/>
      <c r="CI5" s="180" t="s">
        <v>231</v>
      </c>
      <c r="CJ5" s="180"/>
      <c r="CK5" s="180"/>
      <c r="CL5" s="180"/>
      <c r="CM5" s="180" t="s">
        <v>232</v>
      </c>
      <c r="CN5" s="180"/>
      <c r="CO5" s="180"/>
      <c r="CP5" s="180"/>
      <c r="CQ5" s="180" t="s">
        <v>233</v>
      </c>
      <c r="CR5" s="180"/>
      <c r="CS5" s="180"/>
      <c r="CT5" s="180"/>
      <c r="CU5" s="180" t="s">
        <v>234</v>
      </c>
      <c r="CV5" s="180"/>
      <c r="CW5" s="180"/>
      <c r="CX5" s="180"/>
      <c r="CY5" s="180" t="s">
        <v>235</v>
      </c>
      <c r="CZ5" s="180"/>
      <c r="DA5" s="180"/>
      <c r="DB5" s="180"/>
      <c r="DC5" s="180" t="s">
        <v>236</v>
      </c>
      <c r="DD5" s="180"/>
      <c r="DE5" s="180"/>
      <c r="DF5" s="180"/>
      <c r="DG5" s="180" t="s">
        <v>237</v>
      </c>
      <c r="DH5" s="180"/>
      <c r="DI5" s="180"/>
      <c r="DJ5" s="180"/>
      <c r="DK5" s="180" t="s">
        <v>238</v>
      </c>
      <c r="DL5" s="180"/>
      <c r="DM5" s="180"/>
      <c r="DN5" s="180"/>
      <c r="DO5" s="180" t="s">
        <v>239</v>
      </c>
      <c r="DP5" s="180"/>
      <c r="DQ5" s="180"/>
      <c r="DR5" s="180"/>
      <c r="DS5" s="180" t="s">
        <v>240</v>
      </c>
      <c r="DT5" s="180"/>
      <c r="DU5" s="180"/>
      <c r="DV5" s="180"/>
      <c r="DW5" s="180" t="s">
        <v>241</v>
      </c>
      <c r="DX5" s="180"/>
      <c r="DY5" s="180"/>
      <c r="DZ5" s="180"/>
      <c r="EA5" s="180" t="s">
        <v>242</v>
      </c>
      <c r="EB5" s="180"/>
      <c r="EC5" s="180"/>
      <c r="ED5" s="180"/>
      <c r="EE5" s="180" t="s">
        <v>243</v>
      </c>
      <c r="EF5" s="180"/>
      <c r="EG5" s="180"/>
      <c r="EH5" s="180"/>
      <c r="EI5" s="180" t="s">
        <v>244</v>
      </c>
      <c r="EJ5" s="180"/>
      <c r="EK5" s="180"/>
      <c r="EL5" s="180"/>
      <c r="EM5" s="180" t="s">
        <v>245</v>
      </c>
      <c r="EN5" s="180"/>
      <c r="EO5" s="180"/>
      <c r="EP5" s="180"/>
      <c r="EQ5" s="180" t="s">
        <v>246</v>
      </c>
      <c r="ER5" s="180"/>
      <c r="ES5" s="180"/>
      <c r="ET5" s="180"/>
      <c r="EU5" s="180" t="s">
        <v>247</v>
      </c>
      <c r="EV5" s="180"/>
      <c r="EW5" s="180"/>
      <c r="EX5" s="180"/>
      <c r="EY5" s="180" t="s">
        <v>248</v>
      </c>
      <c r="EZ5" s="180"/>
      <c r="FA5" s="180"/>
      <c r="FB5" s="180"/>
      <c r="FC5" s="180" t="s">
        <v>249</v>
      </c>
      <c r="FD5" s="180"/>
      <c r="FE5" s="180"/>
      <c r="FF5" s="180"/>
      <c r="FG5" s="180" t="s">
        <v>250</v>
      </c>
      <c r="FH5" s="180"/>
      <c r="FI5" s="180"/>
      <c r="FJ5" s="180"/>
      <c r="FK5" s="180" t="s">
        <v>251</v>
      </c>
      <c r="FL5" s="180"/>
      <c r="FM5" s="180"/>
      <c r="FN5" s="180"/>
      <c r="FO5" s="180" t="s">
        <v>252</v>
      </c>
      <c r="FP5" s="180"/>
      <c r="FQ5" s="180"/>
      <c r="FR5" s="180"/>
      <c r="FS5" s="180" t="s">
        <v>253</v>
      </c>
      <c r="FT5" s="180"/>
      <c r="FU5" s="180"/>
      <c r="FV5" s="180"/>
      <c r="FW5" s="180" t="s">
        <v>254</v>
      </c>
      <c r="FX5" s="180"/>
      <c r="FY5" s="180"/>
      <c r="FZ5" s="180"/>
      <c r="GA5" s="180" t="s">
        <v>255</v>
      </c>
      <c r="GB5" s="180"/>
      <c r="GC5" s="180"/>
      <c r="GD5" s="180"/>
      <c r="GE5" s="180" t="s">
        <v>256</v>
      </c>
      <c r="GF5" s="180"/>
      <c r="GG5" s="180"/>
      <c r="GH5" s="180"/>
      <c r="GI5" s="180" t="s">
        <v>257</v>
      </c>
      <c r="GJ5" s="180"/>
      <c r="GK5" s="180"/>
      <c r="GL5" s="180"/>
      <c r="GM5" s="180" t="s">
        <v>258</v>
      </c>
      <c r="GN5" s="180"/>
      <c r="GO5" s="180"/>
      <c r="GP5" s="180"/>
      <c r="GQ5" s="180" t="s">
        <v>259</v>
      </c>
      <c r="GR5" s="180"/>
      <c r="GS5" s="180"/>
      <c r="GT5" s="180"/>
    </row>
    <row r="6" spans="1:203" ht="13.2" x14ac:dyDescent="0.25">
      <c r="A6" s="176">
        <f t="shared" ref="A6:A63" si="3">SQRT((G6-G$2)^2+(H6-H$2)^2)</f>
        <v>4827918.6458265847</v>
      </c>
      <c r="B6" s="243" t="s">
        <v>873</v>
      </c>
      <c r="C6" s="182" t="s">
        <v>220</v>
      </c>
      <c r="D6" s="243" t="s">
        <v>266</v>
      </c>
      <c r="E6" s="243" t="s">
        <v>267</v>
      </c>
      <c r="F6" s="181" t="s">
        <v>268</v>
      </c>
      <c r="G6" s="183">
        <v>500708</v>
      </c>
      <c r="H6" s="183">
        <v>4801884</v>
      </c>
      <c r="I6" s="184" t="e">
        <f>VLOOKUP(LEFT(C6,6),#REF!,3,0)</f>
        <v>#REF!</v>
      </c>
      <c r="J6" s="185"/>
      <c r="K6" s="178" t="s">
        <v>208</v>
      </c>
      <c r="L6" s="185" t="s">
        <v>210</v>
      </c>
      <c r="M6" s="185" t="s">
        <v>211</v>
      </c>
      <c r="N6" s="185" t="s">
        <v>209</v>
      </c>
      <c r="O6" s="178" t="s">
        <v>208</v>
      </c>
      <c r="P6" s="185" t="s">
        <v>210</v>
      </c>
      <c r="Q6" s="185" t="s">
        <v>211</v>
      </c>
      <c r="R6" s="185" t="s">
        <v>209</v>
      </c>
      <c r="S6" s="178" t="s">
        <v>208</v>
      </c>
      <c r="T6" s="185" t="s">
        <v>210</v>
      </c>
      <c r="U6" s="185" t="s">
        <v>211</v>
      </c>
      <c r="V6" s="185" t="s">
        <v>209</v>
      </c>
      <c r="W6" s="178" t="s">
        <v>208</v>
      </c>
      <c r="X6" s="185" t="s">
        <v>210</v>
      </c>
      <c r="Y6" s="185" t="s">
        <v>211</v>
      </c>
      <c r="Z6" s="185" t="s">
        <v>209</v>
      </c>
      <c r="AA6" s="178" t="s">
        <v>208</v>
      </c>
      <c r="AB6" s="185" t="s">
        <v>210</v>
      </c>
      <c r="AC6" s="185" t="s">
        <v>211</v>
      </c>
      <c r="AD6" s="185" t="s">
        <v>209</v>
      </c>
      <c r="AE6" s="178" t="s">
        <v>208</v>
      </c>
      <c r="AF6" s="185" t="s">
        <v>210</v>
      </c>
      <c r="AG6" s="185" t="s">
        <v>211</v>
      </c>
      <c r="AH6" s="185" t="s">
        <v>209</v>
      </c>
      <c r="AI6" s="178" t="s">
        <v>208</v>
      </c>
      <c r="AJ6" s="185" t="s">
        <v>210</v>
      </c>
      <c r="AK6" s="185" t="s">
        <v>211</v>
      </c>
      <c r="AL6" s="185" t="s">
        <v>209</v>
      </c>
      <c r="AM6" s="178" t="s">
        <v>208</v>
      </c>
      <c r="AN6" s="185" t="s">
        <v>210</v>
      </c>
      <c r="AO6" s="185" t="s">
        <v>211</v>
      </c>
      <c r="AP6" s="185" t="s">
        <v>209</v>
      </c>
      <c r="AQ6" s="178" t="s">
        <v>208</v>
      </c>
      <c r="AR6" s="185" t="s">
        <v>210</v>
      </c>
      <c r="AS6" s="185" t="s">
        <v>211</v>
      </c>
      <c r="AT6" s="185" t="s">
        <v>209</v>
      </c>
      <c r="AU6" s="178" t="s">
        <v>208</v>
      </c>
      <c r="AV6" s="185" t="s">
        <v>210</v>
      </c>
      <c r="AW6" s="185" t="s">
        <v>211</v>
      </c>
      <c r="AX6" s="185" t="s">
        <v>209</v>
      </c>
      <c r="AY6" s="178" t="s">
        <v>208</v>
      </c>
      <c r="AZ6" s="185" t="s">
        <v>210</v>
      </c>
      <c r="BA6" s="185" t="s">
        <v>211</v>
      </c>
      <c r="BB6" s="185" t="s">
        <v>209</v>
      </c>
      <c r="BC6" s="178" t="s">
        <v>208</v>
      </c>
      <c r="BD6" s="185" t="s">
        <v>210</v>
      </c>
      <c r="BE6" s="185" t="s">
        <v>211</v>
      </c>
      <c r="BF6" s="185" t="s">
        <v>209</v>
      </c>
      <c r="BG6" s="178" t="s">
        <v>208</v>
      </c>
      <c r="BH6" s="185" t="s">
        <v>210</v>
      </c>
      <c r="BI6" s="185" t="s">
        <v>211</v>
      </c>
      <c r="BJ6" s="185" t="s">
        <v>209</v>
      </c>
      <c r="BK6" s="178" t="s">
        <v>208</v>
      </c>
      <c r="BL6" s="185" t="s">
        <v>210</v>
      </c>
      <c r="BM6" s="185" t="s">
        <v>211</v>
      </c>
      <c r="BN6" s="185" t="s">
        <v>209</v>
      </c>
      <c r="BO6" s="178" t="s">
        <v>208</v>
      </c>
      <c r="BP6" s="185" t="s">
        <v>210</v>
      </c>
      <c r="BQ6" s="185" t="s">
        <v>211</v>
      </c>
      <c r="BR6" s="185" t="s">
        <v>209</v>
      </c>
      <c r="BS6" s="178" t="s">
        <v>208</v>
      </c>
      <c r="BT6" s="185" t="s">
        <v>210</v>
      </c>
      <c r="BU6" s="185" t="s">
        <v>211</v>
      </c>
      <c r="BV6" s="185" t="s">
        <v>209</v>
      </c>
      <c r="BW6" s="178" t="s">
        <v>208</v>
      </c>
      <c r="BX6" s="185" t="s">
        <v>210</v>
      </c>
      <c r="BY6" s="185" t="s">
        <v>211</v>
      </c>
      <c r="BZ6" s="185" t="s">
        <v>209</v>
      </c>
      <c r="CA6" s="178" t="s">
        <v>208</v>
      </c>
      <c r="CB6" s="185" t="s">
        <v>210</v>
      </c>
      <c r="CC6" s="185" t="s">
        <v>211</v>
      </c>
      <c r="CD6" s="185" t="s">
        <v>209</v>
      </c>
      <c r="CE6" s="178" t="s">
        <v>208</v>
      </c>
      <c r="CF6" s="185" t="s">
        <v>210</v>
      </c>
      <c r="CG6" s="185" t="s">
        <v>211</v>
      </c>
      <c r="CH6" s="185" t="s">
        <v>209</v>
      </c>
      <c r="CI6" s="178" t="s">
        <v>208</v>
      </c>
      <c r="CJ6" s="185" t="s">
        <v>210</v>
      </c>
      <c r="CK6" s="185" t="s">
        <v>211</v>
      </c>
      <c r="CL6" s="185" t="s">
        <v>209</v>
      </c>
      <c r="CM6" s="178" t="s">
        <v>208</v>
      </c>
      <c r="CN6" s="185" t="s">
        <v>210</v>
      </c>
      <c r="CO6" s="185" t="s">
        <v>211</v>
      </c>
      <c r="CP6" s="185" t="s">
        <v>209</v>
      </c>
      <c r="CQ6" s="178" t="s">
        <v>208</v>
      </c>
      <c r="CR6" s="185" t="s">
        <v>210</v>
      </c>
      <c r="CS6" s="185" t="s">
        <v>211</v>
      </c>
      <c r="CT6" s="185" t="s">
        <v>209</v>
      </c>
      <c r="CU6" s="178" t="s">
        <v>208</v>
      </c>
      <c r="CV6" s="185" t="s">
        <v>210</v>
      </c>
      <c r="CW6" s="185" t="s">
        <v>211</v>
      </c>
      <c r="CX6" s="185" t="s">
        <v>209</v>
      </c>
      <c r="CY6" s="178" t="s">
        <v>208</v>
      </c>
      <c r="CZ6" s="185" t="s">
        <v>210</v>
      </c>
      <c r="DA6" s="185" t="s">
        <v>211</v>
      </c>
      <c r="DB6" s="185" t="s">
        <v>209</v>
      </c>
      <c r="DC6" s="178" t="s">
        <v>208</v>
      </c>
      <c r="DD6" s="185" t="s">
        <v>210</v>
      </c>
      <c r="DE6" s="185" t="s">
        <v>211</v>
      </c>
      <c r="DF6" s="185" t="s">
        <v>209</v>
      </c>
      <c r="DG6" s="178" t="s">
        <v>208</v>
      </c>
      <c r="DH6" s="185" t="s">
        <v>210</v>
      </c>
      <c r="DI6" s="185" t="s">
        <v>211</v>
      </c>
      <c r="DJ6" s="185" t="s">
        <v>209</v>
      </c>
      <c r="DK6" s="178" t="s">
        <v>208</v>
      </c>
      <c r="DL6" s="185" t="s">
        <v>210</v>
      </c>
      <c r="DM6" s="185" t="s">
        <v>211</v>
      </c>
      <c r="DN6" s="185" t="s">
        <v>209</v>
      </c>
      <c r="DO6" s="178" t="s">
        <v>208</v>
      </c>
      <c r="DP6" s="185" t="s">
        <v>210</v>
      </c>
      <c r="DQ6" s="185" t="s">
        <v>211</v>
      </c>
      <c r="DR6" s="185" t="s">
        <v>209</v>
      </c>
      <c r="DS6" s="178" t="s">
        <v>208</v>
      </c>
      <c r="DT6" s="185" t="s">
        <v>210</v>
      </c>
      <c r="DU6" s="185" t="s">
        <v>211</v>
      </c>
      <c r="DV6" s="185" t="s">
        <v>209</v>
      </c>
      <c r="DW6" s="178" t="s">
        <v>208</v>
      </c>
      <c r="DX6" s="185" t="s">
        <v>210</v>
      </c>
      <c r="DY6" s="185" t="s">
        <v>211</v>
      </c>
      <c r="DZ6" s="185" t="s">
        <v>209</v>
      </c>
      <c r="EA6" s="178" t="s">
        <v>208</v>
      </c>
      <c r="EB6" s="185" t="s">
        <v>210</v>
      </c>
      <c r="EC6" s="185" t="s">
        <v>211</v>
      </c>
      <c r="ED6" s="185" t="s">
        <v>209</v>
      </c>
      <c r="EE6" s="178" t="s">
        <v>208</v>
      </c>
      <c r="EF6" s="185" t="s">
        <v>210</v>
      </c>
      <c r="EG6" s="185" t="s">
        <v>211</v>
      </c>
      <c r="EH6" s="185" t="s">
        <v>209</v>
      </c>
      <c r="EI6" s="178" t="s">
        <v>208</v>
      </c>
      <c r="EJ6" s="185" t="s">
        <v>210</v>
      </c>
      <c r="EK6" s="185" t="s">
        <v>211</v>
      </c>
      <c r="EL6" s="185" t="s">
        <v>209</v>
      </c>
      <c r="EM6" s="178" t="s">
        <v>208</v>
      </c>
      <c r="EN6" s="185" t="s">
        <v>210</v>
      </c>
      <c r="EO6" s="185" t="s">
        <v>211</v>
      </c>
      <c r="EP6" s="185" t="s">
        <v>209</v>
      </c>
      <c r="EQ6" s="178" t="s">
        <v>208</v>
      </c>
      <c r="ER6" s="185" t="s">
        <v>210</v>
      </c>
      <c r="ES6" s="185" t="s">
        <v>211</v>
      </c>
      <c r="ET6" s="185" t="s">
        <v>209</v>
      </c>
      <c r="EU6" s="178" t="s">
        <v>208</v>
      </c>
      <c r="EV6" s="185" t="s">
        <v>210</v>
      </c>
      <c r="EW6" s="185" t="s">
        <v>211</v>
      </c>
      <c r="EX6" s="185" t="s">
        <v>209</v>
      </c>
      <c r="EY6" s="178" t="s">
        <v>208</v>
      </c>
      <c r="EZ6" s="185" t="s">
        <v>210</v>
      </c>
      <c r="FA6" s="185" t="s">
        <v>211</v>
      </c>
      <c r="FB6" s="185" t="s">
        <v>209</v>
      </c>
      <c r="FC6" s="178" t="s">
        <v>208</v>
      </c>
      <c r="FD6" s="185" t="s">
        <v>210</v>
      </c>
      <c r="FE6" s="185" t="s">
        <v>211</v>
      </c>
      <c r="FF6" s="185" t="s">
        <v>209</v>
      </c>
      <c r="FG6" s="178" t="s">
        <v>208</v>
      </c>
      <c r="FH6" s="185" t="s">
        <v>210</v>
      </c>
      <c r="FI6" s="185" t="s">
        <v>211</v>
      </c>
      <c r="FJ6" s="185" t="s">
        <v>209</v>
      </c>
      <c r="FK6" s="178" t="s">
        <v>208</v>
      </c>
      <c r="FL6" s="185" t="s">
        <v>210</v>
      </c>
      <c r="FM6" s="185" t="s">
        <v>211</v>
      </c>
      <c r="FN6" s="185" t="s">
        <v>209</v>
      </c>
      <c r="FO6" s="178" t="s">
        <v>208</v>
      </c>
      <c r="FP6" s="185" t="s">
        <v>210</v>
      </c>
      <c r="FQ6" s="185" t="s">
        <v>211</v>
      </c>
      <c r="FR6" s="185" t="s">
        <v>209</v>
      </c>
      <c r="FS6" s="178" t="s">
        <v>208</v>
      </c>
      <c r="FT6" s="185" t="s">
        <v>210</v>
      </c>
      <c r="FU6" s="185" t="s">
        <v>211</v>
      </c>
      <c r="FV6" s="185" t="s">
        <v>209</v>
      </c>
      <c r="FW6" s="178" t="s">
        <v>208</v>
      </c>
      <c r="FX6" s="185" t="s">
        <v>210</v>
      </c>
      <c r="FY6" s="185" t="s">
        <v>211</v>
      </c>
      <c r="FZ6" s="185" t="s">
        <v>209</v>
      </c>
      <c r="GA6" s="178" t="s">
        <v>208</v>
      </c>
      <c r="GB6" s="185" t="s">
        <v>210</v>
      </c>
      <c r="GC6" s="185" t="s">
        <v>211</v>
      </c>
      <c r="GD6" s="185" t="s">
        <v>209</v>
      </c>
      <c r="GE6" s="178" t="s">
        <v>208</v>
      </c>
      <c r="GF6" s="185" t="s">
        <v>210</v>
      </c>
      <c r="GG6" s="185" t="s">
        <v>211</v>
      </c>
      <c r="GH6" s="185" t="s">
        <v>209</v>
      </c>
      <c r="GI6" s="178" t="s">
        <v>208</v>
      </c>
      <c r="GJ6" s="185" t="s">
        <v>210</v>
      </c>
      <c r="GK6" s="185" t="s">
        <v>211</v>
      </c>
      <c r="GL6" s="185" t="s">
        <v>209</v>
      </c>
      <c r="GM6" s="178" t="s">
        <v>208</v>
      </c>
      <c r="GN6" s="185" t="s">
        <v>210</v>
      </c>
      <c r="GO6" s="185" t="s">
        <v>211</v>
      </c>
      <c r="GP6" s="185" t="s">
        <v>209</v>
      </c>
      <c r="GQ6" s="178" t="s">
        <v>208</v>
      </c>
      <c r="GR6" s="185" t="s">
        <v>210</v>
      </c>
      <c r="GS6" s="185" t="s">
        <v>211</v>
      </c>
      <c r="GT6" s="185" t="s">
        <v>209</v>
      </c>
    </row>
    <row r="7" spans="1:203" ht="13.2" x14ac:dyDescent="0.25">
      <c r="A7" s="176">
        <f t="shared" si="3"/>
        <v>4820547.6791145839</v>
      </c>
      <c r="B7" s="243" t="s">
        <v>874</v>
      </c>
      <c r="C7" s="182" t="s">
        <v>263</v>
      </c>
      <c r="D7" s="243" t="s">
        <v>269</v>
      </c>
      <c r="E7" s="243" t="s">
        <v>270</v>
      </c>
      <c r="F7" s="181" t="s">
        <v>268</v>
      </c>
      <c r="G7" s="183">
        <v>504419</v>
      </c>
      <c r="H7" s="183">
        <v>4794084</v>
      </c>
      <c r="I7" s="184" t="e">
        <f>VLOOKUP(LEFT(C7,6),#REF!,3,0)</f>
        <v>#REF!</v>
      </c>
      <c r="J7" s="264">
        <v>1</v>
      </c>
      <c r="K7" s="264">
        <f ca="1">SMALL(OFFSET(K$10,0,0,COUNTA(K$10:K$180),1),$J7)</f>
        <v>4769095.931096375</v>
      </c>
      <c r="L7" s="264">
        <f ca="1">VLOOKUP(K7,OFFSET(K$10,0,0,COUNTA(K$10:K$180),4),2,0)</f>
        <v>526000</v>
      </c>
      <c r="M7" s="264">
        <f ca="1">VLOOKUP(K7,OFFSET(K$10,0,0,COUNTA(K$10:K$180),4),3,0)</f>
        <v>4740000</v>
      </c>
      <c r="N7" s="264" t="str">
        <f ca="1">IF(ISERROR(VLOOKUP(K7,OFFSET(K$10,0,0,COUNTA(K$10:K$180),4),4,0)),"",VLOOKUP(K7,OFFSET(K$10,0,0,COUNTA(K$10:K$180),4),4,0))</f>
        <v>UTE RCD Gardelegui 2005  - Vitoria-Gasteiz</v>
      </c>
      <c r="O7" s="264">
        <f ca="1">SMALL(OFFSET(O$10,0,0,COUNTA(O$10:O$180),1),$J7)</f>
        <v>4769095.931096375</v>
      </c>
      <c r="P7" s="264">
        <f ca="1">VLOOKUP(O7,OFFSET(O$10,0,0,COUNTA(O$10:O$180),4),2,0)</f>
        <v>526000</v>
      </c>
      <c r="Q7" s="264">
        <f ca="1">VLOOKUP(O7,OFFSET(O$10,0,0,COUNTA(O$10:O$180),4),3,0)</f>
        <v>4740000</v>
      </c>
      <c r="R7" s="264" t="str">
        <f ca="1">IF(ISERROR(VLOOKUP(O7,OFFSET(O$10,0,0,COUNTA(O$10:O$180),4),4,0)),"",VLOOKUP(O7,OFFSET(O$10,0,0,COUNTA(O$10:O$180),4),4,0))</f>
        <v>UTE RCD Gardelegui 2005  - Vitoria-Gasteiz</v>
      </c>
      <c r="S7" s="264">
        <f ca="1">SMALL(OFFSET(S$10,0,0,COUNTA(S$10:S$180),1),$J7)</f>
        <v>4769095.931096375</v>
      </c>
      <c r="T7" s="264">
        <f ca="1">VLOOKUP(S7,OFFSET(S$10,0,0,COUNTA(S$10:S$180),4),2,0)</f>
        <v>526000</v>
      </c>
      <c r="U7" s="264">
        <f ca="1">VLOOKUP(S7,OFFSET(S$10,0,0,COUNTA(S$10:S$180),4),3,0)</f>
        <v>4740000</v>
      </c>
      <c r="V7" s="264" t="str">
        <f ca="1">IF(ISERROR(VLOOKUP(S7,OFFSET(S$10,0,0,COUNTA(S$10:S$180),4),4,0)),"",VLOOKUP(S7,OFFSET(S$10,0,0,COUNTA(S$10:S$180),4),4,0))</f>
        <v>UTE RCD Gardelegui 2005  - Vitoria-Gasteiz</v>
      </c>
      <c r="W7" s="264">
        <f ca="1">SMALL(OFFSET(W$10,0,0,COUNTA(W$10:W$180),1),$J7)</f>
        <v>4769095.931096375</v>
      </c>
      <c r="X7" s="264">
        <f ca="1">VLOOKUP(W7,OFFSET(W$10,0,0,COUNTA(W$10:W$180),4),2,0)</f>
        <v>526000</v>
      </c>
      <c r="Y7" s="264">
        <f ca="1">VLOOKUP(W7,OFFSET(W$10,0,0,COUNTA(W$10:W$180),4),3,0)</f>
        <v>4740000</v>
      </c>
      <c r="Z7" s="264" t="str">
        <f ca="1">IF(ISERROR(VLOOKUP(W7,OFFSET(W$10,0,0,COUNTA(W$10:W$180),4),4,0)),"",VLOOKUP(W7,OFFSET(W$10,0,0,COUNTA(W$10:W$180),4),4,0))</f>
        <v>UTE RCD Gardelegui 2005  - Vitoria-Gasteiz</v>
      </c>
      <c r="AA7" s="264">
        <f ca="1">SMALL(OFFSET(AA$10,0,0,COUNTA(AA$10:AA$180),1),$J7)</f>
        <v>4769095.931096375</v>
      </c>
      <c r="AB7" s="264">
        <f ca="1">VLOOKUP(AA7,OFFSET(AA$10,0,0,COUNTA(AA$10:AA$180),4),2,0)</f>
        <v>526000</v>
      </c>
      <c r="AC7" s="264">
        <f ca="1">VLOOKUP(AA7,OFFSET(AA$10,0,0,COUNTA(AA$10:AA$180),4),3,0)</f>
        <v>4740000</v>
      </c>
      <c r="AD7" s="264" t="str">
        <f ca="1">IF(ISERROR(VLOOKUP(AA7,OFFSET(AA$10,0,0,COUNTA(AA$10:AA$180),4),4,0)),"",VLOOKUP(AA7,OFFSET(AA$10,0,0,COUNTA(AA$10:AA$180),4),4,0))</f>
        <v>UTE RCD Gardelegui 2005  - Vitoria-Gasteiz</v>
      </c>
      <c r="AE7" s="264">
        <f ca="1">SMALL(OFFSET(AE$10,0,0,COUNTA(AE$10:AE$180),1),$J7)</f>
        <v>4772481.6134690344</v>
      </c>
      <c r="AF7" s="264">
        <f ca="1">VLOOKUP(AE7,OFFSET(AE$10,0,0,COUNTA(AE$10:AE$180),4),2,0)</f>
        <v>521530</v>
      </c>
      <c r="AG7" s="264">
        <f ca="1">VLOOKUP(AE7,OFFSET(AE$10,0,0,COUNTA(AE$10:AE$180),4),3,0)</f>
        <v>4743900</v>
      </c>
      <c r="AH7" s="264" t="str">
        <f ca="1">IF(ISERROR(VLOOKUP(AE7,OFFSET(AE$10,0,0,COUNTA(AE$10:AE$180),4),4,0)),"",VLOOKUP(AE7,OFFSET(AE$10,0,0,COUNTA(AE$10:AE$180),4),4,0))</f>
        <v>Contenedores Escor Vitoria, S.L.</v>
      </c>
      <c r="AI7" s="264">
        <f ca="1">SMALL(OFFSET(AI$10,0,0,COUNTA(AI$10:AI$180),1),$J7)</f>
        <v>4769095.931096375</v>
      </c>
      <c r="AJ7" s="264">
        <f ca="1">VLOOKUP(AI7,OFFSET(AI$10,0,0,COUNTA(AI$10:AI$180),4),2,0)</f>
        <v>526000</v>
      </c>
      <c r="AK7" s="264">
        <f ca="1">VLOOKUP(AI7,OFFSET(AI$10,0,0,COUNTA(AI$10:AI$180),4),3,0)</f>
        <v>4740000</v>
      </c>
      <c r="AL7" s="264" t="str">
        <f ca="1">IF(ISERROR(VLOOKUP(AI7,OFFSET(AI$10,0,0,COUNTA(AI$10:AI$180),4),4,0)),"",VLOOKUP(AI7,OFFSET(AI$10,0,0,COUNTA(AI$10:AI$180),4),4,0))</f>
        <v>UTE RCD Gardelegui 2005  - Vitoria-Gasteiz</v>
      </c>
      <c r="AM7" s="264">
        <f ca="1">SMALL(OFFSET(AM$10,0,0,COUNTA(AM$10:AM$180),1),$J7)</f>
        <v>4769095.931096375</v>
      </c>
      <c r="AN7" s="264">
        <f ca="1">VLOOKUP(AM7,OFFSET(AM$10,0,0,COUNTA(AM$10:AM$180),4),2,0)</f>
        <v>526000</v>
      </c>
      <c r="AO7" s="264">
        <f ca="1">VLOOKUP(AM7,OFFSET(AM$10,0,0,COUNTA(AM$10:AM$180),4),3,0)</f>
        <v>4740000</v>
      </c>
      <c r="AP7" s="264" t="str">
        <f ca="1">IF(ISERROR(VLOOKUP(AM7,OFFSET(AM$10,0,0,COUNTA(AM$10:AM$180),4),4,0)),"",VLOOKUP(AM7,OFFSET(AM$10,0,0,COUNTA(AM$10:AM$180),4),4,0))</f>
        <v>UTE RCD Gardelegui 2005  - Vitoria-Gasteiz</v>
      </c>
      <c r="AQ7" s="264">
        <f ca="1">SMALL(OFFSET(AQ$10,0,0,COUNTA(AQ$10:AQ$180),1),$J7)</f>
        <v>4767601.33500663</v>
      </c>
      <c r="AR7" s="264">
        <f ca="1">VLOOKUP(AQ7,OFFSET(AQ$10,0,0,COUNTA(AQ$10:AQ$180),4),2,0)</f>
        <v>515831</v>
      </c>
      <c r="AS7" s="264">
        <f ca="1">VLOOKUP(AQ7,OFFSET(AQ$10,0,0,COUNTA(AQ$10:AQ$180),4),3,0)</f>
        <v>4739614</v>
      </c>
      <c r="AT7" s="264" t="str">
        <f ca="1">IF(ISERROR(VLOOKUP(AQ7,OFFSET(AQ$10,0,0,COUNTA(AQ$10:AQ$180),4),4,0)),"",VLOOKUP(AQ7,OFFSET(AQ$10,0,0,COUNTA(AQ$10:AQ$180),4),4,0))</f>
        <v>Hierros y Metales M.C., Soc. Civil  - Iruña de Oca</v>
      </c>
      <c r="AU7" s="264">
        <f ca="1">SMALL(OFFSET(AU$10,0,0,COUNTA(AU$10:AU$180),1),$J7)</f>
        <v>4767601.33500663</v>
      </c>
      <c r="AV7" s="264">
        <f ca="1">VLOOKUP(AU7,OFFSET(AU$10,0,0,COUNTA(AU$10:AU$180),4),2,0)</f>
        <v>515831</v>
      </c>
      <c r="AW7" s="264">
        <f ca="1">VLOOKUP(AU7,OFFSET(AU$10,0,0,COUNTA(AU$10:AU$180),4),3,0)</f>
        <v>4739614</v>
      </c>
      <c r="AX7" s="264" t="str">
        <f ca="1">IF(ISERROR(VLOOKUP(AU7,OFFSET(AU$10,0,0,COUNTA(AU$10:AU$180),4),4,0)),"",VLOOKUP(AU7,OFFSET(AU$10,0,0,COUNTA(AU$10:AU$180),4),4,0))</f>
        <v>Hierros y Metales M.C., Soc. Civil  - Iruña de Oca</v>
      </c>
      <c r="AY7" s="264">
        <f ca="1">SMALL(OFFSET(AY$10,0,0,COUNTA(AY$10:AY$180),1),$J7)</f>
        <v>4767601.33500663</v>
      </c>
      <c r="AZ7" s="264">
        <f ca="1">VLOOKUP(AY7,OFFSET(AY$10,0,0,COUNTA(AY$10:AY$180),4),2,0)</f>
        <v>515831</v>
      </c>
      <c r="BA7" s="264">
        <f ca="1">VLOOKUP(AY7,OFFSET(AY$10,0,0,COUNTA(AY$10:AY$180),4),3,0)</f>
        <v>4739614</v>
      </c>
      <c r="BB7" s="264" t="str">
        <f ca="1">IF(ISERROR(VLOOKUP(AY7,OFFSET(AY$10,0,0,COUNTA(AY$10:AY$180),4),4,0)),"",VLOOKUP(AY7,OFFSET(AY$10,0,0,COUNTA(AY$10:AY$180),4),4,0))</f>
        <v>Hierros y Metales M.C., Soc. Civil  - Iruña de Oca</v>
      </c>
      <c r="BC7" s="264">
        <f ca="1">SMALL(OFFSET(BC$10,0,0,COUNTA(BC$10:BC$180),1),$J7)</f>
        <v>4767601.33500663</v>
      </c>
      <c r="BD7" s="264">
        <f ca="1">VLOOKUP(BC7,OFFSET(BC$10,0,0,COUNTA(BC$10:BC$180),4),2,0)</f>
        <v>515831</v>
      </c>
      <c r="BE7" s="264">
        <f ca="1">VLOOKUP(BC7,OFFSET(BC$10,0,0,COUNTA(BC$10:BC$180),4),3,0)</f>
        <v>4739614</v>
      </c>
      <c r="BF7" s="264" t="str">
        <f ca="1">IF(ISERROR(VLOOKUP(BC7,OFFSET(BC$10,0,0,COUNTA(BC$10:BC$180),4),4,0)),"",VLOOKUP(BC7,OFFSET(BC$10,0,0,COUNTA(BC$10:BC$180),4),4,0))</f>
        <v>Hierros y Metales M.C., Soc. Civil  - Iruña de Oca</v>
      </c>
      <c r="BG7" s="264">
        <f ca="1">SMALL(OFFSET(BG$10,0,0,COUNTA(BG$10:BG$180),1),$J7)</f>
        <v>4767601.33500663</v>
      </c>
      <c r="BH7" s="264">
        <f ca="1">VLOOKUP(BG7,OFFSET(BG$10,0,0,COUNTA(BG$10:BG$180),4),2,0)</f>
        <v>515831</v>
      </c>
      <c r="BI7" s="264">
        <f ca="1">VLOOKUP(BG7,OFFSET(BG$10,0,0,COUNTA(BG$10:BG$180),4),3,0)</f>
        <v>4739614</v>
      </c>
      <c r="BJ7" s="264" t="str">
        <f ca="1">IF(ISERROR(VLOOKUP(BG7,OFFSET(BG$10,0,0,COUNTA(BG$10:BG$180),4),4,0)),"",VLOOKUP(BG7,OFFSET(BG$10,0,0,COUNTA(BG$10:BG$180),4),4,0))</f>
        <v>Hierros y Metales M.C., Soc. Civil  - Iruña de Oca</v>
      </c>
      <c r="BK7" s="264">
        <f ca="1">SMALL(OFFSET(BK$10,0,0,COUNTA(BK$10:BK$180),1),$J7)</f>
        <v>4767601.33500663</v>
      </c>
      <c r="BL7" s="264">
        <f ca="1">VLOOKUP(BK7,OFFSET(BK$10,0,0,COUNTA(BK$10:BK$180),4),2,0)</f>
        <v>515831</v>
      </c>
      <c r="BM7" s="264">
        <f ca="1">VLOOKUP(BK7,OFFSET(BK$10,0,0,COUNTA(BK$10:BK$180),4),3,0)</f>
        <v>4739614</v>
      </c>
      <c r="BN7" s="264" t="str">
        <f ca="1">IF(ISERROR(VLOOKUP(BK7,OFFSET(BK$10,0,0,COUNTA(BK$10:BK$180),4),4,0)),"",VLOOKUP(BK7,OFFSET(BK$10,0,0,COUNTA(BK$10:BK$180),4),4,0))</f>
        <v>Hierros y Metales M.C., Soc. Civil  - Iruña de Oca</v>
      </c>
      <c r="BO7" s="264">
        <f ca="1">SMALL(OFFSET(BO$10,0,0,COUNTA(BO$10:BO$180),1),$J7)</f>
        <v>4767601.33500663</v>
      </c>
      <c r="BP7" s="264">
        <f ca="1">VLOOKUP(BO7,OFFSET(BO$10,0,0,COUNTA(BO$10:BO$180),4),2,0)</f>
        <v>515831</v>
      </c>
      <c r="BQ7" s="264">
        <f ca="1">VLOOKUP(BO7,OFFSET(BO$10,0,0,COUNTA(BO$10:BO$180),4),3,0)</f>
        <v>4739614</v>
      </c>
      <c r="BR7" s="264" t="str">
        <f ca="1">IF(ISERROR(VLOOKUP(BO7,OFFSET(BO$10,0,0,COUNTA(BO$10:BO$180),4),4,0)),"",VLOOKUP(BO7,OFFSET(BO$10,0,0,COUNTA(BO$10:BO$180),4),4,0))</f>
        <v>Hierros y Metales M.C., Soc. Civil  - Iruña de Oca</v>
      </c>
      <c r="BS7" s="264">
        <f ca="1">SMALL(OFFSET(BS$10,0,0,COUNTA(BS$10:BS$180),1),$J7)</f>
        <v>4769095.931096375</v>
      </c>
      <c r="BT7" s="264">
        <f ca="1">VLOOKUP(BS7,OFFSET(BS$10,0,0,COUNTA(BS$10:BS$180),4),2,0)</f>
        <v>526000</v>
      </c>
      <c r="BU7" s="264">
        <f ca="1">VLOOKUP(BS7,OFFSET(BS$10,0,0,COUNTA(BS$10:BS$180),4),3,0)</f>
        <v>4740000</v>
      </c>
      <c r="BV7" s="264" t="str">
        <f ca="1">IF(ISERROR(VLOOKUP(BS7,OFFSET(BS$10,0,0,COUNTA(BS$10:BS$180),4),4,0)),"",VLOOKUP(BS7,OFFSET(BS$10,0,0,COUNTA(BS$10:BS$180),4),4,0))</f>
        <v>UTE RCD Gardelegui 2005  - Vitoria-Gasteiz</v>
      </c>
      <c r="BW7" s="264">
        <f ca="1">SMALL(OFFSET(BW$10,0,0,COUNTA(BW$10:BW$180),1),$J7)</f>
        <v>4816473.723367854</v>
      </c>
      <c r="BX7" s="264">
        <f ca="1">VLOOKUP(BW7,OFFSET(BW$10,0,0,COUNTA(BW$10:BW$180),4),2,0)</f>
        <v>505278</v>
      </c>
      <c r="BY7" s="264">
        <f ca="1">VLOOKUP(BW7,OFFSET(BW$10,0,0,COUNTA(BW$10:BW$180),4),3,0)</f>
        <v>4789897</v>
      </c>
      <c r="BZ7" s="264" t="str">
        <f ca="1">IF(ISERROR(VLOOKUP(BW7,OFFSET(BW$10,0,0,COUNTA(BW$10:BW$180),4),4,0)),"",VLOOKUP(BW7,OFFSET(BW$10,0,0,COUNTA(BW$10:BW$180),4),4,0))</f>
        <v>Zabalgarbi  - Bilbao</v>
      </c>
      <c r="CA7" s="264">
        <f ca="1">SMALL(OFFSET(CA$10,0,0,COUNTA(CA$10:CA$180),1),$J7)</f>
        <v>4772140.611811433</v>
      </c>
      <c r="CB7" s="264">
        <f ca="1">VLOOKUP(CA7,OFFSET(CA$10,0,0,COUNTA(CA$10:CA$180),4),2,0)</f>
        <v>528100</v>
      </c>
      <c r="CC7" s="264">
        <f ca="1">VLOOKUP(CA7,OFFSET(CA$10,0,0,COUNTA(CA$10:CA$180),4),3,0)</f>
        <v>4742830</v>
      </c>
      <c r="CD7" s="264" t="str">
        <f ca="1">IF(ISERROR(VLOOKUP(CA7,OFFSET(CA$10,0,0,COUNTA(CA$10:CA$180),4),4,0)),"",VLOOKUP(CA7,OFFSET(CA$10,0,0,COUNTA(CA$10:CA$180),4),4,0))</f>
        <v>Urtalur,S.A.</v>
      </c>
      <c r="CE7" s="264">
        <f ca="1">SMALL(OFFSET(CE$10,0,0,COUNTA(CE$10:CE$180),1),$J7)</f>
        <v>4820369.6730298605</v>
      </c>
      <c r="CF7" s="264">
        <f ca="1">VLOOKUP(CE7,OFFSET(CE$10,0,0,COUNTA(CE$10:CE$180),4),2,0)</f>
        <v>496371</v>
      </c>
      <c r="CG7" s="264">
        <f ca="1">VLOOKUP(CE7,OFFSET(CE$10,0,0,COUNTA(CE$10:CE$180),4),3,0)</f>
        <v>4794745</v>
      </c>
      <c r="CH7" s="264" t="str">
        <f ca="1">IF(ISERROR(VLOOKUP(CE7,OFFSET(CE$10,0,0,COUNTA(CE$10:CE$180),4),4,0)),"",VLOOKUP(CE7,OFFSET(CE$10,0,0,COUNTA(CE$10:CE$180),4),4,0))</f>
        <v>Prosinor, S.L.  - Ortuella</v>
      </c>
      <c r="CI7" s="264">
        <f ca="1">SMALL(OFFSET(CI$10,0,0,COUNTA(CI$10:CI$180),1),$J7)</f>
        <v>4769095.931096375</v>
      </c>
      <c r="CJ7" s="264">
        <f ca="1">VLOOKUP(CI7,OFFSET(CI$10,0,0,COUNTA(CI$10:CI$180),4),2,0)</f>
        <v>526000</v>
      </c>
      <c r="CK7" s="264">
        <f ca="1">VLOOKUP(CI7,OFFSET(CI$10,0,0,COUNTA(CI$10:CI$180),4),3,0)</f>
        <v>4740000</v>
      </c>
      <c r="CL7" s="264" t="str">
        <f ca="1">IF(ISERROR(VLOOKUP(CI7,OFFSET(CI$10,0,0,COUNTA(CI$10:CI$180),4),4,0)),"",VLOOKUP(CI7,OFFSET(CI$10,0,0,COUNTA(CI$10:CI$180),4),4,0))</f>
        <v>UTE RCD Gardelegui 2005  - Vitoria-Gasteiz</v>
      </c>
      <c r="CM7" s="264">
        <f ca="1">SMALL(OFFSET(CM$10,0,0,COUNTA(CM$10:CM$180),1),$J7)</f>
        <v>4820369.6730298605</v>
      </c>
      <c r="CN7" s="264">
        <f ca="1">VLOOKUP(CM7,OFFSET(CM$10,0,0,COUNTA(CM$10:CM$180),4),2,0)</f>
        <v>496371</v>
      </c>
      <c r="CO7" s="264">
        <f ca="1">VLOOKUP(CM7,OFFSET(CM$10,0,0,COUNTA(CM$10:CM$180),4),3,0)</f>
        <v>4794745</v>
      </c>
      <c r="CP7" s="264" t="str">
        <f ca="1">IF(ISERROR(VLOOKUP(CM7,OFFSET(CM$10,0,0,COUNTA(CM$10:CM$180),4),4,0)),"",VLOOKUP(CM7,OFFSET(CM$10,0,0,COUNTA(CM$10:CM$180),4),4,0))</f>
        <v>Prosinor, S.L.  - Ortuella</v>
      </c>
      <c r="CQ7" s="264">
        <f ca="1">SMALL(OFFSET(CQ$10,0,0,COUNTA(CQ$10:CQ$180),1),$J7)</f>
        <v>4737250.4528295733</v>
      </c>
      <c r="CR7" s="264">
        <f ca="1">VLOOKUP(CQ7,OFFSET(CQ$10,0,0,COUNTA(CQ$10:CQ$180),4),2,0)</f>
        <v>541475</v>
      </c>
      <c r="CS7" s="264">
        <f ca="1">VLOOKUP(CQ7,OFFSET(CQ$10,0,0,COUNTA(CQ$10:CQ$180),4),3,0)</f>
        <v>4706203</v>
      </c>
      <c r="CT7" s="264" t="str">
        <f ca="1">IF(ISERROR(VLOOKUP(CQ7,OFFSET(CQ$10,0,0,COUNTA(CQ$10:CQ$180),4),4,0)),"",VLOOKUP(CQ7,OFFSET(CQ$10,0,0,COUNTA(CQ$10:CQ$180),4),4,0))</f>
        <v>Fundación Caritas-Chavicar  - Lantziego</v>
      </c>
      <c r="CU7" s="264">
        <f ca="1">SMALL(OFFSET(CU$10,0,0,COUNTA(CU$10:CU$180),1),$J7)</f>
        <v>4820369.6730298605</v>
      </c>
      <c r="CV7" s="264">
        <f ca="1">VLOOKUP(CU7,OFFSET(CU$10,0,0,COUNTA(CU$10:CU$180),4),2,0)</f>
        <v>496371</v>
      </c>
      <c r="CW7" s="264">
        <f ca="1">VLOOKUP(CU7,OFFSET(CU$10,0,0,COUNTA(CU$10:CU$180),4),3,0)</f>
        <v>4794745</v>
      </c>
      <c r="CX7" s="264" t="str">
        <f ca="1">IF(ISERROR(VLOOKUP(CU7,OFFSET(CU$10,0,0,COUNTA(CU$10:CU$180),4),4,0)),"",VLOOKUP(CU7,OFFSET(CU$10,0,0,COUNTA(CU$10:CU$180),4),4,0))</f>
        <v>Prosinor, S.L.  - Ortuella</v>
      </c>
      <c r="CY7" s="264">
        <f ca="1">SMALL(OFFSET(CY$10,0,0,COUNTA(CY$10:CY$180),1),$J7)</f>
        <v>4772481.6134690344</v>
      </c>
      <c r="CZ7" s="264">
        <f ca="1">VLOOKUP(CY7,OFFSET(CY$10,0,0,COUNTA(CY$10:CY$180),4),2,0)</f>
        <v>521530</v>
      </c>
      <c r="DA7" s="264">
        <f ca="1">VLOOKUP(CY7,OFFSET(CY$10,0,0,COUNTA(CY$10:CY$180),4),3,0)</f>
        <v>4743900</v>
      </c>
      <c r="DB7" s="264" t="str">
        <f ca="1">IF(ISERROR(VLOOKUP(CY7,OFFSET(CY$10,0,0,COUNTA(CY$10:CY$180),4),4,0)),"",VLOOKUP(CY7,OFFSET(CY$10,0,0,COUNTA(CY$10:CY$180),4),4,0))</f>
        <v>Contenedores Escor Vitoria, S.L.</v>
      </c>
      <c r="DC7" s="264" t="e">
        <f ca="1">SMALL(OFFSET(DC$10,0,0,COUNTA(DC$10:DC$180),1),$J7)</f>
        <v>#REF!</v>
      </c>
      <c r="DD7" s="264" t="e">
        <f ca="1">VLOOKUP(DC7,OFFSET(DC$10,0,0,COUNTA(DC$10:DC$180),4),2,0)</f>
        <v>#REF!</v>
      </c>
      <c r="DE7" s="264" t="e">
        <f ca="1">VLOOKUP(DC7,OFFSET(DC$10,0,0,COUNTA(DC$10:DC$180),4),3,0)</f>
        <v>#REF!</v>
      </c>
      <c r="DF7" s="264" t="str">
        <f ca="1">IF(ISERROR(VLOOKUP(DC7,OFFSET(DC$10,0,0,COUNTA(DC$10:DC$180),4),4,0)),"",VLOOKUP(DC7,OFFSET(DC$10,0,0,COUNTA(DC$10:DC$180),4),4,0))</f>
        <v/>
      </c>
      <c r="DG7" s="264">
        <f ca="1">SMALL(OFFSET(DG$10,0,0,COUNTA(DG$10:DG$180),1),$J7)</f>
        <v>4814314.5470749</v>
      </c>
      <c r="DH7" s="264">
        <f ca="1">VLOOKUP(DG7,OFFSET(DG$10,0,0,COUNTA(DG$10:DG$180),4),2,0)</f>
        <v>509776</v>
      </c>
      <c r="DI7" s="264">
        <f ca="1">VLOOKUP(DG7,OFFSET(DG$10,0,0,COUNTA(DG$10:DG$180),4),3,0)</f>
        <v>4787249</v>
      </c>
      <c r="DJ7" s="264" t="str">
        <f ca="1">IF(ISERROR(VLOOKUP(DG7,OFFSET(DG$10,0,0,COUNTA(DG$10:DG$180),4),4,0)),"",VLOOKUP(DG7,OFFSET(DG$10,0,0,COUNTA(DG$10:DG$180),4),4,0))</f>
        <v>REZIKLETA, S.COOP  - Basauri</v>
      </c>
      <c r="DK7" s="264">
        <f ca="1">SMALL(OFFSET(DK$10,0,0,COUNTA(DK$10:DK$180),1),$J7)</f>
        <v>4816473.723367854</v>
      </c>
      <c r="DL7" s="264">
        <f ca="1">VLOOKUP(DK7,OFFSET(DK$10,0,0,COUNTA(DK$10:DK$180),4),2,0)</f>
        <v>505278</v>
      </c>
      <c r="DM7" s="264">
        <f ca="1">VLOOKUP(DK7,OFFSET(DK$10,0,0,COUNTA(DK$10:DK$180),4),3,0)</f>
        <v>4789897</v>
      </c>
      <c r="DN7" s="264" t="str">
        <f ca="1">IF(ISERROR(VLOOKUP(DK7,OFFSET(DK$10,0,0,COUNTA(DK$10:DK$180),4),4,0)),"",VLOOKUP(DK7,OFFSET(DK$10,0,0,COUNTA(DK$10:DK$180),4),4,0))</f>
        <v>Zabalgarbi  - Bilbao</v>
      </c>
      <c r="DO7" s="264">
        <f ca="1">SMALL(OFFSET(DO$10,0,0,COUNTA(DO$10:DO$180),1),$J7)</f>
        <v>4813077.8699846528</v>
      </c>
      <c r="DP7" s="264">
        <f ca="1">VLOOKUP(DO7,OFFSET(DO$10,0,0,COUNTA(DO$10:DO$180),4),2,0)</f>
        <v>560810</v>
      </c>
      <c r="DQ7" s="264">
        <f ca="1">VLOOKUP(DO7,OFFSET(DO$10,0,0,COUNTA(DO$10:DO$180),4),3,0)</f>
        <v>4780294</v>
      </c>
      <c r="DR7" s="264" t="str">
        <f ca="1">IF(ISERROR(VLOOKUP(DO7,OFFSET(DO$10,0,0,COUNTA(DO$10:DO$180),4),4,0)),"",VLOOKUP(DO7,OFFSET(DO$10,0,0,COUNTA(DO$10:DO$180),4),4,0))</f>
        <v>Lasa Burdinak, S.L.  - Azpeitia</v>
      </c>
      <c r="DS7" s="264">
        <f ca="1">SMALL(OFFSET(DS$10,0,0,COUNTA(DS$10:DS$180),1),$J7)</f>
        <v>4816473.723367854</v>
      </c>
      <c r="DT7" s="264">
        <f ca="1">VLOOKUP(DS7,OFFSET(DS$10,0,0,COUNTA(DS$10:DS$180),4),2,0)</f>
        <v>505278</v>
      </c>
      <c r="DU7" s="264">
        <f ca="1">VLOOKUP(DS7,OFFSET(DS$10,0,0,COUNTA(DS$10:DS$180),4),3,0)</f>
        <v>4789897</v>
      </c>
      <c r="DV7" s="264" t="str">
        <f ca="1">IF(ISERROR(VLOOKUP(DS7,OFFSET(DS$10,0,0,COUNTA(DS$10:DS$180),4),4,0)),"",VLOOKUP(DS7,OFFSET(DS$10,0,0,COUNTA(DS$10:DS$180),4),4,0))</f>
        <v>Zabalgarbi  - Bilbao</v>
      </c>
      <c r="DW7" s="264">
        <f ca="1">SMALL(OFFSET(DW$10,0,0,COUNTA(DW$10:DW$180),1),$J7)</f>
        <v>4772140.611811433</v>
      </c>
      <c r="DX7" s="264">
        <f ca="1">VLOOKUP(DW7,OFFSET(DW$10,0,0,COUNTA(DW$10:DW$180),4),2,0)</f>
        <v>528100</v>
      </c>
      <c r="DY7" s="264">
        <f ca="1">VLOOKUP(DW7,OFFSET(DW$10,0,0,COUNTA(DW$10:DW$180),4),3,0)</f>
        <v>4742830</v>
      </c>
      <c r="DZ7" s="264" t="str">
        <f ca="1">IF(ISERROR(VLOOKUP(DW7,OFFSET(DW$10,0,0,COUNTA(DW$10:DW$180),4),4,0)),"",VLOOKUP(DW7,OFFSET(DW$10,0,0,COUNTA(DW$10:DW$180),4),4,0))</f>
        <v>Urtalur,S.A.</v>
      </c>
      <c r="EA7" s="264">
        <f ca="1">SMALL(OFFSET(EA$10,0,0,COUNTA(EA$10:EA$180),1),$J7)</f>
        <v>4772140.611811433</v>
      </c>
      <c r="EB7" s="264">
        <f ca="1">VLOOKUP(EA7,OFFSET(EA$10,0,0,COUNTA(EA$10:EA$180),4),2,0)</f>
        <v>528100</v>
      </c>
      <c r="EC7" s="264">
        <f ca="1">VLOOKUP(EA7,OFFSET(EA$10,0,0,COUNTA(EA$10:EA$180),4),3,0)</f>
        <v>4742830</v>
      </c>
      <c r="ED7" s="264" t="str">
        <f ca="1">IF(ISERROR(VLOOKUP(EA7,OFFSET(EA$10,0,0,COUNTA(EA$10:EA$180),4),4,0)),"",VLOOKUP(EA7,OFFSET(EA$10,0,0,COUNTA(EA$10:EA$180),4),4,0))</f>
        <v>Urtalur,S.A.</v>
      </c>
      <c r="EE7" s="264">
        <f ca="1">SMALL(OFFSET(EE$10,0,0,COUNTA(EE$10:EE$180),1),$J7)</f>
        <v>4486923.7341542812</v>
      </c>
      <c r="EF7" s="264">
        <f ca="1">VLOOKUP(EE7,OFFSET(EE$10,0,0,COUNTA(EE$10:EE$180),4),2,0)</f>
        <v>460706</v>
      </c>
      <c r="EG7" s="264">
        <f ca="1">VLOOKUP(EE7,OFFSET(EE$10,0,0,COUNTA(EE$10:EE$180),4),3,0)</f>
        <v>4463209</v>
      </c>
      <c r="EH7" s="264" t="str">
        <f ca="1">IF(ISERROR(VLOOKUP(EE7,OFFSET(EE$10,0,0,COUNTA(EE$10:EE$180),4),4,0)),"",VLOOKUP(EE7,OFFSET(EE$10,0,0,COUNTA(EE$10:EE$180),4),4,0))</f>
        <v>REQUIMSA  - Arganda del Rey</v>
      </c>
      <c r="EI7" s="264">
        <f ca="1">SMALL(OFFSET(EI$10,0,0,COUNTA(EI$10:EI$180),1),$J7)</f>
        <v>4708809.2265400812</v>
      </c>
      <c r="EJ7" s="264">
        <f ca="1">VLOOKUP(EI7,OFFSET(EI$10,0,0,COUNTA(EI$10:EI$180),4),2,0)</f>
        <v>603582</v>
      </c>
      <c r="EK7" s="264">
        <f ca="1">VLOOKUP(EI7,OFFSET(EI$10,0,0,COUNTA(EI$10:EI$180),4),3,0)</f>
        <v>4669965</v>
      </c>
      <c r="EL7" s="264" t="str">
        <f ca="1">IF(ISERROR(VLOOKUP(EI7,OFFSET(EI$10,0,0,COUNTA(EI$10:EI$180),4),4,0)),"",VLOOKUP(EI7,OFFSET(EI$10,0,0,COUNTA(EI$10:EI$180),4),4,0))</f>
        <v>RETRAOIL, S.L.  - Alfaro</v>
      </c>
      <c r="EM7" s="264">
        <f ca="1">SMALL(OFFSET(EM$10,0,0,COUNTA(EM$10:EM$180),1),$J7)</f>
        <v>4708809.2265400812</v>
      </c>
      <c r="EN7" s="264">
        <f ca="1">VLOOKUP(EM7,OFFSET(EM$10,0,0,COUNTA(EM$10:EM$180),4),2,0)</f>
        <v>603582</v>
      </c>
      <c r="EO7" s="264">
        <f ca="1">VLOOKUP(EM7,OFFSET(EM$10,0,0,COUNTA(EM$10:EM$180),4),3,0)</f>
        <v>4669965</v>
      </c>
      <c r="EP7" s="264" t="str">
        <f ca="1">IF(ISERROR(VLOOKUP(EM7,OFFSET(EM$10,0,0,COUNTA(EM$10:EM$180),4),4,0)),"",VLOOKUP(EM7,OFFSET(EM$10,0,0,COUNTA(EM$10:EM$180),4),4,0))</f>
        <v>RETRAOIL, S.L.  - Alfaro</v>
      </c>
      <c r="EQ7" s="264">
        <f ca="1">SMALL(OFFSET(EQ$10,0,0,COUNTA(EQ$10:EQ$180),1),$J7)</f>
        <v>4649687.9578246968</v>
      </c>
      <c r="ER7" s="264">
        <f ca="1">VLOOKUP(EQ7,OFFSET(EQ$10,0,0,COUNTA(EQ$10:EQ$180),4),2,0)</f>
        <v>706342</v>
      </c>
      <c r="ES7" s="264">
        <f ca="1">VLOOKUP(EQ7,OFFSET(EQ$10,0,0,COUNTA(EQ$10:EQ$180),4),3,0)</f>
        <v>4595724</v>
      </c>
      <c r="ET7" s="264" t="str">
        <f ca="1">IF(ISERROR(VLOOKUP(EQ7,OFFSET(EQ$10,0,0,COUNTA(EQ$10:EQ$180),4),4,0)),"",VLOOKUP(EQ7,OFFSET(EQ$10,0,0,COUNTA(EQ$10:EQ$180),4),4,0))</f>
        <v>RECUPERACIÓN ECOLÓGICA DE BATERÍAS, S.L. (RECOBAT, S.L.)  - Pina de Ebro</v>
      </c>
      <c r="EU7" s="264">
        <f ca="1">SMALL(OFFSET(EU$10,0,0,COUNTA(EU$10:EU$180),1),$J7)</f>
        <v>4772140.611811433</v>
      </c>
      <c r="EV7" s="264">
        <f ca="1">VLOOKUP(EU7,OFFSET(EU$10,0,0,COUNTA(EU$10:EU$180),4),2,0)</f>
        <v>528100</v>
      </c>
      <c r="EW7" s="264">
        <f ca="1">VLOOKUP(EU7,OFFSET(EU$10,0,0,COUNTA(EU$10:EU$180),4),3,0)</f>
        <v>4742830</v>
      </c>
      <c r="EX7" s="264" t="str">
        <f ca="1">IF(ISERROR(VLOOKUP(EU7,OFFSET(EU$10,0,0,COUNTA(EU$10:EU$180),4),4,0)),"",VLOOKUP(EU7,OFFSET(EU$10,0,0,COUNTA(EU$10:EU$180),4),4,0))</f>
        <v>Urtalur,S.A.</v>
      </c>
      <c r="EY7" s="264">
        <f ca="1">SMALL(OFFSET(EY$10,0,0,COUNTA(EY$10:EY$180),1),$J7)</f>
        <v>4708809.2265400812</v>
      </c>
      <c r="EZ7" s="264">
        <f ca="1">VLOOKUP(EY7,OFFSET(EY$10,0,0,COUNTA(EY$10:EY$180),4),2,0)</f>
        <v>603582</v>
      </c>
      <c r="FA7" s="264">
        <f ca="1">VLOOKUP(EY7,OFFSET(EY$10,0,0,COUNTA(EY$10:EY$180),4),3,0)</f>
        <v>4669965</v>
      </c>
      <c r="FB7" s="264" t="str">
        <f ca="1">IF(ISERROR(VLOOKUP(EY7,OFFSET(EY$10,0,0,COUNTA(EY$10:EY$180),4),4,0)),"",VLOOKUP(EY7,OFFSET(EY$10,0,0,COUNTA(EY$10:EY$180),4),4,0))</f>
        <v>RETRAOIL, S.L.  - Alfaro</v>
      </c>
      <c r="FC7" s="264">
        <f ca="1">SMALL(OFFSET(FC$10,0,0,COUNTA(FC$10:FC$180),1),$J7)</f>
        <v>4772140.611811433</v>
      </c>
      <c r="FD7" s="264">
        <f ca="1">VLOOKUP(FC7,OFFSET(FC$10,0,0,COUNTA(FC$10:FC$180),4),2,0)</f>
        <v>528100</v>
      </c>
      <c r="FE7" s="264">
        <f ca="1">VLOOKUP(FC7,OFFSET(FC$10,0,0,COUNTA(FC$10:FC$180),4),3,0)</f>
        <v>4742830</v>
      </c>
      <c r="FF7" s="264" t="str">
        <f ca="1">IF(ISERROR(VLOOKUP(FC7,OFFSET(FC$10,0,0,COUNTA(FC$10:FC$180),4),4,0)),"",VLOOKUP(FC7,OFFSET(FC$10,0,0,COUNTA(FC$10:FC$180),4),4,0))</f>
        <v>Urtalur,S.A.</v>
      </c>
      <c r="FG7" s="264">
        <f ca="1">SMALL(OFFSET(FG$10,0,0,COUNTA(FG$10:FG$180),1),$J7)</f>
        <v>4772140.611811433</v>
      </c>
      <c r="FH7" s="264">
        <f ca="1">VLOOKUP(FG7,OFFSET(FG$10,0,0,COUNTA(FG$10:FG$180),4),2,0)</f>
        <v>528100</v>
      </c>
      <c r="FI7" s="264">
        <f ca="1">VLOOKUP(FG7,OFFSET(FG$10,0,0,COUNTA(FG$10:FG$180),4),3,0)</f>
        <v>4742830</v>
      </c>
      <c r="FJ7" s="264" t="str">
        <f ca="1">IF(ISERROR(VLOOKUP(FG7,OFFSET(FG$10,0,0,COUNTA(FG$10:FG$180),4),4,0)),"",VLOOKUP(FG7,OFFSET(FG$10,0,0,COUNTA(FG$10:FG$180),4),4,0))</f>
        <v>Urtalur,S.A.</v>
      </c>
      <c r="FK7" s="264">
        <f ca="1">SMALL(OFFSET(FK$10,0,0,COUNTA(FK$10:FK$180),1),$J7)</f>
        <v>4771388.0587763973</v>
      </c>
      <c r="FL7" s="264">
        <f ca="1">VLOOKUP(FK7,OFFSET(FK$10,0,0,COUNTA(FK$10:FK$180),4),2,0)</f>
        <v>613385</v>
      </c>
      <c r="FM7" s="264">
        <f ca="1">VLOOKUP(FK7,OFFSET(FK$10,0,0,COUNTA(FK$10:FK$180),4),3,0)</f>
        <v>4731797</v>
      </c>
      <c r="FN7" s="264" t="str">
        <f ca="1">IF(ISERROR(VLOOKUP(FK7,OFFSET(FK$10,0,0,COUNTA(FK$10:FK$180),4),4,0)),"",VLOOKUP(FK7,OFFSET(FK$10,0,0,COUNTA(FK$10:FK$180),4),4,0))</f>
        <v>BIDASOA ECOGESTIÓN, S.L.  - Noain</v>
      </c>
      <c r="FO7" s="264">
        <f ca="1">SMALL(OFFSET(FO$10,0,0,COUNTA(FO$10:FO$180),1),$J7)</f>
        <v>4772140.611811433</v>
      </c>
      <c r="FP7" s="264">
        <f ca="1">VLOOKUP(FO7,OFFSET(FO$10,0,0,COUNTA(FO$10:FO$180),4),2,0)</f>
        <v>528100</v>
      </c>
      <c r="FQ7" s="264">
        <f ca="1">VLOOKUP(FO7,OFFSET(FO$10,0,0,COUNTA(FO$10:FO$180),4),3,0)</f>
        <v>4742830</v>
      </c>
      <c r="FR7" s="264" t="str">
        <f ca="1">IF(ISERROR(VLOOKUP(FO7,OFFSET(FO$10,0,0,COUNTA(FO$10:FO$180),4),4,0)),"",VLOOKUP(FO7,OFFSET(FO$10,0,0,COUNTA(FO$10:FO$180),4),4,0))</f>
        <v>Urtalur,S.A.</v>
      </c>
      <c r="FS7" s="264">
        <f ca="1">SMALL(OFFSET(FS$10,0,0,COUNTA(FS$10:FS$180),1),$J7)</f>
        <v>4772140.611811433</v>
      </c>
      <c r="FT7" s="264">
        <f ca="1">VLOOKUP(FS7,OFFSET(FS$10,0,0,COUNTA(FS$10:FS$180),4),2,0)</f>
        <v>528100</v>
      </c>
      <c r="FU7" s="264">
        <f ca="1">VLOOKUP(FS7,OFFSET(FS$10,0,0,COUNTA(FS$10:FS$180),4),3,0)</f>
        <v>4742830</v>
      </c>
      <c r="FV7" s="264" t="str">
        <f ca="1">IF(ISERROR(VLOOKUP(FS7,OFFSET(FS$10,0,0,COUNTA(FS$10:FS$180),4),4,0)),"",VLOOKUP(FS7,OFFSET(FS$10,0,0,COUNTA(FS$10:FS$180),4),4,0))</f>
        <v>Urtalur,S.A.</v>
      </c>
      <c r="FW7" s="264">
        <f ca="1">SMALL(OFFSET(FW$10,0,0,COUNTA(FW$10:FW$180),1),$J7)</f>
        <v>4772140.611811433</v>
      </c>
      <c r="FX7" s="264">
        <f ca="1">VLOOKUP(FW7,OFFSET(FW$10,0,0,COUNTA(FW$10:FW$180),4),2,0)</f>
        <v>528100</v>
      </c>
      <c r="FY7" s="264">
        <f ca="1">VLOOKUP(FW7,OFFSET(FW$10,0,0,COUNTA(FW$10:FW$180),4),3,0)</f>
        <v>4742830</v>
      </c>
      <c r="FZ7" s="264" t="str">
        <f ca="1">IF(ISERROR(VLOOKUP(FW7,OFFSET(FW$10,0,0,COUNTA(FW$10:FW$180),4),4,0)),"",VLOOKUP(FW7,OFFSET(FW$10,0,0,COUNTA(FW$10:FW$180),4),4,0))</f>
        <v>Urtalur,S.A.</v>
      </c>
      <c r="GA7" s="264">
        <f ca="1">SMALL(OFFSET(GA$10,0,0,COUNTA(GA$10:GA$180),1),$J7)</f>
        <v>4772140.611811433</v>
      </c>
      <c r="GB7" s="264">
        <f ca="1">VLOOKUP(GA7,OFFSET(GA$10,0,0,COUNTA(GA$10:GA$180),4),2,0)</f>
        <v>528100</v>
      </c>
      <c r="GC7" s="264">
        <f ca="1">VLOOKUP(GA7,OFFSET(GA$10,0,0,COUNTA(GA$10:GA$180),4),3,0)</f>
        <v>4742830</v>
      </c>
      <c r="GD7" s="264" t="str">
        <f ca="1">IF(ISERROR(VLOOKUP(GA7,OFFSET(GA$10,0,0,COUNTA(GA$10:GA$180),4),4,0)),"",VLOOKUP(GA7,OFFSET(GA$10,0,0,COUNTA(GA$10:GA$180),4),4,0))</f>
        <v>Urtalur,S.A.</v>
      </c>
      <c r="GE7" s="264">
        <f ca="1">SMALL(OFFSET(GE$10,0,0,COUNTA(GE$10:GE$180),1),$J7)</f>
        <v>4772140.611811433</v>
      </c>
      <c r="GF7" s="264">
        <f ca="1">VLOOKUP(GE7,OFFSET(GE$10,0,0,COUNTA(GE$10:GE$180),4),2,0)</f>
        <v>528100</v>
      </c>
      <c r="GG7" s="264">
        <f ca="1">VLOOKUP(GE7,OFFSET(GE$10,0,0,COUNTA(GE$10:GE$180),4),3,0)</f>
        <v>4742830</v>
      </c>
      <c r="GH7" s="264" t="str">
        <f ca="1">IF(ISERROR(VLOOKUP(GE7,OFFSET(GE$10,0,0,COUNTA(GE$10:GE$180),4),4,0)),"",VLOOKUP(GE7,OFFSET(GE$10,0,0,COUNTA(GE$10:GE$180),4),4,0))</f>
        <v>Urtalur,S.A.</v>
      </c>
      <c r="GI7" s="264">
        <f ca="1">SMALL(OFFSET(GI$10,0,0,COUNTA(GI$10:GI$180),1),$J7)</f>
        <v>4772140.611811433</v>
      </c>
      <c r="GJ7" s="264">
        <f ca="1">VLOOKUP(GI7,OFFSET(GI$10,0,0,COUNTA(GI$10:GI$180),4),2,0)</f>
        <v>528100</v>
      </c>
      <c r="GK7" s="264">
        <f ca="1">VLOOKUP(GI7,OFFSET(GI$10,0,0,COUNTA(GI$10:GI$180),4),3,0)</f>
        <v>4742830</v>
      </c>
      <c r="GL7" s="264" t="str">
        <f ca="1">IF(ISERROR(VLOOKUP(GI7,OFFSET(GI$10,0,0,COUNTA(GI$10:GI$180),4),4,0)),"",VLOOKUP(GI7,OFFSET(GI$10,0,0,COUNTA(GI$10:GI$180),4),4,0))</f>
        <v>Urtalur,S.A.</v>
      </c>
      <c r="GM7" s="264">
        <f ca="1">SMALL(OFFSET(GM$10,0,0,COUNTA(GM$10:GM$180),1),$J7)</f>
        <v>4772140.611811433</v>
      </c>
      <c r="GN7" s="264">
        <f ca="1">VLOOKUP(GM7,OFFSET(GM$10,0,0,COUNTA(GM$10:GM$180),4),2,0)</f>
        <v>528100</v>
      </c>
      <c r="GO7" s="264">
        <f ca="1">VLOOKUP(GM7,OFFSET(GM$10,0,0,COUNTA(GM$10:GM$180),4),3,0)</f>
        <v>4742830</v>
      </c>
      <c r="GP7" s="264" t="str">
        <f ca="1">IF(ISERROR(VLOOKUP(GM7,OFFSET(GM$10,0,0,COUNTA(GM$10:GM$180),4),4,0)),"",VLOOKUP(GM7,OFFSET(GM$10,0,0,COUNTA(GM$10:GM$180),4),4,0))</f>
        <v>Urtalur,S.A.</v>
      </c>
      <c r="GQ7" s="264">
        <f ca="1">SMALL(OFFSET(GQ$10,0,0,COUNTA(GQ$10:GQ$180),1),$J7)</f>
        <v>4772140.611811433</v>
      </c>
      <c r="GR7" s="264">
        <f ca="1">VLOOKUP(GQ7,OFFSET(GQ$10,0,0,COUNTA(GQ$10:GQ$180),4),2,0)</f>
        <v>528100</v>
      </c>
      <c r="GS7" s="264">
        <f ca="1">VLOOKUP(GQ7,OFFSET(GQ$10,0,0,COUNTA(GQ$10:GQ$180),4),3,0)</f>
        <v>4742830</v>
      </c>
      <c r="GT7" s="264" t="str">
        <f ca="1">IF(ISERROR(VLOOKUP(GQ7,OFFSET(GQ$10,0,0,COUNTA(GQ$10:GQ$180),4),4,0)),"",VLOOKUP(GQ7,OFFSET(GQ$10,0,0,COUNTA(GQ$10:GQ$180),4),4,0))</f>
        <v>Urtalur,S.A.</v>
      </c>
    </row>
    <row r="8" spans="1:203" ht="13.2" x14ac:dyDescent="0.25">
      <c r="A8" s="176">
        <f t="shared" si="3"/>
        <v>4820547.6791145839</v>
      </c>
      <c r="B8" s="243" t="s">
        <v>874</v>
      </c>
      <c r="C8" s="182" t="s">
        <v>237</v>
      </c>
      <c r="D8" s="243" t="s">
        <v>269</v>
      </c>
      <c r="E8" s="243" t="s">
        <v>270</v>
      </c>
      <c r="F8" s="181" t="s">
        <v>268</v>
      </c>
      <c r="G8" s="183">
        <v>504419</v>
      </c>
      <c r="H8" s="183">
        <v>4794084</v>
      </c>
      <c r="I8" s="184" t="e">
        <f>VLOOKUP(LEFT(C8,6),#REF!,3,0)</f>
        <v>#REF!</v>
      </c>
      <c r="J8" s="264">
        <v>2</v>
      </c>
      <c r="K8" s="264">
        <f ca="1">SMALL(OFFSET(K$10,0,0,COUNTA(K$10:K$180),1),$J8)</f>
        <v>4808723.6865280587</v>
      </c>
      <c r="L8" s="264">
        <f ca="1">VLOOKUP(K8,OFFSET(K$10,0,0,COUNTA(K$10:K$180),4),2,0)</f>
        <v>507920</v>
      </c>
      <c r="M8" s="264">
        <f ca="1">VLOOKUP(K8,OFFSET(K$10,0,0,COUNTA(K$10:K$180),4),3,0)</f>
        <v>4781824</v>
      </c>
      <c r="N8" s="264" t="str">
        <f ca="1">IF(ISERROR(VLOOKUP(K8,OFFSET(K$10,0,0,COUNTA(K$10:K$180),4),4,0)),"",VLOOKUP(K8,OFFSET(K$10,0,0,COUNTA(K$10:K$180),4),4,0))</f>
        <v>Palets del Valle, S.L.  - Arrigorriaga</v>
      </c>
      <c r="O8" s="264">
        <f ca="1">SMALL(OFFSET(O$10,0,0,COUNTA(O$10:O$180),1),$J8)</f>
        <v>4819115.2312540729</v>
      </c>
      <c r="P8" s="264">
        <f ca="1">VLOOKUP(O8,OFFSET(O$10,0,0,COUNTA(O$10:O$180),4),2,0)</f>
        <v>503436</v>
      </c>
      <c r="Q8" s="264">
        <f ca="1">VLOOKUP(O8,OFFSET(O$10,0,0,COUNTA(O$10:O$180),4),3,0)</f>
        <v>4792747</v>
      </c>
      <c r="R8" s="264" t="str">
        <f ca="1">IF(ISERROR(VLOOKUP(O8,OFFSET(O$10,0,0,COUNTA(O$10:O$180),4),4,0)),"",VLOOKUP(O8,OFFSET(O$10,0,0,COUNTA(O$10:O$180),4),4,0))</f>
        <v>Volbas, S.A.  - Erandio</v>
      </c>
      <c r="S8" s="264">
        <f ca="1">SMALL(OFFSET(S$10,0,0,COUNTA(S$10:S$180),1),$J8)</f>
        <v>4819115.2312540729</v>
      </c>
      <c r="T8" s="264">
        <f ca="1">VLOOKUP(S8,OFFSET(S$10,0,0,COUNTA(S$10:S$180),4),2,0)</f>
        <v>503436</v>
      </c>
      <c r="U8" s="264">
        <f ca="1">VLOOKUP(S8,OFFSET(S$10,0,0,COUNTA(S$10:S$180),4),3,0)</f>
        <v>4792747</v>
      </c>
      <c r="V8" s="264" t="str">
        <f ca="1">IF(ISERROR(VLOOKUP(S8,OFFSET(S$10,0,0,COUNTA(S$10:S$180),4),4,0)),"",VLOOKUP(S8,OFFSET(S$10,0,0,COUNTA(S$10:S$180),4),4,0))</f>
        <v>Volbas, S.A.  - Erandio</v>
      </c>
      <c r="W8" s="264">
        <f ca="1">SMALL(OFFSET(W$10,0,0,COUNTA(W$10:W$180),1),$J8)</f>
        <v>4794838.8117011813</v>
      </c>
      <c r="X8" s="264">
        <f ca="1">VLOOKUP(W8,OFFSET(W$10,0,0,COUNTA(W$10:W$180),4),2,0)</f>
        <v>540036</v>
      </c>
      <c r="Y8" s="264">
        <f ca="1">VLOOKUP(W8,OFFSET(W$10,0,0,COUNTA(W$10:W$180),4),3,0)</f>
        <v>4764330</v>
      </c>
      <c r="Z8" s="264" t="str">
        <f ca="1">IF(ISERROR(VLOOKUP(W8,OFFSET(W$10,0,0,COUNTA(W$10:W$180),4),4,0)),"",VLOOKUP(W8,OFFSET(W$10,0,0,COUNTA(W$10:W$180),4),4,0))</f>
        <v>BAÑU-ETXE, S.L.  - Aretxabaleta</v>
      </c>
      <c r="AA8" s="264">
        <f ca="1">SMALL(OFFSET(AA$10,0,0,COUNTA(AA$10:AA$180),1),$J8)</f>
        <v>4772481.6134690344</v>
      </c>
      <c r="AB8" s="264">
        <f ca="1">VLOOKUP(AA8,OFFSET(AA$10,0,0,COUNTA(AA$10:AA$180),4),2,0)</f>
        <v>521530</v>
      </c>
      <c r="AC8" s="264">
        <f ca="1">VLOOKUP(AA8,OFFSET(AA$10,0,0,COUNTA(AA$10:AA$180),4),3,0)</f>
        <v>4743900</v>
      </c>
      <c r="AD8" s="264" t="str">
        <f ca="1">IF(ISERROR(VLOOKUP(AA8,OFFSET(AA$10,0,0,COUNTA(AA$10:AA$180),4),4,0)),"",VLOOKUP(AA8,OFFSET(AA$10,0,0,COUNTA(AA$10:AA$180),4),4,0))</f>
        <v>Contenedores Escor Vitoria, S.L.</v>
      </c>
      <c r="AE8" s="264">
        <f ca="1">SMALL(OFFSET(AE$10,0,0,COUNTA(AE$10:AE$180),1),$J8)</f>
        <v>4774552.2497013267</v>
      </c>
      <c r="AF8" s="264">
        <f ca="1">VLOOKUP(AE8,OFFSET(AE$10,0,0,COUNTA(AE$10:AE$180),4),2,0)</f>
        <v>524118</v>
      </c>
      <c r="AG8" s="264">
        <f ca="1">VLOOKUP(AE8,OFFSET(AE$10,0,0,COUNTA(AE$10:AE$180),4),3,0)</f>
        <v>4745698</v>
      </c>
      <c r="AH8" s="264" t="str">
        <f ca="1">IF(ISERROR(VLOOKUP(AE8,OFFSET(AE$10,0,0,COUNTA(AE$10:AE$180),4),4,0)),"",VLOOKUP(AE8,OFFSET(AE$10,0,0,COUNTA(AE$10:AE$180),4),4,0))</f>
        <v>Despanorsa - Vitoria  - Vitoria-Gasteiz</v>
      </c>
      <c r="AI8" s="264">
        <f ca="1">SMALL(OFFSET(AI$10,0,0,COUNTA(AI$10:AI$180),1),$J8)</f>
        <v>4772481.6134690344</v>
      </c>
      <c r="AJ8" s="264">
        <f ca="1">VLOOKUP(AI8,OFFSET(AI$10,0,0,COUNTA(AI$10:AI$180),4),2,0)</f>
        <v>521530</v>
      </c>
      <c r="AK8" s="264">
        <f ca="1">VLOOKUP(AI8,OFFSET(AI$10,0,0,COUNTA(AI$10:AI$180),4),3,0)</f>
        <v>4743900</v>
      </c>
      <c r="AL8" s="264" t="str">
        <f ca="1">IF(ISERROR(VLOOKUP(AI8,OFFSET(AI$10,0,0,COUNTA(AI$10:AI$180),4),4,0)),"",VLOOKUP(AI8,OFFSET(AI$10,0,0,COUNTA(AI$10:AI$180),4),4,0))</f>
        <v>Contenedores Escor Vitoria, S.L.</v>
      </c>
      <c r="AM8" s="264">
        <f ca="1">SMALL(OFFSET(AM$10,0,0,COUNTA(AM$10:AM$180),1),$J8)</f>
        <v>4816473.723367854</v>
      </c>
      <c r="AN8" s="264">
        <f ca="1">VLOOKUP(AM8,OFFSET(AM$10,0,0,COUNTA(AM$10:AM$180),4),2,0)</f>
        <v>505278</v>
      </c>
      <c r="AO8" s="264">
        <f ca="1">VLOOKUP(AM8,OFFSET(AM$10,0,0,COUNTA(AM$10:AM$180),4),3,0)</f>
        <v>4789897</v>
      </c>
      <c r="AP8" s="264" t="str">
        <f ca="1">IF(ISERROR(VLOOKUP(AM8,OFFSET(AM$10,0,0,COUNTA(AM$10:AM$180),4),4,0)),"",VLOOKUP(AM8,OFFSET(AM$10,0,0,COUNTA(AM$10:AM$180),4),4,0))</f>
        <v>Zabalgarbi  - Bilbao</v>
      </c>
      <c r="AQ8" s="264">
        <f ca="1">SMALL(OFFSET(AQ$10,0,0,COUNTA(AQ$10:AQ$180),1),$J8)</f>
        <v>4771530.963881718</v>
      </c>
      <c r="AR8" s="264">
        <f ca="1">VLOOKUP(AQ8,OFFSET(AQ$10,0,0,COUNTA(AQ$10:AQ$180),4),2,0)</f>
        <v>522299</v>
      </c>
      <c r="AS8" s="264">
        <f ca="1">VLOOKUP(AQ8,OFFSET(AQ$10,0,0,COUNTA(AQ$10:AQ$180),4),3,0)</f>
        <v>4742859</v>
      </c>
      <c r="AT8" s="264" t="str">
        <f ca="1">IF(ISERROR(VLOOKUP(AQ8,OFFSET(AQ$10,0,0,COUNTA(AQ$10:AQ$180),4),4,0)),"",VLOOKUP(AQ8,OFFSET(AQ$10,0,0,COUNTA(AQ$10:AQ$180),4),4,0))</f>
        <v>Hierros Ezquerro, S.A.  - Vitoria-Gasteiz</v>
      </c>
      <c r="AU8" s="264">
        <f ca="1">SMALL(OFFSET(AU$10,0,0,COUNTA(AU$10:AU$180),1),$J8)</f>
        <v>4771530.963881718</v>
      </c>
      <c r="AV8" s="264">
        <f ca="1">VLOOKUP(AU8,OFFSET(AU$10,0,0,COUNTA(AU$10:AU$180),4),2,0)</f>
        <v>522299</v>
      </c>
      <c r="AW8" s="264">
        <f ca="1">VLOOKUP(AU8,OFFSET(AU$10,0,0,COUNTA(AU$10:AU$180),4),3,0)</f>
        <v>4742859</v>
      </c>
      <c r="AX8" s="264" t="str">
        <f ca="1">IF(ISERROR(VLOOKUP(AU8,OFFSET(AU$10,0,0,COUNTA(AU$10:AU$180),4),4,0)),"",VLOOKUP(AU8,OFFSET(AU$10,0,0,COUNTA(AU$10:AU$180),4),4,0))</f>
        <v>Hierros Ezquerro, S.A.  - Vitoria-Gasteiz</v>
      </c>
      <c r="AY8" s="264">
        <f ca="1">SMALL(OFFSET(AY$10,0,0,COUNTA(AY$10:AY$180),1),$J8)</f>
        <v>4771530.963881718</v>
      </c>
      <c r="AZ8" s="264">
        <f ca="1">VLOOKUP(AY8,OFFSET(AY$10,0,0,COUNTA(AY$10:AY$180),4),2,0)</f>
        <v>522299</v>
      </c>
      <c r="BA8" s="264">
        <f ca="1">VLOOKUP(AY8,OFFSET(AY$10,0,0,COUNTA(AY$10:AY$180),4),3,0)</f>
        <v>4742859</v>
      </c>
      <c r="BB8" s="264" t="str">
        <f ca="1">IF(ISERROR(VLOOKUP(AY8,OFFSET(AY$10,0,0,COUNTA(AY$10:AY$180),4),4,0)),"",VLOOKUP(AY8,OFFSET(AY$10,0,0,COUNTA(AY$10:AY$180),4),4,0))</f>
        <v>Hierros Ezquerro, S.A.  - Vitoria-Gasteiz</v>
      </c>
      <c r="BC8" s="264">
        <f ca="1">SMALL(OFFSET(BC$10,0,0,COUNTA(BC$10:BC$180),1),$J8)</f>
        <v>4771530.963881718</v>
      </c>
      <c r="BD8" s="264">
        <f ca="1">VLOOKUP(BC8,OFFSET(BC$10,0,0,COUNTA(BC$10:BC$180),4),2,0)</f>
        <v>522299</v>
      </c>
      <c r="BE8" s="264">
        <f ca="1">VLOOKUP(BC8,OFFSET(BC$10,0,0,COUNTA(BC$10:BC$180),4),3,0)</f>
        <v>4742859</v>
      </c>
      <c r="BF8" s="264" t="str">
        <f ca="1">IF(ISERROR(VLOOKUP(BC8,OFFSET(BC$10,0,0,COUNTA(BC$10:BC$180),4),4,0)),"",VLOOKUP(BC8,OFFSET(BC$10,0,0,COUNTA(BC$10:BC$180),4),4,0))</f>
        <v>Hierros Ezquerro, S.A.  - Vitoria-Gasteiz</v>
      </c>
      <c r="BG8" s="264">
        <f ca="1">SMALL(OFFSET(BG$10,0,0,COUNTA(BG$10:BG$180),1),$J8)</f>
        <v>4771530.963881718</v>
      </c>
      <c r="BH8" s="264">
        <f ca="1">VLOOKUP(BG8,OFFSET(BG$10,0,0,COUNTA(BG$10:BG$180),4),2,0)</f>
        <v>522299</v>
      </c>
      <c r="BI8" s="264">
        <f ca="1">VLOOKUP(BG8,OFFSET(BG$10,0,0,COUNTA(BG$10:BG$180),4),3,0)</f>
        <v>4742859</v>
      </c>
      <c r="BJ8" s="264" t="str">
        <f ca="1">IF(ISERROR(VLOOKUP(BG8,OFFSET(BG$10,0,0,COUNTA(BG$10:BG$180),4),4,0)),"",VLOOKUP(BG8,OFFSET(BG$10,0,0,COUNTA(BG$10:BG$180),4),4,0))</f>
        <v>Hierros Ezquerro, S.A.  - Vitoria-Gasteiz</v>
      </c>
      <c r="BK8" s="264">
        <f ca="1">SMALL(OFFSET(BK$10,0,0,COUNTA(BK$10:BK$180),1),$J8)</f>
        <v>4771530.963881718</v>
      </c>
      <c r="BL8" s="264">
        <f ca="1">VLOOKUP(BK8,OFFSET(BK$10,0,0,COUNTA(BK$10:BK$180),4),2,0)</f>
        <v>522299</v>
      </c>
      <c r="BM8" s="264">
        <f ca="1">VLOOKUP(BK8,OFFSET(BK$10,0,0,COUNTA(BK$10:BK$180),4),3,0)</f>
        <v>4742859</v>
      </c>
      <c r="BN8" s="264" t="str">
        <f ca="1">IF(ISERROR(VLOOKUP(BK8,OFFSET(BK$10,0,0,COUNTA(BK$10:BK$180),4),4,0)),"",VLOOKUP(BK8,OFFSET(BK$10,0,0,COUNTA(BK$10:BK$180),4),4,0))</f>
        <v>Hierros Ezquerro, S.A.  - Vitoria-Gasteiz</v>
      </c>
      <c r="BO8" s="264">
        <f ca="1">SMALL(OFFSET(BO$10,0,0,COUNTA(BO$10:BO$180),1),$J8)</f>
        <v>4771530.963881718</v>
      </c>
      <c r="BP8" s="264">
        <f ca="1">VLOOKUP(BO8,OFFSET(BO$10,0,0,COUNTA(BO$10:BO$180),4),2,0)</f>
        <v>522299</v>
      </c>
      <c r="BQ8" s="264">
        <f ca="1">VLOOKUP(BO8,OFFSET(BO$10,0,0,COUNTA(BO$10:BO$180),4),3,0)</f>
        <v>4742859</v>
      </c>
      <c r="BR8" s="264" t="str">
        <f ca="1">IF(ISERROR(VLOOKUP(BO8,OFFSET(BO$10,0,0,COUNTA(BO$10:BO$180),4),4,0)),"",VLOOKUP(BO8,OFFSET(BO$10,0,0,COUNTA(BO$10:BO$180),4),4,0))</f>
        <v>Hierros Ezquerro, S.A.  - Vitoria-Gasteiz</v>
      </c>
      <c r="BS8" s="264">
        <f ca="1">SMALL(OFFSET(BS$10,0,0,COUNTA(BS$10:BS$180),1),$J8)</f>
        <v>4819115.2312540729</v>
      </c>
      <c r="BT8" s="264">
        <f ca="1">VLOOKUP(BS8,OFFSET(BS$10,0,0,COUNTA(BS$10:BS$180),4),2,0)</f>
        <v>503436</v>
      </c>
      <c r="BU8" s="264">
        <f ca="1">VLOOKUP(BS8,OFFSET(BS$10,0,0,COUNTA(BS$10:BS$180),4),3,0)</f>
        <v>4792747</v>
      </c>
      <c r="BV8" s="264" t="str">
        <f ca="1">IF(ISERROR(VLOOKUP(BS8,OFFSET(BS$10,0,0,COUNTA(BS$10:BS$180),4),4,0)),"",VLOOKUP(BS8,OFFSET(BS$10,0,0,COUNTA(BS$10:BS$180),4),4,0))</f>
        <v>Volbas, S.A.  - Erandio</v>
      </c>
      <c r="BW8" s="264">
        <f ca="1">SMALL(OFFSET(BW$10,0,0,COUNTA(BW$10:BW$180),1),$J8)</f>
        <v>4817935.9843090484</v>
      </c>
      <c r="BX8" s="264">
        <f ca="1">VLOOKUP(BW8,OFFSET(BW$10,0,0,COUNTA(BW$10:BW$180),4),2,0)</f>
        <v>502400</v>
      </c>
      <c r="BY8" s="264">
        <f ca="1">VLOOKUP(BW8,OFFSET(BW$10,0,0,COUNTA(BW$10:BW$180),4),3,0)</f>
        <v>4791670</v>
      </c>
      <c r="BZ8" s="264" t="str">
        <f ca="1">IF(ISERROR(VLOOKUP(BW8,OFFSET(BW$10,0,0,COUNTA(BW$10:BW$180),4),4,0)),"",VLOOKUP(BW8,OFFSET(BW$10,0,0,COUNTA(BW$10:BW$180),4),4,0))</f>
        <v>Sader</v>
      </c>
      <c r="CA8" s="264">
        <f ca="1">SMALL(OFFSET(CA$10,0,0,COUNTA(CA$10:CA$180),1),$J8)</f>
        <v>4772171.6872824263</v>
      </c>
      <c r="CB8" s="264">
        <f ca="1">VLOOKUP(CA8,OFFSET(CA$10,0,0,COUNTA(CA$10:CA$180),4),2,0)</f>
        <v>522150</v>
      </c>
      <c r="CC8" s="264">
        <f ca="1">VLOOKUP(CA8,OFFSET(CA$10,0,0,COUNTA(CA$10:CA$180),4),3,0)</f>
        <v>4743520</v>
      </c>
      <c r="CD8" s="264" t="str">
        <f ca="1">IF(ISERROR(VLOOKUP(CA8,OFFSET(CA$10,0,0,COUNTA(CA$10:CA$180),4),4,0)),"",VLOOKUP(CA8,OFFSET(CA$10,0,0,COUNTA(CA$10:CA$180),4),4,0))</f>
        <v>Safety Kleen España, S.A.</v>
      </c>
      <c r="CE8" s="264" t="e">
        <f ca="1">SMALL(OFFSET(CE$10,0,0,COUNTA(CE$10:CE$180),1),$J8)</f>
        <v>#NUM!</v>
      </c>
      <c r="CF8" s="264" t="e">
        <f ca="1">VLOOKUP(CE8,OFFSET(CE$10,0,0,COUNTA(CE$10:CE$180),4),2,0)</f>
        <v>#NUM!</v>
      </c>
      <c r="CG8" s="264" t="e">
        <f ca="1">VLOOKUP(CE8,OFFSET(CE$10,0,0,COUNTA(CE$10:CE$180),4),3,0)</f>
        <v>#NUM!</v>
      </c>
      <c r="CH8" s="264" t="str">
        <f ca="1">IF(ISERROR(VLOOKUP(CE8,OFFSET(CE$10,0,0,COUNTA(CE$10:CE$180),4),4,0)),"",VLOOKUP(CE8,OFFSET(CE$10,0,0,COUNTA(CE$10:CE$180),4),4,0))</f>
        <v/>
      </c>
      <c r="CI8" s="264">
        <f ca="1">SMALL(OFFSET(CI$10,0,0,COUNTA(CI$10:CI$180),1),$J8)</f>
        <v>4794838.8117011813</v>
      </c>
      <c r="CJ8" s="264">
        <f ca="1">VLOOKUP(CI8,OFFSET(CI$10,0,0,COUNTA(CI$10:CI$180),4),2,0)</f>
        <v>540036</v>
      </c>
      <c r="CK8" s="264">
        <f ca="1">VLOOKUP(CI8,OFFSET(CI$10,0,0,COUNTA(CI$10:CI$180),4),3,0)</f>
        <v>4764330</v>
      </c>
      <c r="CL8" s="264" t="str">
        <f ca="1">IF(ISERROR(VLOOKUP(CI8,OFFSET(CI$10,0,0,COUNTA(CI$10:CI$180),4),4,0)),"",VLOOKUP(CI8,OFFSET(CI$10,0,0,COUNTA(CI$10:CI$180),4),4,0))</f>
        <v>BAÑU-ETXE, S.L.  - Aretxabaleta</v>
      </c>
      <c r="CM8" s="264" t="e">
        <f ca="1">SMALL(OFFSET(CM$10,0,0,COUNTA(CM$10:CM$180),1),$J8)</f>
        <v>#NUM!</v>
      </c>
      <c r="CN8" s="264" t="e">
        <f ca="1">VLOOKUP(CM8,OFFSET(CM$10,0,0,COUNTA(CM$10:CM$180),4),2,0)</f>
        <v>#NUM!</v>
      </c>
      <c r="CO8" s="264" t="e">
        <f ca="1">VLOOKUP(CM8,OFFSET(CM$10,0,0,COUNTA(CM$10:CM$180),4),3,0)</f>
        <v>#NUM!</v>
      </c>
      <c r="CP8" s="264" t="str">
        <f ca="1">IF(ISERROR(VLOOKUP(CM8,OFFSET(CM$10,0,0,COUNTA(CM$10:CM$180),4),4,0)),"",VLOOKUP(CM8,OFFSET(CM$10,0,0,COUNTA(CM$10:CM$180),4),4,0))</f>
        <v/>
      </c>
      <c r="CQ8" s="264">
        <f ca="1">SMALL(OFFSET(CQ$10,0,0,COUNTA(CQ$10:CQ$180),1),$J8)</f>
        <v>4772481.6134690344</v>
      </c>
      <c r="CR8" s="264">
        <f ca="1">VLOOKUP(CQ8,OFFSET(CQ$10,0,0,COUNTA(CQ$10:CQ$180),4),2,0)</f>
        <v>521530</v>
      </c>
      <c r="CS8" s="264">
        <f ca="1">VLOOKUP(CQ8,OFFSET(CQ$10,0,0,COUNTA(CQ$10:CQ$180),4),3,0)</f>
        <v>4743900</v>
      </c>
      <c r="CT8" s="264" t="str">
        <f ca="1">IF(ISERROR(VLOOKUP(CQ8,OFFSET(CQ$10,0,0,COUNTA(CQ$10:CQ$180),4),4,0)),"",VLOOKUP(CQ8,OFFSET(CQ$10,0,0,COUNTA(CQ$10:CQ$180),4),4,0))</f>
        <v>Contenedores Escor Vitoria, S.L.</v>
      </c>
      <c r="CU8" s="264" t="e">
        <f ca="1">SMALL(OFFSET(CU$10,0,0,COUNTA(CU$10:CU$180),1),$J8)</f>
        <v>#NUM!</v>
      </c>
      <c r="CV8" s="264" t="e">
        <f ca="1">VLOOKUP(CU8,OFFSET(CU$10,0,0,COUNTA(CU$10:CU$180),4),2,0)</f>
        <v>#NUM!</v>
      </c>
      <c r="CW8" s="264" t="e">
        <f ca="1">VLOOKUP(CU8,OFFSET(CU$10,0,0,COUNTA(CU$10:CU$180),4),3,0)</f>
        <v>#NUM!</v>
      </c>
      <c r="CX8" s="264" t="str">
        <f ca="1">IF(ISERROR(VLOOKUP(CU8,OFFSET(CU$10,0,0,COUNTA(CU$10:CU$180),4),4,0)),"",VLOOKUP(CU8,OFFSET(CU$10,0,0,COUNTA(CU$10:CU$180),4),4,0))</f>
        <v/>
      </c>
      <c r="CY8" s="264">
        <f ca="1">SMALL(OFFSET(CY$10,0,0,COUNTA(CY$10:CY$180),1),$J8)</f>
        <v>4774552.2497013267</v>
      </c>
      <c r="CZ8" s="264">
        <f ca="1">VLOOKUP(CY8,OFFSET(CY$10,0,0,COUNTA(CY$10:CY$180),4),2,0)</f>
        <v>524118</v>
      </c>
      <c r="DA8" s="264">
        <f ca="1">VLOOKUP(CY8,OFFSET(CY$10,0,0,COUNTA(CY$10:CY$180),4),3,0)</f>
        <v>4745698</v>
      </c>
      <c r="DB8" s="264" t="str">
        <f ca="1">IF(ISERROR(VLOOKUP(CY8,OFFSET(CY$10,0,0,COUNTA(CY$10:CY$180),4),4,0)),"",VLOOKUP(CY8,OFFSET(CY$10,0,0,COUNTA(CY$10:CY$180),4),4,0))</f>
        <v>Despanorsa - Vitoria  - Vitoria-Gasteiz</v>
      </c>
      <c r="DC8" s="264" t="e">
        <f ca="1">SMALL(OFFSET(DC$10,0,0,COUNTA(DC$10:DC$180),1),$J8)</f>
        <v>#REF!</v>
      </c>
      <c r="DD8" s="264" t="e">
        <f ca="1">VLOOKUP(DC8,OFFSET(DC$10,0,0,COUNTA(DC$10:DC$180),4),2,0)</f>
        <v>#REF!</v>
      </c>
      <c r="DE8" s="264" t="e">
        <f ca="1">VLOOKUP(DC8,OFFSET(DC$10,0,0,COUNTA(DC$10:DC$180),4),3,0)</f>
        <v>#REF!</v>
      </c>
      <c r="DF8" s="264" t="str">
        <f ca="1">IF(ISERROR(VLOOKUP(DC8,OFFSET(DC$10,0,0,COUNTA(DC$10:DC$180),4),4,0)),"",VLOOKUP(DC8,OFFSET(DC$10,0,0,COUNTA(DC$10:DC$180),4),4,0))</f>
        <v/>
      </c>
      <c r="DG8" s="264">
        <f ca="1">SMALL(OFFSET(DG$10,0,0,COUNTA(DG$10:DG$180),1),$J8)</f>
        <v>4814766.751241954</v>
      </c>
      <c r="DH8" s="264">
        <f ca="1">VLOOKUP(DG8,OFFSET(DG$10,0,0,COUNTA(DG$10:DG$180),4),2,0)</f>
        <v>513703</v>
      </c>
      <c r="DI8" s="264">
        <f ca="1">VLOOKUP(DG8,OFFSET(DG$10,0,0,COUNTA(DG$10:DG$180),4),3,0)</f>
        <v>4787284</v>
      </c>
      <c r="DJ8" s="264" t="str">
        <f ca="1">IF(ISERROR(VLOOKUP(DG8,OFFSET(DG$10,0,0,COUNTA(DG$10:DG$180),4),4,0)),"",VLOOKUP(DG8,OFFSET(DG$10,0,0,COUNTA(DG$10:DG$180),4),4,0))</f>
        <v>REZIKLETA, S.COOP  - Galdakao</v>
      </c>
      <c r="DK8" s="264" t="e">
        <f ca="1">SMALL(OFFSET(DK$10,0,0,COUNTA(DK$10:DK$180),1),$J8)</f>
        <v>#NUM!</v>
      </c>
      <c r="DL8" s="264" t="e">
        <f ca="1">VLOOKUP(DK8,OFFSET(DK$10,0,0,COUNTA(DK$10:DK$180),4),2,0)</f>
        <v>#NUM!</v>
      </c>
      <c r="DM8" s="264" t="e">
        <f ca="1">VLOOKUP(DK8,OFFSET(DK$10,0,0,COUNTA(DK$10:DK$180),4),3,0)</f>
        <v>#NUM!</v>
      </c>
      <c r="DN8" s="264" t="str">
        <f ca="1">IF(ISERROR(VLOOKUP(DK8,OFFSET(DK$10,0,0,COUNTA(DK$10:DK$180),4),4,0)),"",VLOOKUP(DK8,OFFSET(DK$10,0,0,COUNTA(DK$10:DK$180),4),4,0))</f>
        <v/>
      </c>
      <c r="DO8" s="264">
        <f ca="1">SMALL(OFFSET(DO$10,0,0,COUNTA(DO$10:DO$180),1),$J8)</f>
        <v>4816473.723367854</v>
      </c>
      <c r="DP8" s="264">
        <f ca="1">VLOOKUP(DO8,OFFSET(DO$10,0,0,COUNTA(DO$10:DO$180),4),2,0)</f>
        <v>505278</v>
      </c>
      <c r="DQ8" s="264">
        <f ca="1">VLOOKUP(DO8,OFFSET(DO$10,0,0,COUNTA(DO$10:DO$180),4),3,0)</f>
        <v>4789897</v>
      </c>
      <c r="DR8" s="264" t="str">
        <f ca="1">IF(ISERROR(VLOOKUP(DO8,OFFSET(DO$10,0,0,COUNTA(DO$10:DO$180),4),4,0)),"",VLOOKUP(DO8,OFFSET(DO$10,0,0,COUNTA(DO$10:DO$180),4),4,0))</f>
        <v>Zabalgarbi  - Bilbao</v>
      </c>
      <c r="DS8" s="264">
        <f ca="1">SMALL(OFFSET(DS$10,0,0,COUNTA(DS$10:DS$180),1),$J8)</f>
        <v>4820369.6730298605</v>
      </c>
      <c r="DT8" s="264">
        <f ca="1">VLOOKUP(DS8,OFFSET(DS$10,0,0,COUNTA(DS$10:DS$180),4),2,0)</f>
        <v>496371</v>
      </c>
      <c r="DU8" s="264">
        <f ca="1">VLOOKUP(DS8,OFFSET(DS$10,0,0,COUNTA(DS$10:DS$180),4),3,0)</f>
        <v>4794745</v>
      </c>
      <c r="DV8" s="264" t="str">
        <f ca="1">IF(ISERROR(VLOOKUP(DS8,OFFSET(DS$10,0,0,COUNTA(DS$10:DS$180),4),4,0)),"",VLOOKUP(DS8,OFFSET(DS$10,0,0,COUNTA(DS$10:DS$180),4),4,0))</f>
        <v>Prosinor, S.L.  - Ortuella</v>
      </c>
      <c r="DW8" s="264">
        <f ca="1">SMALL(OFFSET(DW$10,0,0,COUNTA(DW$10:DW$180),1),$J8)</f>
        <v>4772171.6872824263</v>
      </c>
      <c r="DX8" s="264">
        <f ca="1">VLOOKUP(DW8,OFFSET(DW$10,0,0,COUNTA(DW$10:DW$180),4),2,0)</f>
        <v>522150</v>
      </c>
      <c r="DY8" s="264">
        <f ca="1">VLOOKUP(DW8,OFFSET(DW$10,0,0,COUNTA(DW$10:DW$180),4),3,0)</f>
        <v>4743520</v>
      </c>
      <c r="DZ8" s="264" t="str">
        <f ca="1">IF(ISERROR(VLOOKUP(DW8,OFFSET(DW$10,0,0,COUNTA(DW$10:DW$180),4),4,0)),"",VLOOKUP(DW8,OFFSET(DW$10,0,0,COUNTA(DW$10:DW$180),4),4,0))</f>
        <v>Safety Kleen España, S.A.</v>
      </c>
      <c r="EA8" s="264">
        <f ca="1">SMALL(OFFSET(EA$10,0,0,COUNTA(EA$10:EA$180),1),$J8)</f>
        <v>4772171.6872824263</v>
      </c>
      <c r="EB8" s="264">
        <f ca="1">VLOOKUP(EA8,OFFSET(EA$10,0,0,COUNTA(EA$10:EA$180),4),2,0)</f>
        <v>522150</v>
      </c>
      <c r="EC8" s="264">
        <f ca="1">VLOOKUP(EA8,OFFSET(EA$10,0,0,COUNTA(EA$10:EA$180),4),3,0)</f>
        <v>4743520</v>
      </c>
      <c r="ED8" s="264" t="str">
        <f ca="1">IF(ISERROR(VLOOKUP(EA8,OFFSET(EA$10,0,0,COUNTA(EA$10:EA$180),4),4,0)),"",VLOOKUP(EA8,OFFSET(EA$10,0,0,COUNTA(EA$10:EA$180),4),4,0))</f>
        <v>Safety Kleen España, S.A.</v>
      </c>
      <c r="EE8" s="264">
        <f ca="1">SMALL(OFFSET(EE$10,0,0,COUNTA(EE$10:EE$180),1),$J8)</f>
        <v>4628176.2031973246</v>
      </c>
      <c r="EF8" s="264">
        <f ca="1">VLOOKUP(EE8,OFFSET(EE$10,0,0,COUNTA(EE$10:EE$180),4),2,0)</f>
        <v>441509</v>
      </c>
      <c r="EG8" s="264">
        <f ca="1">VLOOKUP(EE8,OFFSET(EE$10,0,0,COUNTA(EE$10:EE$180),4),3,0)</f>
        <v>4607069</v>
      </c>
      <c r="EH8" s="264" t="str">
        <f ca="1">IF(ISERROR(VLOOKUP(EE8,OFFSET(EE$10,0,0,COUNTA(EE$10:EE$180),4),4,0)),"",VLOOKUP(EE8,OFFSET(EE$10,0,0,COUNTA(EE$10:EE$180),4),4,0))</f>
        <v>ECOLOGÍA QUÍMICA, S. A.  - Gualba</v>
      </c>
      <c r="EI8" s="264">
        <f ca="1">SMALL(OFFSET(EI$10,0,0,COUNTA(EI$10:EI$180),1),$J8)</f>
        <v>4771388.0587763973</v>
      </c>
      <c r="EJ8" s="264">
        <f ca="1">VLOOKUP(EI8,OFFSET(EI$10,0,0,COUNTA(EI$10:EI$180),4),2,0)</f>
        <v>613385</v>
      </c>
      <c r="EK8" s="264">
        <f ca="1">VLOOKUP(EI8,OFFSET(EI$10,0,0,COUNTA(EI$10:EI$180),4),3,0)</f>
        <v>4731797</v>
      </c>
      <c r="EL8" s="264" t="str">
        <f ca="1">IF(ISERROR(VLOOKUP(EI8,OFFSET(EI$10,0,0,COUNTA(EI$10:EI$180),4),4,0)),"",VLOOKUP(EI8,OFFSET(EI$10,0,0,COUNTA(EI$10:EI$180),4),4,0))</f>
        <v>BIDASOA ECOGESTIÓN, S.L.  - Noain</v>
      </c>
      <c r="EM8" s="264">
        <f ca="1">SMALL(OFFSET(EM$10,0,0,COUNTA(EM$10:EM$180),1),$J8)</f>
        <v>4771388.0587763973</v>
      </c>
      <c r="EN8" s="264">
        <f ca="1">VLOOKUP(EM8,OFFSET(EM$10,0,0,COUNTA(EM$10:EM$180),4),2,0)</f>
        <v>613385</v>
      </c>
      <c r="EO8" s="264">
        <f ca="1">VLOOKUP(EM8,OFFSET(EM$10,0,0,COUNTA(EM$10:EM$180),4),3,0)</f>
        <v>4731797</v>
      </c>
      <c r="EP8" s="264" t="str">
        <f ca="1">IF(ISERROR(VLOOKUP(EM8,OFFSET(EM$10,0,0,COUNTA(EM$10:EM$180),4),4,0)),"",VLOOKUP(EM8,OFFSET(EM$10,0,0,COUNTA(EM$10:EM$180),4),4,0))</f>
        <v>BIDASOA ECOGESTIÓN, S.L.  - Noain</v>
      </c>
      <c r="EQ8" s="264">
        <f ca="1">SMALL(OFFSET(EQ$10,0,0,COUNTA(EQ$10:EQ$180),1),$J8)</f>
        <v>4708809.2265400812</v>
      </c>
      <c r="ER8" s="264">
        <f ca="1">VLOOKUP(EQ8,OFFSET(EQ$10,0,0,COUNTA(EQ$10:EQ$180),4),2,0)</f>
        <v>603582</v>
      </c>
      <c r="ES8" s="264">
        <f ca="1">VLOOKUP(EQ8,OFFSET(EQ$10,0,0,COUNTA(EQ$10:EQ$180),4),3,0)</f>
        <v>4669965</v>
      </c>
      <c r="ET8" s="264" t="str">
        <f ca="1">IF(ISERROR(VLOOKUP(EQ8,OFFSET(EQ$10,0,0,COUNTA(EQ$10:EQ$180),4),4,0)),"",VLOOKUP(EQ8,OFFSET(EQ$10,0,0,COUNTA(EQ$10:EQ$180),4),4,0))</f>
        <v>RETRAOIL, S.L.  - Alfaro</v>
      </c>
      <c r="EU8" s="264">
        <f ca="1">SMALL(OFFSET(EU$10,0,0,COUNTA(EU$10:EU$180),1),$J8)</f>
        <v>4772171.6872824263</v>
      </c>
      <c r="EV8" s="264">
        <f ca="1">VLOOKUP(EU8,OFFSET(EU$10,0,0,COUNTA(EU$10:EU$180),4),2,0)</f>
        <v>522150</v>
      </c>
      <c r="EW8" s="264">
        <f ca="1">VLOOKUP(EU8,OFFSET(EU$10,0,0,COUNTA(EU$10:EU$180),4),3,0)</f>
        <v>4743520</v>
      </c>
      <c r="EX8" s="264" t="str">
        <f ca="1">IF(ISERROR(VLOOKUP(EU8,OFFSET(EU$10,0,0,COUNTA(EU$10:EU$180),4),4,0)),"",VLOOKUP(EU8,OFFSET(EU$10,0,0,COUNTA(EU$10:EU$180),4),4,0))</f>
        <v>Safety Kleen España, S.A.</v>
      </c>
      <c r="EY8" s="264">
        <f ca="1">SMALL(OFFSET(EY$10,0,0,COUNTA(EY$10:EY$180),1),$J8)</f>
        <v>4771388.0587763973</v>
      </c>
      <c r="EZ8" s="264">
        <f ca="1">VLOOKUP(EY8,OFFSET(EY$10,0,0,COUNTA(EY$10:EY$180),4),2,0)</f>
        <v>613385</v>
      </c>
      <c r="FA8" s="264">
        <f ca="1">VLOOKUP(EY8,OFFSET(EY$10,0,0,COUNTA(EY$10:EY$180),4),3,0)</f>
        <v>4731797</v>
      </c>
      <c r="FB8" s="264" t="str">
        <f ca="1">IF(ISERROR(VLOOKUP(EY8,OFFSET(EY$10,0,0,COUNTA(EY$10:EY$180),4),4,0)),"",VLOOKUP(EY8,OFFSET(EY$10,0,0,COUNTA(EY$10:EY$180),4),4,0))</f>
        <v>BIDASOA ECOGESTIÓN, S.L.  - Noain</v>
      </c>
      <c r="FC8" s="264">
        <f ca="1">SMALL(OFFSET(FC$10,0,0,COUNTA(FC$10:FC$180),1),$J8)</f>
        <v>4772171.6872824263</v>
      </c>
      <c r="FD8" s="264">
        <f ca="1">VLOOKUP(FC8,OFFSET(FC$10,0,0,COUNTA(FC$10:FC$180),4),2,0)</f>
        <v>522150</v>
      </c>
      <c r="FE8" s="264">
        <f ca="1">VLOOKUP(FC8,OFFSET(FC$10,0,0,COUNTA(FC$10:FC$180),4),3,0)</f>
        <v>4743520</v>
      </c>
      <c r="FF8" s="264" t="str">
        <f ca="1">IF(ISERROR(VLOOKUP(FC8,OFFSET(FC$10,0,0,COUNTA(FC$10:FC$180),4),4,0)),"",VLOOKUP(FC8,OFFSET(FC$10,0,0,COUNTA(FC$10:FC$180),4),4,0))</f>
        <v>Safety Kleen España, S.A.</v>
      </c>
      <c r="FG8" s="264">
        <f ca="1">SMALL(OFFSET(FG$10,0,0,COUNTA(FG$10:FG$180),1),$J8)</f>
        <v>4772171.6872824263</v>
      </c>
      <c r="FH8" s="264">
        <f ca="1">VLOOKUP(FG8,OFFSET(FG$10,0,0,COUNTA(FG$10:FG$180),4),2,0)</f>
        <v>522150</v>
      </c>
      <c r="FI8" s="264">
        <f ca="1">VLOOKUP(FG8,OFFSET(FG$10,0,0,COUNTA(FG$10:FG$180),4),3,0)</f>
        <v>4743520</v>
      </c>
      <c r="FJ8" s="264" t="str">
        <f ca="1">IF(ISERROR(VLOOKUP(FG8,OFFSET(FG$10,0,0,COUNTA(FG$10:FG$180),4),4,0)),"",VLOOKUP(FG8,OFFSET(FG$10,0,0,COUNTA(FG$10:FG$180),4),4,0))</f>
        <v>Safety Kleen España, S.A.</v>
      </c>
      <c r="FK8" s="264">
        <f ca="1">SMALL(OFFSET(FK$10,0,0,COUNTA(FK$10:FK$180),1),$J8)</f>
        <v>4772140.611811433</v>
      </c>
      <c r="FL8" s="264">
        <f ca="1">VLOOKUP(FK8,OFFSET(FK$10,0,0,COUNTA(FK$10:FK$180),4),2,0)</f>
        <v>528100</v>
      </c>
      <c r="FM8" s="264">
        <f ca="1">VLOOKUP(FK8,OFFSET(FK$10,0,0,COUNTA(FK$10:FK$180),4),3,0)</f>
        <v>4742830</v>
      </c>
      <c r="FN8" s="264" t="str">
        <f ca="1">IF(ISERROR(VLOOKUP(FK8,OFFSET(FK$10,0,0,COUNTA(FK$10:FK$180),4),4,0)),"",VLOOKUP(FK8,OFFSET(FK$10,0,0,COUNTA(FK$10:FK$180),4),4,0))</f>
        <v>Urtalur,S.A.</v>
      </c>
      <c r="FO8" s="264">
        <f ca="1">SMALL(OFFSET(FO$10,0,0,COUNTA(FO$10:FO$180),1),$J8)</f>
        <v>4772171.6872824263</v>
      </c>
      <c r="FP8" s="264">
        <f ca="1">VLOOKUP(FO8,OFFSET(FO$10,0,0,COUNTA(FO$10:FO$180),4),2,0)</f>
        <v>522150</v>
      </c>
      <c r="FQ8" s="264">
        <f ca="1">VLOOKUP(FO8,OFFSET(FO$10,0,0,COUNTA(FO$10:FO$180),4),3,0)</f>
        <v>4743520</v>
      </c>
      <c r="FR8" s="264" t="str">
        <f ca="1">IF(ISERROR(VLOOKUP(FO8,OFFSET(FO$10,0,0,COUNTA(FO$10:FO$180),4),4,0)),"",VLOOKUP(FO8,OFFSET(FO$10,0,0,COUNTA(FO$10:FO$180),4),4,0))</f>
        <v>Safety Kleen España, S.A.</v>
      </c>
      <c r="FS8" s="264">
        <f ca="1">SMALL(OFFSET(FS$10,0,0,COUNTA(FS$10:FS$180),1),$J8)</f>
        <v>4772171.6872824263</v>
      </c>
      <c r="FT8" s="264">
        <f ca="1">VLOOKUP(FS8,OFFSET(FS$10,0,0,COUNTA(FS$10:FS$180),4),2,0)</f>
        <v>522150</v>
      </c>
      <c r="FU8" s="264">
        <f ca="1">VLOOKUP(FS8,OFFSET(FS$10,0,0,COUNTA(FS$10:FS$180),4),3,0)</f>
        <v>4743520</v>
      </c>
      <c r="FV8" s="264" t="str">
        <f ca="1">IF(ISERROR(VLOOKUP(FS8,OFFSET(FS$10,0,0,COUNTA(FS$10:FS$180),4),4,0)),"",VLOOKUP(FS8,OFFSET(FS$10,0,0,COUNTA(FS$10:FS$180),4),4,0))</f>
        <v>Safety Kleen España, S.A.</v>
      </c>
      <c r="FW8" s="264">
        <f ca="1">SMALL(OFFSET(FW$10,0,0,COUNTA(FW$10:FW$180),1),$J8)</f>
        <v>4772171.6872824263</v>
      </c>
      <c r="FX8" s="264">
        <f ca="1">VLOOKUP(FW8,OFFSET(FW$10,0,0,COUNTA(FW$10:FW$180),4),2,0)</f>
        <v>522150</v>
      </c>
      <c r="FY8" s="264">
        <f ca="1">VLOOKUP(FW8,OFFSET(FW$10,0,0,COUNTA(FW$10:FW$180),4),3,0)</f>
        <v>4743520</v>
      </c>
      <c r="FZ8" s="264" t="str">
        <f ca="1">IF(ISERROR(VLOOKUP(FW8,OFFSET(FW$10,0,0,COUNTA(FW$10:FW$180),4),4,0)),"",VLOOKUP(FW8,OFFSET(FW$10,0,0,COUNTA(FW$10:FW$180),4),4,0))</f>
        <v>Safety Kleen España, S.A.</v>
      </c>
      <c r="GA8" s="264">
        <f ca="1">SMALL(OFFSET(GA$10,0,0,COUNTA(GA$10:GA$180),1),$J8)</f>
        <v>4772171.6872824263</v>
      </c>
      <c r="GB8" s="264">
        <f ca="1">VLOOKUP(GA8,OFFSET(GA$10,0,0,COUNTA(GA$10:GA$180),4),2,0)</f>
        <v>522150</v>
      </c>
      <c r="GC8" s="264">
        <f ca="1">VLOOKUP(GA8,OFFSET(GA$10,0,0,COUNTA(GA$10:GA$180),4),3,0)</f>
        <v>4743520</v>
      </c>
      <c r="GD8" s="264" t="str">
        <f ca="1">IF(ISERROR(VLOOKUP(GA8,OFFSET(GA$10,0,0,COUNTA(GA$10:GA$180),4),4,0)),"",VLOOKUP(GA8,OFFSET(GA$10,0,0,COUNTA(GA$10:GA$180),4),4,0))</f>
        <v>Safety Kleen España, S.A.</v>
      </c>
      <c r="GE8" s="264">
        <f ca="1">SMALL(OFFSET(GE$10,0,0,COUNTA(GE$10:GE$180),1),$J8)</f>
        <v>4772171.6872824263</v>
      </c>
      <c r="GF8" s="264">
        <f ca="1">VLOOKUP(GE8,OFFSET(GE$10,0,0,COUNTA(GE$10:GE$180),4),2,0)</f>
        <v>522150</v>
      </c>
      <c r="GG8" s="264">
        <f ca="1">VLOOKUP(GE8,OFFSET(GE$10,0,0,COUNTA(GE$10:GE$180),4),3,0)</f>
        <v>4743520</v>
      </c>
      <c r="GH8" s="264" t="str">
        <f ca="1">IF(ISERROR(VLOOKUP(GE8,OFFSET(GE$10,0,0,COUNTA(GE$10:GE$180),4),4,0)),"",VLOOKUP(GE8,OFFSET(GE$10,0,0,COUNTA(GE$10:GE$180),4),4,0))</f>
        <v>Safety Kleen España, S.A.</v>
      </c>
      <c r="GI8" s="264">
        <f ca="1">SMALL(OFFSET(GI$10,0,0,COUNTA(GI$10:GI$180),1),$J8)</f>
        <v>4772171.6872824263</v>
      </c>
      <c r="GJ8" s="264">
        <f ca="1">VLOOKUP(GI8,OFFSET(GI$10,0,0,COUNTA(GI$10:GI$180),4),2,0)</f>
        <v>522150</v>
      </c>
      <c r="GK8" s="264">
        <f ca="1">VLOOKUP(GI8,OFFSET(GI$10,0,0,COUNTA(GI$10:GI$180),4),3,0)</f>
        <v>4743520</v>
      </c>
      <c r="GL8" s="264" t="str">
        <f ca="1">IF(ISERROR(VLOOKUP(GI8,OFFSET(GI$10,0,0,COUNTA(GI$10:GI$180),4),4,0)),"",VLOOKUP(GI8,OFFSET(GI$10,0,0,COUNTA(GI$10:GI$180),4),4,0))</f>
        <v>Safety Kleen España, S.A.</v>
      </c>
      <c r="GM8" s="264">
        <f ca="1">SMALL(OFFSET(GM$10,0,0,COUNTA(GM$10:GM$180),1),$J8)</f>
        <v>4772171.6872824263</v>
      </c>
      <c r="GN8" s="264">
        <f ca="1">VLOOKUP(GM8,OFFSET(GM$10,0,0,COUNTA(GM$10:GM$180),4),2,0)</f>
        <v>522150</v>
      </c>
      <c r="GO8" s="264">
        <f ca="1">VLOOKUP(GM8,OFFSET(GM$10,0,0,COUNTA(GM$10:GM$180),4),3,0)</f>
        <v>4743520</v>
      </c>
      <c r="GP8" s="264" t="str">
        <f ca="1">IF(ISERROR(VLOOKUP(GM8,OFFSET(GM$10,0,0,COUNTA(GM$10:GM$180),4),4,0)),"",VLOOKUP(GM8,OFFSET(GM$10,0,0,COUNTA(GM$10:GM$180),4),4,0))</f>
        <v>Safety Kleen España, S.A.</v>
      </c>
      <c r="GQ8" s="264">
        <f ca="1">SMALL(OFFSET(GQ$10,0,0,COUNTA(GQ$10:GQ$180),1),$J8)</f>
        <v>4772171.6872824263</v>
      </c>
      <c r="GR8" s="264">
        <f ca="1">VLOOKUP(GQ8,OFFSET(GQ$10,0,0,COUNTA(GQ$10:GQ$180),4),2,0)</f>
        <v>522150</v>
      </c>
      <c r="GS8" s="264">
        <f ca="1">VLOOKUP(GQ8,OFFSET(GQ$10,0,0,COUNTA(GQ$10:GQ$180),4),3,0)</f>
        <v>4743520</v>
      </c>
      <c r="GT8" s="264" t="str">
        <f ca="1">IF(ISERROR(VLOOKUP(GQ8,OFFSET(GQ$10,0,0,COUNTA(GQ$10:GQ$180),4),4,0)),"",VLOOKUP(GQ8,OFFSET(GQ$10,0,0,COUNTA(GQ$10:GQ$180),4),4,0))</f>
        <v>Safety Kleen España, S.A.</v>
      </c>
    </row>
    <row r="9" spans="1:203" ht="13.2" x14ac:dyDescent="0.25">
      <c r="A9" s="176">
        <f t="shared" si="3"/>
        <v>4820547.6791145839</v>
      </c>
      <c r="B9" s="243" t="s">
        <v>874</v>
      </c>
      <c r="C9" s="182" t="s">
        <v>220</v>
      </c>
      <c r="D9" s="243" t="s">
        <v>269</v>
      </c>
      <c r="E9" s="243" t="s">
        <v>270</v>
      </c>
      <c r="F9" s="181" t="s">
        <v>268</v>
      </c>
      <c r="G9" s="183">
        <v>504419</v>
      </c>
      <c r="H9" s="183">
        <v>4794084</v>
      </c>
      <c r="I9" s="184" t="e">
        <f>VLOOKUP(LEFT(C9,6),#REF!,3,0)</f>
        <v>#REF!</v>
      </c>
      <c r="J9" s="264">
        <v>3</v>
      </c>
      <c r="K9" s="264">
        <f ca="1">SMALL(OFFSET(K$10,0,0,COUNTA(K$10:K$180),1),$J9)</f>
        <v>4819115.2312540729</v>
      </c>
      <c r="L9" s="264">
        <f ca="1">VLOOKUP(K9,OFFSET(K$10,0,0,COUNTA(K$10:K$180),4),2,0)</f>
        <v>503436</v>
      </c>
      <c r="M9" s="264">
        <f ca="1">VLOOKUP(K9,OFFSET(K$10,0,0,COUNTA(K$10:K$180),4),3,0)</f>
        <v>4792747</v>
      </c>
      <c r="N9" s="264" t="str">
        <f ca="1">IF(ISERROR(VLOOKUP(K9,OFFSET(K$10,0,0,COUNTA(K$10:K$180),4),4,0)),"",VLOOKUP(K9,OFFSET(K$10,0,0,COUNTA(K$10:K$180),4),4,0))</f>
        <v>Volbas, S.A.  - Erandio</v>
      </c>
      <c r="O9" s="264">
        <f ca="1">SMALL(OFFSET(O$10,0,0,COUNTA(O$10:O$180),1),$J9)</f>
        <v>4820012.1652329881</v>
      </c>
      <c r="P9" s="264">
        <f ca="1">VLOOKUP(O9,OFFSET(O$10,0,0,COUNTA(O$10:O$180),4),2,0)</f>
        <v>495313</v>
      </c>
      <c r="Q9" s="264">
        <f ca="1">VLOOKUP(O9,OFFSET(O$10,0,0,COUNTA(O$10:O$180),4),3,0)</f>
        <v>4794495</v>
      </c>
      <c r="R9" s="264" t="str">
        <f ca="1">IF(ISERROR(VLOOKUP(O9,OFFSET(O$10,0,0,COUNTA(O$10:O$180),4),4,0)),"",VLOOKUP(O9,OFFSET(O$10,0,0,COUNTA(O$10:O$180),4),4,0))</f>
        <v>BTB  - Ortuella</v>
      </c>
      <c r="S9" s="264">
        <f ca="1">SMALL(OFFSET(S$10,0,0,COUNTA(S$10:S$180),1),$J9)</f>
        <v>4820012.1652329881</v>
      </c>
      <c r="T9" s="264">
        <f ca="1">VLOOKUP(S9,OFFSET(S$10,0,0,COUNTA(S$10:S$180),4),2,0)</f>
        <v>495313</v>
      </c>
      <c r="U9" s="264">
        <f ca="1">VLOOKUP(S9,OFFSET(S$10,0,0,COUNTA(S$10:S$180),4),3,0)</f>
        <v>4794495</v>
      </c>
      <c r="V9" s="264" t="str">
        <f ca="1">IF(ISERROR(VLOOKUP(S9,OFFSET(S$10,0,0,COUNTA(S$10:S$180),4),4,0)),"",VLOOKUP(S9,OFFSET(S$10,0,0,COUNTA(S$10:S$180),4),4,0))</f>
        <v>BTB  - Ortuella</v>
      </c>
      <c r="W9" s="264">
        <f ca="1">SMALL(OFFSET(W$10,0,0,COUNTA(W$10:W$180),1),$J9)</f>
        <v>4819115.2312540729</v>
      </c>
      <c r="X9" s="264">
        <f ca="1">VLOOKUP(W9,OFFSET(W$10,0,0,COUNTA(W$10:W$180),4),2,0)</f>
        <v>503436</v>
      </c>
      <c r="Y9" s="264">
        <f ca="1">VLOOKUP(W9,OFFSET(W$10,0,0,COUNTA(W$10:W$180),4),3,0)</f>
        <v>4792747</v>
      </c>
      <c r="Z9" s="264" t="str">
        <f ca="1">IF(ISERROR(VLOOKUP(W9,OFFSET(W$10,0,0,COUNTA(W$10:W$180),4),4,0)),"",VLOOKUP(W9,OFFSET(W$10,0,0,COUNTA(W$10:W$180),4),4,0))</f>
        <v>Volbas, S.A.  - Erandio</v>
      </c>
      <c r="AA9" s="264">
        <f ca="1">SMALL(OFFSET(AA$10,0,0,COUNTA(AA$10:AA$180),1),$J9)</f>
        <v>4774552.2497013267</v>
      </c>
      <c r="AB9" s="264">
        <f ca="1">VLOOKUP(AA9,OFFSET(AA$10,0,0,COUNTA(AA$10:AA$180),4),2,0)</f>
        <v>524118</v>
      </c>
      <c r="AC9" s="264">
        <f ca="1">VLOOKUP(AA9,OFFSET(AA$10,0,0,COUNTA(AA$10:AA$180),4),3,0)</f>
        <v>4745698</v>
      </c>
      <c r="AD9" s="264" t="str">
        <f ca="1">IF(ISERROR(VLOOKUP(AA9,OFFSET(AA$10,0,0,COUNTA(AA$10:AA$180),4),4,0)),"",VLOOKUP(AA9,OFFSET(AA$10,0,0,COUNTA(AA$10:AA$180),4),4,0))</f>
        <v>Despanorsa - Vitoria  - Vitoria-Gasteiz</v>
      </c>
      <c r="AE9" s="264">
        <f ca="1">SMALL(OFFSET(AE$10,0,0,COUNTA(AE$10:AE$180),1),$J9)</f>
        <v>4782721.8033425277</v>
      </c>
      <c r="AF9" s="264">
        <f ca="1">VLOOKUP(AE9,OFFSET(AE$10,0,0,COUNTA(AE$10:AE$180),4),2,0)</f>
        <v>615418</v>
      </c>
      <c r="AG9" s="264">
        <f ca="1">VLOOKUP(AE9,OFFSET(AE$10,0,0,COUNTA(AE$10:AE$180),4),3,0)</f>
        <v>4742962</v>
      </c>
      <c r="AH9" s="264" t="str">
        <f ca="1">IF(ISERROR(VLOOKUP(AE9,OFFSET(AE$10,0,0,COUNTA(AE$10:AE$180),4),4,0)),"",VLOOKUP(AE9,OFFSET(AE$10,0,0,COUNTA(AE$10:AE$180),4),4,0))</f>
        <v>Despanorsa - Donosti  - Donostia</v>
      </c>
      <c r="AI9" s="264">
        <f ca="1">SMALL(OFFSET(AI$10,0,0,COUNTA(AI$10:AI$180),1),$J9)</f>
        <v>4774552.2497013267</v>
      </c>
      <c r="AJ9" s="264">
        <f ca="1">VLOOKUP(AI9,OFFSET(AI$10,0,0,COUNTA(AI$10:AI$180),4),2,0)</f>
        <v>524118</v>
      </c>
      <c r="AK9" s="264">
        <f ca="1">VLOOKUP(AI9,OFFSET(AI$10,0,0,COUNTA(AI$10:AI$180),4),3,0)</f>
        <v>4745698</v>
      </c>
      <c r="AL9" s="264" t="str">
        <f ca="1">IF(ISERROR(VLOOKUP(AI9,OFFSET(AI$10,0,0,COUNTA(AI$10:AI$180),4),4,0)),"",VLOOKUP(AI9,OFFSET(AI$10,0,0,COUNTA(AI$10:AI$180),4),4,0))</f>
        <v>Despanorsa - Vitoria  - Vitoria-Gasteiz</v>
      </c>
      <c r="AM9" s="264">
        <f ca="1">SMALL(OFFSET(AM$10,0,0,COUNTA(AM$10:AM$180),1),$J9)</f>
        <v>4819115.2312540729</v>
      </c>
      <c r="AN9" s="264">
        <f ca="1">VLOOKUP(AM9,OFFSET(AM$10,0,0,COUNTA(AM$10:AM$180),4),2,0)</f>
        <v>503436</v>
      </c>
      <c r="AO9" s="264">
        <f ca="1">VLOOKUP(AM9,OFFSET(AM$10,0,0,COUNTA(AM$10:AM$180),4),3,0)</f>
        <v>4792747</v>
      </c>
      <c r="AP9" s="264" t="str">
        <f ca="1">IF(ISERROR(VLOOKUP(AM9,OFFSET(AM$10,0,0,COUNTA(AM$10:AM$180),4),4,0)),"",VLOOKUP(AM9,OFFSET(AM$10,0,0,COUNTA(AM$10:AM$180),4),4,0))</f>
        <v>Volbas, S.A.  - Erandio</v>
      </c>
      <c r="AQ9" s="264">
        <f ca="1">SMALL(OFFSET(AQ$10,0,0,COUNTA(AQ$10:AQ$180),1),$J9)</f>
        <v>4772481.6134690344</v>
      </c>
      <c r="AR9" s="264">
        <f ca="1">VLOOKUP(AQ9,OFFSET(AQ$10,0,0,COUNTA(AQ$10:AQ$180),4),2,0)</f>
        <v>521530</v>
      </c>
      <c r="AS9" s="264">
        <f ca="1">VLOOKUP(AQ9,OFFSET(AQ$10,0,0,COUNTA(AQ$10:AQ$180),4),3,0)</f>
        <v>4743900</v>
      </c>
      <c r="AT9" s="264" t="str">
        <f ca="1">IF(ISERROR(VLOOKUP(AQ9,OFFSET(AQ$10,0,0,COUNTA(AQ$10:AQ$180),4),4,0)),"",VLOOKUP(AQ9,OFFSET(AQ$10,0,0,COUNTA(AQ$10:AQ$180),4),4,0))</f>
        <v>Contenedores Escor Vitoria, S.L.</v>
      </c>
      <c r="AU9" s="264">
        <f ca="1">SMALL(OFFSET(AU$10,0,0,COUNTA(AU$10:AU$180),1),$J9)</f>
        <v>4772481.6134690344</v>
      </c>
      <c r="AV9" s="264">
        <f ca="1">VLOOKUP(AU9,OFFSET(AU$10,0,0,COUNTA(AU$10:AU$180),4),2,0)</f>
        <v>521530</v>
      </c>
      <c r="AW9" s="264">
        <f ca="1">VLOOKUP(AU9,OFFSET(AU$10,0,0,COUNTA(AU$10:AU$180),4),3,0)</f>
        <v>4743900</v>
      </c>
      <c r="AX9" s="264" t="str">
        <f ca="1">IF(ISERROR(VLOOKUP(AU9,OFFSET(AU$10,0,0,COUNTA(AU$10:AU$180),4),4,0)),"",VLOOKUP(AU9,OFFSET(AU$10,0,0,COUNTA(AU$10:AU$180),4),4,0))</f>
        <v>Contenedores Escor Vitoria, S.L.</v>
      </c>
      <c r="AY9" s="264">
        <f ca="1">SMALL(OFFSET(AY$10,0,0,COUNTA(AY$10:AY$180),1),$J9)</f>
        <v>4772481.6134690344</v>
      </c>
      <c r="AZ9" s="264">
        <f ca="1">VLOOKUP(AY9,OFFSET(AY$10,0,0,COUNTA(AY$10:AY$180),4),2,0)</f>
        <v>521530</v>
      </c>
      <c r="BA9" s="264">
        <f ca="1">VLOOKUP(AY9,OFFSET(AY$10,0,0,COUNTA(AY$10:AY$180),4),3,0)</f>
        <v>4743900</v>
      </c>
      <c r="BB9" s="264" t="str">
        <f ca="1">IF(ISERROR(VLOOKUP(AY9,OFFSET(AY$10,0,0,COUNTA(AY$10:AY$180),4),4,0)),"",VLOOKUP(AY9,OFFSET(AY$10,0,0,COUNTA(AY$10:AY$180),4),4,0))</f>
        <v>Contenedores Escor Vitoria, S.L.</v>
      </c>
      <c r="BC9" s="264">
        <f ca="1">SMALL(OFFSET(BC$10,0,0,COUNTA(BC$10:BC$180),1),$J9)</f>
        <v>4772481.6134690344</v>
      </c>
      <c r="BD9" s="264">
        <f ca="1">VLOOKUP(BC9,OFFSET(BC$10,0,0,COUNTA(BC$10:BC$180),4),2,0)</f>
        <v>521530</v>
      </c>
      <c r="BE9" s="264">
        <f ca="1">VLOOKUP(BC9,OFFSET(BC$10,0,0,COUNTA(BC$10:BC$180),4),3,0)</f>
        <v>4743900</v>
      </c>
      <c r="BF9" s="264" t="str">
        <f ca="1">IF(ISERROR(VLOOKUP(BC9,OFFSET(BC$10,0,0,COUNTA(BC$10:BC$180),4),4,0)),"",VLOOKUP(BC9,OFFSET(BC$10,0,0,COUNTA(BC$10:BC$180),4),4,0))</f>
        <v>Contenedores Escor Vitoria, S.L.</v>
      </c>
      <c r="BG9" s="264">
        <f ca="1">SMALL(OFFSET(BG$10,0,0,COUNTA(BG$10:BG$180),1),$J9)</f>
        <v>4772481.6134690344</v>
      </c>
      <c r="BH9" s="264">
        <f ca="1">VLOOKUP(BG9,OFFSET(BG$10,0,0,COUNTA(BG$10:BG$180),4),2,0)</f>
        <v>521530</v>
      </c>
      <c r="BI9" s="264">
        <f ca="1">VLOOKUP(BG9,OFFSET(BG$10,0,0,COUNTA(BG$10:BG$180),4),3,0)</f>
        <v>4743900</v>
      </c>
      <c r="BJ9" s="264" t="str">
        <f ca="1">IF(ISERROR(VLOOKUP(BG9,OFFSET(BG$10,0,0,COUNTA(BG$10:BG$180),4),4,0)),"",VLOOKUP(BG9,OFFSET(BG$10,0,0,COUNTA(BG$10:BG$180),4),4,0))</f>
        <v>Contenedores Escor Vitoria, S.L.</v>
      </c>
      <c r="BK9" s="264">
        <f ca="1">SMALL(OFFSET(BK$10,0,0,COUNTA(BK$10:BK$180),1),$J9)</f>
        <v>4772481.6134690344</v>
      </c>
      <c r="BL9" s="264">
        <f ca="1">VLOOKUP(BK9,OFFSET(BK$10,0,0,COUNTA(BK$10:BK$180),4),2,0)</f>
        <v>521530</v>
      </c>
      <c r="BM9" s="264">
        <f ca="1">VLOOKUP(BK9,OFFSET(BK$10,0,0,COUNTA(BK$10:BK$180),4),3,0)</f>
        <v>4743900</v>
      </c>
      <c r="BN9" s="264" t="str">
        <f ca="1">IF(ISERROR(VLOOKUP(BK9,OFFSET(BK$10,0,0,COUNTA(BK$10:BK$180),4),4,0)),"",VLOOKUP(BK9,OFFSET(BK$10,0,0,COUNTA(BK$10:BK$180),4),4,0))</f>
        <v>Contenedores Escor Vitoria, S.L.</v>
      </c>
      <c r="BO9" s="264">
        <f ca="1">SMALL(OFFSET(BO$10,0,0,COUNTA(BO$10:BO$180),1),$J9)</f>
        <v>4772481.6134690344</v>
      </c>
      <c r="BP9" s="264">
        <f ca="1">VLOOKUP(BO9,OFFSET(BO$10,0,0,COUNTA(BO$10:BO$180),4),2,0)</f>
        <v>521530</v>
      </c>
      <c r="BQ9" s="264">
        <f ca="1">VLOOKUP(BO9,OFFSET(BO$10,0,0,COUNTA(BO$10:BO$180),4),3,0)</f>
        <v>4743900</v>
      </c>
      <c r="BR9" s="264" t="str">
        <f ca="1">IF(ISERROR(VLOOKUP(BO9,OFFSET(BO$10,0,0,COUNTA(BO$10:BO$180),4),4,0)),"",VLOOKUP(BO9,OFFSET(BO$10,0,0,COUNTA(BO$10:BO$180),4),4,0))</f>
        <v>Contenedores Escor Vitoria, S.L.</v>
      </c>
      <c r="BS9" s="264">
        <f ca="1">SMALL(OFFSET(BS$10,0,0,COUNTA(BS$10:BS$180),1),$J9)</f>
        <v>4820012.1652329881</v>
      </c>
      <c r="BT9" s="264">
        <f ca="1">VLOOKUP(BS9,OFFSET(BS$10,0,0,COUNTA(BS$10:BS$180),4),2,0)</f>
        <v>495313</v>
      </c>
      <c r="BU9" s="264">
        <f ca="1">VLOOKUP(BS9,OFFSET(BS$10,0,0,COUNTA(BS$10:BS$180),4),3,0)</f>
        <v>4794495</v>
      </c>
      <c r="BV9" s="264" t="str">
        <f ca="1">IF(ISERROR(VLOOKUP(BS9,OFFSET(BS$10,0,0,COUNTA(BS$10:BS$180),4),4,0)),"",VLOOKUP(BS9,OFFSET(BS$10,0,0,COUNTA(BS$10:BS$180),4),4,0))</f>
        <v>BTB  - Ortuella</v>
      </c>
      <c r="BW9" s="264" t="e">
        <f ca="1">SMALL(OFFSET(BW$10,0,0,COUNTA(BW$10:BW$180),1),$J9)</f>
        <v>#NUM!</v>
      </c>
      <c r="BX9" s="264" t="e">
        <f ca="1">VLOOKUP(BW9,OFFSET(BW$10,0,0,COUNTA(BW$10:BW$180),4),2,0)</f>
        <v>#NUM!</v>
      </c>
      <c r="BY9" s="264" t="e">
        <f ca="1">VLOOKUP(BW9,OFFSET(BW$10,0,0,COUNTA(BW$10:BW$180),4),3,0)</f>
        <v>#NUM!</v>
      </c>
      <c r="BZ9" s="264" t="str">
        <f ca="1">IF(ISERROR(VLOOKUP(BW9,OFFSET(BW$10,0,0,COUNTA(BW$10:BW$180),4),4,0)),"",VLOOKUP(BW9,OFFSET(BW$10,0,0,COUNTA(BW$10:BW$180),4),4,0))</f>
        <v/>
      </c>
      <c r="CA9" s="264">
        <f ca="1">SMALL(OFFSET(CA$10,0,0,COUNTA(CA$10:CA$180),1),$J9)</f>
        <v>4772181.1745259631</v>
      </c>
      <c r="CB9" s="264">
        <f ca="1">VLOOKUP(CA9,OFFSET(CA$10,0,0,COUNTA(CA$10:CA$180),4),2,0)</f>
        <v>517400</v>
      </c>
      <c r="CC9" s="264">
        <f ca="1">VLOOKUP(CA9,OFFSET(CA$10,0,0,COUNTA(CA$10:CA$180),4),3,0)</f>
        <v>4744050</v>
      </c>
      <c r="CD9" s="264" t="str">
        <f ca="1">IF(ISERROR(VLOOKUP(CA9,OFFSET(CA$10,0,0,COUNTA(CA$10:CA$180),4),4,0)),"",VLOOKUP(CA9,OFFSET(CA$10,0,0,COUNTA(CA$10:CA$180),4),4,0))</f>
        <v>Ekonor - Trespuentes</v>
      </c>
      <c r="CE9" s="264" t="e">
        <f ca="1">SMALL(OFFSET(CE$10,0,0,COUNTA(CE$10:CE$180),1),$J9)</f>
        <v>#NUM!</v>
      </c>
      <c r="CF9" s="264" t="e">
        <f ca="1">VLOOKUP(CE9,OFFSET(CE$10,0,0,COUNTA(CE$10:CE$180),4),2,0)</f>
        <v>#NUM!</v>
      </c>
      <c r="CG9" s="264" t="e">
        <f ca="1">VLOOKUP(CE9,OFFSET(CE$10,0,0,COUNTA(CE$10:CE$180),4),3,0)</f>
        <v>#NUM!</v>
      </c>
      <c r="CH9" s="264" t="str">
        <f ca="1">IF(ISERROR(VLOOKUP(CE9,OFFSET(CE$10,0,0,COUNTA(CE$10:CE$180),4),4,0)),"",VLOOKUP(CE9,OFFSET(CE$10,0,0,COUNTA(CE$10:CE$180),4),4,0))</f>
        <v/>
      </c>
      <c r="CI9" s="264">
        <f ca="1">SMALL(OFFSET(CI$10,0,0,COUNTA(CI$10:CI$180),1),$J9)</f>
        <v>4808723.6865280587</v>
      </c>
      <c r="CJ9" s="264">
        <f ca="1">VLOOKUP(CI9,OFFSET(CI$10,0,0,COUNTA(CI$10:CI$180),4),2,0)</f>
        <v>507920</v>
      </c>
      <c r="CK9" s="264">
        <f ca="1">VLOOKUP(CI9,OFFSET(CI$10,0,0,COUNTA(CI$10:CI$180),4),3,0)</f>
        <v>4781824</v>
      </c>
      <c r="CL9" s="264" t="str">
        <f ca="1">IF(ISERROR(VLOOKUP(CI9,OFFSET(CI$10,0,0,COUNTA(CI$10:CI$180),4),4,0)),"",VLOOKUP(CI9,OFFSET(CI$10,0,0,COUNTA(CI$10:CI$180),4),4,0))</f>
        <v>Palets del Valle, S.L.  - Arrigorriaga</v>
      </c>
      <c r="CM9" s="264" t="e">
        <f ca="1">SMALL(OFFSET(CM$10,0,0,COUNTA(CM$10:CM$180),1),$J9)</f>
        <v>#NUM!</v>
      </c>
      <c r="CN9" s="264" t="e">
        <f ca="1">VLOOKUP(CM9,OFFSET(CM$10,0,0,COUNTA(CM$10:CM$180),4),2,0)</f>
        <v>#NUM!</v>
      </c>
      <c r="CO9" s="264" t="e">
        <f ca="1">VLOOKUP(CM9,OFFSET(CM$10,0,0,COUNTA(CM$10:CM$180),4),3,0)</f>
        <v>#NUM!</v>
      </c>
      <c r="CP9" s="264" t="str">
        <f ca="1">IF(ISERROR(VLOOKUP(CM9,OFFSET(CM$10,0,0,COUNTA(CM$10:CM$180),4),4,0)),"",VLOOKUP(CM9,OFFSET(CM$10,0,0,COUNTA(CM$10:CM$180),4),4,0))</f>
        <v/>
      </c>
      <c r="CQ9" s="264">
        <f ca="1">SMALL(OFFSET(CQ$10,0,0,COUNTA(CQ$10:CQ$180),1),$J9)</f>
        <v>4772481.6134690344</v>
      </c>
      <c r="CR9" s="264">
        <f ca="1">VLOOKUP(CQ9,OFFSET(CQ$10,0,0,COUNTA(CQ$10:CQ$180),4),2,0)</f>
        <v>521530</v>
      </c>
      <c r="CS9" s="264">
        <f ca="1">VLOOKUP(CQ9,OFFSET(CQ$10,0,0,COUNTA(CQ$10:CQ$180),4),3,0)</f>
        <v>4743900</v>
      </c>
      <c r="CT9" s="264" t="str">
        <f ca="1">IF(ISERROR(VLOOKUP(CQ9,OFFSET(CQ$10,0,0,COUNTA(CQ$10:CQ$180),4),4,0)),"",VLOOKUP(CQ9,OFFSET(CQ$10,0,0,COUNTA(CQ$10:CQ$180),4),4,0))</f>
        <v>Contenedores Escor Vitoria, S.L.</v>
      </c>
      <c r="CU9" s="264" t="e">
        <f ca="1">SMALL(OFFSET(CU$10,0,0,COUNTA(CU$10:CU$180),1),$J9)</f>
        <v>#NUM!</v>
      </c>
      <c r="CV9" s="264" t="e">
        <f ca="1">VLOOKUP(CU9,OFFSET(CU$10,0,0,COUNTA(CU$10:CU$180),4),2,0)</f>
        <v>#NUM!</v>
      </c>
      <c r="CW9" s="264" t="e">
        <f ca="1">VLOOKUP(CU9,OFFSET(CU$10,0,0,COUNTA(CU$10:CU$180),4),3,0)</f>
        <v>#NUM!</v>
      </c>
      <c r="CX9" s="264" t="str">
        <f ca="1">IF(ISERROR(VLOOKUP(CU9,OFFSET(CU$10,0,0,COUNTA(CU$10:CU$180),4),4,0)),"",VLOOKUP(CU9,OFFSET(CU$10,0,0,COUNTA(CU$10:CU$180),4),4,0))</f>
        <v/>
      </c>
      <c r="CY9" s="264">
        <f ca="1">SMALL(OFFSET(CY$10,0,0,COUNTA(CY$10:CY$180),1),$J9)</f>
        <v>4774664.3960279552</v>
      </c>
      <c r="CZ9" s="264">
        <f ca="1">VLOOKUP(CY9,OFFSET(CY$10,0,0,COUNTA(CY$10:CY$180),4),2,0)</f>
        <v>524044</v>
      </c>
      <c r="DA9" s="264">
        <f ca="1">VLOOKUP(CY9,OFFSET(CY$10,0,0,COUNTA(CY$10:CY$180),4),3,0)</f>
        <v>4745819</v>
      </c>
      <c r="DB9" s="264" t="str">
        <f ca="1">IF(ISERROR(VLOOKUP(CY9,OFFSET(CY$10,0,0,COUNTA(CY$10:CY$180),4),4,0)),"",VLOOKUP(CY9,OFFSET(CY$10,0,0,COUNTA(CY$10:CY$180),4),4,0))</f>
        <v xml:space="preserve">DESPERDICIOS DE PAPEL DEL NORTE, S. L. (DESPANORSA)  - </v>
      </c>
      <c r="DC9" s="264" t="e">
        <f ca="1">SMALL(OFFSET(DC$10,0,0,COUNTA(DC$10:DC$180),1),$J9)</f>
        <v>#REF!</v>
      </c>
      <c r="DD9" s="264" t="e">
        <f ca="1">VLOOKUP(DC9,OFFSET(DC$10,0,0,COUNTA(DC$10:DC$180),4),2,0)</f>
        <v>#REF!</v>
      </c>
      <c r="DE9" s="264" t="e">
        <f ca="1">VLOOKUP(DC9,OFFSET(DC$10,0,0,COUNTA(DC$10:DC$180),4),3,0)</f>
        <v>#REF!</v>
      </c>
      <c r="DF9" s="264" t="str">
        <f ca="1">IF(ISERROR(VLOOKUP(DC9,OFFSET(DC$10,0,0,COUNTA(DC$10:DC$180),4),4,0)),"",VLOOKUP(DC9,OFFSET(DC$10,0,0,COUNTA(DC$10:DC$180),4),4,0))</f>
        <v/>
      </c>
      <c r="DG9" s="264">
        <f ca="1">SMALL(OFFSET(DG$10,0,0,COUNTA(DG$10:DG$180),1),$J9)</f>
        <v>4816422.7301345756</v>
      </c>
      <c r="DH9" s="264">
        <f ca="1">VLOOKUP(DG9,OFFSET(DG$10,0,0,COUNTA(DG$10:DG$180),4),2,0)</f>
        <v>504374</v>
      </c>
      <c r="DI9" s="264">
        <f ca="1">VLOOKUP(DG9,OFFSET(DG$10,0,0,COUNTA(DG$10:DG$180),4),3,0)</f>
        <v>4789941</v>
      </c>
      <c r="DJ9" s="264" t="str">
        <f ca="1">IF(ISERROR(VLOOKUP(DG9,OFFSET(DG$10,0,0,COUNTA(DG$10:DG$180),4),4,0)),"",VLOOKUP(DG9,OFFSET(DG$10,0,0,COUNTA(DG$10:DG$180),4),4,0))</f>
        <v>EMAÚS BILBAO, S. COOP.  - Bilbao</v>
      </c>
      <c r="DK9" s="264" t="e">
        <f ca="1">SMALL(OFFSET(DK$10,0,0,COUNTA(DK$10:DK$180),1),$J9)</f>
        <v>#NUM!</v>
      </c>
      <c r="DL9" s="264" t="e">
        <f ca="1">VLOOKUP(DK9,OFFSET(DK$10,0,0,COUNTA(DK$10:DK$180),4),2,0)</f>
        <v>#NUM!</v>
      </c>
      <c r="DM9" s="264" t="e">
        <f ca="1">VLOOKUP(DK9,OFFSET(DK$10,0,0,COUNTA(DK$10:DK$180),4),3,0)</f>
        <v>#NUM!</v>
      </c>
      <c r="DN9" s="264" t="str">
        <f ca="1">IF(ISERROR(VLOOKUP(DK9,OFFSET(DK$10,0,0,COUNTA(DK$10:DK$180),4),4,0)),"",VLOOKUP(DK9,OFFSET(DK$10,0,0,COUNTA(DK$10:DK$180),4),4,0))</f>
        <v/>
      </c>
      <c r="DO9" s="264">
        <f ca="1">SMALL(OFFSET(DO$10,0,0,COUNTA(DO$10:DO$180),1),$J9)</f>
        <v>4819878.1308315257</v>
      </c>
      <c r="DP9" s="264">
        <f ca="1">VLOOKUP(DO9,OFFSET(DO$10,0,0,COUNTA(DO$10:DO$180),4),2,0)</f>
        <v>495238</v>
      </c>
      <c r="DQ9" s="264">
        <f ca="1">VLOOKUP(DO9,OFFSET(DO$10,0,0,COUNTA(DO$10:DO$180),4),3,0)</f>
        <v>4794368</v>
      </c>
      <c r="DR9" s="264" t="str">
        <f ca="1">IF(ISERROR(VLOOKUP(DO9,OFFSET(DO$10,0,0,COUNTA(DO$10:DO$180),4),4,0)),"",VLOOKUP(DO9,OFFSET(DO$10,0,0,COUNTA(DO$10:DO$180),4),4,0))</f>
        <v>Berziklatu, S.L.  - Ortuella</v>
      </c>
      <c r="DS9" s="264" t="e">
        <f ca="1">SMALL(OFFSET(DS$10,0,0,COUNTA(DS$10:DS$180),1),$J9)</f>
        <v>#NUM!</v>
      </c>
      <c r="DT9" s="264" t="e">
        <f ca="1">VLOOKUP(DS9,OFFSET(DS$10,0,0,COUNTA(DS$10:DS$180),4),2,0)</f>
        <v>#NUM!</v>
      </c>
      <c r="DU9" s="264" t="e">
        <f ca="1">VLOOKUP(DS9,OFFSET(DS$10,0,0,COUNTA(DS$10:DS$180),4),3,0)</f>
        <v>#NUM!</v>
      </c>
      <c r="DV9" s="264" t="str">
        <f ca="1">IF(ISERROR(VLOOKUP(DS9,OFFSET(DS$10,0,0,COUNTA(DS$10:DS$180),4),4,0)),"",VLOOKUP(DS9,OFFSET(DS$10,0,0,COUNTA(DS$10:DS$180),4),4,0))</f>
        <v/>
      </c>
      <c r="DW9" s="264">
        <f ca="1">SMALL(OFFSET(DW$10,0,0,COUNTA(DW$10:DW$180),1),$J9)</f>
        <v>4772181.1745259631</v>
      </c>
      <c r="DX9" s="264">
        <f ca="1">VLOOKUP(DW9,OFFSET(DW$10,0,0,COUNTA(DW$10:DW$180),4),2,0)</f>
        <v>517400</v>
      </c>
      <c r="DY9" s="264">
        <f ca="1">VLOOKUP(DW9,OFFSET(DW$10,0,0,COUNTA(DW$10:DW$180),4),3,0)</f>
        <v>4744050</v>
      </c>
      <c r="DZ9" s="264" t="str">
        <f ca="1">IF(ISERROR(VLOOKUP(DW9,OFFSET(DW$10,0,0,COUNTA(DW$10:DW$180),4),4,0)),"",VLOOKUP(DW9,OFFSET(DW$10,0,0,COUNTA(DW$10:DW$180),4),4,0))</f>
        <v>Ekonor - Trespuentes</v>
      </c>
      <c r="EA9" s="264">
        <f ca="1">SMALL(OFFSET(EA$10,0,0,COUNTA(EA$10:EA$180),1),$J9)</f>
        <v>4772181.1745259631</v>
      </c>
      <c r="EB9" s="264">
        <f ca="1">VLOOKUP(EA9,OFFSET(EA$10,0,0,COUNTA(EA$10:EA$180),4),2,0)</f>
        <v>517400</v>
      </c>
      <c r="EC9" s="264">
        <f ca="1">VLOOKUP(EA9,OFFSET(EA$10,0,0,COUNTA(EA$10:EA$180),4),3,0)</f>
        <v>4744050</v>
      </c>
      <c r="ED9" s="264" t="str">
        <f ca="1">IF(ISERROR(VLOOKUP(EA9,OFFSET(EA$10,0,0,COUNTA(EA$10:EA$180),4),4,0)),"",VLOOKUP(EA9,OFFSET(EA$10,0,0,COUNTA(EA$10:EA$180),4),4,0))</f>
        <v>Ekonor - Trespuentes</v>
      </c>
      <c r="EE9" s="264">
        <f ca="1">SMALL(OFFSET(EE$10,0,0,COUNTA(EE$10:EE$180),1),$J9)</f>
        <v>4771388.0587763973</v>
      </c>
      <c r="EF9" s="264">
        <f ca="1">VLOOKUP(EE9,OFFSET(EE$10,0,0,COUNTA(EE$10:EE$180),4),2,0)</f>
        <v>613385</v>
      </c>
      <c r="EG9" s="264">
        <f ca="1">VLOOKUP(EE9,OFFSET(EE$10,0,0,COUNTA(EE$10:EE$180),4),3,0)</f>
        <v>4731797</v>
      </c>
      <c r="EH9" s="264" t="str">
        <f ca="1">IF(ISERROR(VLOOKUP(EE9,OFFSET(EE$10,0,0,COUNTA(EE$10:EE$180),4),4,0)),"",VLOOKUP(EE9,OFFSET(EE$10,0,0,COUNTA(EE$10:EE$180),4),4,0))</f>
        <v>BIDASOA ECOGESTIÓN, S.L.  - Noain</v>
      </c>
      <c r="EI9" s="264">
        <f ca="1">SMALL(OFFSET(EI$10,0,0,COUNTA(EI$10:EI$180),1),$J9)</f>
        <v>4772140.611811433</v>
      </c>
      <c r="EJ9" s="264">
        <f ca="1">VLOOKUP(EI9,OFFSET(EI$10,0,0,COUNTA(EI$10:EI$180),4),2,0)</f>
        <v>528100</v>
      </c>
      <c r="EK9" s="264">
        <f ca="1">VLOOKUP(EI9,OFFSET(EI$10,0,0,COUNTA(EI$10:EI$180),4),3,0)</f>
        <v>4742830</v>
      </c>
      <c r="EL9" s="264" t="str">
        <f ca="1">IF(ISERROR(VLOOKUP(EI9,OFFSET(EI$10,0,0,COUNTA(EI$10:EI$180),4),4,0)),"",VLOOKUP(EI9,OFFSET(EI$10,0,0,COUNTA(EI$10:EI$180),4),4,0))</f>
        <v>Urtalur,S.A.</v>
      </c>
      <c r="EM9" s="264">
        <f ca="1">SMALL(OFFSET(EM$10,0,0,COUNTA(EM$10:EM$180),1),$J9)</f>
        <v>4772140.611811433</v>
      </c>
      <c r="EN9" s="264">
        <f ca="1">VLOOKUP(EM9,OFFSET(EM$10,0,0,COUNTA(EM$10:EM$180),4),2,0)</f>
        <v>528100</v>
      </c>
      <c r="EO9" s="264">
        <f ca="1">VLOOKUP(EM9,OFFSET(EM$10,0,0,COUNTA(EM$10:EM$180),4),3,0)</f>
        <v>4742830</v>
      </c>
      <c r="EP9" s="264" t="str">
        <f ca="1">IF(ISERROR(VLOOKUP(EM9,OFFSET(EM$10,0,0,COUNTA(EM$10:EM$180),4),4,0)),"",VLOOKUP(EM9,OFFSET(EM$10,0,0,COUNTA(EM$10:EM$180),4),4,0))</f>
        <v>Urtalur,S.A.</v>
      </c>
      <c r="EQ9" s="264">
        <f ca="1">SMALL(OFFSET(EQ$10,0,0,COUNTA(EQ$10:EQ$180),1),$J9)</f>
        <v>4771388.0587763973</v>
      </c>
      <c r="ER9" s="264">
        <f ca="1">VLOOKUP(EQ9,OFFSET(EQ$10,0,0,COUNTA(EQ$10:EQ$180),4),2,0)</f>
        <v>613385</v>
      </c>
      <c r="ES9" s="264">
        <f ca="1">VLOOKUP(EQ9,OFFSET(EQ$10,0,0,COUNTA(EQ$10:EQ$180),4),3,0)</f>
        <v>4731797</v>
      </c>
      <c r="ET9" s="264" t="str">
        <f ca="1">IF(ISERROR(VLOOKUP(EQ9,OFFSET(EQ$10,0,0,COUNTA(EQ$10:EQ$180),4),4,0)),"",VLOOKUP(EQ9,OFFSET(EQ$10,0,0,COUNTA(EQ$10:EQ$180),4),4,0))</f>
        <v>BIDASOA ECOGESTIÓN, S.L.  - Noain</v>
      </c>
      <c r="EU9" s="264">
        <f ca="1">SMALL(OFFSET(EU$10,0,0,COUNTA(EU$10:EU$180),1),$J9)</f>
        <v>4772181.1745259631</v>
      </c>
      <c r="EV9" s="264">
        <f ca="1">VLOOKUP(EU9,OFFSET(EU$10,0,0,COUNTA(EU$10:EU$180),4),2,0)</f>
        <v>517400</v>
      </c>
      <c r="EW9" s="264">
        <f ca="1">VLOOKUP(EU9,OFFSET(EU$10,0,0,COUNTA(EU$10:EU$180),4),3,0)</f>
        <v>4744050</v>
      </c>
      <c r="EX9" s="264" t="str">
        <f ca="1">IF(ISERROR(VLOOKUP(EU9,OFFSET(EU$10,0,0,COUNTA(EU$10:EU$180),4),4,0)),"",VLOOKUP(EU9,OFFSET(EU$10,0,0,COUNTA(EU$10:EU$180),4),4,0))</f>
        <v>Ekonor - Trespuentes</v>
      </c>
      <c r="EY9" s="264">
        <f ca="1">SMALL(OFFSET(EY$10,0,0,COUNTA(EY$10:EY$180),1),$J9)</f>
        <v>4772140.611811433</v>
      </c>
      <c r="EZ9" s="264">
        <f ca="1">VLOOKUP(EY9,OFFSET(EY$10,0,0,COUNTA(EY$10:EY$180),4),2,0)</f>
        <v>528100</v>
      </c>
      <c r="FA9" s="264">
        <f ca="1">VLOOKUP(EY9,OFFSET(EY$10,0,0,COUNTA(EY$10:EY$180),4),3,0)</f>
        <v>4742830</v>
      </c>
      <c r="FB9" s="264" t="str">
        <f ca="1">IF(ISERROR(VLOOKUP(EY9,OFFSET(EY$10,0,0,COUNTA(EY$10:EY$180),4),4,0)),"",VLOOKUP(EY9,OFFSET(EY$10,0,0,COUNTA(EY$10:EY$180),4),4,0))</f>
        <v>Urtalur,S.A.</v>
      </c>
      <c r="FC9" s="264">
        <f ca="1">SMALL(OFFSET(FC$10,0,0,COUNTA(FC$10:FC$180),1),$J9)</f>
        <v>4772181.1745259631</v>
      </c>
      <c r="FD9" s="264">
        <f ca="1">VLOOKUP(FC9,OFFSET(FC$10,0,0,COUNTA(FC$10:FC$180),4),2,0)</f>
        <v>517400</v>
      </c>
      <c r="FE9" s="264">
        <f ca="1">VLOOKUP(FC9,OFFSET(FC$10,0,0,COUNTA(FC$10:FC$180),4),3,0)</f>
        <v>4744050</v>
      </c>
      <c r="FF9" s="264" t="str">
        <f ca="1">IF(ISERROR(VLOOKUP(FC9,OFFSET(FC$10,0,0,COUNTA(FC$10:FC$180),4),4,0)),"",VLOOKUP(FC9,OFFSET(FC$10,0,0,COUNTA(FC$10:FC$180),4),4,0))</f>
        <v>Ekonor - Trespuentes</v>
      </c>
      <c r="FG9" s="264">
        <f ca="1">SMALL(OFFSET(FG$10,0,0,COUNTA(FG$10:FG$180),1),$J9)</f>
        <v>4772181.1745259631</v>
      </c>
      <c r="FH9" s="264">
        <f ca="1">VLOOKUP(FG9,OFFSET(FG$10,0,0,COUNTA(FG$10:FG$180),4),2,0)</f>
        <v>517400</v>
      </c>
      <c r="FI9" s="264">
        <f ca="1">VLOOKUP(FG9,OFFSET(FG$10,0,0,COUNTA(FG$10:FG$180),4),3,0)</f>
        <v>4744050</v>
      </c>
      <c r="FJ9" s="264" t="str">
        <f ca="1">IF(ISERROR(VLOOKUP(FG9,OFFSET(FG$10,0,0,COUNTA(FG$10:FG$180),4),4,0)),"",VLOOKUP(FG9,OFFSET(FG$10,0,0,COUNTA(FG$10:FG$180),4),4,0))</f>
        <v>Ekonor - Trespuentes</v>
      </c>
      <c r="FK9" s="264">
        <f ca="1">SMALL(OFFSET(FK$10,0,0,COUNTA(FK$10:FK$180),1),$J9)</f>
        <v>4772171.6872824263</v>
      </c>
      <c r="FL9" s="264">
        <f ca="1">VLOOKUP(FK9,OFFSET(FK$10,0,0,COUNTA(FK$10:FK$180),4),2,0)</f>
        <v>522150</v>
      </c>
      <c r="FM9" s="264">
        <f ca="1">VLOOKUP(FK9,OFFSET(FK$10,0,0,COUNTA(FK$10:FK$180),4),3,0)</f>
        <v>4743520</v>
      </c>
      <c r="FN9" s="264" t="str">
        <f ca="1">IF(ISERROR(VLOOKUP(FK9,OFFSET(FK$10,0,0,COUNTA(FK$10:FK$180),4),4,0)),"",VLOOKUP(FK9,OFFSET(FK$10,0,0,COUNTA(FK$10:FK$180),4),4,0))</f>
        <v>Safety Kleen España, S.A.</v>
      </c>
      <c r="FO9" s="264">
        <f ca="1">SMALL(OFFSET(FO$10,0,0,COUNTA(FO$10:FO$180),1),$J9)</f>
        <v>4772181.1745259631</v>
      </c>
      <c r="FP9" s="264">
        <f ca="1">VLOOKUP(FO9,OFFSET(FO$10,0,0,COUNTA(FO$10:FO$180),4),2,0)</f>
        <v>517400</v>
      </c>
      <c r="FQ9" s="264">
        <f ca="1">VLOOKUP(FO9,OFFSET(FO$10,0,0,COUNTA(FO$10:FO$180),4),3,0)</f>
        <v>4744050</v>
      </c>
      <c r="FR9" s="264" t="str">
        <f ca="1">IF(ISERROR(VLOOKUP(FO9,OFFSET(FO$10,0,0,COUNTA(FO$10:FO$180),4),4,0)),"",VLOOKUP(FO9,OFFSET(FO$10,0,0,COUNTA(FO$10:FO$180),4),4,0))</f>
        <v>Ekonor - Trespuentes</v>
      </c>
      <c r="FS9" s="264">
        <f ca="1">SMALL(OFFSET(FS$10,0,0,COUNTA(FS$10:FS$180),1),$J9)</f>
        <v>4772181.1745259631</v>
      </c>
      <c r="FT9" s="264">
        <f ca="1">VLOOKUP(FS9,OFFSET(FS$10,0,0,COUNTA(FS$10:FS$180),4),2,0)</f>
        <v>517400</v>
      </c>
      <c r="FU9" s="264">
        <f ca="1">VLOOKUP(FS9,OFFSET(FS$10,0,0,COUNTA(FS$10:FS$180),4),3,0)</f>
        <v>4744050</v>
      </c>
      <c r="FV9" s="264" t="str">
        <f ca="1">IF(ISERROR(VLOOKUP(FS9,OFFSET(FS$10,0,0,COUNTA(FS$10:FS$180),4),4,0)),"",VLOOKUP(FS9,OFFSET(FS$10,0,0,COUNTA(FS$10:FS$180),4),4,0))</f>
        <v>Ekonor - Trespuentes</v>
      </c>
      <c r="FW9" s="264">
        <f ca="1">SMALL(OFFSET(FW$10,0,0,COUNTA(FW$10:FW$180),1),$J9)</f>
        <v>4772181.1745259631</v>
      </c>
      <c r="FX9" s="264">
        <f ca="1">VLOOKUP(FW9,OFFSET(FW$10,0,0,COUNTA(FW$10:FW$180),4),2,0)</f>
        <v>517400</v>
      </c>
      <c r="FY9" s="264">
        <f ca="1">VLOOKUP(FW9,OFFSET(FW$10,0,0,COUNTA(FW$10:FW$180),4),3,0)</f>
        <v>4744050</v>
      </c>
      <c r="FZ9" s="264" t="str">
        <f ca="1">IF(ISERROR(VLOOKUP(FW9,OFFSET(FW$10,0,0,COUNTA(FW$10:FW$180),4),4,0)),"",VLOOKUP(FW9,OFFSET(FW$10,0,0,COUNTA(FW$10:FW$180),4),4,0))</f>
        <v>Ekonor - Trespuentes</v>
      </c>
      <c r="GA9" s="264">
        <f ca="1">SMALL(OFFSET(GA$10,0,0,COUNTA(GA$10:GA$180),1),$J9)</f>
        <v>4772181.1745259631</v>
      </c>
      <c r="GB9" s="264">
        <f ca="1">VLOOKUP(GA9,OFFSET(GA$10,0,0,COUNTA(GA$10:GA$180),4),2,0)</f>
        <v>517400</v>
      </c>
      <c r="GC9" s="264">
        <f ca="1">VLOOKUP(GA9,OFFSET(GA$10,0,0,COUNTA(GA$10:GA$180),4),3,0)</f>
        <v>4744050</v>
      </c>
      <c r="GD9" s="264" t="str">
        <f ca="1">IF(ISERROR(VLOOKUP(GA9,OFFSET(GA$10,0,0,COUNTA(GA$10:GA$180),4),4,0)),"",VLOOKUP(GA9,OFFSET(GA$10,0,0,COUNTA(GA$10:GA$180),4),4,0))</f>
        <v>Ekonor - Trespuentes</v>
      </c>
      <c r="GE9" s="264">
        <f ca="1">SMALL(OFFSET(GE$10,0,0,COUNTA(GE$10:GE$180),1),$J9)</f>
        <v>4772181.1745259631</v>
      </c>
      <c r="GF9" s="264">
        <f ca="1">VLOOKUP(GE9,OFFSET(GE$10,0,0,COUNTA(GE$10:GE$180),4),2,0)</f>
        <v>517400</v>
      </c>
      <c r="GG9" s="264">
        <f ca="1">VLOOKUP(GE9,OFFSET(GE$10,0,0,COUNTA(GE$10:GE$180),4),3,0)</f>
        <v>4744050</v>
      </c>
      <c r="GH9" s="264" t="str">
        <f ca="1">IF(ISERROR(VLOOKUP(GE9,OFFSET(GE$10,0,0,COUNTA(GE$10:GE$180),4),4,0)),"",VLOOKUP(GE9,OFFSET(GE$10,0,0,COUNTA(GE$10:GE$180),4),4,0))</f>
        <v>Ekonor - Trespuentes</v>
      </c>
      <c r="GI9" s="264">
        <f ca="1">SMALL(OFFSET(GI$10,0,0,COUNTA(GI$10:GI$180),1),$J9)</f>
        <v>4772181.1745259631</v>
      </c>
      <c r="GJ9" s="264">
        <f ca="1">VLOOKUP(GI9,OFFSET(GI$10,0,0,COUNTA(GI$10:GI$180),4),2,0)</f>
        <v>517400</v>
      </c>
      <c r="GK9" s="264">
        <f ca="1">VLOOKUP(GI9,OFFSET(GI$10,0,0,COUNTA(GI$10:GI$180),4),3,0)</f>
        <v>4744050</v>
      </c>
      <c r="GL9" s="264" t="str">
        <f ca="1">IF(ISERROR(VLOOKUP(GI9,OFFSET(GI$10,0,0,COUNTA(GI$10:GI$180),4),4,0)),"",VLOOKUP(GI9,OFFSET(GI$10,0,0,COUNTA(GI$10:GI$180),4),4,0))</f>
        <v>Ekonor - Trespuentes</v>
      </c>
      <c r="GM9" s="264">
        <f ca="1">SMALL(OFFSET(GM$10,0,0,COUNTA(GM$10:GM$180),1),$J9)</f>
        <v>4772181.1745259631</v>
      </c>
      <c r="GN9" s="264">
        <f ca="1">VLOOKUP(GM9,OFFSET(GM$10,0,0,COUNTA(GM$10:GM$180),4),2,0)</f>
        <v>517400</v>
      </c>
      <c r="GO9" s="264">
        <f ca="1">VLOOKUP(GM9,OFFSET(GM$10,0,0,COUNTA(GM$10:GM$180),4),3,0)</f>
        <v>4744050</v>
      </c>
      <c r="GP9" s="264" t="str">
        <f ca="1">IF(ISERROR(VLOOKUP(GM9,OFFSET(GM$10,0,0,COUNTA(GM$10:GM$180),4),4,0)),"",VLOOKUP(GM9,OFFSET(GM$10,0,0,COUNTA(GM$10:GM$180),4),4,0))</f>
        <v>Ekonor - Trespuentes</v>
      </c>
      <c r="GQ9" s="264">
        <f ca="1">SMALL(OFFSET(GQ$10,0,0,COUNTA(GQ$10:GQ$180),1),$J9)</f>
        <v>4772181.1745259631</v>
      </c>
      <c r="GR9" s="264">
        <f ca="1">VLOOKUP(GQ9,OFFSET(GQ$10,0,0,COUNTA(GQ$10:GQ$180),4),2,0)</f>
        <v>517400</v>
      </c>
      <c r="GS9" s="264">
        <f ca="1">VLOOKUP(GQ9,OFFSET(GQ$10,0,0,COUNTA(GQ$10:GQ$180),4),3,0)</f>
        <v>4744050</v>
      </c>
      <c r="GT9" s="264" t="str">
        <f ca="1">IF(ISERROR(VLOOKUP(GQ9,OFFSET(GQ$10,0,0,COUNTA(GQ$10:GQ$180),4),4,0)),"",VLOOKUP(GQ9,OFFSET(GQ$10,0,0,COUNTA(GQ$10:GQ$180),4),4,0))</f>
        <v>Ekonor - Trespuentes</v>
      </c>
    </row>
    <row r="10" spans="1:203" ht="13.2" x14ac:dyDescent="0.25">
      <c r="A10" s="176">
        <f t="shared" si="3"/>
        <v>4820547.6791145839</v>
      </c>
      <c r="B10" s="243" t="s">
        <v>874</v>
      </c>
      <c r="C10" s="182" t="s">
        <v>246</v>
      </c>
      <c r="D10" s="243" t="s">
        <v>269</v>
      </c>
      <c r="E10" s="243" t="s">
        <v>270</v>
      </c>
      <c r="F10" s="181" t="s">
        <v>268</v>
      </c>
      <c r="G10" s="183">
        <v>504419</v>
      </c>
      <c r="H10" s="183">
        <v>4794084</v>
      </c>
      <c r="I10" s="184" t="e">
        <f>VLOOKUP(LEFT(C10,6),#REF!,3,0)</f>
        <v>#REF!</v>
      </c>
      <c r="K10" s="175">
        <f>SQRT((G64-G$2)^2+(H64-H$2)^2)</f>
        <v>4820763.1546561169</v>
      </c>
      <c r="L10" s="175">
        <v>507637</v>
      </c>
      <c r="M10" s="175">
        <v>4793961</v>
      </c>
      <c r="N10" s="175" t="s">
        <v>890</v>
      </c>
      <c r="O10" s="175">
        <f>SQRT((G145-G$2)^2+(H145-H$2)^2)</f>
        <v>4820012.1652329881</v>
      </c>
      <c r="P10" s="175">
        <v>495313</v>
      </c>
      <c r="Q10" s="175">
        <v>4794495</v>
      </c>
      <c r="R10" s="175" t="s">
        <v>913</v>
      </c>
      <c r="S10" s="175">
        <f>SQRT((G146-G$2)^2+(H146-H$2)^2)</f>
        <v>4820012.1652329881</v>
      </c>
      <c r="T10" s="175">
        <v>495313</v>
      </c>
      <c r="U10" s="175">
        <v>4794495</v>
      </c>
      <c r="V10" s="175" t="s">
        <v>913</v>
      </c>
      <c r="W10" s="175">
        <f>SQRT((G148-G$2)^2+(H148-H$2)^2)</f>
        <v>4820012.1652329881</v>
      </c>
      <c r="X10" s="175">
        <v>495313</v>
      </c>
      <c r="Y10" s="175">
        <v>4794495</v>
      </c>
      <c r="Z10" s="175" t="s">
        <v>913</v>
      </c>
      <c r="AA10" s="175">
        <f>SQRT((G75-G$2)^2+(H75-H$2)^2)</f>
        <v>4820528.4504877683</v>
      </c>
      <c r="AB10" s="175">
        <v>509089</v>
      </c>
      <c r="AC10" s="175">
        <v>4793571</v>
      </c>
      <c r="AD10" s="175" t="s">
        <v>897</v>
      </c>
      <c r="AE10" s="175">
        <f>SQRT((G20-G$2)^2+(H20-H$2)^2)</f>
        <v>4803096.449817867</v>
      </c>
      <c r="AF10" s="175">
        <v>503453</v>
      </c>
      <c r="AG10" s="175">
        <v>4776638</v>
      </c>
      <c r="AH10" s="175" t="s">
        <v>880</v>
      </c>
      <c r="AI10" s="175">
        <f>SQRT((G76-G$2)^2+(H76-H$2)^2)</f>
        <v>4820528.4504877683</v>
      </c>
      <c r="AJ10" s="175">
        <v>509089</v>
      </c>
      <c r="AK10" s="175">
        <v>4793571</v>
      </c>
      <c r="AL10" s="175" t="s">
        <v>897</v>
      </c>
      <c r="AM10" s="175">
        <f>SQRT((G158-G$2)^2+(H158-H$2)^2)</f>
        <v>4819115.2312540729</v>
      </c>
      <c r="AN10" s="175">
        <v>503436</v>
      </c>
      <c r="AO10" s="175">
        <v>4792747</v>
      </c>
      <c r="AP10" s="175" t="s">
        <v>914</v>
      </c>
      <c r="AQ10" s="175">
        <f>SQRT((G6-G$2)^2+(H6-H$2)^2)</f>
        <v>4827918.6458265847</v>
      </c>
      <c r="AR10" s="175">
        <v>500708</v>
      </c>
      <c r="AS10" s="175">
        <v>4801884</v>
      </c>
      <c r="AT10" s="175" t="s">
        <v>873</v>
      </c>
      <c r="AU10" s="175">
        <f>SQRT((G79-G$2)^2+(H79-H$2)^2)</f>
        <v>4820528.4504877683</v>
      </c>
      <c r="AV10" s="175">
        <v>509089</v>
      </c>
      <c r="AW10" s="175">
        <v>4793571</v>
      </c>
      <c r="AX10" s="175" t="s">
        <v>897</v>
      </c>
      <c r="AY10" s="175">
        <f>SQRT((G78-G$2)^2+(H78-H$2)^2)</f>
        <v>4820528.4504877683</v>
      </c>
      <c r="AZ10" s="175">
        <v>509089</v>
      </c>
      <c r="BA10" s="175">
        <v>4793571</v>
      </c>
      <c r="BB10" s="175" t="s">
        <v>897</v>
      </c>
      <c r="BC10" s="175">
        <f>SQRT((G167-G$2)^2+(H167-H$2)^2)</f>
        <v>4816575.5349008078</v>
      </c>
      <c r="BD10" s="175">
        <v>574066</v>
      </c>
      <c r="BE10" s="175">
        <v>4782243</v>
      </c>
      <c r="BF10" s="175" t="s">
        <v>915</v>
      </c>
      <c r="BG10" s="175">
        <f>SQRT((G168-G$2)^2+(H168-H$2)^2)</f>
        <v>4816575.5349008078</v>
      </c>
      <c r="BH10" s="175">
        <v>574066</v>
      </c>
      <c r="BI10" s="175">
        <v>4782243</v>
      </c>
      <c r="BJ10" s="175" t="s">
        <v>915</v>
      </c>
      <c r="BK10" s="175">
        <f>SQRT((G77-G$2)^2+(H77-H$2)^2)</f>
        <v>4820528.4504877683</v>
      </c>
      <c r="BL10" s="175">
        <v>509089</v>
      </c>
      <c r="BM10" s="175">
        <v>4793571</v>
      </c>
      <c r="BN10" s="175" t="s">
        <v>897</v>
      </c>
      <c r="BO10" s="175">
        <f>SQRT((G82-G$2)^2+(H82-H$2)^2)</f>
        <v>4820528.4504877683</v>
      </c>
      <c r="BP10" s="175">
        <v>509089</v>
      </c>
      <c r="BQ10" s="175">
        <v>4793571</v>
      </c>
      <c r="BR10" s="175" t="s">
        <v>897</v>
      </c>
      <c r="BS10" s="175">
        <f>SQRT((G149-G$2)^2+(H149-H$2)^2)</f>
        <v>4820012.1652329881</v>
      </c>
      <c r="BT10" s="175">
        <v>495313</v>
      </c>
      <c r="BU10" s="175">
        <v>4794495</v>
      </c>
      <c r="BV10" s="175" t="s">
        <v>913</v>
      </c>
      <c r="BW10" s="175">
        <f>SQRT((G452-G$2)^2+(H452-H$2)^2)</f>
        <v>4817935.9843090484</v>
      </c>
      <c r="BX10" s="175">
        <v>502400</v>
      </c>
      <c r="BY10" s="175">
        <v>4791670</v>
      </c>
      <c r="BZ10" s="175" t="s">
        <v>1170</v>
      </c>
      <c r="CA10" s="175">
        <f>SQRT((G2870-G$2)^2+(H2870-H$2)^2)</f>
        <v>4822761.3228211906</v>
      </c>
      <c r="CB10" s="175">
        <v>553880</v>
      </c>
      <c r="CC10" s="175">
        <v>4790850</v>
      </c>
      <c r="CD10" s="175" t="s">
        <v>1186</v>
      </c>
      <c r="CE10" s="175">
        <f>SQRT((G300-G$2)^2+(H300-H$2)^2)</f>
        <v>4820369.6730298605</v>
      </c>
      <c r="CF10" s="175">
        <v>496371</v>
      </c>
      <c r="CG10" s="175">
        <v>4794745</v>
      </c>
      <c r="CH10" s="175" t="s">
        <v>917</v>
      </c>
      <c r="CI10" s="175">
        <f>SQRT((G91-G$2)^2+(H91-H$2)^2)</f>
        <v>4831426.7019217005</v>
      </c>
      <c r="CJ10" s="175">
        <v>580559</v>
      </c>
      <c r="CK10" s="175">
        <v>4796419</v>
      </c>
      <c r="CL10" s="175" t="s">
        <v>900</v>
      </c>
      <c r="CM10" s="175">
        <f>SQRT((G277-G$2)^2+(H277-H$2)^2)</f>
        <v>4820369.6730298605</v>
      </c>
      <c r="CN10" s="175">
        <v>496371</v>
      </c>
      <c r="CO10" s="175">
        <v>4794745</v>
      </c>
      <c r="CP10" s="175" t="s">
        <v>917</v>
      </c>
      <c r="CQ10" s="175">
        <f>SQRT((G13-G$2)^2+(H13-H$2)^2)</f>
        <v>4774767.8612503251</v>
      </c>
      <c r="CR10" s="175">
        <v>524235</v>
      </c>
      <c r="CS10" s="175">
        <v>4745902</v>
      </c>
      <c r="CT10" s="175" t="s">
        <v>876</v>
      </c>
      <c r="CU10" s="175">
        <f>SQRT((G319-G$2)^2+(H319-H$2)^2)</f>
        <v>4820369.6730298605</v>
      </c>
      <c r="CV10" s="175">
        <v>496371</v>
      </c>
      <c r="CW10" s="175">
        <v>4794745</v>
      </c>
      <c r="CX10" s="175" t="s">
        <v>917</v>
      </c>
      <c r="CY10" s="175">
        <f>SQRT((G12-G$2)^2+(H12-H$2)^2)</f>
        <v>4774767.8612503251</v>
      </c>
      <c r="CZ10" s="175">
        <v>524235</v>
      </c>
      <c r="DA10" s="175">
        <v>4745902</v>
      </c>
      <c r="DB10" s="175" t="s">
        <v>876</v>
      </c>
      <c r="DG10" s="175">
        <f>SQRT((G8-G$2)^2+(H8-H$2)^2)</f>
        <v>4820547.6791145839</v>
      </c>
      <c r="DH10" s="175">
        <v>504419</v>
      </c>
      <c r="DI10" s="175">
        <v>4794084</v>
      </c>
      <c r="DJ10" s="175" t="s">
        <v>874</v>
      </c>
      <c r="DK10" s="175">
        <f>SQRT((G574-G$2)^2+(H574-H$2)^2)</f>
        <v>4816473.723367854</v>
      </c>
      <c r="DL10" s="175">
        <v>505278</v>
      </c>
      <c r="DM10" s="175">
        <v>4789897</v>
      </c>
      <c r="DN10" s="175" t="s">
        <v>919</v>
      </c>
      <c r="DO10" s="175">
        <f>SQRT((G579-G$2)^2+(H579-H$2)^2)</f>
        <v>4816473.723367854</v>
      </c>
      <c r="DP10" s="175">
        <v>505278</v>
      </c>
      <c r="DQ10" s="175">
        <v>4789897</v>
      </c>
      <c r="DR10" s="175" t="s">
        <v>919</v>
      </c>
      <c r="DS10" s="175">
        <f>SQRT((G324-G$2)^2+(H324-H$2)^2)</f>
        <v>4820369.6730298605</v>
      </c>
      <c r="DT10" s="175">
        <v>496371</v>
      </c>
      <c r="DU10" s="175">
        <v>4794745</v>
      </c>
      <c r="DV10" s="175" t="s">
        <v>917</v>
      </c>
      <c r="DW10" s="175">
        <f>SQRT((G2855-G$2)^2+(H2855-H$2)^2)</f>
        <v>4822761.3228211906</v>
      </c>
      <c r="DX10" s="175">
        <v>553880</v>
      </c>
      <c r="DY10" s="175">
        <v>4790850</v>
      </c>
      <c r="DZ10" s="175" t="s">
        <v>1186</v>
      </c>
      <c r="EA10" s="175">
        <f>SQRT((G2856-G$2)^2+(H2856-H$2)^2)</f>
        <v>4822761.3228211906</v>
      </c>
      <c r="EB10" s="175">
        <v>553880</v>
      </c>
      <c r="EC10" s="175">
        <v>4790850</v>
      </c>
      <c r="ED10" s="175" t="s">
        <v>1186</v>
      </c>
      <c r="EE10" s="175">
        <f>SQRT((G28-G$2)^2+(H28-H$2)^2)</f>
        <v>4817935.9843090484</v>
      </c>
      <c r="EF10" s="175">
        <v>502400</v>
      </c>
      <c r="EG10" s="175">
        <v>4791670</v>
      </c>
      <c r="EH10" s="175" t="s">
        <v>1170</v>
      </c>
      <c r="EI10" s="175">
        <f>SQRT((G32-G$2)^2+(H32-H$2)^2)</f>
        <v>4817935.9843090484</v>
      </c>
      <c r="EJ10" s="175">
        <v>502400</v>
      </c>
      <c r="EK10" s="175">
        <v>4791670</v>
      </c>
      <c r="EL10" s="175" t="s">
        <v>1170</v>
      </c>
      <c r="EM10" s="175">
        <f>SQRT((G37-G$2)^2+(H37-H$2)^2)</f>
        <v>4817935.9843090484</v>
      </c>
      <c r="EN10" s="175">
        <v>502400</v>
      </c>
      <c r="EO10" s="175">
        <v>4791670</v>
      </c>
      <c r="EP10" s="175" t="s">
        <v>1170</v>
      </c>
      <c r="EQ10" s="175">
        <f>SQRT((G10-G$2)^2+(H10-H$2)^2)</f>
        <v>4820547.6791145839</v>
      </c>
      <c r="ER10" s="175">
        <v>504419</v>
      </c>
      <c r="ES10" s="175">
        <v>4794084</v>
      </c>
      <c r="ET10" s="175" t="s">
        <v>874</v>
      </c>
      <c r="EU10" s="175">
        <f>SQRT((G2857-G$2)^2+(H2857-H$2)^2)</f>
        <v>4822761.3228211906</v>
      </c>
      <c r="EV10" s="175">
        <v>553880</v>
      </c>
      <c r="EW10" s="175">
        <v>4790850</v>
      </c>
      <c r="EX10" s="175" t="s">
        <v>1186</v>
      </c>
      <c r="EY10" s="175">
        <f>SQRT((G36-G$2)^2+(H36-H$2)^2)</f>
        <v>4817935.9843090484</v>
      </c>
      <c r="EZ10" s="175">
        <v>502400</v>
      </c>
      <c r="FA10" s="175">
        <v>4791670</v>
      </c>
      <c r="FB10" s="175" t="s">
        <v>1170</v>
      </c>
      <c r="FC10" s="175">
        <f>SQRT((G2858-G$2)^2+(H2858-H$2)^2)</f>
        <v>4822761.3228211906</v>
      </c>
      <c r="FD10" s="175">
        <v>553880</v>
      </c>
      <c r="FE10" s="175">
        <v>4790850</v>
      </c>
      <c r="FF10" s="175" t="s">
        <v>1186</v>
      </c>
      <c r="FG10" s="175">
        <f>SQRT((G2859-G$2)^2+(H2859-H$2)^2)</f>
        <v>4822761.3228211906</v>
      </c>
      <c r="FH10" s="175">
        <v>553880</v>
      </c>
      <c r="FI10" s="175">
        <v>4790850</v>
      </c>
      <c r="FJ10" s="175" t="s">
        <v>1186</v>
      </c>
      <c r="FK10" s="175">
        <f>SQRT((G31-G$2)^2+(H31-H$2)^2)</f>
        <v>4817935.9843090484</v>
      </c>
      <c r="FL10" s="175">
        <v>502400</v>
      </c>
      <c r="FM10" s="175">
        <v>4791670</v>
      </c>
      <c r="FN10" s="175" t="s">
        <v>1170</v>
      </c>
      <c r="FO10" s="175">
        <f>SQRT((G147-G$2)^2+(H147-H$2)^2)</f>
        <v>4820012.1652329881</v>
      </c>
      <c r="FP10" s="175">
        <v>495313</v>
      </c>
      <c r="FQ10" s="175">
        <v>4794495</v>
      </c>
      <c r="FR10" s="175" t="s">
        <v>913</v>
      </c>
      <c r="FS10" s="175">
        <f>SQRT((G2860-G$2)^2+(H2860-H$2)^2)</f>
        <v>4822761.3228211906</v>
      </c>
      <c r="FT10" s="175">
        <v>553880</v>
      </c>
      <c r="FU10" s="175">
        <v>4790850</v>
      </c>
      <c r="FV10" s="175" t="s">
        <v>1186</v>
      </c>
      <c r="FW10" s="175">
        <f>SQRT((G2861-G$2)^2+(H2861-H$2)^2)</f>
        <v>4822761.3228211906</v>
      </c>
      <c r="FX10" s="175">
        <v>553880</v>
      </c>
      <c r="FY10" s="175">
        <v>4790850</v>
      </c>
      <c r="FZ10" s="175" t="s">
        <v>1186</v>
      </c>
      <c r="GA10" s="175">
        <f>SQRT((G2862-G$2)^2+(H2862-H$2)^2)</f>
        <v>4822761.3228211906</v>
      </c>
      <c r="GB10" s="175">
        <v>553880</v>
      </c>
      <c r="GC10" s="175">
        <v>4790850</v>
      </c>
      <c r="GD10" s="175" t="s">
        <v>1186</v>
      </c>
      <c r="GE10" s="175">
        <f>SQRT((G2863-G$2)^2+(H2863-H$2)^2)</f>
        <v>4822761.3228211906</v>
      </c>
      <c r="GF10" s="175">
        <v>553880</v>
      </c>
      <c r="GG10" s="175">
        <v>4790850</v>
      </c>
      <c r="GH10" s="175" t="s">
        <v>1186</v>
      </c>
      <c r="GI10" s="175">
        <f>SQRT((G2864-G$2)^2+(H2864-H$2)^2)</f>
        <v>4822761.3228211906</v>
      </c>
      <c r="GJ10" s="175">
        <v>553880</v>
      </c>
      <c r="GK10" s="175">
        <v>4790850</v>
      </c>
      <c r="GL10" s="175" t="s">
        <v>1186</v>
      </c>
      <c r="GM10" s="175">
        <f>SQRT((G2865-G$2)^2+(H2865-H$2)^2)</f>
        <v>4822761.3228211906</v>
      </c>
      <c r="GN10" s="175">
        <v>553880</v>
      </c>
      <c r="GO10" s="175">
        <v>4790850</v>
      </c>
      <c r="GP10" s="175" t="s">
        <v>1186</v>
      </c>
      <c r="GQ10" s="175">
        <f>SQRT((G29-G$2)^2+(H29-H$2)^2)</f>
        <v>4817935.9843090484</v>
      </c>
      <c r="GR10" s="175">
        <v>502400</v>
      </c>
      <c r="GS10" s="175">
        <v>4791670</v>
      </c>
      <c r="GT10" s="175" t="s">
        <v>1170</v>
      </c>
    </row>
    <row r="11" spans="1:203" ht="13.2" x14ac:dyDescent="0.25">
      <c r="A11" s="176">
        <f t="shared" si="3"/>
        <v>4821011.6899917386</v>
      </c>
      <c r="B11" s="243" t="s">
        <v>875</v>
      </c>
      <c r="C11" s="182" t="s">
        <v>271</v>
      </c>
      <c r="D11" s="243" t="s">
        <v>272</v>
      </c>
      <c r="E11" s="243" t="s">
        <v>273</v>
      </c>
      <c r="F11" s="181" t="s">
        <v>268</v>
      </c>
      <c r="G11" s="183">
        <v>490554</v>
      </c>
      <c r="H11" s="183">
        <v>4795989</v>
      </c>
      <c r="I11" s="184" t="e">
        <f>VLOOKUP(LEFT(C11,6),#REF!,3,0)</f>
        <v>#REF!</v>
      </c>
      <c r="K11" s="175">
        <f>SQRT((G93-G$2)^2+(H93-H$2)^2)</f>
        <v>4831426.7019217005</v>
      </c>
      <c r="L11" s="175">
        <v>580559</v>
      </c>
      <c r="M11" s="175">
        <v>4796419</v>
      </c>
      <c r="N11" s="175" t="s">
        <v>900</v>
      </c>
      <c r="O11" s="175">
        <f>SQRT((G153-G$2)^2+(H153-H$2)^2)</f>
        <v>4819115.2312540729</v>
      </c>
      <c r="P11" s="175">
        <v>503436</v>
      </c>
      <c r="Q11" s="175">
        <v>4792747</v>
      </c>
      <c r="R11" s="175" t="s">
        <v>914</v>
      </c>
      <c r="S11" s="175">
        <f>SQRT((G154-G$2)^2+(H154-H$2)^2)</f>
        <v>4819115.2312540729</v>
      </c>
      <c r="T11" s="175">
        <v>503436</v>
      </c>
      <c r="U11" s="175">
        <v>4792747</v>
      </c>
      <c r="V11" s="175" t="s">
        <v>914</v>
      </c>
      <c r="W11" s="175">
        <f>SQRT((G155-G$2)^2+(H155-H$2)^2)</f>
        <v>4819115.2312540729</v>
      </c>
      <c r="X11" s="175">
        <v>503436</v>
      </c>
      <c r="Y11" s="175">
        <v>4792747</v>
      </c>
      <c r="Z11" s="175" t="s">
        <v>914</v>
      </c>
      <c r="AA11" s="175">
        <f>SQRT((G156-G$2)^2+(H156-H$2)^2)</f>
        <v>4819115.2312540729</v>
      </c>
      <c r="AB11" s="175">
        <v>503436</v>
      </c>
      <c r="AC11" s="175">
        <v>4792747</v>
      </c>
      <c r="AD11" s="175" t="s">
        <v>914</v>
      </c>
      <c r="AE11" s="175">
        <f>SQRT((G65-G$2)^2+(H65-H$2)^2)</f>
        <v>4819660.156279901</v>
      </c>
      <c r="AF11" s="175">
        <v>500676</v>
      </c>
      <c r="AG11" s="175">
        <v>4793584</v>
      </c>
      <c r="AH11" s="175" t="s">
        <v>891</v>
      </c>
      <c r="AI11" s="175">
        <f>SQRT((G157-G$2)^2+(H157-H$2)^2)</f>
        <v>4819115.2312540729</v>
      </c>
      <c r="AJ11" s="175">
        <v>503436</v>
      </c>
      <c r="AK11" s="175">
        <v>4792747</v>
      </c>
      <c r="AL11" s="175" t="s">
        <v>914</v>
      </c>
      <c r="AM11" s="175">
        <f>SQRT((G539-G$2)^2+(H539-H$2)^2)</f>
        <v>4816473.723367854</v>
      </c>
      <c r="AN11" s="175">
        <v>505278</v>
      </c>
      <c r="AO11" s="175">
        <v>4789897</v>
      </c>
      <c r="AP11" s="175" t="s">
        <v>919</v>
      </c>
      <c r="AQ11" s="175">
        <f>SQRT((G9-G$2)^2+(H9-H$2)^2)</f>
        <v>4820547.6791145839</v>
      </c>
      <c r="AR11" s="175">
        <v>504419</v>
      </c>
      <c r="AS11" s="175">
        <v>4794084</v>
      </c>
      <c r="AT11" s="175" t="s">
        <v>874</v>
      </c>
      <c r="AU11" s="175">
        <f>SQRT((G165-G$2)^2+(H165-H$2)^2)</f>
        <v>4816575.5349008078</v>
      </c>
      <c r="AV11" s="175">
        <v>574066</v>
      </c>
      <c r="AW11" s="175">
        <v>4782243</v>
      </c>
      <c r="AX11" s="175" t="s">
        <v>915</v>
      </c>
      <c r="AY11" s="175">
        <f>SQRT((G166-G$2)^2+(H166-H$2)^2)</f>
        <v>4816575.5349008078</v>
      </c>
      <c r="AZ11" s="175">
        <v>574066</v>
      </c>
      <c r="BA11" s="175">
        <v>4782243</v>
      </c>
      <c r="BB11" s="175" t="s">
        <v>915</v>
      </c>
      <c r="BC11" s="175">
        <f>SQRT((G191-G$2)^2+(H191-H$2)^2)</f>
        <v>4772481.6134690344</v>
      </c>
      <c r="BD11" s="175">
        <v>521530</v>
      </c>
      <c r="BE11" s="175">
        <v>4743900</v>
      </c>
      <c r="BF11" s="175" t="s">
        <v>1199</v>
      </c>
      <c r="BG11" s="175">
        <f>SQRT((G192-G$2)^2+(H192-H$2)^2)</f>
        <v>4772481.6134690344</v>
      </c>
      <c r="BH11" s="175">
        <v>521530</v>
      </c>
      <c r="BI11" s="175">
        <v>4743900</v>
      </c>
      <c r="BJ11" s="175" t="s">
        <v>1199</v>
      </c>
      <c r="BK11" s="175">
        <f>SQRT((G169-G$2)^2+(H169-H$2)^2)</f>
        <v>4816575.5349008078</v>
      </c>
      <c r="BL11" s="175">
        <v>574066</v>
      </c>
      <c r="BM11" s="175">
        <v>4782243</v>
      </c>
      <c r="BN11" s="175" t="s">
        <v>915</v>
      </c>
      <c r="BO11" s="175">
        <f>SQRT((G194-G$2)^2+(H194-H$2)^2)</f>
        <v>4772481.6134690344</v>
      </c>
      <c r="BP11" s="175">
        <v>521530</v>
      </c>
      <c r="BQ11" s="175">
        <v>4743900</v>
      </c>
      <c r="BR11" s="175" t="s">
        <v>1199</v>
      </c>
      <c r="BS11" s="175">
        <f>SQRT((G159-G$2)^2+(H159-H$2)^2)</f>
        <v>4819115.2312540729</v>
      </c>
      <c r="BT11" s="175">
        <v>503436</v>
      </c>
      <c r="BU11" s="175">
        <v>4792747</v>
      </c>
      <c r="BV11" s="175" t="s">
        <v>914</v>
      </c>
      <c r="BW11" s="175">
        <f>SQRT((G540-G$2)^2+(H540-H$2)^2)</f>
        <v>4816473.723367854</v>
      </c>
      <c r="BX11" s="175">
        <v>505278</v>
      </c>
      <c r="BY11" s="175">
        <v>4789897</v>
      </c>
      <c r="BZ11" s="175" t="s">
        <v>919</v>
      </c>
      <c r="CA11" s="175">
        <f>SQRT((G2918-G$2)^2+(H2918-H$2)^2)</f>
        <v>4772481.6134690344</v>
      </c>
      <c r="CB11" s="175">
        <v>521530</v>
      </c>
      <c r="CC11" s="175">
        <v>4743900</v>
      </c>
      <c r="CD11" s="175" t="s">
        <v>1199</v>
      </c>
      <c r="CI11" s="175">
        <f>SQRT((G92-G$2)^2+(H92-H$2)^2)</f>
        <v>4831426.7019217005</v>
      </c>
      <c r="CJ11" s="175">
        <v>580559</v>
      </c>
      <c r="CK11" s="175">
        <v>4796419</v>
      </c>
      <c r="CL11" s="175" t="s">
        <v>900</v>
      </c>
      <c r="CQ11" s="175">
        <f>SQRT((G15-G$2)^2+(H15-H$2)^2)</f>
        <v>4830776.8898703037</v>
      </c>
      <c r="CR11" s="175">
        <v>585424</v>
      </c>
      <c r="CS11" s="175">
        <v>4795173</v>
      </c>
      <c r="CT11" s="175" t="s">
        <v>877</v>
      </c>
      <c r="CY11" s="175">
        <f>SQRT((G14-G$2)^2+(H14-H$2)^2)</f>
        <v>4830776.8898703037</v>
      </c>
      <c r="CZ11" s="175">
        <v>585424</v>
      </c>
      <c r="DA11" s="175">
        <v>4795173</v>
      </c>
      <c r="DB11" s="175" t="s">
        <v>877</v>
      </c>
      <c r="DG11" s="175">
        <f>SQRT((G63-G$2)^2+(H63-H$2)^2)</f>
        <v>4820418.0408311058</v>
      </c>
      <c r="DH11" s="175">
        <v>497689</v>
      </c>
      <c r="DI11" s="175">
        <v>4794657</v>
      </c>
      <c r="DJ11" s="175" t="s">
        <v>889</v>
      </c>
      <c r="DO11" s="175">
        <f>SQRT((G640-G$2)^2+(H640-H$2)^2)</f>
        <v>4819878.1308315257</v>
      </c>
      <c r="DP11" s="175">
        <v>495238</v>
      </c>
      <c r="DQ11" s="175">
        <v>4794368</v>
      </c>
      <c r="DR11" s="175" t="s">
        <v>925</v>
      </c>
      <c r="DS11" s="175">
        <f>SQRT((G572-G$2)^2+(H572-H$2)^2)</f>
        <v>4816473.723367854</v>
      </c>
      <c r="DT11" s="175">
        <v>505278</v>
      </c>
      <c r="DU11" s="175">
        <v>4789897</v>
      </c>
      <c r="DV11" s="175" t="s">
        <v>919</v>
      </c>
      <c r="DW11" s="175">
        <f>SQRT((G2903-G$2)^2+(H2903-H$2)^2)</f>
        <v>4772481.6134690344</v>
      </c>
      <c r="DX11" s="175">
        <v>521530</v>
      </c>
      <c r="DY11" s="175">
        <v>4743900</v>
      </c>
      <c r="DZ11" s="175" t="s">
        <v>1199</v>
      </c>
      <c r="EA11" s="175">
        <f>SQRT((G2904-G$2)^2+(H2904-H$2)^2)</f>
        <v>4772481.6134690344</v>
      </c>
      <c r="EB11" s="175">
        <v>521530</v>
      </c>
      <c r="EC11" s="175">
        <v>4743900</v>
      </c>
      <c r="ED11" s="175" t="s">
        <v>1199</v>
      </c>
      <c r="EE11" s="175">
        <f>SQRT((G44-G$2)^2+(H44-H$2)^2)</f>
        <v>4818802.0733891949</v>
      </c>
      <c r="EF11" s="175">
        <v>511670</v>
      </c>
      <c r="EG11" s="175">
        <v>4791560</v>
      </c>
      <c r="EH11" s="175" t="s">
        <v>1176</v>
      </c>
      <c r="EI11" s="175">
        <f>SQRT((G117-G$2)^2+(H117-H$2)^2)</f>
        <v>4811529.1976667875</v>
      </c>
      <c r="EJ11" s="175">
        <v>524100</v>
      </c>
      <c r="EK11" s="175">
        <v>4782900</v>
      </c>
      <c r="EL11" s="175" t="s">
        <v>1184</v>
      </c>
      <c r="EM11" s="175">
        <f>SQRT((G94-G$2)^2+(H94-H$2)^2)</f>
        <v>4827669.9036028758</v>
      </c>
      <c r="EN11" s="175">
        <v>431493</v>
      </c>
      <c r="EO11" s="175">
        <v>4808348</v>
      </c>
      <c r="EP11" s="175" t="s">
        <v>901</v>
      </c>
      <c r="EQ11" s="175">
        <f>SQRT((G22-G$2)^2+(H22-H$2)^2)</f>
        <v>4820302.5125504313</v>
      </c>
      <c r="ER11" s="175">
        <v>504300</v>
      </c>
      <c r="ES11" s="175">
        <v>4793850</v>
      </c>
      <c r="ET11" s="175" t="s">
        <v>1178</v>
      </c>
      <c r="EU11" s="175">
        <f>SQRT((G2905-G$2)^2+(H2905-H$2)^2)</f>
        <v>4772481.6134690344</v>
      </c>
      <c r="EV11" s="175">
        <v>521530</v>
      </c>
      <c r="EW11" s="175">
        <v>4743900</v>
      </c>
      <c r="EX11" s="175" t="s">
        <v>1199</v>
      </c>
      <c r="EY11" s="175">
        <f>SQRT((G125-G$2)^2+(H125-H$2)^2)</f>
        <v>4708809.2265400812</v>
      </c>
      <c r="EZ11" s="175">
        <v>603582</v>
      </c>
      <c r="FA11" s="175">
        <v>4669965</v>
      </c>
      <c r="FB11" s="175" t="s">
        <v>910</v>
      </c>
      <c r="FC11" s="175">
        <f>SQRT((G2906-G$2)^2+(H2906-H$2)^2)</f>
        <v>4772481.6134690344</v>
      </c>
      <c r="FD11" s="175">
        <v>521530</v>
      </c>
      <c r="FE11" s="175">
        <v>4743900</v>
      </c>
      <c r="FF11" s="175" t="s">
        <v>1199</v>
      </c>
      <c r="FG11" s="175">
        <f>SQRT((G2907-G$2)^2+(H2907-H$2)^2)</f>
        <v>4772481.6134690344</v>
      </c>
      <c r="FH11" s="175">
        <v>521530</v>
      </c>
      <c r="FI11" s="175">
        <v>4743900</v>
      </c>
      <c r="FJ11" s="175" t="s">
        <v>1199</v>
      </c>
      <c r="FK11" s="175">
        <f>SQRT((G119-G$2)^2+(H119-H$2)^2)</f>
        <v>4815969.5501572685</v>
      </c>
      <c r="FL11" s="175">
        <v>504339</v>
      </c>
      <c r="FM11" s="175">
        <v>4789489</v>
      </c>
      <c r="FN11" s="175" t="s">
        <v>908</v>
      </c>
      <c r="FO11" s="175">
        <f>SQRT((G2852-G$2)^2+(H2852-H$2)^2)</f>
        <v>4822761.3228211906</v>
      </c>
      <c r="FP11" s="175">
        <v>553880</v>
      </c>
      <c r="FQ11" s="175">
        <v>4790850</v>
      </c>
      <c r="FR11" s="175" t="s">
        <v>1186</v>
      </c>
      <c r="FS11" s="175">
        <f>SQRT((G2908-G$2)^2+(H2908-H$2)^2)</f>
        <v>4772481.6134690344</v>
      </c>
      <c r="FT11" s="175">
        <v>521530</v>
      </c>
      <c r="FU11" s="175">
        <v>4743900</v>
      </c>
      <c r="FV11" s="175" t="s">
        <v>1199</v>
      </c>
      <c r="FW11" s="175">
        <f>SQRT((G2909-G$2)^2+(H2909-H$2)^2)</f>
        <v>4772481.6134690344</v>
      </c>
      <c r="FX11" s="175">
        <v>521530</v>
      </c>
      <c r="FY11" s="175">
        <v>4743900</v>
      </c>
      <c r="FZ11" s="175" t="s">
        <v>1199</v>
      </c>
      <c r="GA11" s="175">
        <f>SQRT((G2910-G$2)^2+(H2910-H$2)^2)</f>
        <v>4772481.6134690344</v>
      </c>
      <c r="GB11" s="175">
        <v>521530</v>
      </c>
      <c r="GC11" s="175">
        <v>4743900</v>
      </c>
      <c r="GD11" s="175" t="s">
        <v>1199</v>
      </c>
      <c r="GE11" s="175">
        <f>SQRT((G2911-G$2)^2+(H2911-H$2)^2)</f>
        <v>4772481.6134690344</v>
      </c>
      <c r="GF11" s="175">
        <v>521530</v>
      </c>
      <c r="GG11" s="175">
        <v>4743900</v>
      </c>
      <c r="GH11" s="175" t="s">
        <v>1199</v>
      </c>
      <c r="GI11" s="175">
        <f>SQRT((G2912-G$2)^2+(H2912-H$2)^2)</f>
        <v>4772481.6134690344</v>
      </c>
      <c r="GJ11" s="175">
        <v>521530</v>
      </c>
      <c r="GK11" s="175">
        <v>4743900</v>
      </c>
      <c r="GL11" s="175" t="s">
        <v>1199</v>
      </c>
      <c r="GM11" s="175">
        <f>SQRT((G2913-G$2)^2+(H2913-H$2)^2)</f>
        <v>4772481.6134690344</v>
      </c>
      <c r="GN11" s="175">
        <v>521530</v>
      </c>
      <c r="GO11" s="175">
        <v>4743900</v>
      </c>
      <c r="GP11" s="175" t="s">
        <v>1199</v>
      </c>
      <c r="GQ11" s="175">
        <f>SQRT((G81-G$2)^2+(H81-H$2)^2)</f>
        <v>4820528.4504877683</v>
      </c>
      <c r="GR11" s="175">
        <v>509089</v>
      </c>
      <c r="GS11" s="175">
        <v>4793571</v>
      </c>
      <c r="GT11" s="175" t="s">
        <v>897</v>
      </c>
    </row>
    <row r="12" spans="1:203" ht="13.2" x14ac:dyDescent="0.25">
      <c r="A12" s="176">
        <f t="shared" si="3"/>
        <v>4774767.8612503251</v>
      </c>
      <c r="B12" s="243" t="s">
        <v>876</v>
      </c>
      <c r="C12" s="182" t="s">
        <v>235</v>
      </c>
      <c r="D12" s="243" t="s">
        <v>274</v>
      </c>
      <c r="E12" s="243" t="s">
        <v>275</v>
      </c>
      <c r="F12" s="181" t="s">
        <v>276</v>
      </c>
      <c r="G12" s="183">
        <v>524235</v>
      </c>
      <c r="H12" s="183">
        <v>4745902</v>
      </c>
      <c r="I12" s="184" t="e">
        <f>VLOOKUP(LEFT(C12,6),#REF!,3,0)</f>
        <v>#REF!</v>
      </c>
      <c r="K12" s="175">
        <f>SQRT((G144-G$2)^2+(H144-H$2)^2)</f>
        <v>4820012.1652329881</v>
      </c>
      <c r="L12" s="175">
        <v>495313</v>
      </c>
      <c r="M12" s="175">
        <v>4794495</v>
      </c>
      <c r="N12" s="175" t="s">
        <v>913</v>
      </c>
      <c r="O12" s="175">
        <f>SQRT((G286-G$2)^2+(H286-H$2)^2)</f>
        <v>4820369.6730298605</v>
      </c>
      <c r="P12" s="175">
        <v>496371</v>
      </c>
      <c r="Q12" s="175">
        <v>4794745</v>
      </c>
      <c r="R12" s="175" t="s">
        <v>917</v>
      </c>
      <c r="S12" s="175">
        <f>SQRT((G287-G$2)^2+(H287-H$2)^2)</f>
        <v>4820369.6730298605</v>
      </c>
      <c r="T12" s="175">
        <v>496371</v>
      </c>
      <c r="U12" s="175">
        <v>4794745</v>
      </c>
      <c r="V12" s="175" t="s">
        <v>917</v>
      </c>
      <c r="W12" s="175">
        <f>SQRT((G596-G$2)^2+(H596-H$2)^2)</f>
        <v>4794838.8117011813</v>
      </c>
      <c r="X12" s="175">
        <v>540036</v>
      </c>
      <c r="Y12" s="175">
        <v>4764330</v>
      </c>
      <c r="Z12" s="175" t="s">
        <v>902</v>
      </c>
      <c r="AA12" s="175">
        <f>SQRT((G185-G$2)^2+(H185-H$2)^2)</f>
        <v>4772481.6134690344</v>
      </c>
      <c r="AB12" s="175">
        <v>521530</v>
      </c>
      <c r="AC12" s="175">
        <v>4743900</v>
      </c>
      <c r="AD12" s="175" t="s">
        <v>1199</v>
      </c>
      <c r="AE12" s="175">
        <f>SQRT((G186-G$2)^2+(H186-H$2)^2)</f>
        <v>4772481.6134690344</v>
      </c>
      <c r="AF12" s="175">
        <v>521530</v>
      </c>
      <c r="AG12" s="175">
        <v>4743900</v>
      </c>
      <c r="AH12" s="175" t="s">
        <v>1199</v>
      </c>
      <c r="AI12" s="175">
        <f>SQRT((G187-G$2)^2+(H187-H$2)^2)</f>
        <v>4772481.6134690344</v>
      </c>
      <c r="AJ12" s="175">
        <v>521530</v>
      </c>
      <c r="AK12" s="175">
        <v>4743900</v>
      </c>
      <c r="AL12" s="175" t="s">
        <v>1199</v>
      </c>
      <c r="AM12" s="175">
        <f>SQRT((G660-G$2)^2+(H660-H$2)^2)</f>
        <v>4769095.931096375</v>
      </c>
      <c r="AN12" s="175">
        <v>526000</v>
      </c>
      <c r="AO12" s="175">
        <v>4740000</v>
      </c>
      <c r="AP12" s="175" t="s">
        <v>928</v>
      </c>
      <c r="AQ12" s="175">
        <f>SQRT((G80-G$2)^2+(H80-H$2)^2)</f>
        <v>4820528.4504877683</v>
      </c>
      <c r="AR12" s="175">
        <v>509089</v>
      </c>
      <c r="AS12" s="175">
        <v>4793571</v>
      </c>
      <c r="AT12" s="175" t="s">
        <v>897</v>
      </c>
      <c r="AU12" s="175">
        <f>SQRT((G189-G$2)^2+(H189-H$2)^2)</f>
        <v>4772481.6134690344</v>
      </c>
      <c r="AV12" s="175">
        <v>521530</v>
      </c>
      <c r="AW12" s="175">
        <v>4743900</v>
      </c>
      <c r="AX12" s="175" t="s">
        <v>1199</v>
      </c>
      <c r="AY12" s="175">
        <f>SQRT((G190-G$2)^2+(H190-H$2)^2)</f>
        <v>4772481.6134690344</v>
      </c>
      <c r="AZ12" s="175">
        <v>521530</v>
      </c>
      <c r="BA12" s="175">
        <v>4743900</v>
      </c>
      <c r="BB12" s="175" t="s">
        <v>1199</v>
      </c>
      <c r="BC12" s="175">
        <f>SQRT((G220-G$2)^2+(H220-H$2)^2)</f>
        <v>4827918.6458265847</v>
      </c>
      <c r="BD12" s="175">
        <v>500708</v>
      </c>
      <c r="BE12" s="175">
        <v>4801884</v>
      </c>
      <c r="BF12" s="175" t="s">
        <v>873</v>
      </c>
      <c r="BG12" s="175">
        <f>SQRT((G221-G$2)^2+(H221-H$2)^2)</f>
        <v>4827918.6458265847</v>
      </c>
      <c r="BH12" s="175">
        <v>500708</v>
      </c>
      <c r="BI12" s="175">
        <v>4801884</v>
      </c>
      <c r="BJ12" s="175" t="s">
        <v>873</v>
      </c>
      <c r="BK12" s="175">
        <f>SQRT((G193-G$2)^2+(H193-H$2)^2)</f>
        <v>4772481.6134690344</v>
      </c>
      <c r="BL12" s="175">
        <v>521530</v>
      </c>
      <c r="BM12" s="175">
        <v>4743900</v>
      </c>
      <c r="BN12" s="175" t="s">
        <v>1199</v>
      </c>
      <c r="BO12" s="175">
        <f>SQRT((G223-G$2)^2+(H223-H$2)^2)</f>
        <v>4827918.6458265847</v>
      </c>
      <c r="BP12" s="175">
        <v>500708</v>
      </c>
      <c r="BQ12" s="175">
        <v>4801884</v>
      </c>
      <c r="BR12" s="175" t="s">
        <v>873</v>
      </c>
      <c r="BS12" s="175">
        <f>SQRT((G299-G$2)^2+(H299-H$2)^2)</f>
        <v>4820369.6730298605</v>
      </c>
      <c r="BT12" s="175">
        <v>496371</v>
      </c>
      <c r="BU12" s="175">
        <v>4794745</v>
      </c>
      <c r="BV12" s="175" t="s">
        <v>917</v>
      </c>
      <c r="CA12" s="175">
        <f>SQRT((G2966-G$2)^2+(H2966-H$2)^2)</f>
        <v>4784144.4134662151</v>
      </c>
      <c r="CB12" s="175">
        <v>528800</v>
      </c>
      <c r="CC12" s="175">
        <v>4754830</v>
      </c>
      <c r="CD12" s="175" t="s">
        <v>1180</v>
      </c>
      <c r="CI12" s="175">
        <f>SQRT((G151-G$2)^2+(H151-H$2)^2)</f>
        <v>4820012.1652329881</v>
      </c>
      <c r="CJ12" s="175">
        <v>495313</v>
      </c>
      <c r="CK12" s="175">
        <v>4794495</v>
      </c>
      <c r="CL12" s="175" t="s">
        <v>913</v>
      </c>
      <c r="CQ12" s="175">
        <f>SQRT((G17-G$2)^2+(H17-H$2)^2)</f>
        <v>4815343.9328932678</v>
      </c>
      <c r="CR12" s="175">
        <v>520356</v>
      </c>
      <c r="CS12" s="175">
        <v>4787146</v>
      </c>
      <c r="CT12" s="175" t="s">
        <v>878</v>
      </c>
      <c r="CY12" s="175">
        <f>SQRT((G16-G$2)^2+(H16-H$2)^2)</f>
        <v>4815343.9328932678</v>
      </c>
      <c r="CZ12" s="175">
        <v>520356</v>
      </c>
      <c r="DA12" s="175">
        <v>4787146</v>
      </c>
      <c r="DB12" s="175" t="s">
        <v>878</v>
      </c>
      <c r="DG12" s="175">
        <f>SQRT((G68-G$2)^2+(H68-H$2)^2)</f>
        <v>4814314.5470749</v>
      </c>
      <c r="DH12" s="175">
        <v>509776</v>
      </c>
      <c r="DI12" s="175">
        <v>4787249</v>
      </c>
      <c r="DJ12" s="175" t="s">
        <v>894</v>
      </c>
      <c r="DO12" s="175">
        <f>SQRT((G2448-G$2)^2+(H2448-H$2)^2)</f>
        <v>4813077.8699846528</v>
      </c>
      <c r="DP12" s="175">
        <v>560810</v>
      </c>
      <c r="DQ12" s="175">
        <v>4780294</v>
      </c>
      <c r="DR12" s="175" t="s">
        <v>1034</v>
      </c>
      <c r="DW12" s="175">
        <f>SQRT((G2951-G$2)^2+(H2951-H$2)^2)</f>
        <v>4784144.4134662151</v>
      </c>
      <c r="DX12" s="175">
        <v>528800</v>
      </c>
      <c r="DY12" s="175">
        <v>4754830</v>
      </c>
      <c r="DZ12" s="175" t="s">
        <v>1180</v>
      </c>
      <c r="EA12" s="175">
        <f>SQRT((G2952-G$2)^2+(H2952-H$2)^2)</f>
        <v>4784144.4134662151</v>
      </c>
      <c r="EB12" s="175">
        <v>528800</v>
      </c>
      <c r="EC12" s="175">
        <v>4754830</v>
      </c>
      <c r="ED12" s="175" t="s">
        <v>1180</v>
      </c>
      <c r="EE12" s="175">
        <f>SQRT((G66-G$2)^2+(H66-H$2)^2)</f>
        <v>4628176.2031973246</v>
      </c>
      <c r="EF12" s="175">
        <v>441509</v>
      </c>
      <c r="EG12" s="175">
        <v>4607069</v>
      </c>
      <c r="EH12" s="175" t="s">
        <v>892</v>
      </c>
      <c r="EI12" s="175">
        <f>SQRT((G120-G$2)^2+(H120-H$2)^2)</f>
        <v>4815969.5501572685</v>
      </c>
      <c r="EJ12" s="175">
        <v>504339</v>
      </c>
      <c r="EK12" s="175">
        <v>4789489</v>
      </c>
      <c r="EL12" s="175" t="s">
        <v>908</v>
      </c>
      <c r="EM12" s="175">
        <f>SQRT((G114-G$2)^2+(H114-H$2)^2)</f>
        <v>4795558.2848435901</v>
      </c>
      <c r="EN12" s="175">
        <v>562826</v>
      </c>
      <c r="EO12" s="175">
        <v>4762416</v>
      </c>
      <c r="EP12" s="175" t="s">
        <v>907</v>
      </c>
      <c r="EQ12" s="175">
        <f>SQRT((G26-G$2)^2+(H26-H$2)^2)</f>
        <v>4820302.5125504313</v>
      </c>
      <c r="ER12" s="175">
        <v>504300</v>
      </c>
      <c r="ES12" s="175">
        <v>4793850</v>
      </c>
      <c r="ET12" s="175" t="s">
        <v>1178</v>
      </c>
      <c r="EU12" s="175">
        <f>SQRT((G2953-G$2)^2+(H2953-H$2)^2)</f>
        <v>4784144.4134662151</v>
      </c>
      <c r="EV12" s="175">
        <v>528800</v>
      </c>
      <c r="EW12" s="175">
        <v>4754830</v>
      </c>
      <c r="EX12" s="175" t="s">
        <v>1180</v>
      </c>
      <c r="EY12" s="175">
        <f>SQRT((G133-G$2)^2+(H133-H$2)^2)</f>
        <v>4835980.8775185412</v>
      </c>
      <c r="EZ12" s="175">
        <v>596515</v>
      </c>
      <c r="FA12" s="175">
        <v>4799050</v>
      </c>
      <c r="FB12" s="175" t="s">
        <v>911</v>
      </c>
      <c r="FC12" s="175">
        <f>SQRT((G2954-G$2)^2+(H2954-H$2)^2)</f>
        <v>4784144.4134662151</v>
      </c>
      <c r="FD12" s="175">
        <v>528800</v>
      </c>
      <c r="FE12" s="175">
        <v>4754830</v>
      </c>
      <c r="FF12" s="175" t="s">
        <v>1180</v>
      </c>
      <c r="FG12" s="175">
        <f>SQRT((G2955-G$2)^2+(H2955-H$2)^2)</f>
        <v>4784144.4134662151</v>
      </c>
      <c r="FH12" s="175">
        <v>528800</v>
      </c>
      <c r="FI12" s="175">
        <v>4754830</v>
      </c>
      <c r="FJ12" s="175" t="s">
        <v>1180</v>
      </c>
      <c r="FK12" s="175">
        <f>SQRT((G130-G$2)^2+(H130-H$2)^2)</f>
        <v>4835980.8775185412</v>
      </c>
      <c r="FL12" s="175">
        <v>596515</v>
      </c>
      <c r="FM12" s="175">
        <v>4799050</v>
      </c>
      <c r="FN12" s="175" t="s">
        <v>911</v>
      </c>
      <c r="FO12" s="175">
        <f>SQRT((G2900-G$2)^2+(H2900-H$2)^2)</f>
        <v>4772481.6134690344</v>
      </c>
      <c r="FP12" s="175">
        <v>521530</v>
      </c>
      <c r="FQ12" s="175">
        <v>4743900</v>
      </c>
      <c r="FR12" s="175" t="s">
        <v>1199</v>
      </c>
      <c r="FS12" s="175">
        <f>SQRT((G2956-G$2)^2+(H2956-H$2)^2)</f>
        <v>4784144.4134662151</v>
      </c>
      <c r="FT12" s="175">
        <v>528800</v>
      </c>
      <c r="FU12" s="175">
        <v>4754830</v>
      </c>
      <c r="FV12" s="175" t="s">
        <v>1180</v>
      </c>
      <c r="FW12" s="175">
        <f>SQRT((G2957-G$2)^2+(H2957-H$2)^2)</f>
        <v>4784144.4134662151</v>
      </c>
      <c r="FX12" s="175">
        <v>528800</v>
      </c>
      <c r="FY12" s="175">
        <v>4754830</v>
      </c>
      <c r="FZ12" s="175" t="s">
        <v>1180</v>
      </c>
      <c r="GA12" s="175">
        <f>SQRT((G2958-G$2)^2+(H2958-H$2)^2)</f>
        <v>4784144.4134662151</v>
      </c>
      <c r="GB12" s="175">
        <v>528800</v>
      </c>
      <c r="GC12" s="175">
        <v>4754830</v>
      </c>
      <c r="GD12" s="175" t="s">
        <v>1180</v>
      </c>
      <c r="GE12" s="175">
        <f>SQRT((G2959-G$2)^2+(H2959-H$2)^2)</f>
        <v>4784144.4134662151</v>
      </c>
      <c r="GF12" s="175">
        <v>528800</v>
      </c>
      <c r="GG12" s="175">
        <v>4754830</v>
      </c>
      <c r="GH12" s="175" t="s">
        <v>1180</v>
      </c>
      <c r="GI12" s="175">
        <f>SQRT((G2960-G$2)^2+(H2960-H$2)^2)</f>
        <v>4784144.4134662151</v>
      </c>
      <c r="GJ12" s="175">
        <v>528800</v>
      </c>
      <c r="GK12" s="175">
        <v>4754830</v>
      </c>
      <c r="GL12" s="175" t="s">
        <v>1180</v>
      </c>
      <c r="GM12" s="175">
        <f>SQRT((G2961-G$2)^2+(H2961-H$2)^2)</f>
        <v>4784144.4134662151</v>
      </c>
      <c r="GN12" s="175">
        <v>528800</v>
      </c>
      <c r="GO12" s="175">
        <v>4754830</v>
      </c>
      <c r="GP12" s="175" t="s">
        <v>1180</v>
      </c>
      <c r="GQ12" s="175">
        <f>SQRT((G2843-G$2)^2+(H2843-H$2)^2)</f>
        <v>4822761.3228211906</v>
      </c>
      <c r="GR12" s="175">
        <v>553880</v>
      </c>
      <c r="GS12" s="175">
        <v>4790850</v>
      </c>
      <c r="GT12" s="175" t="s">
        <v>1186</v>
      </c>
    </row>
    <row r="13" spans="1:203" ht="13.2" x14ac:dyDescent="0.25">
      <c r="A13" s="176">
        <f t="shared" si="3"/>
        <v>4774767.8612503251</v>
      </c>
      <c r="B13" s="243" t="s">
        <v>876</v>
      </c>
      <c r="C13" s="182" t="s">
        <v>233</v>
      </c>
      <c r="D13" s="243" t="s">
        <v>274</v>
      </c>
      <c r="E13" s="243" t="s">
        <v>275</v>
      </c>
      <c r="F13" s="181" t="s">
        <v>276</v>
      </c>
      <c r="G13" s="183">
        <v>524235</v>
      </c>
      <c r="H13" s="183">
        <v>4745902</v>
      </c>
      <c r="I13" s="184" t="e">
        <f>VLOOKUP(LEFT(C13,6),#REF!,3,0)</f>
        <v>#REF!</v>
      </c>
      <c r="K13" s="175">
        <f>SQRT((G152-G$2)^2+(H152-H$2)^2)</f>
        <v>4819115.2312540729</v>
      </c>
      <c r="L13" s="175">
        <v>503436</v>
      </c>
      <c r="M13" s="175">
        <v>4792747</v>
      </c>
      <c r="N13" s="175" t="s">
        <v>914</v>
      </c>
      <c r="O13" s="175">
        <f>SQRT((G655-G$2)^2+(H655-H$2)^2)</f>
        <v>4769095.931096375</v>
      </c>
      <c r="P13" s="175">
        <v>526000</v>
      </c>
      <c r="Q13" s="175">
        <v>4740000</v>
      </c>
      <c r="R13" s="175" t="s">
        <v>928</v>
      </c>
      <c r="S13" s="175">
        <f>SQRT((G656-G$2)^2+(H656-H$2)^2)</f>
        <v>4769095.931096375</v>
      </c>
      <c r="T13" s="175">
        <v>526000</v>
      </c>
      <c r="U13" s="175">
        <v>4740000</v>
      </c>
      <c r="V13" s="175" t="s">
        <v>928</v>
      </c>
      <c r="W13" s="175">
        <f>SQRT((G657-G$2)^2+(H657-H$2)^2)</f>
        <v>4769095.931096375</v>
      </c>
      <c r="X13" s="175">
        <v>526000</v>
      </c>
      <c r="Y13" s="175">
        <v>4740000</v>
      </c>
      <c r="Z13" s="175" t="s">
        <v>928</v>
      </c>
      <c r="AA13" s="175">
        <f>SQRT((G288-G$2)^2+(H288-H$2)^2)</f>
        <v>4820369.6730298605</v>
      </c>
      <c r="AB13" s="175">
        <v>496371</v>
      </c>
      <c r="AC13" s="175">
        <v>4794745</v>
      </c>
      <c r="AD13" s="175" t="s">
        <v>917</v>
      </c>
      <c r="AE13" s="175">
        <f>SQRT((G289-G$2)^2+(H289-H$2)^2)</f>
        <v>4820369.6730298605</v>
      </c>
      <c r="AF13" s="175">
        <v>496371</v>
      </c>
      <c r="AG13" s="175">
        <v>4794745</v>
      </c>
      <c r="AH13" s="175" t="s">
        <v>917</v>
      </c>
      <c r="AI13" s="175">
        <f>SQRT((G217-G$2)^2+(H217-H$2)^2)</f>
        <v>4827918.6458265847</v>
      </c>
      <c r="AJ13" s="175">
        <v>500708</v>
      </c>
      <c r="AK13" s="175">
        <v>4801884</v>
      </c>
      <c r="AL13" s="175" t="s">
        <v>873</v>
      </c>
      <c r="AQ13" s="175">
        <f>SQRT((G164-G$2)^2+(H164-H$2)^2)</f>
        <v>4816575.5349008078</v>
      </c>
      <c r="AR13" s="175">
        <v>574066</v>
      </c>
      <c r="AS13" s="175">
        <v>4782243</v>
      </c>
      <c r="AT13" s="175" t="s">
        <v>915</v>
      </c>
      <c r="AU13" s="175">
        <f>SQRT((G218-G$2)^2+(H218-H$2)^2)</f>
        <v>4827918.6458265847</v>
      </c>
      <c r="AV13" s="175">
        <v>500708</v>
      </c>
      <c r="AW13" s="175">
        <v>4801884</v>
      </c>
      <c r="AX13" s="175" t="s">
        <v>873</v>
      </c>
      <c r="AY13" s="175">
        <f>SQRT((G219-G$2)^2+(H219-H$2)^2)</f>
        <v>4827918.6458265847</v>
      </c>
      <c r="AZ13" s="175">
        <v>500708</v>
      </c>
      <c r="BA13" s="175">
        <v>4801884</v>
      </c>
      <c r="BB13" s="175" t="s">
        <v>873</v>
      </c>
      <c r="BC13" s="175">
        <f>SQRT((G294-G$2)^2+(H294-H$2)^2)</f>
        <v>4820369.6730298605</v>
      </c>
      <c r="BD13" s="175">
        <v>496371</v>
      </c>
      <c r="BE13" s="175">
        <v>4794745</v>
      </c>
      <c r="BF13" s="175" t="s">
        <v>917</v>
      </c>
      <c r="BG13" s="175">
        <f>SQRT((G295-G$2)^2+(H295-H$2)^2)</f>
        <v>4820369.6730298605</v>
      </c>
      <c r="BH13" s="175">
        <v>496371</v>
      </c>
      <c r="BI13" s="175">
        <v>4794745</v>
      </c>
      <c r="BJ13" s="175" t="s">
        <v>917</v>
      </c>
      <c r="BK13" s="175">
        <f>SQRT((G222-G$2)^2+(H222-H$2)^2)</f>
        <v>4827918.6458265847</v>
      </c>
      <c r="BL13" s="175">
        <v>500708</v>
      </c>
      <c r="BM13" s="175">
        <v>4801884</v>
      </c>
      <c r="BN13" s="175" t="s">
        <v>873</v>
      </c>
      <c r="BO13" s="175">
        <f>SQRT((G297-G$2)^2+(H297-H$2)^2)</f>
        <v>4820369.6730298605</v>
      </c>
      <c r="BP13" s="175">
        <v>496371</v>
      </c>
      <c r="BQ13" s="175">
        <v>4794745</v>
      </c>
      <c r="BR13" s="175" t="s">
        <v>917</v>
      </c>
      <c r="BS13" s="175">
        <f>SQRT((G661-G$2)^2+(H661-H$2)^2)</f>
        <v>4769095.931096375</v>
      </c>
      <c r="BT13" s="175">
        <v>526000</v>
      </c>
      <c r="BU13" s="175">
        <v>4740000</v>
      </c>
      <c r="BV13" s="175" t="s">
        <v>928</v>
      </c>
      <c r="CA13" s="175">
        <f>SQRT((G3014-G$2)^2+(H3014-H$2)^2)</f>
        <v>4795816.0447174162</v>
      </c>
      <c r="CB13" s="175">
        <v>561263</v>
      </c>
      <c r="CC13" s="175">
        <v>4762860</v>
      </c>
      <c r="CD13" s="175" t="s">
        <v>1064</v>
      </c>
      <c r="CI13" s="175">
        <f>SQRT((G160-G$2)^2+(H160-H$2)^2)</f>
        <v>4819115.2312540729</v>
      </c>
      <c r="CJ13" s="175">
        <v>503436</v>
      </c>
      <c r="CK13" s="175">
        <v>4792747</v>
      </c>
      <c r="CL13" s="175" t="s">
        <v>914</v>
      </c>
      <c r="CQ13" s="175">
        <f>SQRT((G19-G$2)^2+(H19-H$2)^2)</f>
        <v>4817933.0317242891</v>
      </c>
      <c r="CR13" s="175">
        <v>502734</v>
      </c>
      <c r="CS13" s="175">
        <v>4791632</v>
      </c>
      <c r="CT13" s="175" t="s">
        <v>879</v>
      </c>
      <c r="CY13" s="175">
        <f>SQRT((G18-G$2)^2+(H18-H$2)^2)</f>
        <v>4817933.0317242891</v>
      </c>
      <c r="CZ13" s="175">
        <v>502734</v>
      </c>
      <c r="DA13" s="175">
        <v>4791632</v>
      </c>
      <c r="DB13" s="175" t="s">
        <v>879</v>
      </c>
      <c r="DG13" s="175">
        <f>SQRT((G70-G$2)^2+(H70-H$2)^2)</f>
        <v>4814766.751241954</v>
      </c>
      <c r="DH13" s="175">
        <v>513703</v>
      </c>
      <c r="DI13" s="175">
        <v>4787284</v>
      </c>
      <c r="DJ13" s="175" t="s">
        <v>895</v>
      </c>
      <c r="DW13" s="175">
        <f>SQRT((G2999-G$2)^2+(H2999-H$2)^2)</f>
        <v>4795816.0447174162</v>
      </c>
      <c r="DX13" s="175">
        <v>561263</v>
      </c>
      <c r="DY13" s="175">
        <v>4762860</v>
      </c>
      <c r="DZ13" s="175" t="s">
        <v>1064</v>
      </c>
      <c r="EA13" s="175">
        <f>SQRT((G3000-G$2)^2+(H3000-H$2)^2)</f>
        <v>4795816.0447174162</v>
      </c>
      <c r="EB13" s="175">
        <v>561263</v>
      </c>
      <c r="EC13" s="175">
        <v>4762860</v>
      </c>
      <c r="ED13" s="175" t="s">
        <v>1064</v>
      </c>
      <c r="EE13" s="175">
        <f>SQRT((G67-G$2)^2+(H67-H$2)^2)</f>
        <v>4486923.7341542812</v>
      </c>
      <c r="EF13" s="175">
        <v>460706</v>
      </c>
      <c r="EG13" s="175">
        <v>4463209</v>
      </c>
      <c r="EH13" s="175" t="s">
        <v>893</v>
      </c>
      <c r="EI13" s="175">
        <f>SQRT((G122-G$2)^2+(H122-H$2)^2)</f>
        <v>4708809.2265400812</v>
      </c>
      <c r="EJ13" s="175">
        <v>603582</v>
      </c>
      <c r="EK13" s="175">
        <v>4669965</v>
      </c>
      <c r="EL13" s="175" t="s">
        <v>910</v>
      </c>
      <c r="EM13" s="175">
        <f>SQRT((G118-G$2)^2+(H118-H$2)^2)</f>
        <v>4811529.1976667875</v>
      </c>
      <c r="EN13" s="175">
        <v>524100</v>
      </c>
      <c r="EO13" s="175">
        <v>4782900</v>
      </c>
      <c r="EP13" s="175" t="s">
        <v>1184</v>
      </c>
      <c r="EQ13" s="175">
        <f>SQRT((G33-G$2)^2+(H33-H$2)^2)</f>
        <v>4817935.9843090484</v>
      </c>
      <c r="ER13" s="175">
        <v>502400</v>
      </c>
      <c r="ES13" s="175">
        <v>4791670</v>
      </c>
      <c r="ET13" s="175" t="s">
        <v>1170</v>
      </c>
      <c r="EU13" s="175">
        <f>SQRT((G3001-G$2)^2+(H3001-H$2)^2)</f>
        <v>4795816.0447174162</v>
      </c>
      <c r="EV13" s="175">
        <v>561263</v>
      </c>
      <c r="EW13" s="175">
        <v>4762860</v>
      </c>
      <c r="EX13" s="175" t="s">
        <v>1064</v>
      </c>
      <c r="EY13" s="175">
        <f>SQRT((G141-G$2)^2+(H141-H$2)^2)</f>
        <v>4771388.0587763973</v>
      </c>
      <c r="EZ13" s="175">
        <v>613385</v>
      </c>
      <c r="FA13" s="175">
        <v>4731797</v>
      </c>
      <c r="FB13" s="175" t="s">
        <v>912</v>
      </c>
      <c r="FC13" s="175">
        <f>SQRT((G3002-G$2)^2+(H3002-H$2)^2)</f>
        <v>4795816.0447174162</v>
      </c>
      <c r="FD13" s="175">
        <v>561263</v>
      </c>
      <c r="FE13" s="175">
        <v>4762860</v>
      </c>
      <c r="FF13" s="175" t="s">
        <v>1064</v>
      </c>
      <c r="FG13" s="175">
        <f>SQRT((G3003-G$2)^2+(H3003-H$2)^2)</f>
        <v>4795816.0447174162</v>
      </c>
      <c r="FH13" s="175">
        <v>561263</v>
      </c>
      <c r="FI13" s="175">
        <v>4762860</v>
      </c>
      <c r="FJ13" s="175" t="s">
        <v>1064</v>
      </c>
      <c r="FK13" s="175">
        <f>SQRT((G138-G$2)^2+(H138-H$2)^2)</f>
        <v>4771388.0587763973</v>
      </c>
      <c r="FL13" s="175">
        <v>613385</v>
      </c>
      <c r="FM13" s="175">
        <v>4731797</v>
      </c>
      <c r="FN13" s="175" t="s">
        <v>912</v>
      </c>
      <c r="FO13" s="175">
        <f>SQRT((G2948-G$2)^2+(H2948-H$2)^2)</f>
        <v>4784144.4134662151</v>
      </c>
      <c r="FP13" s="175">
        <v>528800</v>
      </c>
      <c r="FQ13" s="175">
        <v>4754830</v>
      </c>
      <c r="FR13" s="175" t="s">
        <v>1180</v>
      </c>
      <c r="FS13" s="175">
        <f>SQRT((G3004-G$2)^2+(H3004-H$2)^2)</f>
        <v>4795816.0447174162</v>
      </c>
      <c r="FT13" s="175">
        <v>561263</v>
      </c>
      <c r="FU13" s="175">
        <v>4762860</v>
      </c>
      <c r="FV13" s="175" t="s">
        <v>1064</v>
      </c>
      <c r="FW13" s="175">
        <f>SQRT((G3005-G$2)^2+(H3005-H$2)^2)</f>
        <v>4795816.0447174162</v>
      </c>
      <c r="FX13" s="175">
        <v>561263</v>
      </c>
      <c r="FY13" s="175">
        <v>4762860</v>
      </c>
      <c r="FZ13" s="175" t="s">
        <v>1064</v>
      </c>
      <c r="GA13" s="175">
        <f>SQRT((G3006-G$2)^2+(H3006-H$2)^2)</f>
        <v>4795816.0447174162</v>
      </c>
      <c r="GB13" s="175">
        <v>561263</v>
      </c>
      <c r="GC13" s="175">
        <v>4762860</v>
      </c>
      <c r="GD13" s="175" t="s">
        <v>1064</v>
      </c>
      <c r="GE13" s="175">
        <f>SQRT((G3007-G$2)^2+(H3007-H$2)^2)</f>
        <v>4795816.0447174162</v>
      </c>
      <c r="GF13" s="175">
        <v>561263</v>
      </c>
      <c r="GG13" s="175">
        <v>4762860</v>
      </c>
      <c r="GH13" s="175" t="s">
        <v>1064</v>
      </c>
      <c r="GI13" s="175">
        <f>SQRT((G3008-G$2)^2+(H3008-H$2)^2)</f>
        <v>4795816.0447174162</v>
      </c>
      <c r="GJ13" s="175">
        <v>561263</v>
      </c>
      <c r="GK13" s="175">
        <v>4762860</v>
      </c>
      <c r="GL13" s="175" t="s">
        <v>1064</v>
      </c>
      <c r="GM13" s="175">
        <f>SQRT((G3009-G$2)^2+(H3009-H$2)^2)</f>
        <v>4795816.0447174162</v>
      </c>
      <c r="GN13" s="175">
        <v>561263</v>
      </c>
      <c r="GO13" s="175">
        <v>4762860</v>
      </c>
      <c r="GP13" s="175" t="s">
        <v>1064</v>
      </c>
      <c r="GQ13" s="175">
        <f>SQRT((G2891-G$2)^2+(H2891-H$2)^2)</f>
        <v>4772481.6134690344</v>
      </c>
      <c r="GR13" s="175">
        <v>521530</v>
      </c>
      <c r="GS13" s="175">
        <v>4743900</v>
      </c>
      <c r="GT13" s="175" t="s">
        <v>1199</v>
      </c>
    </row>
    <row r="14" spans="1:203" ht="13.2" x14ac:dyDescent="0.25">
      <c r="A14" s="176">
        <f t="shared" si="3"/>
        <v>4830776.8898703037</v>
      </c>
      <c r="B14" s="243" t="s">
        <v>877</v>
      </c>
      <c r="C14" s="182" t="s">
        <v>235</v>
      </c>
      <c r="D14" s="243" t="s">
        <v>277</v>
      </c>
      <c r="E14" s="243" t="s">
        <v>278</v>
      </c>
      <c r="F14" s="181" t="s">
        <v>279</v>
      </c>
      <c r="G14" s="183">
        <v>585424</v>
      </c>
      <c r="H14" s="183">
        <v>4795173</v>
      </c>
      <c r="I14" s="184" t="e">
        <f>VLOOKUP(LEFT(C14,6),#REF!,3,0)</f>
        <v>#REF!</v>
      </c>
      <c r="K14" s="175">
        <f>SQRT((G285-G$2)^2+(H285-H$2)^2)</f>
        <v>4820369.6730298605</v>
      </c>
      <c r="L14" s="175">
        <v>496371</v>
      </c>
      <c r="M14" s="175">
        <v>4794745</v>
      </c>
      <c r="N14" s="175" t="s">
        <v>917</v>
      </c>
      <c r="O14" s="175">
        <f>SQRT((G665-G$2)^2+(H665-H$2)^2)</f>
        <v>4830572.241636388</v>
      </c>
      <c r="P14" s="175">
        <v>589658</v>
      </c>
      <c r="Q14" s="175">
        <v>4794448</v>
      </c>
      <c r="R14" s="175" t="s">
        <v>929</v>
      </c>
      <c r="S14" s="175">
        <f>SQRT((G666-G$2)^2+(H666-H$2)^2)</f>
        <v>4830572.241636388</v>
      </c>
      <c r="T14" s="175">
        <v>589658</v>
      </c>
      <c r="U14" s="175">
        <v>4794448</v>
      </c>
      <c r="V14" s="175" t="s">
        <v>929</v>
      </c>
      <c r="W14" s="175">
        <f>SQRT((G667-G$2)^2+(H667-H$2)^2)</f>
        <v>4830572.241636388</v>
      </c>
      <c r="X14" s="175">
        <v>589658</v>
      </c>
      <c r="Y14" s="175">
        <v>4794448</v>
      </c>
      <c r="Z14" s="175" t="s">
        <v>929</v>
      </c>
      <c r="AA14" s="175">
        <f>SQRT((G537-G$2)^2+(H537-H$2)^2)</f>
        <v>4816473.723367854</v>
      </c>
      <c r="AB14" s="175">
        <v>505278</v>
      </c>
      <c r="AC14" s="175">
        <v>4789897</v>
      </c>
      <c r="AD14" s="175" t="s">
        <v>919</v>
      </c>
      <c r="AE14" s="175">
        <f>SQRT((G2553-G$2)^2+(H2553-H$2)^2)</f>
        <v>4802358.8708519069</v>
      </c>
      <c r="AF14" s="175">
        <v>501641</v>
      </c>
      <c r="AG14" s="175">
        <v>4776087</v>
      </c>
      <c r="AH14" s="175" t="s">
        <v>1040</v>
      </c>
      <c r="AI14" s="175">
        <f>SQRT((G290-G$2)^2+(H290-H$2)^2)</f>
        <v>4820369.6730298605</v>
      </c>
      <c r="AJ14" s="175">
        <v>496371</v>
      </c>
      <c r="AK14" s="175">
        <v>4794745</v>
      </c>
      <c r="AL14" s="175" t="s">
        <v>917</v>
      </c>
      <c r="AQ14" s="175">
        <f>SQRT((G188-G$2)^2+(H188-H$2)^2)</f>
        <v>4772481.6134690344</v>
      </c>
      <c r="AR14" s="175">
        <v>521530</v>
      </c>
      <c r="AS14" s="175">
        <v>4743900</v>
      </c>
      <c r="AT14" s="175" t="s">
        <v>1199</v>
      </c>
      <c r="AU14" s="175">
        <f>SQRT((G292-G$2)^2+(H292-H$2)^2)</f>
        <v>4820369.6730298605</v>
      </c>
      <c r="AV14" s="175">
        <v>496371</v>
      </c>
      <c r="AW14" s="175">
        <v>4794745</v>
      </c>
      <c r="AX14" s="175" t="s">
        <v>917</v>
      </c>
      <c r="AY14" s="175">
        <f>SQRT((G293-G$2)^2+(H293-H$2)^2)</f>
        <v>4820369.6730298605</v>
      </c>
      <c r="AZ14" s="175">
        <v>496371</v>
      </c>
      <c r="BA14" s="175">
        <v>4794745</v>
      </c>
      <c r="BB14" s="175" t="s">
        <v>917</v>
      </c>
      <c r="BC14" s="175">
        <f>SQRT((G332-G$2)^2+(H332-H$2)^2)</f>
        <v>4827442.5011554509</v>
      </c>
      <c r="BD14" s="175">
        <v>514481</v>
      </c>
      <c r="BE14" s="175">
        <v>4799949</v>
      </c>
      <c r="BF14" s="175" t="s">
        <v>918</v>
      </c>
      <c r="BG14" s="175">
        <f>SQRT((G333-G$2)^2+(H333-H$2)^2)</f>
        <v>4827442.5011554509</v>
      </c>
      <c r="BH14" s="175">
        <v>514481</v>
      </c>
      <c r="BI14" s="175">
        <v>4799949</v>
      </c>
      <c r="BJ14" s="175" t="s">
        <v>918</v>
      </c>
      <c r="BK14" s="175">
        <f>SQRT((G296-G$2)^2+(H296-H$2)^2)</f>
        <v>4820369.6730298605</v>
      </c>
      <c r="BL14" s="175">
        <v>496371</v>
      </c>
      <c r="BM14" s="175">
        <v>4794745</v>
      </c>
      <c r="BN14" s="175" t="s">
        <v>917</v>
      </c>
      <c r="BO14" s="175">
        <f>SQRT((G605-G$2)^2+(H605-H$2)^2)</f>
        <v>4794838.8117011813</v>
      </c>
      <c r="BP14" s="175">
        <v>540036</v>
      </c>
      <c r="BQ14" s="175">
        <v>4764330</v>
      </c>
      <c r="BR14" s="175" t="s">
        <v>902</v>
      </c>
      <c r="CA14" s="175">
        <f>SQRT((G3062-G$2)^2+(H3062-H$2)^2)</f>
        <v>4821790.2155216169</v>
      </c>
      <c r="CB14" s="175">
        <v>501400</v>
      </c>
      <c r="CC14" s="175">
        <v>4795650</v>
      </c>
      <c r="CD14" s="175" t="s">
        <v>1188</v>
      </c>
      <c r="CI14" s="175">
        <f>SQRT((G301-G$2)^2+(H301-H$2)^2)</f>
        <v>4820369.6730298605</v>
      </c>
      <c r="CJ14" s="175">
        <v>496371</v>
      </c>
      <c r="CK14" s="175">
        <v>4794745</v>
      </c>
      <c r="CL14" s="175" t="s">
        <v>917</v>
      </c>
      <c r="CQ14" s="175">
        <f>SQRT((G38-G$2)^2+(H38-H$2)^2)</f>
        <v>4817935.9843090484</v>
      </c>
      <c r="CR14" s="175">
        <v>502400</v>
      </c>
      <c r="CS14" s="175">
        <v>4791670</v>
      </c>
      <c r="CT14" s="175" t="s">
        <v>1170</v>
      </c>
      <c r="CY14" s="175">
        <f>SQRT((G50-G$2)^2+(H50-H$2)^2)</f>
        <v>4774664.3960279552</v>
      </c>
      <c r="CZ14" s="175">
        <v>524044</v>
      </c>
      <c r="DA14" s="175">
        <v>4745819</v>
      </c>
      <c r="DB14" s="175" t="s">
        <v>882</v>
      </c>
      <c r="DG14" s="175">
        <f>SQRT((G72-G$2)^2+(H72-H$2)^2)</f>
        <v>4819226.2768188212</v>
      </c>
      <c r="DH14" s="175">
        <v>511966</v>
      </c>
      <c r="DI14" s="175">
        <v>4791955</v>
      </c>
      <c r="DJ14" s="175" t="s">
        <v>896</v>
      </c>
      <c r="DW14" s="175">
        <f>SQRT((G3047-G$2)^2+(H3047-H$2)^2)</f>
        <v>4821790.2155216169</v>
      </c>
      <c r="DX14" s="175">
        <v>501400</v>
      </c>
      <c r="DY14" s="175">
        <v>4795650</v>
      </c>
      <c r="DZ14" s="175" t="s">
        <v>1188</v>
      </c>
      <c r="EA14" s="175">
        <f>SQRT((G3048-G$2)^2+(H3048-H$2)^2)</f>
        <v>4821790.2155216169</v>
      </c>
      <c r="EB14" s="175">
        <v>501400</v>
      </c>
      <c r="EC14" s="175">
        <v>4795650</v>
      </c>
      <c r="ED14" s="175" t="s">
        <v>1188</v>
      </c>
      <c r="EE14" s="175">
        <f>SQRT((G74-G$2)^2+(H74-H$2)^2)</f>
        <v>4772171.6872824263</v>
      </c>
      <c r="EF14" s="175">
        <v>522150</v>
      </c>
      <c r="EG14" s="175">
        <v>4743520</v>
      </c>
      <c r="EH14" s="175" t="s">
        <v>1172</v>
      </c>
      <c r="EI14" s="175">
        <f>SQRT((G132-G$2)^2+(H132-H$2)^2)</f>
        <v>4835980.8775185412</v>
      </c>
      <c r="EJ14" s="175">
        <v>596515</v>
      </c>
      <c r="EK14" s="175">
        <v>4799050</v>
      </c>
      <c r="EL14" s="175" t="s">
        <v>911</v>
      </c>
      <c r="EM14" s="175">
        <f>SQRT((G126-G$2)^2+(H126-H$2)^2)</f>
        <v>4708809.2265400812</v>
      </c>
      <c r="EN14" s="175">
        <v>603582</v>
      </c>
      <c r="EO14" s="175">
        <v>4669965</v>
      </c>
      <c r="EP14" s="175" t="s">
        <v>910</v>
      </c>
      <c r="EQ14" s="175">
        <f>SQRT((G43-G$2)^2+(H43-H$2)^2)</f>
        <v>4818802.0733891949</v>
      </c>
      <c r="ER14" s="175">
        <v>511670</v>
      </c>
      <c r="ES14" s="175">
        <v>4791560</v>
      </c>
      <c r="ET14" s="175" t="s">
        <v>1176</v>
      </c>
      <c r="EU14" s="175">
        <f>SQRT((G3049-G$2)^2+(H3049-H$2)^2)</f>
        <v>4821790.2155216169</v>
      </c>
      <c r="EV14" s="175">
        <v>501400</v>
      </c>
      <c r="EW14" s="175">
        <v>4795650</v>
      </c>
      <c r="EX14" s="175" t="s">
        <v>1188</v>
      </c>
      <c r="EY14" s="175">
        <f>SQRT((G2846-G$2)^2+(H2846-H$2)^2)</f>
        <v>4822761.3228211906</v>
      </c>
      <c r="EZ14" s="175">
        <v>553880</v>
      </c>
      <c r="FA14" s="175">
        <v>4790850</v>
      </c>
      <c r="FB14" s="175" t="s">
        <v>1186</v>
      </c>
      <c r="FC14" s="175">
        <f>SQRT((G3050-G$2)^2+(H3050-H$2)^2)</f>
        <v>4821790.2155216169</v>
      </c>
      <c r="FD14" s="175">
        <v>501400</v>
      </c>
      <c r="FE14" s="175">
        <v>4795650</v>
      </c>
      <c r="FF14" s="175" t="s">
        <v>1188</v>
      </c>
      <c r="FG14" s="175">
        <f>SQRT((G3051-G$2)^2+(H3051-H$2)^2)</f>
        <v>4821790.2155216169</v>
      </c>
      <c r="FH14" s="175">
        <v>501400</v>
      </c>
      <c r="FI14" s="175">
        <v>4795650</v>
      </c>
      <c r="FJ14" s="175" t="s">
        <v>1188</v>
      </c>
      <c r="FK14" s="175">
        <f>SQRT((G2844-G$2)^2+(H2844-H$2)^2)</f>
        <v>4822761.3228211906</v>
      </c>
      <c r="FL14" s="175">
        <v>553880</v>
      </c>
      <c r="FM14" s="175">
        <v>4790850</v>
      </c>
      <c r="FN14" s="175" t="s">
        <v>1186</v>
      </c>
      <c r="FO14" s="175">
        <f>SQRT((G2996-G$2)^2+(H2996-H$2)^2)</f>
        <v>4795816.0447174162</v>
      </c>
      <c r="FP14" s="175">
        <v>561263</v>
      </c>
      <c r="FQ14" s="175">
        <v>4762860</v>
      </c>
      <c r="FR14" s="175" t="s">
        <v>1064</v>
      </c>
      <c r="FS14" s="175">
        <f>SQRT((G3052-G$2)^2+(H3052-H$2)^2)</f>
        <v>4821790.2155216169</v>
      </c>
      <c r="FT14" s="175">
        <v>501400</v>
      </c>
      <c r="FU14" s="175">
        <v>4795650</v>
      </c>
      <c r="FV14" s="175" t="s">
        <v>1188</v>
      </c>
      <c r="FW14" s="175">
        <f>SQRT((G3053-G$2)^2+(H3053-H$2)^2)</f>
        <v>4821790.2155216169</v>
      </c>
      <c r="FX14" s="175">
        <v>501400</v>
      </c>
      <c r="FY14" s="175">
        <v>4795650</v>
      </c>
      <c r="FZ14" s="175" t="s">
        <v>1188</v>
      </c>
      <c r="GA14" s="175">
        <f>SQRT((G3054-G$2)^2+(H3054-H$2)^2)</f>
        <v>4821790.2155216169</v>
      </c>
      <c r="GB14" s="175">
        <v>501400</v>
      </c>
      <c r="GC14" s="175">
        <v>4795650</v>
      </c>
      <c r="GD14" s="175" t="s">
        <v>1188</v>
      </c>
      <c r="GE14" s="175">
        <f>SQRT((G3055-G$2)^2+(H3055-H$2)^2)</f>
        <v>4821790.2155216169</v>
      </c>
      <c r="GF14" s="175">
        <v>501400</v>
      </c>
      <c r="GG14" s="175">
        <v>4795650</v>
      </c>
      <c r="GH14" s="175" t="s">
        <v>1188</v>
      </c>
      <c r="GI14" s="175">
        <f>SQRT((G3056-G$2)^2+(H3056-H$2)^2)</f>
        <v>4821790.2155216169</v>
      </c>
      <c r="GJ14" s="175">
        <v>501400</v>
      </c>
      <c r="GK14" s="175">
        <v>4795650</v>
      </c>
      <c r="GL14" s="175" t="s">
        <v>1188</v>
      </c>
      <c r="GM14" s="175">
        <f>SQRT((G3057-G$2)^2+(H3057-H$2)^2)</f>
        <v>4821790.2155216169</v>
      </c>
      <c r="GN14" s="175">
        <v>501400</v>
      </c>
      <c r="GO14" s="175">
        <v>4795650</v>
      </c>
      <c r="GP14" s="175" t="s">
        <v>1188</v>
      </c>
      <c r="GQ14" s="175">
        <f>SQRT((G2939-G$2)^2+(H2939-H$2)^2)</f>
        <v>4784144.4134662151</v>
      </c>
      <c r="GR14" s="175">
        <v>528800</v>
      </c>
      <c r="GS14" s="175">
        <v>4754830</v>
      </c>
      <c r="GT14" s="175" t="s">
        <v>1180</v>
      </c>
    </row>
    <row r="15" spans="1:203" ht="13.2" x14ac:dyDescent="0.25">
      <c r="A15" s="176">
        <f t="shared" si="3"/>
        <v>4830776.8898703037</v>
      </c>
      <c r="B15" s="243" t="s">
        <v>877</v>
      </c>
      <c r="C15" s="182" t="s">
        <v>233</v>
      </c>
      <c r="D15" s="243" t="s">
        <v>277</v>
      </c>
      <c r="E15" s="243" t="s">
        <v>278</v>
      </c>
      <c r="F15" s="181" t="s">
        <v>279</v>
      </c>
      <c r="G15" s="183">
        <v>585424</v>
      </c>
      <c r="H15" s="183">
        <v>4795173</v>
      </c>
      <c r="I15" s="184" t="e">
        <f>VLOOKUP(LEFT(C15,6),#REF!,3,0)</f>
        <v>#REF!</v>
      </c>
      <c r="K15" s="175">
        <f>SQRT((G654-G$2)^2+(H654-H$2)^2)</f>
        <v>4769095.931096375</v>
      </c>
      <c r="L15" s="175">
        <v>526000</v>
      </c>
      <c r="M15" s="175">
        <v>4740000</v>
      </c>
      <c r="N15" s="175" t="s">
        <v>928</v>
      </c>
      <c r="AA15" s="175">
        <f>SQRT((G597-G$2)^2+(H597-H$2)^2)</f>
        <v>4794838.8117011813</v>
      </c>
      <c r="AB15" s="175">
        <v>540036</v>
      </c>
      <c r="AC15" s="175">
        <v>4764330</v>
      </c>
      <c r="AD15" s="175" t="s">
        <v>902</v>
      </c>
      <c r="AE15" s="175">
        <f>SQRT((G2614-G$2)^2+(H2614-H$2)^2)</f>
        <v>4774552.2497013267</v>
      </c>
      <c r="AF15" s="175">
        <v>524118</v>
      </c>
      <c r="AG15" s="175">
        <v>4745698</v>
      </c>
      <c r="AH15" s="175" t="s">
        <v>1047</v>
      </c>
      <c r="AI15" s="175">
        <f>SQRT((G538-G$2)^2+(H538-H$2)^2)</f>
        <v>4816473.723367854</v>
      </c>
      <c r="AJ15" s="175">
        <v>505278</v>
      </c>
      <c r="AK15" s="175">
        <v>4789897</v>
      </c>
      <c r="AL15" s="175" t="s">
        <v>919</v>
      </c>
      <c r="AQ15" s="175">
        <f>SQRT((G291-G$2)^2+(H291-H$2)^2)</f>
        <v>4820369.6730298605</v>
      </c>
      <c r="AR15" s="175">
        <v>496371</v>
      </c>
      <c r="AS15" s="175">
        <v>4794745</v>
      </c>
      <c r="AT15" s="175" t="s">
        <v>917</v>
      </c>
      <c r="AU15" s="175">
        <f>SQRT((G330-G$2)^2+(H330-H$2)^2)</f>
        <v>4827442.5011554509</v>
      </c>
      <c r="AV15" s="175">
        <v>514481</v>
      </c>
      <c r="AW15" s="175">
        <v>4799949</v>
      </c>
      <c r="AX15" s="175" t="s">
        <v>918</v>
      </c>
      <c r="AY15" s="175">
        <f>SQRT((G331-G$2)^2+(H331-H$2)^2)</f>
        <v>4827442.5011554509</v>
      </c>
      <c r="AZ15" s="175">
        <v>514481</v>
      </c>
      <c r="BA15" s="175">
        <v>4799949</v>
      </c>
      <c r="BB15" s="175" t="s">
        <v>918</v>
      </c>
      <c r="BC15" s="175">
        <f>SQRT((G602-G$2)^2+(H602-H$2)^2)</f>
        <v>4794838.8117011813</v>
      </c>
      <c r="BD15" s="175">
        <v>540036</v>
      </c>
      <c r="BE15" s="175">
        <v>4764330</v>
      </c>
      <c r="BF15" s="175" t="s">
        <v>902</v>
      </c>
      <c r="BG15" s="175">
        <f>SQRT((G603-G$2)^2+(H603-H$2)^2)</f>
        <v>4794838.8117011813</v>
      </c>
      <c r="BH15" s="175">
        <v>540036</v>
      </c>
      <c r="BI15" s="175">
        <v>4764330</v>
      </c>
      <c r="BJ15" s="175" t="s">
        <v>902</v>
      </c>
      <c r="BK15" s="175">
        <f>SQRT((G604-G$2)^2+(H604-H$2)^2)</f>
        <v>4794838.8117011813</v>
      </c>
      <c r="BL15" s="175">
        <v>540036</v>
      </c>
      <c r="BM15" s="175">
        <v>4764330</v>
      </c>
      <c r="BN15" s="175" t="s">
        <v>902</v>
      </c>
      <c r="BO15" s="175">
        <f>SQRT((G696-G$2)^2+(H696-H$2)^2)</f>
        <v>4828228.5918714534</v>
      </c>
      <c r="BP15" s="175">
        <v>510223</v>
      </c>
      <c r="BQ15" s="175">
        <v>4801194</v>
      </c>
      <c r="BR15" s="175" t="s">
        <v>935</v>
      </c>
      <c r="CA15" s="175">
        <f>SQRT((G3110-G$2)^2+(H3110-H$2)^2)</f>
        <v>4772181.1745259631</v>
      </c>
      <c r="CB15" s="175">
        <v>517400</v>
      </c>
      <c r="CC15" s="175">
        <v>4744050</v>
      </c>
      <c r="CD15" s="175" t="s">
        <v>1166</v>
      </c>
      <c r="CI15" s="175">
        <f>SQRT((G541-G$2)^2+(H541-H$2)^2)</f>
        <v>4816473.723367854</v>
      </c>
      <c r="CJ15" s="175">
        <v>505278</v>
      </c>
      <c r="CK15" s="175">
        <v>4789897</v>
      </c>
      <c r="CL15" s="175" t="s">
        <v>919</v>
      </c>
      <c r="CQ15" s="175">
        <f>SQRT((G48-G$2)^2+(H48-H$2)^2)</f>
        <v>4820766.2373236893</v>
      </c>
      <c r="CR15" s="175">
        <v>495846</v>
      </c>
      <c r="CS15" s="175">
        <v>4795198</v>
      </c>
      <c r="CT15" s="175" t="s">
        <v>881</v>
      </c>
      <c r="CY15" s="175">
        <f>SQRT((G52-G$2)^2+(H52-H$2)^2)</f>
        <v>4830363.4535428081</v>
      </c>
      <c r="CZ15" s="175">
        <v>585731</v>
      </c>
      <c r="DA15" s="175">
        <v>4794719</v>
      </c>
      <c r="DB15" s="175" t="s">
        <v>882</v>
      </c>
      <c r="DG15" s="175">
        <f>SQRT((G110-G$2)^2+(H110-H$2)^2)</f>
        <v>4816422.7301345756</v>
      </c>
      <c r="DH15" s="175">
        <v>504374</v>
      </c>
      <c r="DI15" s="175">
        <v>4789941</v>
      </c>
      <c r="DJ15" s="175" t="s">
        <v>906</v>
      </c>
      <c r="DW15" s="175">
        <f>SQRT((G3095-G$2)^2+(H3095-H$2)^2)</f>
        <v>4772181.1745259631</v>
      </c>
      <c r="DX15" s="175">
        <v>517400</v>
      </c>
      <c r="DY15" s="175">
        <v>4744050</v>
      </c>
      <c r="DZ15" s="175" t="s">
        <v>1166</v>
      </c>
      <c r="EA15" s="175">
        <f>SQRT((G3096-G$2)^2+(H3096-H$2)^2)</f>
        <v>4772181.1745259631</v>
      </c>
      <c r="EB15" s="175">
        <v>517400</v>
      </c>
      <c r="EC15" s="175">
        <v>4744050</v>
      </c>
      <c r="ED15" s="175" t="s">
        <v>1166</v>
      </c>
      <c r="EE15" s="175">
        <f>SQRT((G84-G$2)^2+(H84-H$2)^2)</f>
        <v>4826262.8586205291</v>
      </c>
      <c r="EF15" s="175">
        <v>491410</v>
      </c>
      <c r="EG15" s="175">
        <v>4801180</v>
      </c>
      <c r="EH15" s="175" t="s">
        <v>1168</v>
      </c>
      <c r="EI15" s="175">
        <f>SQRT((G140-G$2)^2+(H140-H$2)^2)</f>
        <v>4771388.0587763973</v>
      </c>
      <c r="EJ15" s="175">
        <v>613385</v>
      </c>
      <c r="EK15" s="175">
        <v>4731797</v>
      </c>
      <c r="EL15" s="175" t="s">
        <v>912</v>
      </c>
      <c r="EM15" s="175">
        <f>SQRT((G127-G$2)^2+(H127-H$2)^2)</f>
        <v>4835980.8775185412</v>
      </c>
      <c r="EN15" s="175">
        <v>596515</v>
      </c>
      <c r="EO15" s="175">
        <v>4799050</v>
      </c>
      <c r="EP15" s="175" t="s">
        <v>911</v>
      </c>
      <c r="EQ15" s="175">
        <f>SQRT((G58-G$2)^2+(H58-H$2)^2)</f>
        <v>4649687.9578246968</v>
      </c>
      <c r="ER15" s="175">
        <v>706342</v>
      </c>
      <c r="ES15" s="175">
        <v>4595724</v>
      </c>
      <c r="ET15" s="175" t="s">
        <v>886</v>
      </c>
      <c r="EU15" s="175">
        <f>SQRT((G3097-G$2)^2+(H3097-H$2)^2)</f>
        <v>4772181.1745259631</v>
      </c>
      <c r="EV15" s="175">
        <v>517400</v>
      </c>
      <c r="EW15" s="175">
        <v>4744050</v>
      </c>
      <c r="EX15" s="175" t="s">
        <v>1166</v>
      </c>
      <c r="EY15" s="175">
        <f>SQRT((G2894-G$2)^2+(H2894-H$2)^2)</f>
        <v>4772481.6134690344</v>
      </c>
      <c r="EZ15" s="175">
        <v>521530</v>
      </c>
      <c r="FA15" s="175">
        <v>4743900</v>
      </c>
      <c r="FB15" s="175" t="s">
        <v>1199</v>
      </c>
      <c r="FC15" s="175">
        <f>SQRT((G3098-G$2)^2+(H3098-H$2)^2)</f>
        <v>4772181.1745259631</v>
      </c>
      <c r="FD15" s="175">
        <v>517400</v>
      </c>
      <c r="FE15" s="175">
        <v>4744050</v>
      </c>
      <c r="FF15" s="175" t="s">
        <v>1166</v>
      </c>
      <c r="FG15" s="175">
        <f>SQRT((G3099-G$2)^2+(H3099-H$2)^2)</f>
        <v>4772181.1745259631</v>
      </c>
      <c r="FH15" s="175">
        <v>517400</v>
      </c>
      <c r="FI15" s="175">
        <v>4744050</v>
      </c>
      <c r="FJ15" s="175" t="s">
        <v>1166</v>
      </c>
      <c r="FK15" s="175">
        <f>SQRT((G2892-G$2)^2+(H2892-H$2)^2)</f>
        <v>4772481.6134690344</v>
      </c>
      <c r="FL15" s="175">
        <v>521530</v>
      </c>
      <c r="FM15" s="175">
        <v>4743900</v>
      </c>
      <c r="FN15" s="175" t="s">
        <v>1199</v>
      </c>
      <c r="FO15" s="175">
        <f>SQRT((G3044-G$2)^2+(H3044-H$2)^2)</f>
        <v>4821790.2155216169</v>
      </c>
      <c r="FP15" s="175">
        <v>501400</v>
      </c>
      <c r="FQ15" s="175">
        <v>4795650</v>
      </c>
      <c r="FR15" s="175" t="s">
        <v>1188</v>
      </c>
      <c r="FS15" s="175">
        <f>SQRT((G3100-G$2)^2+(H3100-H$2)^2)</f>
        <v>4772181.1745259631</v>
      </c>
      <c r="FT15" s="175">
        <v>517400</v>
      </c>
      <c r="FU15" s="175">
        <v>4744050</v>
      </c>
      <c r="FV15" s="175" t="s">
        <v>1166</v>
      </c>
      <c r="FW15" s="175">
        <f>SQRT((G3101-G$2)^2+(H3101-H$2)^2)</f>
        <v>4772181.1745259631</v>
      </c>
      <c r="FX15" s="175">
        <v>517400</v>
      </c>
      <c r="FY15" s="175">
        <v>4744050</v>
      </c>
      <c r="FZ15" s="175" t="s">
        <v>1166</v>
      </c>
      <c r="GA15" s="175">
        <f>SQRT((G3102-G$2)^2+(H3102-H$2)^2)</f>
        <v>4772181.1745259631</v>
      </c>
      <c r="GB15" s="175">
        <v>517400</v>
      </c>
      <c r="GC15" s="175">
        <v>4744050</v>
      </c>
      <c r="GD15" s="175" t="s">
        <v>1166</v>
      </c>
      <c r="GE15" s="175">
        <f>SQRT((G3103-G$2)^2+(H3103-H$2)^2)</f>
        <v>4772181.1745259631</v>
      </c>
      <c r="GF15" s="175">
        <v>517400</v>
      </c>
      <c r="GG15" s="175">
        <v>4744050</v>
      </c>
      <c r="GH15" s="175" t="s">
        <v>1166</v>
      </c>
      <c r="GI15" s="175">
        <f>SQRT((G3104-G$2)^2+(H3104-H$2)^2)</f>
        <v>4772181.1745259631</v>
      </c>
      <c r="GJ15" s="175">
        <v>517400</v>
      </c>
      <c r="GK15" s="175">
        <v>4744050</v>
      </c>
      <c r="GL15" s="175" t="s">
        <v>1166</v>
      </c>
      <c r="GM15" s="175">
        <f>SQRT((G3105-G$2)^2+(H3105-H$2)^2)</f>
        <v>4772181.1745259631</v>
      </c>
      <c r="GN15" s="175">
        <v>517400</v>
      </c>
      <c r="GO15" s="175">
        <v>4744050</v>
      </c>
      <c r="GP15" s="175" t="s">
        <v>1166</v>
      </c>
      <c r="GQ15" s="175">
        <f>SQRT((G2987-G$2)^2+(H2987-H$2)^2)</f>
        <v>4795816.0447174162</v>
      </c>
      <c r="GR15" s="175">
        <v>561263</v>
      </c>
      <c r="GS15" s="175">
        <v>4762860</v>
      </c>
      <c r="GT15" s="175" t="s">
        <v>1064</v>
      </c>
    </row>
    <row r="16" spans="1:203" ht="13.2" x14ac:dyDescent="0.25">
      <c r="A16" s="176">
        <f t="shared" si="3"/>
        <v>4815343.9328932678</v>
      </c>
      <c r="B16" s="243" t="s">
        <v>878</v>
      </c>
      <c r="C16" s="182" t="s">
        <v>235</v>
      </c>
      <c r="D16" s="243" t="s">
        <v>280</v>
      </c>
      <c r="E16" s="243" t="s">
        <v>281</v>
      </c>
      <c r="F16" s="181" t="s">
        <v>268</v>
      </c>
      <c r="G16" s="183">
        <v>520356</v>
      </c>
      <c r="H16" s="183">
        <v>4787146</v>
      </c>
      <c r="I16" s="184" t="e">
        <f>VLOOKUP(LEFT(C16,6),#REF!,3,0)</f>
        <v>#REF!</v>
      </c>
      <c r="K16" s="175">
        <f>SQRT((G664-G$2)^2+(H664-H$2)^2)</f>
        <v>4830572.241636388</v>
      </c>
      <c r="L16" s="175">
        <v>589658</v>
      </c>
      <c r="M16" s="175">
        <v>4794448</v>
      </c>
      <c r="N16" s="175" t="s">
        <v>929</v>
      </c>
      <c r="AA16" s="175">
        <f>SQRT((G658-G$2)^2+(H658-H$2)^2)</f>
        <v>4769095.931096375</v>
      </c>
      <c r="AB16" s="175">
        <v>526000</v>
      </c>
      <c r="AC16" s="175">
        <v>4740000</v>
      </c>
      <c r="AD16" s="175" t="s">
        <v>928</v>
      </c>
      <c r="AE16" s="175">
        <f>SQRT((G2677-G$2)^2+(H2677-H$2)^2)</f>
        <v>4815756.1570997341</v>
      </c>
      <c r="AF16" s="175">
        <v>520362</v>
      </c>
      <c r="AG16" s="175">
        <v>4787560</v>
      </c>
      <c r="AH16" s="175" t="s">
        <v>1049</v>
      </c>
      <c r="AI16" s="175">
        <f>SQRT((G598-G$2)^2+(H598-H$2)^2)</f>
        <v>4794838.8117011813</v>
      </c>
      <c r="AJ16" s="175">
        <v>540036</v>
      </c>
      <c r="AK16" s="175">
        <v>4764330</v>
      </c>
      <c r="AL16" s="175" t="s">
        <v>902</v>
      </c>
      <c r="AQ16" s="175">
        <f>SQRT((G329-G$2)^2+(H329-H$2)^2)</f>
        <v>4827442.5011554509</v>
      </c>
      <c r="AR16" s="175">
        <v>514481</v>
      </c>
      <c r="AS16" s="175">
        <v>4799949</v>
      </c>
      <c r="AT16" s="175" t="s">
        <v>918</v>
      </c>
      <c r="AU16" s="175">
        <f>SQRT((G600-G$2)^2+(H600-H$2)^2)</f>
        <v>4794838.8117011813</v>
      </c>
      <c r="AV16" s="175">
        <v>540036</v>
      </c>
      <c r="AW16" s="175">
        <v>4764330</v>
      </c>
      <c r="AX16" s="175" t="s">
        <v>902</v>
      </c>
      <c r="AY16" s="175">
        <f>SQRT((G601-G$2)^2+(H601-H$2)^2)</f>
        <v>4794838.8117011813</v>
      </c>
      <c r="AZ16" s="175">
        <v>540036</v>
      </c>
      <c r="BA16" s="175">
        <v>4764330</v>
      </c>
      <c r="BB16" s="175" t="s">
        <v>902</v>
      </c>
      <c r="BC16" s="175">
        <f>SQRT((G693-G$2)^2+(H693-H$2)^2)</f>
        <v>4828228.5918714534</v>
      </c>
      <c r="BD16" s="175">
        <v>510223</v>
      </c>
      <c r="BE16" s="175">
        <v>4801194</v>
      </c>
      <c r="BF16" s="175" t="s">
        <v>935</v>
      </c>
      <c r="BG16" s="175">
        <f>SQRT((G694-G$2)^2+(H694-H$2)^2)</f>
        <v>4828228.5918714534</v>
      </c>
      <c r="BH16" s="175">
        <v>510223</v>
      </c>
      <c r="BI16" s="175">
        <v>4801194</v>
      </c>
      <c r="BJ16" s="175" t="s">
        <v>935</v>
      </c>
      <c r="BK16" s="175">
        <f>SQRT((G695-G$2)^2+(H695-H$2)^2)</f>
        <v>4828228.5918714534</v>
      </c>
      <c r="BL16" s="175">
        <v>510223</v>
      </c>
      <c r="BM16" s="175">
        <v>4801194</v>
      </c>
      <c r="BN16" s="175" t="s">
        <v>935</v>
      </c>
      <c r="BO16" s="175">
        <f>SQRT((G827-G$2)^2+(H827-H$2)^2)</f>
        <v>4776010.6989282388</v>
      </c>
      <c r="BP16" s="175">
        <v>548119</v>
      </c>
      <c r="BQ16" s="175">
        <v>4744454</v>
      </c>
      <c r="BR16" s="175" t="s">
        <v>950</v>
      </c>
      <c r="CA16" s="175">
        <f>SQRT((G3158-G$2)^2+(H3158-H$2)^2)</f>
        <v>4825924.2214494003</v>
      </c>
      <c r="CB16" s="175">
        <v>499006</v>
      </c>
      <c r="CC16" s="175">
        <v>4800056</v>
      </c>
      <c r="CD16" s="175" t="s">
        <v>1203</v>
      </c>
      <c r="CI16" s="175">
        <f>SQRT((G607-G$2)^2+(H607-H$2)^2)</f>
        <v>4794838.8117011813</v>
      </c>
      <c r="CJ16" s="175">
        <v>540036</v>
      </c>
      <c r="CK16" s="175">
        <v>4764330</v>
      </c>
      <c r="CL16" s="175" t="s">
        <v>902</v>
      </c>
      <c r="CQ16" s="175">
        <f>SQRT((G49-G$2)^2+(H49-H$2)^2)</f>
        <v>4774664.3960279552</v>
      </c>
      <c r="CR16" s="175">
        <v>524044</v>
      </c>
      <c r="CS16" s="175">
        <v>4745819</v>
      </c>
      <c r="CT16" s="175" t="s">
        <v>882</v>
      </c>
      <c r="CY16" s="175">
        <f>SQRT((G54-G$2)^2+(H54-H$2)^2)</f>
        <v>4815133.2649671286</v>
      </c>
      <c r="CZ16" s="175">
        <v>519823</v>
      </c>
      <c r="DA16" s="175">
        <v>4786992</v>
      </c>
      <c r="DB16" s="175" t="s">
        <v>882</v>
      </c>
      <c r="DG16" s="175">
        <f>SQRT((G638-G$2)^2+(H638-H$2)^2)</f>
        <v>4819878.1308315257</v>
      </c>
      <c r="DH16" s="175">
        <v>495238</v>
      </c>
      <c r="DI16" s="175">
        <v>4794368</v>
      </c>
      <c r="DJ16" s="175" t="s">
        <v>925</v>
      </c>
      <c r="DW16" s="175">
        <f>SQRT((G3143-G$2)^2+(H3143-H$2)^2)</f>
        <v>4825924.2214494003</v>
      </c>
      <c r="DX16" s="175">
        <v>499006</v>
      </c>
      <c r="DY16" s="175">
        <v>4800056</v>
      </c>
      <c r="DZ16" s="175" t="s">
        <v>1203</v>
      </c>
      <c r="EA16" s="175">
        <f>SQRT((G3144-G$2)^2+(H3144-H$2)^2)</f>
        <v>4825924.2214494003</v>
      </c>
      <c r="EB16" s="175">
        <v>499006</v>
      </c>
      <c r="EC16" s="175">
        <v>4800056</v>
      </c>
      <c r="ED16" s="175" t="s">
        <v>1203</v>
      </c>
      <c r="EE16" s="175">
        <f>SQRT((G86-G$2)^2+(H86-H$2)^2)</f>
        <v>4772181.1745259631</v>
      </c>
      <c r="EF16" s="175">
        <v>517400</v>
      </c>
      <c r="EG16" s="175">
        <v>4744050</v>
      </c>
      <c r="EH16" s="175" t="s">
        <v>1166</v>
      </c>
      <c r="EI16" s="175">
        <f>SQRT((G143-G$2)^2+(H143-H$2)^2)</f>
        <v>4779066.0061773574</v>
      </c>
      <c r="EJ16" s="175">
        <v>554830</v>
      </c>
      <c r="EK16" s="175">
        <v>4746750</v>
      </c>
      <c r="EL16" s="175" t="s">
        <v>1201</v>
      </c>
      <c r="EM16" s="175">
        <f>SQRT((G135-G$2)^2+(H135-H$2)^2)</f>
        <v>4771388.0587763973</v>
      </c>
      <c r="EN16" s="175">
        <v>613385</v>
      </c>
      <c r="EO16" s="175">
        <v>4731797</v>
      </c>
      <c r="EP16" s="175" t="s">
        <v>912</v>
      </c>
      <c r="EQ16" s="175">
        <f>SQRT((G88-G$2)^2+(H88-H$2)^2)</f>
        <v>4777036.1283323998</v>
      </c>
      <c r="ER16" s="175">
        <v>529292</v>
      </c>
      <c r="ES16" s="175">
        <v>4747623</v>
      </c>
      <c r="ET16" s="175" t="s">
        <v>898</v>
      </c>
      <c r="EU16" s="175">
        <f>SQRT((G3145-G$2)^2+(H3145-H$2)^2)</f>
        <v>4825924.2214494003</v>
      </c>
      <c r="EV16" s="175">
        <v>499006</v>
      </c>
      <c r="EW16" s="175">
        <v>4800056</v>
      </c>
      <c r="EX16" s="175" t="s">
        <v>1203</v>
      </c>
      <c r="EY16" s="175">
        <f>SQRT((G2942-G$2)^2+(H2942-H$2)^2)</f>
        <v>4784144.4134662151</v>
      </c>
      <c r="EZ16" s="175">
        <v>528800</v>
      </c>
      <c r="FA16" s="175">
        <v>4754830</v>
      </c>
      <c r="FB16" s="175" t="s">
        <v>1180</v>
      </c>
      <c r="FC16" s="175">
        <f>SQRT((G3146-G$2)^2+(H3146-H$2)^2)</f>
        <v>4825924.2214494003</v>
      </c>
      <c r="FD16" s="175">
        <v>499006</v>
      </c>
      <c r="FE16" s="175">
        <v>4800056</v>
      </c>
      <c r="FF16" s="175" t="s">
        <v>1203</v>
      </c>
      <c r="FG16" s="175">
        <f>SQRT((G3147-G$2)^2+(H3147-H$2)^2)</f>
        <v>4825924.2214494003</v>
      </c>
      <c r="FH16" s="175">
        <v>499006</v>
      </c>
      <c r="FI16" s="175">
        <v>4800056</v>
      </c>
      <c r="FJ16" s="175" t="s">
        <v>1203</v>
      </c>
      <c r="FK16" s="175">
        <f>SQRT((G2940-G$2)^2+(H2940-H$2)^2)</f>
        <v>4784144.4134662151</v>
      </c>
      <c r="FL16" s="175">
        <v>528800</v>
      </c>
      <c r="FM16" s="175">
        <v>4754830</v>
      </c>
      <c r="FN16" s="175" t="s">
        <v>1180</v>
      </c>
      <c r="FO16" s="175">
        <f>SQRT((G3092-G$2)^2+(H3092-H$2)^2)</f>
        <v>4772181.1745259631</v>
      </c>
      <c r="FP16" s="175">
        <v>517400</v>
      </c>
      <c r="FQ16" s="175">
        <v>4744050</v>
      </c>
      <c r="FR16" s="175" t="s">
        <v>1166</v>
      </c>
      <c r="FS16" s="175">
        <f>SQRT((G3148-G$2)^2+(H3148-H$2)^2)</f>
        <v>4825924.2214494003</v>
      </c>
      <c r="FT16" s="175">
        <v>499006</v>
      </c>
      <c r="FU16" s="175">
        <v>4800056</v>
      </c>
      <c r="FV16" s="175" t="s">
        <v>1203</v>
      </c>
      <c r="FW16" s="175">
        <f>SQRT((G3149-G$2)^2+(H3149-H$2)^2)</f>
        <v>4825924.2214494003</v>
      </c>
      <c r="FX16" s="175">
        <v>499006</v>
      </c>
      <c r="FY16" s="175">
        <v>4800056</v>
      </c>
      <c r="FZ16" s="175" t="s">
        <v>1203</v>
      </c>
      <c r="GA16" s="175">
        <f>SQRT((G3150-G$2)^2+(H3150-H$2)^2)</f>
        <v>4825924.2214494003</v>
      </c>
      <c r="GB16" s="175">
        <v>499006</v>
      </c>
      <c r="GC16" s="175">
        <v>4800056</v>
      </c>
      <c r="GD16" s="175" t="s">
        <v>1203</v>
      </c>
      <c r="GE16" s="175">
        <f>SQRT((G3151-G$2)^2+(H3151-H$2)^2)</f>
        <v>4825924.2214494003</v>
      </c>
      <c r="GF16" s="175">
        <v>499006</v>
      </c>
      <c r="GG16" s="175">
        <v>4800056</v>
      </c>
      <c r="GH16" s="175" t="s">
        <v>1203</v>
      </c>
      <c r="GI16" s="175">
        <f>SQRT((G3152-G$2)^2+(H3152-H$2)^2)</f>
        <v>4825924.2214494003</v>
      </c>
      <c r="GJ16" s="175">
        <v>499006</v>
      </c>
      <c r="GK16" s="175">
        <v>4800056</v>
      </c>
      <c r="GL16" s="175" t="s">
        <v>1203</v>
      </c>
      <c r="GM16" s="175">
        <f>SQRT((G3153-G$2)^2+(H3153-H$2)^2)</f>
        <v>4825924.2214494003</v>
      </c>
      <c r="GN16" s="175">
        <v>499006</v>
      </c>
      <c r="GO16" s="175">
        <v>4800056</v>
      </c>
      <c r="GP16" s="175" t="s">
        <v>1203</v>
      </c>
      <c r="GQ16" s="175">
        <f>SQRT((G3035-G$2)^2+(H3035-H$2)^2)</f>
        <v>4821790.2155216169</v>
      </c>
      <c r="GR16" s="175">
        <v>501400</v>
      </c>
      <c r="GS16" s="175">
        <v>4795650</v>
      </c>
      <c r="GT16" s="175" t="s">
        <v>1188</v>
      </c>
    </row>
    <row r="17" spans="1:202" ht="13.2" x14ac:dyDescent="0.25">
      <c r="A17" s="176">
        <f t="shared" si="3"/>
        <v>4815343.9328932678</v>
      </c>
      <c r="B17" s="243" t="s">
        <v>878</v>
      </c>
      <c r="C17" s="182" t="s">
        <v>233</v>
      </c>
      <c r="D17" s="243" t="s">
        <v>280</v>
      </c>
      <c r="E17" s="243" t="s">
        <v>281</v>
      </c>
      <c r="F17" s="181" t="s">
        <v>268</v>
      </c>
      <c r="G17" s="183">
        <v>520356</v>
      </c>
      <c r="H17" s="183">
        <v>4787146</v>
      </c>
      <c r="I17" s="184" t="e">
        <f>VLOOKUP(LEFT(C17,6),#REF!,3,0)</f>
        <v>#REF!</v>
      </c>
      <c r="K17" s="175">
        <f>SQRT((G775-G$2)^2+(H775-H$2)^2)</f>
        <v>4808723.6865280587</v>
      </c>
      <c r="L17" s="175">
        <v>507920</v>
      </c>
      <c r="M17" s="175">
        <v>4781824</v>
      </c>
      <c r="N17" s="175" t="s">
        <v>944</v>
      </c>
      <c r="AA17" s="175">
        <f>SQRT((G727-G$2)^2+(H727-H$2)^2)</f>
        <v>4784074.7071484998</v>
      </c>
      <c r="AB17" s="175">
        <v>530083</v>
      </c>
      <c r="AC17" s="175">
        <v>4754617</v>
      </c>
      <c r="AD17" s="175" t="s">
        <v>938</v>
      </c>
      <c r="AE17" s="175">
        <f>SQRT((G2773-G$2)^2+(H2773-H$2)^2)</f>
        <v>4782721.8033425277</v>
      </c>
      <c r="AF17" s="175">
        <v>615418</v>
      </c>
      <c r="AG17" s="175">
        <v>4742962</v>
      </c>
      <c r="AH17" s="175" t="s">
        <v>1055</v>
      </c>
      <c r="AI17" s="175">
        <f>SQRT((G659-G$2)^2+(H659-H$2)^2)</f>
        <v>4769095.931096375</v>
      </c>
      <c r="AJ17" s="175">
        <v>526000</v>
      </c>
      <c r="AK17" s="175">
        <v>4740000</v>
      </c>
      <c r="AL17" s="175" t="s">
        <v>928</v>
      </c>
      <c r="AQ17" s="175">
        <f>SQRT((G599-G$2)^2+(H599-H$2)^2)</f>
        <v>4794838.8117011813</v>
      </c>
      <c r="AR17" s="175">
        <v>540036</v>
      </c>
      <c r="AS17" s="175">
        <v>4764330</v>
      </c>
      <c r="AT17" s="175" t="s">
        <v>902</v>
      </c>
      <c r="AU17" s="175">
        <f>SQRT((G691-G$2)^2+(H691-H$2)^2)</f>
        <v>4828228.5918714534</v>
      </c>
      <c r="AV17" s="175">
        <v>510223</v>
      </c>
      <c r="AW17" s="175">
        <v>4801194</v>
      </c>
      <c r="AX17" s="175" t="s">
        <v>935</v>
      </c>
      <c r="AY17" s="175">
        <f>SQRT((G692-G$2)^2+(H692-H$2)^2)</f>
        <v>4828228.5918714534</v>
      </c>
      <c r="AZ17" s="175">
        <v>510223</v>
      </c>
      <c r="BA17" s="175">
        <v>4801194</v>
      </c>
      <c r="BB17" s="175" t="s">
        <v>935</v>
      </c>
      <c r="BC17" s="175">
        <f>SQRT((G850-G$2)^2+(H850-H$2)^2)</f>
        <v>4771530.963881718</v>
      </c>
      <c r="BD17" s="175">
        <v>522299</v>
      </c>
      <c r="BE17" s="175">
        <v>4742859</v>
      </c>
      <c r="BF17" s="175" t="s">
        <v>953</v>
      </c>
      <c r="BG17" s="175">
        <f>SQRT((G818-G$2)^2+(H818-H$2)^2)</f>
        <v>4781095.24784646</v>
      </c>
      <c r="BH17" s="175">
        <v>528926</v>
      </c>
      <c r="BI17" s="175">
        <v>4751748</v>
      </c>
      <c r="BJ17" s="175" t="s">
        <v>949</v>
      </c>
      <c r="BK17" s="175">
        <f>SQRT((G852-G$2)^2+(H852-H$2)^2)</f>
        <v>4771530.963881718</v>
      </c>
      <c r="BL17" s="175">
        <v>522299</v>
      </c>
      <c r="BM17" s="175">
        <v>4742859</v>
      </c>
      <c r="BN17" s="175" t="s">
        <v>953</v>
      </c>
      <c r="BO17" s="175">
        <f>SQRT((G853-G$2)^2+(H853-H$2)^2)</f>
        <v>4771530.963881718</v>
      </c>
      <c r="BP17" s="175">
        <v>522299</v>
      </c>
      <c r="BQ17" s="175">
        <v>4742859</v>
      </c>
      <c r="BR17" s="175" t="s">
        <v>953</v>
      </c>
      <c r="CA17" s="175">
        <f>SQRT((G3206-G$2)^2+(H3206-H$2)^2)</f>
        <v>4826262.8586205291</v>
      </c>
      <c r="CB17" s="175">
        <v>491410</v>
      </c>
      <c r="CC17" s="175">
        <v>4801180</v>
      </c>
      <c r="CD17" s="175" t="s">
        <v>1168</v>
      </c>
      <c r="CI17" s="175">
        <f>SQRT((G662-G$2)^2+(H662-H$2)^2)</f>
        <v>4769095.931096375</v>
      </c>
      <c r="CJ17" s="175">
        <v>526000</v>
      </c>
      <c r="CK17" s="175">
        <v>4740000</v>
      </c>
      <c r="CL17" s="175" t="s">
        <v>928</v>
      </c>
      <c r="CQ17" s="175">
        <f>SQRT((G51-G$2)^2+(H51-H$2)^2)</f>
        <v>4830363.4535428081</v>
      </c>
      <c r="CR17" s="175">
        <v>585731</v>
      </c>
      <c r="CS17" s="175">
        <v>4794719</v>
      </c>
      <c r="CT17" s="175" t="s">
        <v>882</v>
      </c>
      <c r="CY17" s="175">
        <f>SQRT((G202-G$2)^2+(H202-H$2)^2)</f>
        <v>4772481.6134690344</v>
      </c>
      <c r="CZ17" s="175">
        <v>521530</v>
      </c>
      <c r="DA17" s="175">
        <v>4743900</v>
      </c>
      <c r="DB17" s="175" t="s">
        <v>1199</v>
      </c>
      <c r="DG17" s="175">
        <f>SQRT((G1253-G$2)^2+(H1253-H$2)^2)</f>
        <v>4820418.0408311058</v>
      </c>
      <c r="DH17" s="175">
        <v>497689</v>
      </c>
      <c r="DI17" s="175">
        <v>4794657</v>
      </c>
      <c r="DJ17" s="175" t="s">
        <v>889</v>
      </c>
      <c r="DW17" s="175">
        <f>SQRT((G3191-G$2)^2+(H3191-H$2)^2)</f>
        <v>4826262.8586205291</v>
      </c>
      <c r="DX17" s="175">
        <v>491410</v>
      </c>
      <c r="DY17" s="175">
        <v>4801180</v>
      </c>
      <c r="DZ17" s="175" t="s">
        <v>1168</v>
      </c>
      <c r="EA17" s="175">
        <f>SQRT((G3192-G$2)^2+(H3192-H$2)^2)</f>
        <v>4826262.8586205291</v>
      </c>
      <c r="EB17" s="175">
        <v>491410</v>
      </c>
      <c r="EC17" s="175">
        <v>4801180</v>
      </c>
      <c r="ED17" s="175" t="s">
        <v>1168</v>
      </c>
      <c r="EE17" s="175">
        <f>SQRT((G111-G$2)^2+(H111-H$2)^2)</f>
        <v>4795558.2848435901</v>
      </c>
      <c r="EF17" s="175">
        <v>562826</v>
      </c>
      <c r="EG17" s="175">
        <v>4762416</v>
      </c>
      <c r="EH17" s="175" t="s">
        <v>907</v>
      </c>
      <c r="EI17" s="175">
        <f>SQRT((G2845-G$2)^2+(H2845-H$2)^2)</f>
        <v>4822761.3228211906</v>
      </c>
      <c r="EJ17" s="175">
        <v>553880</v>
      </c>
      <c r="EK17" s="175">
        <v>4790850</v>
      </c>
      <c r="EL17" s="175" t="s">
        <v>1186</v>
      </c>
      <c r="EM17" s="175">
        <f>SQRT((G2847-G$2)^2+(H2847-H$2)^2)</f>
        <v>4822761.3228211906</v>
      </c>
      <c r="EN17" s="175">
        <v>553880</v>
      </c>
      <c r="EO17" s="175">
        <v>4790850</v>
      </c>
      <c r="EP17" s="175" t="s">
        <v>1186</v>
      </c>
      <c r="EQ17" s="175">
        <f>SQRT((G90-G$2)^2+(H90-H$2)^2)</f>
        <v>4781226.41267238</v>
      </c>
      <c r="ER17" s="175">
        <v>556156</v>
      </c>
      <c r="ES17" s="175">
        <v>4748770</v>
      </c>
      <c r="ET17" s="175" t="s">
        <v>899</v>
      </c>
      <c r="EU17" s="175">
        <f>SQRT((G3193-G$2)^2+(H3193-H$2)^2)</f>
        <v>4826262.8586205291</v>
      </c>
      <c r="EV17" s="175">
        <v>491410</v>
      </c>
      <c r="EW17" s="175">
        <v>4801180</v>
      </c>
      <c r="EX17" s="175" t="s">
        <v>1168</v>
      </c>
      <c r="EY17" s="175">
        <f>SQRT((G2990-G$2)^2+(H2990-H$2)^2)</f>
        <v>4795816.0447174162</v>
      </c>
      <c r="EZ17" s="175">
        <v>561263</v>
      </c>
      <c r="FA17" s="175">
        <v>4762860</v>
      </c>
      <c r="FB17" s="175" t="s">
        <v>1064</v>
      </c>
      <c r="FC17" s="175">
        <f>SQRT((G3194-G$2)^2+(H3194-H$2)^2)</f>
        <v>4826262.8586205291</v>
      </c>
      <c r="FD17" s="175">
        <v>491410</v>
      </c>
      <c r="FE17" s="175">
        <v>4801180</v>
      </c>
      <c r="FF17" s="175" t="s">
        <v>1168</v>
      </c>
      <c r="FG17" s="175">
        <f>SQRT((G3195-G$2)^2+(H3195-H$2)^2)</f>
        <v>4826262.8586205291</v>
      </c>
      <c r="FH17" s="175">
        <v>491410</v>
      </c>
      <c r="FI17" s="175">
        <v>4801180</v>
      </c>
      <c r="FJ17" s="175" t="s">
        <v>1168</v>
      </c>
      <c r="FK17" s="175">
        <f>SQRT((G2988-G$2)^2+(H2988-H$2)^2)</f>
        <v>4795816.0447174162</v>
      </c>
      <c r="FL17" s="175">
        <v>561263</v>
      </c>
      <c r="FM17" s="175">
        <v>4762860</v>
      </c>
      <c r="FN17" s="175" t="s">
        <v>1064</v>
      </c>
      <c r="FO17" s="175">
        <f>SQRT((G3140-G$2)^2+(H3140-H$2)^2)</f>
        <v>4825924.2214494003</v>
      </c>
      <c r="FP17" s="175">
        <v>499006</v>
      </c>
      <c r="FQ17" s="175">
        <v>4800056</v>
      </c>
      <c r="FR17" s="175" t="s">
        <v>1203</v>
      </c>
      <c r="FS17" s="175">
        <f>SQRT((G3196-G$2)^2+(H3196-H$2)^2)</f>
        <v>4826262.8586205291</v>
      </c>
      <c r="FT17" s="175">
        <v>491410</v>
      </c>
      <c r="FU17" s="175">
        <v>4801180</v>
      </c>
      <c r="FV17" s="175" t="s">
        <v>1168</v>
      </c>
      <c r="FW17" s="175">
        <f>SQRT((G3197-G$2)^2+(H3197-H$2)^2)</f>
        <v>4826262.8586205291</v>
      </c>
      <c r="FX17" s="175">
        <v>491410</v>
      </c>
      <c r="FY17" s="175">
        <v>4801180</v>
      </c>
      <c r="FZ17" s="175" t="s">
        <v>1168</v>
      </c>
      <c r="GA17" s="175">
        <f>SQRT((G3198-G$2)^2+(H3198-H$2)^2)</f>
        <v>4826262.8586205291</v>
      </c>
      <c r="GB17" s="175">
        <v>491410</v>
      </c>
      <c r="GC17" s="175">
        <v>4801180</v>
      </c>
      <c r="GD17" s="175" t="s">
        <v>1168</v>
      </c>
      <c r="GE17" s="175">
        <f>SQRT((G3199-G$2)^2+(H3199-H$2)^2)</f>
        <v>4826262.8586205291</v>
      </c>
      <c r="GF17" s="175">
        <v>491410</v>
      </c>
      <c r="GG17" s="175">
        <v>4801180</v>
      </c>
      <c r="GH17" s="175" t="s">
        <v>1168</v>
      </c>
      <c r="GI17" s="175">
        <f>SQRT((G3200-G$2)^2+(H3200-H$2)^2)</f>
        <v>4826262.8586205291</v>
      </c>
      <c r="GJ17" s="175">
        <v>491410</v>
      </c>
      <c r="GK17" s="175">
        <v>4801180</v>
      </c>
      <c r="GL17" s="175" t="s">
        <v>1168</v>
      </c>
      <c r="GM17" s="175">
        <f>SQRT((G3201-G$2)^2+(H3201-H$2)^2)</f>
        <v>4826262.8586205291</v>
      </c>
      <c r="GN17" s="175">
        <v>491410</v>
      </c>
      <c r="GO17" s="175">
        <v>4801180</v>
      </c>
      <c r="GP17" s="175" t="s">
        <v>1168</v>
      </c>
      <c r="GQ17" s="175">
        <f>SQRT((G3083-G$2)^2+(H3083-H$2)^2)</f>
        <v>4772181.1745259631</v>
      </c>
      <c r="GR17" s="175">
        <v>517400</v>
      </c>
      <c r="GS17" s="175">
        <v>4744050</v>
      </c>
      <c r="GT17" s="175" t="s">
        <v>1166</v>
      </c>
    </row>
    <row r="18" spans="1:202" ht="13.2" x14ac:dyDescent="0.25">
      <c r="A18" s="176">
        <f t="shared" si="3"/>
        <v>4817933.0317242891</v>
      </c>
      <c r="B18" s="243" t="s">
        <v>879</v>
      </c>
      <c r="C18" s="182" t="s">
        <v>235</v>
      </c>
      <c r="D18" s="243" t="s">
        <v>282</v>
      </c>
      <c r="E18" s="243" t="s">
        <v>283</v>
      </c>
      <c r="F18" s="181" t="s">
        <v>268</v>
      </c>
      <c r="G18" s="183">
        <v>502734</v>
      </c>
      <c r="H18" s="183">
        <v>4791632</v>
      </c>
      <c r="I18" s="184" t="e">
        <f>VLOOKUP(LEFT(C18,6),#REF!,3,0)</f>
        <v>#REF!</v>
      </c>
      <c r="AA18" s="175">
        <f>SQRT((G734-G$2)^2+(H734-H$2)^2)</f>
        <v>4810664.9449967928</v>
      </c>
      <c r="AB18" s="175">
        <v>508270</v>
      </c>
      <c r="AC18" s="175">
        <v>4783739</v>
      </c>
      <c r="AD18" s="175" t="s">
        <v>940</v>
      </c>
      <c r="AI18" s="175">
        <f>SQRT((G750-G$2)^2+(H750-H$2)^2)</f>
        <v>4808723.6865280587</v>
      </c>
      <c r="AJ18" s="175">
        <v>507920</v>
      </c>
      <c r="AK18" s="175">
        <v>4781824</v>
      </c>
      <c r="AL18" s="175" t="s">
        <v>941</v>
      </c>
      <c r="AQ18" s="175">
        <f>SQRT((G690-G$2)^2+(H690-H$2)^2)</f>
        <v>4828228.5918714534</v>
      </c>
      <c r="AR18" s="175">
        <v>510223</v>
      </c>
      <c r="AS18" s="175">
        <v>4801194</v>
      </c>
      <c r="AT18" s="175" t="s">
        <v>935</v>
      </c>
      <c r="AU18" s="175">
        <f>SQRT((G848-G$2)^2+(H848-H$2)^2)</f>
        <v>4771530.963881718</v>
      </c>
      <c r="AV18" s="175">
        <v>522299</v>
      </c>
      <c r="AW18" s="175">
        <v>4742859</v>
      </c>
      <c r="AX18" s="175" t="s">
        <v>953</v>
      </c>
      <c r="AY18" s="175">
        <f>SQRT((G849-G$2)^2+(H849-H$2)^2)</f>
        <v>4771530.963881718</v>
      </c>
      <c r="AZ18" s="175">
        <v>522299</v>
      </c>
      <c r="BA18" s="175">
        <v>4742859</v>
      </c>
      <c r="BB18" s="175" t="s">
        <v>953</v>
      </c>
      <c r="BC18" s="175">
        <f>SQRT((G874-G$2)^2+(H874-H$2)^2)</f>
        <v>4775483.7753703026</v>
      </c>
      <c r="BD18" s="175">
        <v>528736</v>
      </c>
      <c r="BE18" s="175">
        <v>4746123</v>
      </c>
      <c r="BF18" s="175" t="s">
        <v>954</v>
      </c>
      <c r="BG18" s="175">
        <f>SQRT((G826-G$2)^2+(H826-H$2)^2)</f>
        <v>4776010.6989282388</v>
      </c>
      <c r="BH18" s="175">
        <v>548119</v>
      </c>
      <c r="BI18" s="175">
        <v>4744454</v>
      </c>
      <c r="BJ18" s="175" t="s">
        <v>950</v>
      </c>
      <c r="BK18" s="175">
        <f>SQRT((G876-G$2)^2+(H876-H$2)^2)</f>
        <v>4775483.7753703026</v>
      </c>
      <c r="BL18" s="175">
        <v>528736</v>
      </c>
      <c r="BM18" s="175">
        <v>4746123</v>
      </c>
      <c r="BN18" s="175" t="s">
        <v>954</v>
      </c>
      <c r="BO18" s="175">
        <f>SQRT((G877-G$2)^2+(H877-H$2)^2)</f>
        <v>4775483.7753703026</v>
      </c>
      <c r="BP18" s="175">
        <v>528736</v>
      </c>
      <c r="BQ18" s="175">
        <v>4746123</v>
      </c>
      <c r="BR18" s="175" t="s">
        <v>954</v>
      </c>
      <c r="CA18" s="175">
        <f>SQRT((G3254-G$2)^2+(H3254-H$2)^2)</f>
        <v>4825585.385473974</v>
      </c>
      <c r="CB18" s="175">
        <v>493350</v>
      </c>
      <c r="CC18" s="175">
        <v>4800300</v>
      </c>
      <c r="CD18" s="175" t="s">
        <v>1182</v>
      </c>
      <c r="CI18" s="175">
        <f>SQRT((G668-G$2)^2+(H668-H$2)^2)</f>
        <v>4830572.241636388</v>
      </c>
      <c r="CJ18" s="175">
        <v>589658</v>
      </c>
      <c r="CK18" s="175">
        <v>4794448</v>
      </c>
      <c r="CL18" s="175" t="s">
        <v>929</v>
      </c>
      <c r="CQ18" s="175">
        <f>SQRT((G53-G$2)^2+(H53-H$2)^2)</f>
        <v>4815133.2649671286</v>
      </c>
      <c r="CR18" s="175">
        <v>519823</v>
      </c>
      <c r="CS18" s="175">
        <v>4786992</v>
      </c>
      <c r="CT18" s="175" t="s">
        <v>882</v>
      </c>
      <c r="CY18" s="175">
        <f>SQRT((G320-G$2)^2+(H320-H$2)^2)</f>
        <v>4820369.6730298605</v>
      </c>
      <c r="CZ18" s="175">
        <v>496371</v>
      </c>
      <c r="DA18" s="175">
        <v>4794745</v>
      </c>
      <c r="DB18" s="175" t="s">
        <v>917</v>
      </c>
      <c r="DG18" s="175">
        <f>SQRT((G1532-G$2)^2+(H1532-H$2)^2)</f>
        <v>4820547.6791145839</v>
      </c>
      <c r="DH18" s="175">
        <v>504419</v>
      </c>
      <c r="DI18" s="175">
        <v>4794084</v>
      </c>
      <c r="DJ18" s="175" t="s">
        <v>874</v>
      </c>
      <c r="DW18" s="175">
        <f>SQRT((G3239-G$2)^2+(H3239-H$2)^2)</f>
        <v>4825585.385473974</v>
      </c>
      <c r="DX18" s="175">
        <v>493350</v>
      </c>
      <c r="DY18" s="175">
        <v>4800300</v>
      </c>
      <c r="DZ18" s="175" t="s">
        <v>1182</v>
      </c>
      <c r="EA18" s="175">
        <f>SQRT((G3240-G$2)^2+(H3240-H$2)^2)</f>
        <v>4825585.385473974</v>
      </c>
      <c r="EB18" s="175">
        <v>493350</v>
      </c>
      <c r="EC18" s="175">
        <v>4800300</v>
      </c>
      <c r="ED18" s="175" t="s">
        <v>1182</v>
      </c>
      <c r="EE18" s="175">
        <f>SQRT((G131-G$2)^2+(H131-H$2)^2)</f>
        <v>4835980.8775185412</v>
      </c>
      <c r="EF18" s="175">
        <v>596515</v>
      </c>
      <c r="EG18" s="175">
        <v>4799050</v>
      </c>
      <c r="EH18" s="175" t="s">
        <v>911</v>
      </c>
      <c r="EI18" s="175">
        <f>SQRT((G2893-G$2)^2+(H2893-H$2)^2)</f>
        <v>4772481.6134690344</v>
      </c>
      <c r="EJ18" s="175">
        <v>521530</v>
      </c>
      <c r="EK18" s="175">
        <v>4743900</v>
      </c>
      <c r="EL18" s="175" t="s">
        <v>1199</v>
      </c>
      <c r="EM18" s="175">
        <f>SQRT((G2895-G$2)^2+(H2895-H$2)^2)</f>
        <v>4772481.6134690344</v>
      </c>
      <c r="EN18" s="175">
        <v>521530</v>
      </c>
      <c r="EO18" s="175">
        <v>4743900</v>
      </c>
      <c r="EP18" s="175" t="s">
        <v>1199</v>
      </c>
      <c r="EQ18" s="175">
        <f>SQRT((G100-G$2)^2+(H100-H$2)^2)</f>
        <v>4818805.3230227092</v>
      </c>
      <c r="ER18" s="175">
        <v>517714</v>
      </c>
      <c r="ES18" s="175">
        <v>4790914</v>
      </c>
      <c r="ET18" s="175" t="s">
        <v>903</v>
      </c>
      <c r="EU18" s="175">
        <f>SQRT((G3241-G$2)^2+(H3241-H$2)^2)</f>
        <v>4825585.385473974</v>
      </c>
      <c r="EV18" s="175">
        <v>493350</v>
      </c>
      <c r="EW18" s="175">
        <v>4800300</v>
      </c>
      <c r="EX18" s="175" t="s">
        <v>1182</v>
      </c>
      <c r="EY18" s="175">
        <f>SQRT((G3038-G$2)^2+(H3038-H$2)^2)</f>
        <v>4821790.2155216169</v>
      </c>
      <c r="EZ18" s="175">
        <v>501400</v>
      </c>
      <c r="FA18" s="175">
        <v>4795650</v>
      </c>
      <c r="FB18" s="175" t="s">
        <v>1188</v>
      </c>
      <c r="FC18" s="175">
        <f>SQRT((G3242-G$2)^2+(H3242-H$2)^2)</f>
        <v>4825585.385473974</v>
      </c>
      <c r="FD18" s="175">
        <v>493350</v>
      </c>
      <c r="FE18" s="175">
        <v>4800300</v>
      </c>
      <c r="FF18" s="175" t="s">
        <v>1182</v>
      </c>
      <c r="FG18" s="175">
        <f>SQRT((G3243-G$2)^2+(H3243-H$2)^2)</f>
        <v>4825585.385473974</v>
      </c>
      <c r="FH18" s="175">
        <v>493350</v>
      </c>
      <c r="FI18" s="175">
        <v>4800300</v>
      </c>
      <c r="FJ18" s="175" t="s">
        <v>1182</v>
      </c>
      <c r="FK18" s="175">
        <f>SQRT((G3036-G$2)^2+(H3036-H$2)^2)</f>
        <v>4821790.2155216169</v>
      </c>
      <c r="FL18" s="175">
        <v>501400</v>
      </c>
      <c r="FM18" s="175">
        <v>4795650</v>
      </c>
      <c r="FN18" s="175" t="s">
        <v>1188</v>
      </c>
      <c r="FO18" s="175">
        <f>SQRT((G3188-G$2)^2+(H3188-H$2)^2)</f>
        <v>4826262.8586205291</v>
      </c>
      <c r="FP18" s="175">
        <v>491410</v>
      </c>
      <c r="FQ18" s="175">
        <v>4801180</v>
      </c>
      <c r="FR18" s="175" t="s">
        <v>1168</v>
      </c>
      <c r="FS18" s="175">
        <f>SQRT((G3244-G$2)^2+(H3244-H$2)^2)</f>
        <v>4825585.385473974</v>
      </c>
      <c r="FT18" s="175">
        <v>493350</v>
      </c>
      <c r="FU18" s="175">
        <v>4800300</v>
      </c>
      <c r="FV18" s="175" t="s">
        <v>1182</v>
      </c>
      <c r="FW18" s="175">
        <f>SQRT((G3245-G$2)^2+(H3245-H$2)^2)</f>
        <v>4825585.385473974</v>
      </c>
      <c r="FX18" s="175">
        <v>493350</v>
      </c>
      <c r="FY18" s="175">
        <v>4800300</v>
      </c>
      <c r="FZ18" s="175" t="s">
        <v>1182</v>
      </c>
      <c r="GA18" s="175">
        <f>SQRT((G3246-G$2)^2+(H3246-H$2)^2)</f>
        <v>4825585.385473974</v>
      </c>
      <c r="GB18" s="175">
        <v>493350</v>
      </c>
      <c r="GC18" s="175">
        <v>4800300</v>
      </c>
      <c r="GD18" s="175" t="s">
        <v>1182</v>
      </c>
      <c r="GE18" s="175">
        <f>SQRT((G3247-G$2)^2+(H3247-H$2)^2)</f>
        <v>4825585.385473974</v>
      </c>
      <c r="GF18" s="175">
        <v>493350</v>
      </c>
      <c r="GG18" s="175">
        <v>4800300</v>
      </c>
      <c r="GH18" s="175" t="s">
        <v>1182</v>
      </c>
      <c r="GI18" s="175">
        <f>SQRT((G3248-G$2)^2+(H3248-H$2)^2)</f>
        <v>4825585.385473974</v>
      </c>
      <c r="GJ18" s="175">
        <v>493350</v>
      </c>
      <c r="GK18" s="175">
        <v>4800300</v>
      </c>
      <c r="GL18" s="175" t="s">
        <v>1182</v>
      </c>
      <c r="GM18" s="175">
        <f>SQRT((G3249-G$2)^2+(H3249-H$2)^2)</f>
        <v>4825585.385473974</v>
      </c>
      <c r="GN18" s="175">
        <v>493350</v>
      </c>
      <c r="GO18" s="175">
        <v>4800300</v>
      </c>
      <c r="GP18" s="175" t="s">
        <v>1182</v>
      </c>
      <c r="GQ18" s="175">
        <f>SQRT((G3131-G$2)^2+(H3131-H$2)^2)</f>
        <v>4825924.2214494003</v>
      </c>
      <c r="GR18" s="175">
        <v>499006</v>
      </c>
      <c r="GS18" s="175">
        <v>4800056</v>
      </c>
      <c r="GT18" s="175" t="s">
        <v>1203</v>
      </c>
    </row>
    <row r="19" spans="1:202" ht="13.2" x14ac:dyDescent="0.25">
      <c r="A19" s="176">
        <f t="shared" si="3"/>
        <v>4817933.0317242891</v>
      </c>
      <c r="B19" s="243" t="s">
        <v>879</v>
      </c>
      <c r="C19" s="182" t="s">
        <v>233</v>
      </c>
      <c r="D19" s="243" t="s">
        <v>282</v>
      </c>
      <c r="E19" s="243" t="s">
        <v>283</v>
      </c>
      <c r="F19" s="181" t="s">
        <v>268</v>
      </c>
      <c r="G19" s="183">
        <v>502734</v>
      </c>
      <c r="H19" s="183">
        <v>4791632</v>
      </c>
      <c r="I19" s="184" t="e">
        <f>VLOOKUP(LEFT(C19,6),#REF!,3,0)</f>
        <v>#REF!</v>
      </c>
      <c r="AA19" s="175">
        <f>SQRT((G749-G$2)^2+(H749-H$2)^2)</f>
        <v>4808723.6865280587</v>
      </c>
      <c r="AB19" s="175">
        <v>507920</v>
      </c>
      <c r="AC19" s="175">
        <v>4781824</v>
      </c>
      <c r="AD19" s="175" t="s">
        <v>941</v>
      </c>
      <c r="AI19" s="175">
        <f>SQRT((G777-G$2)^2+(H777-H$2)^2)</f>
        <v>4808723.6865280587</v>
      </c>
      <c r="AJ19" s="175">
        <v>507920</v>
      </c>
      <c r="AK19" s="175">
        <v>4781824</v>
      </c>
      <c r="AL19" s="175" t="s">
        <v>944</v>
      </c>
      <c r="AQ19" s="175">
        <f>SQRT((G847-G$2)^2+(H847-H$2)^2)</f>
        <v>4771530.963881718</v>
      </c>
      <c r="AR19" s="175">
        <v>522299</v>
      </c>
      <c r="AS19" s="175">
        <v>4742859</v>
      </c>
      <c r="AT19" s="175" t="s">
        <v>953</v>
      </c>
      <c r="AU19" s="175">
        <f>SQRT((G872-G$2)^2+(H872-H$2)^2)</f>
        <v>4775483.7753703026</v>
      </c>
      <c r="AV19" s="175">
        <v>528736</v>
      </c>
      <c r="AW19" s="175">
        <v>4746123</v>
      </c>
      <c r="AX19" s="175" t="s">
        <v>954</v>
      </c>
      <c r="AY19" s="175">
        <f>SQRT((G873-G$2)^2+(H873-H$2)^2)</f>
        <v>4775483.7753703026</v>
      </c>
      <c r="AZ19" s="175">
        <v>528736</v>
      </c>
      <c r="BA19" s="175">
        <v>4746123</v>
      </c>
      <c r="BB19" s="175" t="s">
        <v>954</v>
      </c>
      <c r="BC19" s="175">
        <f>SQRT((G895-G$2)^2+(H895-H$2)^2)</f>
        <v>4767601.33500663</v>
      </c>
      <c r="BD19" s="175">
        <v>515831</v>
      </c>
      <c r="BE19" s="175">
        <v>4739614</v>
      </c>
      <c r="BF19" s="175" t="s">
        <v>955</v>
      </c>
      <c r="BG19" s="175">
        <f>SQRT((G851-G$2)^2+(H851-H$2)^2)</f>
        <v>4771530.963881718</v>
      </c>
      <c r="BH19" s="175">
        <v>522299</v>
      </c>
      <c r="BI19" s="175">
        <v>4742859</v>
      </c>
      <c r="BJ19" s="175" t="s">
        <v>953</v>
      </c>
      <c r="BK19" s="175">
        <f>SQRT((G897-G$2)^2+(H897-H$2)^2)</f>
        <v>4767601.33500663</v>
      </c>
      <c r="BL19" s="175">
        <v>515831</v>
      </c>
      <c r="BM19" s="175">
        <v>4739614</v>
      </c>
      <c r="BN19" s="175" t="s">
        <v>955</v>
      </c>
      <c r="BO19" s="175">
        <f>SQRT((G898-G$2)^2+(H898-H$2)^2)</f>
        <v>4767601.33500663</v>
      </c>
      <c r="BP19" s="175">
        <v>515831</v>
      </c>
      <c r="BQ19" s="175">
        <v>4739614</v>
      </c>
      <c r="BR19" s="175" t="s">
        <v>955</v>
      </c>
      <c r="CA19" s="175">
        <f>SQRT((G3302-G$2)^2+(H3302-H$2)^2)</f>
        <v>4817935.9843090484</v>
      </c>
      <c r="CB19" s="175">
        <v>502400</v>
      </c>
      <c r="CC19" s="175">
        <v>4791670</v>
      </c>
      <c r="CD19" s="175" t="s">
        <v>1170</v>
      </c>
      <c r="CI19" s="175">
        <f>SQRT((G778-G$2)^2+(H778-H$2)^2)</f>
        <v>4808723.6865280587</v>
      </c>
      <c r="CJ19" s="175">
        <v>507920</v>
      </c>
      <c r="CK19" s="175">
        <v>4781824</v>
      </c>
      <c r="CL19" s="175" t="s">
        <v>944</v>
      </c>
      <c r="CQ19" s="175">
        <f>SQRT((G55-G$2)^2+(H55-H$2)^2)</f>
        <v>4775890.6072842581</v>
      </c>
      <c r="CR19" s="175">
        <v>529125</v>
      </c>
      <c r="CS19" s="175">
        <v>4746489</v>
      </c>
      <c r="CT19" s="175" t="s">
        <v>883</v>
      </c>
      <c r="CY19" s="175">
        <f>SQRT((G2631-G$2)^2+(H2631-H$2)^2)</f>
        <v>4774552.2497013267</v>
      </c>
      <c r="CZ19" s="175">
        <v>524118</v>
      </c>
      <c r="DA19" s="175">
        <v>4745698</v>
      </c>
      <c r="DB19" s="175" t="s">
        <v>1047</v>
      </c>
      <c r="DW19" s="175">
        <f>SQRT((G3287-G$2)^2+(H3287-H$2)^2)</f>
        <v>4817935.9843090484</v>
      </c>
      <c r="DX19" s="175">
        <v>502400</v>
      </c>
      <c r="DY19" s="175">
        <v>4791670</v>
      </c>
      <c r="DZ19" s="175" t="s">
        <v>1170</v>
      </c>
      <c r="EA19" s="175">
        <f>SQRT((G3288-G$2)^2+(H3288-H$2)^2)</f>
        <v>4817935.9843090484</v>
      </c>
      <c r="EB19" s="175">
        <v>502400</v>
      </c>
      <c r="EC19" s="175">
        <v>4791670</v>
      </c>
      <c r="ED19" s="175" t="s">
        <v>1170</v>
      </c>
      <c r="EE19" s="175">
        <f>SQRT((G139-G$2)^2+(H139-H$2)^2)</f>
        <v>4771388.0587763973</v>
      </c>
      <c r="EF19" s="175">
        <v>613385</v>
      </c>
      <c r="EG19" s="175">
        <v>4731797</v>
      </c>
      <c r="EH19" s="175" t="s">
        <v>912</v>
      </c>
      <c r="EI19" s="175">
        <f>SQRT((G2941-G$2)^2+(H2941-H$2)^2)</f>
        <v>4784144.4134662151</v>
      </c>
      <c r="EJ19" s="175">
        <v>528800</v>
      </c>
      <c r="EK19" s="175">
        <v>4754830</v>
      </c>
      <c r="EL19" s="175" t="s">
        <v>1180</v>
      </c>
      <c r="EM19" s="175">
        <f>SQRT((G2943-G$2)^2+(H2943-H$2)^2)</f>
        <v>4784144.4134662151</v>
      </c>
      <c r="EN19" s="175">
        <v>528800</v>
      </c>
      <c r="EO19" s="175">
        <v>4754830</v>
      </c>
      <c r="EP19" s="175" t="s">
        <v>1180</v>
      </c>
      <c r="EQ19" s="175">
        <f>SQRT((G106-G$2)^2+(H106-H$2)^2)</f>
        <v>4784357.9951280821</v>
      </c>
      <c r="ER19" s="175">
        <v>528889</v>
      </c>
      <c r="ES19" s="175">
        <v>4755035</v>
      </c>
      <c r="ET19" s="175" t="s">
        <v>904</v>
      </c>
      <c r="EU19" s="175">
        <f>SQRT((G3289-G$2)^2+(H3289-H$2)^2)</f>
        <v>4817935.9843090484</v>
      </c>
      <c r="EV19" s="175">
        <v>502400</v>
      </c>
      <c r="EW19" s="175">
        <v>4791670</v>
      </c>
      <c r="EX19" s="175" t="s">
        <v>1170</v>
      </c>
      <c r="EY19" s="175">
        <f>SQRT((G3086-G$2)^2+(H3086-H$2)^2)</f>
        <v>4772181.1745259631</v>
      </c>
      <c r="EZ19" s="175">
        <v>517400</v>
      </c>
      <c r="FA19" s="175">
        <v>4744050</v>
      </c>
      <c r="FB19" s="175" t="s">
        <v>1166</v>
      </c>
      <c r="FC19" s="175">
        <f>SQRT((G3290-G$2)^2+(H3290-H$2)^2)</f>
        <v>4817935.9843090484</v>
      </c>
      <c r="FD19" s="175">
        <v>502400</v>
      </c>
      <c r="FE19" s="175">
        <v>4791670</v>
      </c>
      <c r="FF19" s="175" t="s">
        <v>1170</v>
      </c>
      <c r="FG19" s="175">
        <f>SQRT((G3291-G$2)^2+(H3291-H$2)^2)</f>
        <v>4817935.9843090484</v>
      </c>
      <c r="FH19" s="175">
        <v>502400</v>
      </c>
      <c r="FI19" s="175">
        <v>4791670</v>
      </c>
      <c r="FJ19" s="175" t="s">
        <v>1170</v>
      </c>
      <c r="FK19" s="175">
        <f>SQRT((G3084-G$2)^2+(H3084-H$2)^2)</f>
        <v>4772181.1745259631</v>
      </c>
      <c r="FL19" s="175">
        <v>517400</v>
      </c>
      <c r="FM19" s="175">
        <v>4744050</v>
      </c>
      <c r="FN19" s="175" t="s">
        <v>1166</v>
      </c>
      <c r="FO19" s="175">
        <f>SQRT((G3236-G$2)^2+(H3236-H$2)^2)</f>
        <v>4825585.385473974</v>
      </c>
      <c r="FP19" s="175">
        <v>493350</v>
      </c>
      <c r="FQ19" s="175">
        <v>4800300</v>
      </c>
      <c r="FR19" s="175" t="s">
        <v>1182</v>
      </c>
      <c r="FS19" s="175">
        <f>SQRT((G3292-G$2)^2+(H3292-H$2)^2)</f>
        <v>4817935.9843090484</v>
      </c>
      <c r="FT19" s="175">
        <v>502400</v>
      </c>
      <c r="FU19" s="175">
        <v>4791670</v>
      </c>
      <c r="FV19" s="175" t="s">
        <v>1170</v>
      </c>
      <c r="FW19" s="175">
        <f>SQRT((G3293-G$2)^2+(H3293-H$2)^2)</f>
        <v>4817935.9843090484</v>
      </c>
      <c r="FX19" s="175">
        <v>502400</v>
      </c>
      <c r="FY19" s="175">
        <v>4791670</v>
      </c>
      <c r="FZ19" s="175" t="s">
        <v>1170</v>
      </c>
      <c r="GA19" s="175">
        <f>SQRT((G3294-G$2)^2+(H3294-H$2)^2)</f>
        <v>4817935.9843090484</v>
      </c>
      <c r="GB19" s="175">
        <v>502400</v>
      </c>
      <c r="GC19" s="175">
        <v>4791670</v>
      </c>
      <c r="GD19" s="175" t="s">
        <v>1170</v>
      </c>
      <c r="GE19" s="175">
        <f>SQRT((G3295-G$2)^2+(H3295-H$2)^2)</f>
        <v>4817935.9843090484</v>
      </c>
      <c r="GF19" s="175">
        <v>502400</v>
      </c>
      <c r="GG19" s="175">
        <v>4791670</v>
      </c>
      <c r="GH19" s="175" t="s">
        <v>1170</v>
      </c>
      <c r="GI19" s="175">
        <f>SQRT((G3296-G$2)^2+(H3296-H$2)^2)</f>
        <v>4817935.9843090484</v>
      </c>
      <c r="GJ19" s="175">
        <v>502400</v>
      </c>
      <c r="GK19" s="175">
        <v>4791670</v>
      </c>
      <c r="GL19" s="175" t="s">
        <v>1170</v>
      </c>
      <c r="GM19" s="175">
        <f>SQRT((G3297-G$2)^2+(H3297-H$2)^2)</f>
        <v>4817935.9843090484</v>
      </c>
      <c r="GN19" s="175">
        <v>502400</v>
      </c>
      <c r="GO19" s="175">
        <v>4791670</v>
      </c>
      <c r="GP19" s="175" t="s">
        <v>1170</v>
      </c>
      <c r="GQ19" s="175">
        <f>SQRT((G3179-G$2)^2+(H3179-H$2)^2)</f>
        <v>4826262.8586205291</v>
      </c>
      <c r="GR19" s="175">
        <v>491410</v>
      </c>
      <c r="GS19" s="175">
        <v>4801180</v>
      </c>
      <c r="GT19" s="175" t="s">
        <v>1168</v>
      </c>
    </row>
    <row r="20" spans="1:202" ht="13.2" x14ac:dyDescent="0.25">
      <c r="A20" s="176">
        <f t="shared" si="3"/>
        <v>4803096.449817867</v>
      </c>
      <c r="B20" s="243" t="s">
        <v>880</v>
      </c>
      <c r="C20" s="182" t="s">
        <v>217</v>
      </c>
      <c r="D20" s="243" t="s">
        <v>284</v>
      </c>
      <c r="E20" s="243" t="s">
        <v>285</v>
      </c>
      <c r="F20" s="181" t="s">
        <v>276</v>
      </c>
      <c r="G20" s="183">
        <v>503453</v>
      </c>
      <c r="H20" s="183">
        <v>4776638</v>
      </c>
      <c r="I20" s="184" t="e">
        <f>VLOOKUP(LEFT(C20,6),#REF!,3,0)</f>
        <v>#REF!</v>
      </c>
      <c r="AA20" s="175">
        <f>SQRT((G776-G$2)^2+(H776-H$2)^2)</f>
        <v>4808723.6865280587</v>
      </c>
      <c r="AB20" s="175">
        <v>507920</v>
      </c>
      <c r="AC20" s="175">
        <v>4781824</v>
      </c>
      <c r="AD20" s="175" t="s">
        <v>944</v>
      </c>
      <c r="AI20" s="175">
        <f>SQRT((G804-G$2)^2+(H804-H$2)^2)</f>
        <v>4824556.9194830731</v>
      </c>
      <c r="AJ20" s="175">
        <v>577374</v>
      </c>
      <c r="AK20" s="175">
        <v>4789884</v>
      </c>
      <c r="AL20" s="175" t="s">
        <v>946</v>
      </c>
      <c r="AQ20" s="175">
        <f>SQRT((G871-G$2)^2+(H871-H$2)^2)</f>
        <v>4775483.7753703026</v>
      </c>
      <c r="AR20" s="175">
        <v>528736</v>
      </c>
      <c r="AS20" s="175">
        <v>4746123</v>
      </c>
      <c r="AT20" s="175" t="s">
        <v>954</v>
      </c>
      <c r="AU20" s="175">
        <f>SQRT((G893-G$2)^2+(H893-H$2)^2)</f>
        <v>4767601.33500663</v>
      </c>
      <c r="AV20" s="175">
        <v>515831</v>
      </c>
      <c r="AW20" s="175">
        <v>4739614</v>
      </c>
      <c r="AX20" s="175" t="s">
        <v>955</v>
      </c>
      <c r="AY20" s="175">
        <f>SQRT((G894-G$2)^2+(H894-H$2)^2)</f>
        <v>4767601.33500663</v>
      </c>
      <c r="AZ20" s="175">
        <v>515831</v>
      </c>
      <c r="BA20" s="175">
        <v>4739614</v>
      </c>
      <c r="BB20" s="175" t="s">
        <v>955</v>
      </c>
      <c r="BC20" s="175">
        <f>SQRT((G917-G$2)^2+(H917-H$2)^2)</f>
        <v>4777395.0062168818</v>
      </c>
      <c r="BD20" s="175">
        <v>523275</v>
      </c>
      <c r="BE20" s="175">
        <v>4748651</v>
      </c>
      <c r="BF20" s="175" t="s">
        <v>956</v>
      </c>
      <c r="BG20" s="175">
        <f>SQRT((G875-G$2)^2+(H875-H$2)^2)</f>
        <v>4775483.7753703026</v>
      </c>
      <c r="BH20" s="175">
        <v>528736</v>
      </c>
      <c r="BI20" s="175">
        <v>4746123</v>
      </c>
      <c r="BJ20" s="175" t="s">
        <v>954</v>
      </c>
      <c r="BK20" s="175">
        <f>SQRT((G919-G$2)^2+(H919-H$2)^2)</f>
        <v>4777395.0062168818</v>
      </c>
      <c r="BL20" s="175">
        <v>523275</v>
      </c>
      <c r="BM20" s="175">
        <v>4748651</v>
      </c>
      <c r="BN20" s="175" t="s">
        <v>956</v>
      </c>
      <c r="BO20" s="175">
        <f>SQRT((G920-G$2)^2+(H920-H$2)^2)</f>
        <v>4777395.0062168818</v>
      </c>
      <c r="BP20" s="175">
        <v>523275</v>
      </c>
      <c r="BQ20" s="175">
        <v>4748651</v>
      </c>
      <c r="BR20" s="175" t="s">
        <v>956</v>
      </c>
      <c r="CA20" s="175">
        <f>SQRT((G3350-G$2)^2+(H3350-H$2)^2)</f>
        <v>4811529.1976667875</v>
      </c>
      <c r="CB20" s="175">
        <v>524100</v>
      </c>
      <c r="CC20" s="175">
        <v>4782900</v>
      </c>
      <c r="CD20" s="175" t="s">
        <v>1184</v>
      </c>
      <c r="CQ20" s="175">
        <f>SQRT((G56-G$2)^2+(H56-H$2)^2)</f>
        <v>4818505.3573947595</v>
      </c>
      <c r="CR20" s="175">
        <v>577619</v>
      </c>
      <c r="CS20" s="175">
        <v>4783759</v>
      </c>
      <c r="CT20" s="175" t="s">
        <v>884</v>
      </c>
      <c r="CY20" s="175">
        <f>SQRT((G2694-G$2)^2+(H2694-H$2)^2)</f>
        <v>4815756.1570997341</v>
      </c>
      <c r="CZ20" s="175">
        <v>520362</v>
      </c>
      <c r="DA20" s="175">
        <v>4787560</v>
      </c>
      <c r="DB20" s="175" t="s">
        <v>1049</v>
      </c>
      <c r="DW20" s="175">
        <f>SQRT((G3335-G$2)^2+(H3335-H$2)^2)</f>
        <v>4811529.1976667875</v>
      </c>
      <c r="DX20" s="175">
        <v>524100</v>
      </c>
      <c r="DY20" s="175">
        <v>4782900</v>
      </c>
      <c r="DZ20" s="175" t="s">
        <v>1184</v>
      </c>
      <c r="EA20" s="175">
        <f>SQRT((G3336-G$2)^2+(H3336-H$2)^2)</f>
        <v>4811529.1976667875</v>
      </c>
      <c r="EB20" s="175">
        <v>524100</v>
      </c>
      <c r="EC20" s="175">
        <v>4782900</v>
      </c>
      <c r="ED20" s="175" t="s">
        <v>1184</v>
      </c>
      <c r="EE20" s="175">
        <f>SQRT((G2842-G$2)^2+(H2842-H$2)^2)</f>
        <v>4822761.3228211906</v>
      </c>
      <c r="EF20" s="175">
        <v>553880</v>
      </c>
      <c r="EG20" s="175">
        <v>4790850</v>
      </c>
      <c r="EH20" s="175" t="s">
        <v>1186</v>
      </c>
      <c r="EI20" s="175">
        <f>SQRT((G2989-G$2)^2+(H2989-H$2)^2)</f>
        <v>4795816.0447174162</v>
      </c>
      <c r="EJ20" s="175">
        <v>561263</v>
      </c>
      <c r="EK20" s="175">
        <v>4762860</v>
      </c>
      <c r="EL20" s="175" t="s">
        <v>1064</v>
      </c>
      <c r="EM20" s="175">
        <f>SQRT((G2991-G$2)^2+(H2991-H$2)^2)</f>
        <v>4795816.0447174162</v>
      </c>
      <c r="EN20" s="175">
        <v>561263</v>
      </c>
      <c r="EO20" s="175">
        <v>4762860</v>
      </c>
      <c r="EP20" s="175" t="s">
        <v>1064</v>
      </c>
      <c r="EQ20" s="175">
        <f>SQRT((G113-G$2)^2+(H113-H$2)^2)</f>
        <v>4795558.2848435901</v>
      </c>
      <c r="ER20" s="175">
        <v>562826</v>
      </c>
      <c r="ES20" s="175">
        <v>4762416</v>
      </c>
      <c r="ET20" s="175" t="s">
        <v>907</v>
      </c>
      <c r="EU20" s="175">
        <f>SQRT((G3337-G$2)^2+(H3337-H$2)^2)</f>
        <v>4811529.1976667875</v>
      </c>
      <c r="EV20" s="175">
        <v>524100</v>
      </c>
      <c r="EW20" s="175">
        <v>4782900</v>
      </c>
      <c r="EX20" s="175" t="s">
        <v>1184</v>
      </c>
      <c r="EY20" s="175">
        <f>SQRT((G3134-G$2)^2+(H3134-H$2)^2)</f>
        <v>4825924.2214494003</v>
      </c>
      <c r="EZ20" s="175">
        <v>499006</v>
      </c>
      <c r="FA20" s="175">
        <v>4800056</v>
      </c>
      <c r="FB20" s="175" t="s">
        <v>1203</v>
      </c>
      <c r="FC20" s="175">
        <f>SQRT((G3338-G$2)^2+(H3338-H$2)^2)</f>
        <v>4811529.1976667875</v>
      </c>
      <c r="FD20" s="175">
        <v>524100</v>
      </c>
      <c r="FE20" s="175">
        <v>4782900</v>
      </c>
      <c r="FF20" s="175" t="s">
        <v>1184</v>
      </c>
      <c r="FG20" s="175">
        <f>SQRT((G3339-G$2)^2+(H3339-H$2)^2)</f>
        <v>4811529.1976667875</v>
      </c>
      <c r="FH20" s="175">
        <v>524100</v>
      </c>
      <c r="FI20" s="175">
        <v>4782900</v>
      </c>
      <c r="FJ20" s="175" t="s">
        <v>1184</v>
      </c>
      <c r="FK20" s="175">
        <f>SQRT((G3132-G$2)^2+(H3132-H$2)^2)</f>
        <v>4825924.2214494003</v>
      </c>
      <c r="FL20" s="175">
        <v>499006</v>
      </c>
      <c r="FM20" s="175">
        <v>4800056</v>
      </c>
      <c r="FN20" s="175" t="s">
        <v>1203</v>
      </c>
      <c r="FO20" s="175">
        <f>SQRT((G3284-G$2)^2+(H3284-H$2)^2)</f>
        <v>4817935.9843090484</v>
      </c>
      <c r="FP20" s="175">
        <v>502400</v>
      </c>
      <c r="FQ20" s="175">
        <v>4791670</v>
      </c>
      <c r="FR20" s="175" t="s">
        <v>1170</v>
      </c>
      <c r="FS20" s="175">
        <f>SQRT((G3340-G$2)^2+(H3340-H$2)^2)</f>
        <v>4811529.1976667875</v>
      </c>
      <c r="FT20" s="175">
        <v>524100</v>
      </c>
      <c r="FU20" s="175">
        <v>4782900</v>
      </c>
      <c r="FV20" s="175" t="s">
        <v>1184</v>
      </c>
      <c r="FW20" s="175">
        <f>SQRT((G3341-G$2)^2+(H3341-H$2)^2)</f>
        <v>4811529.1976667875</v>
      </c>
      <c r="FX20" s="175">
        <v>524100</v>
      </c>
      <c r="FY20" s="175">
        <v>4782900</v>
      </c>
      <c r="FZ20" s="175" t="s">
        <v>1184</v>
      </c>
      <c r="GA20" s="175">
        <f>SQRT((G3342-G$2)^2+(H3342-H$2)^2)</f>
        <v>4811529.1976667875</v>
      </c>
      <c r="GB20" s="175">
        <v>524100</v>
      </c>
      <c r="GC20" s="175">
        <v>4782900</v>
      </c>
      <c r="GD20" s="175" t="s">
        <v>1184</v>
      </c>
      <c r="GE20" s="175">
        <f>SQRT((G3343-G$2)^2+(H3343-H$2)^2)</f>
        <v>4811529.1976667875</v>
      </c>
      <c r="GF20" s="175">
        <v>524100</v>
      </c>
      <c r="GG20" s="175">
        <v>4782900</v>
      </c>
      <c r="GH20" s="175" t="s">
        <v>1184</v>
      </c>
      <c r="GI20" s="175">
        <f>SQRT((G3344-G$2)^2+(H3344-H$2)^2)</f>
        <v>4811529.1976667875</v>
      </c>
      <c r="GJ20" s="175">
        <v>524100</v>
      </c>
      <c r="GK20" s="175">
        <v>4782900</v>
      </c>
      <c r="GL20" s="175" t="s">
        <v>1184</v>
      </c>
      <c r="GM20" s="175">
        <f>SQRT((G3345-G$2)^2+(H3345-H$2)^2)</f>
        <v>4811529.1976667875</v>
      </c>
      <c r="GN20" s="175">
        <v>524100</v>
      </c>
      <c r="GO20" s="175">
        <v>4782900</v>
      </c>
      <c r="GP20" s="175" t="s">
        <v>1184</v>
      </c>
      <c r="GQ20" s="175">
        <f>SQRT((G3227-G$2)^2+(H3227-H$2)^2)</f>
        <v>4825585.385473974</v>
      </c>
      <c r="GR20" s="175">
        <v>493350</v>
      </c>
      <c r="GS20" s="175">
        <v>4800300</v>
      </c>
      <c r="GT20" s="175" t="s">
        <v>1182</v>
      </c>
    </row>
    <row r="21" spans="1:202" ht="13.2" x14ac:dyDescent="0.25">
      <c r="A21" s="176">
        <f t="shared" si="3"/>
        <v>4820302.5125504313</v>
      </c>
      <c r="B21" s="243" t="s">
        <v>1178</v>
      </c>
      <c r="C21" s="182" t="s">
        <v>263</v>
      </c>
      <c r="D21" s="243" t="s">
        <v>1179</v>
      </c>
      <c r="E21" s="243" t="s">
        <v>270</v>
      </c>
      <c r="F21" s="243" t="s">
        <v>268</v>
      </c>
      <c r="G21" s="243">
        <v>504300</v>
      </c>
      <c r="H21" s="243">
        <v>4793850</v>
      </c>
      <c r="I21" s="184" t="e">
        <f>VLOOKUP(LEFT(C21,6),#REF!,3,0)</f>
        <v>#REF!</v>
      </c>
      <c r="AA21" s="175">
        <f>SQRT((G790-G$2)^2+(H790-H$2)^2)</f>
        <v>4818832.3962815935</v>
      </c>
      <c r="AB21" s="175">
        <v>511787</v>
      </c>
      <c r="AC21" s="175">
        <v>4791578</v>
      </c>
      <c r="AD21" s="175" t="s">
        <v>945</v>
      </c>
      <c r="AI21" s="175">
        <f>SQRT((G2561-G$2)^2+(H2561-H$2)^2)</f>
        <v>4775899.4839841425</v>
      </c>
      <c r="AJ21" s="175">
        <v>528532</v>
      </c>
      <c r="AK21" s="175">
        <v>4746564</v>
      </c>
      <c r="AL21" s="175" t="s">
        <v>1041</v>
      </c>
      <c r="AQ21" s="175">
        <f>SQRT((G892-G$2)^2+(H892-H$2)^2)</f>
        <v>4767601.33500663</v>
      </c>
      <c r="AR21" s="175">
        <v>515831</v>
      </c>
      <c r="AS21" s="175">
        <v>4739614</v>
      </c>
      <c r="AT21" s="175" t="s">
        <v>955</v>
      </c>
      <c r="AU21" s="175">
        <f>SQRT((G915-G$2)^2+(H915-H$2)^2)</f>
        <v>4777395.0062168818</v>
      </c>
      <c r="AV21" s="175">
        <v>523275</v>
      </c>
      <c r="AW21" s="175">
        <v>4748651</v>
      </c>
      <c r="AX21" s="175" t="s">
        <v>956</v>
      </c>
      <c r="AY21" s="175">
        <f>SQRT((G916-G$2)^2+(H916-H$2)^2)</f>
        <v>4777395.0062168818</v>
      </c>
      <c r="AZ21" s="175">
        <v>523275</v>
      </c>
      <c r="BA21" s="175">
        <v>4748651</v>
      </c>
      <c r="BB21" s="175" t="s">
        <v>956</v>
      </c>
      <c r="BC21" s="175">
        <f>SQRT((G949-G$2)^2+(H949-H$2)^2)</f>
        <v>4775299.7568149585</v>
      </c>
      <c r="BD21" s="175">
        <v>551779</v>
      </c>
      <c r="BE21" s="175">
        <v>4743314</v>
      </c>
      <c r="BF21" s="175" t="s">
        <v>957</v>
      </c>
      <c r="BG21" s="175">
        <f>SQRT((G896-G$2)^2+(H896-H$2)^2)</f>
        <v>4767601.33500663</v>
      </c>
      <c r="BH21" s="175">
        <v>515831</v>
      </c>
      <c r="BI21" s="175">
        <v>4739614</v>
      </c>
      <c r="BJ21" s="175" t="s">
        <v>955</v>
      </c>
      <c r="BK21" s="175">
        <f>SQRT((G951-G$2)^2+(H951-H$2)^2)</f>
        <v>4775299.7568149585</v>
      </c>
      <c r="BL21" s="175">
        <v>551779</v>
      </c>
      <c r="BM21" s="175">
        <v>4743314</v>
      </c>
      <c r="BN21" s="175" t="s">
        <v>957</v>
      </c>
      <c r="BO21" s="175">
        <f>SQRT((G952-G$2)^2+(H952-H$2)^2)</f>
        <v>4775299.7568149585</v>
      </c>
      <c r="BP21" s="175">
        <v>551779</v>
      </c>
      <c r="BQ21" s="175">
        <v>4743314</v>
      </c>
      <c r="BR21" s="175" t="s">
        <v>957</v>
      </c>
      <c r="CA21" s="175">
        <f>SQRT((G3398-G$2)^2+(H3398-H$2)^2)</f>
        <v>4818802.0733891949</v>
      </c>
      <c r="CB21" s="175">
        <v>511670</v>
      </c>
      <c r="CC21" s="175">
        <v>4791560</v>
      </c>
      <c r="CD21" s="175" t="s">
        <v>1176</v>
      </c>
      <c r="CQ21" s="175">
        <f>SQRT((G57-G$2)^2+(H57-H$2)^2)</f>
        <v>4819061.0862922249</v>
      </c>
      <c r="CR21" s="175">
        <v>499254</v>
      </c>
      <c r="CS21" s="175">
        <v>4793130</v>
      </c>
      <c r="CT21" s="175" t="s">
        <v>885</v>
      </c>
      <c r="CY21" s="175">
        <f>SQRT((G2790-G$2)^2+(H2790-H$2)^2)</f>
        <v>4782721.8033425277</v>
      </c>
      <c r="CZ21" s="175">
        <v>615418</v>
      </c>
      <c r="DA21" s="175">
        <v>4742962</v>
      </c>
      <c r="DB21" s="175" t="s">
        <v>1055</v>
      </c>
      <c r="DW21" s="175">
        <f>SQRT((G3383-G$2)^2+(H3383-H$2)^2)</f>
        <v>4818802.0733891949</v>
      </c>
      <c r="DX21" s="175">
        <v>511670</v>
      </c>
      <c r="DY21" s="175">
        <v>4791560</v>
      </c>
      <c r="DZ21" s="175" t="s">
        <v>1176</v>
      </c>
      <c r="EA21" s="175">
        <f>SQRT((G3384-G$2)^2+(H3384-H$2)^2)</f>
        <v>4818802.0733891949</v>
      </c>
      <c r="EB21" s="175">
        <v>511670</v>
      </c>
      <c r="EC21" s="175">
        <v>4791560</v>
      </c>
      <c r="ED21" s="175" t="s">
        <v>1176</v>
      </c>
      <c r="EE21" s="175">
        <f>SQRT((G2890-G$2)^2+(H2890-H$2)^2)</f>
        <v>4772481.6134690344</v>
      </c>
      <c r="EF21" s="175">
        <v>521530</v>
      </c>
      <c r="EG21" s="175">
        <v>4743900</v>
      </c>
      <c r="EH21" s="175" t="s">
        <v>1199</v>
      </c>
      <c r="EI21" s="175">
        <f>SQRT((G3037-G$2)^2+(H3037-H$2)^2)</f>
        <v>4821790.2155216169</v>
      </c>
      <c r="EJ21" s="175">
        <v>501400</v>
      </c>
      <c r="EK21" s="175">
        <v>4795650</v>
      </c>
      <c r="EL21" s="175" t="s">
        <v>1188</v>
      </c>
      <c r="EM21" s="175">
        <f>SQRT((G3039-G$2)^2+(H3039-H$2)^2)</f>
        <v>4821790.2155216169</v>
      </c>
      <c r="EN21" s="175">
        <v>501400</v>
      </c>
      <c r="EO21" s="175">
        <v>4795650</v>
      </c>
      <c r="EP21" s="175" t="s">
        <v>1188</v>
      </c>
      <c r="EQ21" s="175">
        <f>SQRT((G123-G$2)^2+(H123-H$2)^2)</f>
        <v>4708809.2265400812</v>
      </c>
      <c r="ER21" s="175">
        <v>603582</v>
      </c>
      <c r="ES21" s="175">
        <v>4669965</v>
      </c>
      <c r="ET21" s="175" t="s">
        <v>910</v>
      </c>
      <c r="EU21" s="175">
        <f>SQRT((G3385-G$2)^2+(H3385-H$2)^2)</f>
        <v>4818802.0733891949</v>
      </c>
      <c r="EV21" s="175">
        <v>511670</v>
      </c>
      <c r="EW21" s="175">
        <v>4791560</v>
      </c>
      <c r="EX21" s="175" t="s">
        <v>1176</v>
      </c>
      <c r="EY21" s="175">
        <f>SQRT((G3182-G$2)^2+(H3182-H$2)^2)</f>
        <v>4826262.8586205291</v>
      </c>
      <c r="EZ21" s="175">
        <v>491410</v>
      </c>
      <c r="FA21" s="175">
        <v>4801180</v>
      </c>
      <c r="FB21" s="175" t="s">
        <v>1168</v>
      </c>
      <c r="FC21" s="175">
        <f>SQRT((G3386-G$2)^2+(H3386-H$2)^2)</f>
        <v>4818802.0733891949</v>
      </c>
      <c r="FD21" s="175">
        <v>511670</v>
      </c>
      <c r="FE21" s="175">
        <v>4791560</v>
      </c>
      <c r="FF21" s="175" t="s">
        <v>1176</v>
      </c>
      <c r="FG21" s="175">
        <f>SQRT((G3387-G$2)^2+(H3387-H$2)^2)</f>
        <v>4818802.0733891949</v>
      </c>
      <c r="FH21" s="175">
        <v>511670</v>
      </c>
      <c r="FI21" s="175">
        <v>4791560</v>
      </c>
      <c r="FJ21" s="175" t="s">
        <v>1176</v>
      </c>
      <c r="FK21" s="175">
        <f>SQRT((G3180-G$2)^2+(H3180-H$2)^2)</f>
        <v>4826262.8586205291</v>
      </c>
      <c r="FL21" s="175">
        <v>491410</v>
      </c>
      <c r="FM21" s="175">
        <v>4801180</v>
      </c>
      <c r="FN21" s="175" t="s">
        <v>1168</v>
      </c>
      <c r="FO21" s="175">
        <f>SQRT((G3332-G$2)^2+(H3332-H$2)^2)</f>
        <v>4811529.1976667875</v>
      </c>
      <c r="FP21" s="175">
        <v>524100</v>
      </c>
      <c r="FQ21" s="175">
        <v>4782900</v>
      </c>
      <c r="FR21" s="175" t="s">
        <v>1184</v>
      </c>
      <c r="FS21" s="175">
        <f>SQRT((G3388-G$2)^2+(H3388-H$2)^2)</f>
        <v>4818802.0733891949</v>
      </c>
      <c r="FT21" s="175">
        <v>511670</v>
      </c>
      <c r="FU21" s="175">
        <v>4791560</v>
      </c>
      <c r="FV21" s="175" t="s">
        <v>1176</v>
      </c>
      <c r="FW21" s="175">
        <f>SQRT((G3389-G$2)^2+(H3389-H$2)^2)</f>
        <v>4818802.0733891949</v>
      </c>
      <c r="FX21" s="175">
        <v>511670</v>
      </c>
      <c r="FY21" s="175">
        <v>4791560</v>
      </c>
      <c r="FZ21" s="175" t="s">
        <v>1176</v>
      </c>
      <c r="GA21" s="175">
        <f>SQRT((G3390-G$2)^2+(H3390-H$2)^2)</f>
        <v>4818802.0733891949</v>
      </c>
      <c r="GB21" s="175">
        <v>511670</v>
      </c>
      <c r="GC21" s="175">
        <v>4791560</v>
      </c>
      <c r="GD21" s="175" t="s">
        <v>1176</v>
      </c>
      <c r="GE21" s="175">
        <f>SQRT((G3391-G$2)^2+(H3391-H$2)^2)</f>
        <v>4818802.0733891949</v>
      </c>
      <c r="GF21" s="175">
        <v>511670</v>
      </c>
      <c r="GG21" s="175">
        <v>4791560</v>
      </c>
      <c r="GH21" s="175" t="s">
        <v>1176</v>
      </c>
      <c r="GI21" s="175">
        <f>SQRT((G3392-G$2)^2+(H3392-H$2)^2)</f>
        <v>4818802.0733891949</v>
      </c>
      <c r="GJ21" s="175">
        <v>511670</v>
      </c>
      <c r="GK21" s="175">
        <v>4791560</v>
      </c>
      <c r="GL21" s="175" t="s">
        <v>1176</v>
      </c>
      <c r="GM21" s="175">
        <f>SQRT((G3393-G$2)^2+(H3393-H$2)^2)</f>
        <v>4818802.0733891949</v>
      </c>
      <c r="GN21" s="175">
        <v>511670</v>
      </c>
      <c r="GO21" s="175">
        <v>4791560</v>
      </c>
      <c r="GP21" s="175" t="s">
        <v>1176</v>
      </c>
      <c r="GQ21" s="175">
        <f>SQRT((G3275-G$2)^2+(H3275-H$2)^2)</f>
        <v>4817935.9843090484</v>
      </c>
      <c r="GR21" s="175">
        <v>502400</v>
      </c>
      <c r="GS21" s="175">
        <v>4791670</v>
      </c>
      <c r="GT21" s="175" t="s">
        <v>1170</v>
      </c>
    </row>
    <row r="22" spans="1:202" ht="13.2" x14ac:dyDescent="0.25">
      <c r="A22" s="176">
        <f t="shared" si="3"/>
        <v>4820302.5125504313</v>
      </c>
      <c r="B22" s="243" t="s">
        <v>1178</v>
      </c>
      <c r="C22" s="182" t="s">
        <v>246</v>
      </c>
      <c r="D22" s="243" t="s">
        <v>1179</v>
      </c>
      <c r="E22" s="243" t="s">
        <v>270</v>
      </c>
      <c r="F22" s="243" t="s">
        <v>268</v>
      </c>
      <c r="G22" s="243">
        <v>504300</v>
      </c>
      <c r="H22" s="243">
        <v>4793850</v>
      </c>
      <c r="I22" s="184" t="e">
        <f>VLOOKUP(LEFT(C22,6),#REF!,3,0)</f>
        <v>#REF!</v>
      </c>
      <c r="AA22" s="175">
        <f>SQRT((G803-G$2)^2+(H803-H$2)^2)</f>
        <v>4824556.9194830731</v>
      </c>
      <c r="AB22" s="175">
        <v>577374</v>
      </c>
      <c r="AC22" s="175">
        <v>4789884</v>
      </c>
      <c r="AD22" s="175" t="s">
        <v>946</v>
      </c>
      <c r="AI22" s="175">
        <f>SQRT((G2572-G$2)^2+(H2572-H$2)^2)</f>
        <v>4824328.9563967343</v>
      </c>
      <c r="AJ22" s="175">
        <v>512422</v>
      </c>
      <c r="AK22" s="175">
        <v>4797038</v>
      </c>
      <c r="AL22" s="175" t="s">
        <v>1042</v>
      </c>
      <c r="AQ22" s="175">
        <f>SQRT((G914-G$2)^2+(H914-H$2)^2)</f>
        <v>4777395.0062168818</v>
      </c>
      <c r="AR22" s="175">
        <v>523275</v>
      </c>
      <c r="AS22" s="175">
        <v>4748651</v>
      </c>
      <c r="AT22" s="175" t="s">
        <v>956</v>
      </c>
      <c r="AU22" s="175">
        <f>SQRT((G947-G$2)^2+(H947-H$2)^2)</f>
        <v>4775299.7568149585</v>
      </c>
      <c r="AV22" s="175">
        <v>551779</v>
      </c>
      <c r="AW22" s="175">
        <v>4743314</v>
      </c>
      <c r="AX22" s="175" t="s">
        <v>957</v>
      </c>
      <c r="AY22" s="175">
        <f>SQRT((G948-G$2)^2+(H948-H$2)^2)</f>
        <v>4775299.7568149585</v>
      </c>
      <c r="AZ22" s="175">
        <v>551779</v>
      </c>
      <c r="BA22" s="175">
        <v>4743314</v>
      </c>
      <c r="BB22" s="175" t="s">
        <v>957</v>
      </c>
      <c r="BC22" s="175">
        <f>SQRT((G975-G$2)^2+(H975-H$2)^2)</f>
        <v>4775726.8155753007</v>
      </c>
      <c r="BD22" s="175">
        <v>529046</v>
      </c>
      <c r="BE22" s="175">
        <v>4746333</v>
      </c>
      <c r="BF22" s="175" t="s">
        <v>959</v>
      </c>
      <c r="BG22" s="175">
        <f>SQRT((G918-G$2)^2+(H918-H$2)^2)</f>
        <v>4777395.0062168818</v>
      </c>
      <c r="BH22" s="175">
        <v>523275</v>
      </c>
      <c r="BI22" s="175">
        <v>4748651</v>
      </c>
      <c r="BJ22" s="175" t="s">
        <v>956</v>
      </c>
      <c r="BK22" s="175">
        <f>SQRT((G977-G$2)^2+(H977-H$2)^2)</f>
        <v>4775726.8155753007</v>
      </c>
      <c r="BL22" s="175">
        <v>529046</v>
      </c>
      <c r="BM22" s="175">
        <v>4746333</v>
      </c>
      <c r="BN22" s="175" t="s">
        <v>959</v>
      </c>
      <c r="BO22" s="175">
        <f>SQRT((G978-G$2)^2+(H978-H$2)^2)</f>
        <v>4775726.8155753007</v>
      </c>
      <c r="BP22" s="175">
        <v>529046</v>
      </c>
      <c r="BQ22" s="175">
        <v>4746333</v>
      </c>
      <c r="BR22" s="175" t="s">
        <v>959</v>
      </c>
      <c r="CA22" s="175">
        <f>SQRT((G3446-G$2)^2+(H3446-H$2)^2)</f>
        <v>4814182.9716993514</v>
      </c>
      <c r="CB22" s="175">
        <v>517850</v>
      </c>
      <c r="CC22" s="175">
        <v>4786250</v>
      </c>
      <c r="CD22" s="175" t="s">
        <v>1065</v>
      </c>
      <c r="CQ22" s="175">
        <f>SQRT((G60-G$2)^2+(H60-H$2)^2)</f>
        <v>4805426.6810235484</v>
      </c>
      <c r="CR22" s="175">
        <v>571458</v>
      </c>
      <c r="CS22" s="175">
        <v>4771327</v>
      </c>
      <c r="CT22" s="175" t="s">
        <v>887</v>
      </c>
      <c r="DW22" s="175">
        <f>SQRT((G3431-G$2)^2+(H3431-H$2)^2)</f>
        <v>4814182.9716993514</v>
      </c>
      <c r="DX22" s="175">
        <v>517850</v>
      </c>
      <c r="DY22" s="175">
        <v>4786250</v>
      </c>
      <c r="DZ22" s="175" t="s">
        <v>1065</v>
      </c>
      <c r="EA22" s="175">
        <f>SQRT((G3432-G$2)^2+(H3432-H$2)^2)</f>
        <v>4814182.9716993514</v>
      </c>
      <c r="EB22" s="175">
        <v>517850</v>
      </c>
      <c r="EC22" s="175">
        <v>4786250</v>
      </c>
      <c r="ED22" s="175" t="s">
        <v>1065</v>
      </c>
      <c r="EE22" s="175">
        <f>SQRT((G2938-G$2)^2+(H2938-H$2)^2)</f>
        <v>4784144.4134662151</v>
      </c>
      <c r="EF22" s="175">
        <v>528800</v>
      </c>
      <c r="EG22" s="175">
        <v>4754830</v>
      </c>
      <c r="EH22" s="175" t="s">
        <v>1180</v>
      </c>
      <c r="EI22" s="175">
        <f>SQRT((G3085-G$2)^2+(H3085-H$2)^2)</f>
        <v>4772181.1745259631</v>
      </c>
      <c r="EJ22" s="175">
        <v>517400</v>
      </c>
      <c r="EK22" s="175">
        <v>4744050</v>
      </c>
      <c r="EL22" s="175" t="s">
        <v>1166</v>
      </c>
      <c r="EM22" s="175">
        <f>SQRT((G3087-G$2)^2+(H3087-H$2)^2)</f>
        <v>4772181.1745259631</v>
      </c>
      <c r="EN22" s="175">
        <v>517400</v>
      </c>
      <c r="EO22" s="175">
        <v>4744050</v>
      </c>
      <c r="EP22" s="175" t="s">
        <v>1166</v>
      </c>
      <c r="EQ22" s="175">
        <f>SQRT((G128-G$2)^2+(H128-H$2)^2)</f>
        <v>4835980.8775185412</v>
      </c>
      <c r="ER22" s="175">
        <v>596515</v>
      </c>
      <c r="ES22" s="175">
        <v>4799050</v>
      </c>
      <c r="ET22" s="175" t="s">
        <v>911</v>
      </c>
      <c r="EU22" s="175">
        <f>SQRT((G3433-G$2)^2+(H3433-H$2)^2)</f>
        <v>4814182.9716993514</v>
      </c>
      <c r="EV22" s="175">
        <v>517850</v>
      </c>
      <c r="EW22" s="175">
        <v>4786250</v>
      </c>
      <c r="EX22" s="175" t="s">
        <v>1065</v>
      </c>
      <c r="EY22" s="175">
        <f>SQRT((G3230-G$2)^2+(H3230-H$2)^2)</f>
        <v>4825585.385473974</v>
      </c>
      <c r="EZ22" s="175">
        <v>493350</v>
      </c>
      <c r="FA22" s="175">
        <v>4800300</v>
      </c>
      <c r="FB22" s="175" t="s">
        <v>1182</v>
      </c>
      <c r="FC22" s="175">
        <f>SQRT((G3434-G$2)^2+(H3434-H$2)^2)</f>
        <v>4814182.9716993514</v>
      </c>
      <c r="FD22" s="175">
        <v>517850</v>
      </c>
      <c r="FE22" s="175">
        <v>4786250</v>
      </c>
      <c r="FF22" s="175" t="s">
        <v>1065</v>
      </c>
      <c r="FG22" s="175">
        <f>SQRT((G3435-G$2)^2+(H3435-H$2)^2)</f>
        <v>4814182.9716993514</v>
      </c>
      <c r="FH22" s="175">
        <v>517850</v>
      </c>
      <c r="FI22" s="175">
        <v>4786250</v>
      </c>
      <c r="FJ22" s="175" t="s">
        <v>1065</v>
      </c>
      <c r="FK22" s="175">
        <f>SQRT((G3228-G$2)^2+(H3228-H$2)^2)</f>
        <v>4825585.385473974</v>
      </c>
      <c r="FL22" s="175">
        <v>493350</v>
      </c>
      <c r="FM22" s="175">
        <v>4800300</v>
      </c>
      <c r="FN22" s="175" t="s">
        <v>1182</v>
      </c>
      <c r="FO22" s="175">
        <f>SQRT((G3380-G$2)^2+(H3380-H$2)^2)</f>
        <v>4818802.0733891949</v>
      </c>
      <c r="FP22" s="175">
        <v>511670</v>
      </c>
      <c r="FQ22" s="175">
        <v>4791560</v>
      </c>
      <c r="FR22" s="175" t="s">
        <v>1176</v>
      </c>
      <c r="FS22" s="175">
        <f>SQRT((G3436-G$2)^2+(H3436-H$2)^2)</f>
        <v>4814182.9716993514</v>
      </c>
      <c r="FT22" s="175">
        <v>517850</v>
      </c>
      <c r="FU22" s="175">
        <v>4786250</v>
      </c>
      <c r="FV22" s="175" t="s">
        <v>1065</v>
      </c>
      <c r="FW22" s="175">
        <f>SQRT((G3437-G$2)^2+(H3437-H$2)^2)</f>
        <v>4814182.9716993514</v>
      </c>
      <c r="FX22" s="175">
        <v>517850</v>
      </c>
      <c r="FY22" s="175">
        <v>4786250</v>
      </c>
      <c r="FZ22" s="175" t="s">
        <v>1065</v>
      </c>
      <c r="GA22" s="175">
        <f>SQRT((G3438-G$2)^2+(H3438-H$2)^2)</f>
        <v>4814182.9716993514</v>
      </c>
      <c r="GB22" s="175">
        <v>517850</v>
      </c>
      <c r="GC22" s="175">
        <v>4786250</v>
      </c>
      <c r="GD22" s="175" t="s">
        <v>1065</v>
      </c>
      <c r="GE22" s="175">
        <f>SQRT((G3439-G$2)^2+(H3439-H$2)^2)</f>
        <v>4814182.9716993514</v>
      </c>
      <c r="GF22" s="175">
        <v>517850</v>
      </c>
      <c r="GG22" s="175">
        <v>4786250</v>
      </c>
      <c r="GH22" s="175" t="s">
        <v>1065</v>
      </c>
      <c r="GI22" s="175">
        <f>SQRT((G3440-G$2)^2+(H3440-H$2)^2)</f>
        <v>4814182.9716993514</v>
      </c>
      <c r="GJ22" s="175">
        <v>517850</v>
      </c>
      <c r="GK22" s="175">
        <v>4786250</v>
      </c>
      <c r="GL22" s="175" t="s">
        <v>1065</v>
      </c>
      <c r="GM22" s="175">
        <f>SQRT((G3441-G$2)^2+(H3441-H$2)^2)</f>
        <v>4814182.9716993514</v>
      </c>
      <c r="GN22" s="175">
        <v>517850</v>
      </c>
      <c r="GO22" s="175">
        <v>4786250</v>
      </c>
      <c r="GP22" s="175" t="s">
        <v>1065</v>
      </c>
      <c r="GQ22" s="175">
        <f>SQRT((G3323-G$2)^2+(H3323-H$2)^2)</f>
        <v>4811529.1976667875</v>
      </c>
      <c r="GR22" s="175">
        <v>524100</v>
      </c>
      <c r="GS22" s="175">
        <v>4782900</v>
      </c>
      <c r="GT22" s="175" t="s">
        <v>1184</v>
      </c>
    </row>
    <row r="23" spans="1:202" ht="13.2" x14ac:dyDescent="0.25">
      <c r="A23" s="176">
        <f t="shared" si="3"/>
        <v>4820302.5125504313</v>
      </c>
      <c r="B23" s="243" t="s">
        <v>1178</v>
      </c>
      <c r="C23" s="182" t="s">
        <v>286</v>
      </c>
      <c r="D23" s="243" t="s">
        <v>1179</v>
      </c>
      <c r="E23" s="243" t="s">
        <v>270</v>
      </c>
      <c r="F23" s="243" t="s">
        <v>268</v>
      </c>
      <c r="G23" s="243">
        <v>504300</v>
      </c>
      <c r="H23" s="243">
        <v>4793850</v>
      </c>
      <c r="I23" s="184" t="e">
        <f>VLOOKUP(LEFT(C23,6),#REF!,3,0)</f>
        <v>#REF!</v>
      </c>
      <c r="AA23" s="175">
        <f>SQRT((G2613-G$2)^2+(H2613-H$2)^2)</f>
        <v>4774552.2497013267</v>
      </c>
      <c r="AB23" s="175">
        <v>524118</v>
      </c>
      <c r="AC23" s="175">
        <v>4745698</v>
      </c>
      <c r="AD23" s="175" t="s">
        <v>1047</v>
      </c>
      <c r="AI23" s="175">
        <f>SQRT((G2580-G$2)^2+(H2580-H$2)^2)</f>
        <v>4820969.3435363183</v>
      </c>
      <c r="AJ23" s="175">
        <v>494841</v>
      </c>
      <c r="AK23" s="175">
        <v>4795506</v>
      </c>
      <c r="AL23" s="175" t="s">
        <v>1043</v>
      </c>
      <c r="AQ23" s="175">
        <f>SQRT((G946-G$2)^2+(H946-H$2)^2)</f>
        <v>4775299.7568149585</v>
      </c>
      <c r="AR23" s="175">
        <v>551779</v>
      </c>
      <c r="AS23" s="175">
        <v>4743314</v>
      </c>
      <c r="AT23" s="175" t="s">
        <v>957</v>
      </c>
      <c r="AU23" s="175">
        <f>SQRT((G973-G$2)^2+(H973-H$2)^2)</f>
        <v>4775726.8155753007</v>
      </c>
      <c r="AV23" s="175">
        <v>529046</v>
      </c>
      <c r="AW23" s="175">
        <v>4746333</v>
      </c>
      <c r="AX23" s="175" t="s">
        <v>959</v>
      </c>
      <c r="AY23" s="175">
        <f>SQRT((G974-G$2)^2+(H974-H$2)^2)</f>
        <v>4775726.8155753007</v>
      </c>
      <c r="AZ23" s="175">
        <v>529046</v>
      </c>
      <c r="BA23" s="175">
        <v>4746333</v>
      </c>
      <c r="BB23" s="175" t="s">
        <v>959</v>
      </c>
      <c r="BC23" s="175">
        <f>SQRT((G1004-G$2)^2+(H1004-H$2)^2)</f>
        <v>4775658.7415746115</v>
      </c>
      <c r="BD23" s="175">
        <v>548177</v>
      </c>
      <c r="BE23" s="175">
        <v>4744093</v>
      </c>
      <c r="BF23" s="175" t="s">
        <v>961</v>
      </c>
      <c r="BG23" s="175">
        <f>SQRT((G950-G$2)^2+(H950-H$2)^2)</f>
        <v>4775299.7568149585</v>
      </c>
      <c r="BH23" s="175">
        <v>551779</v>
      </c>
      <c r="BI23" s="175">
        <v>4743314</v>
      </c>
      <c r="BJ23" s="175" t="s">
        <v>957</v>
      </c>
      <c r="BK23" s="175">
        <f>SQRT((G1006-G$2)^2+(H1006-H$2)^2)</f>
        <v>4775658.7415746115</v>
      </c>
      <c r="BL23" s="175">
        <v>548177</v>
      </c>
      <c r="BM23" s="175">
        <v>4744093</v>
      </c>
      <c r="BN23" s="175" t="s">
        <v>961</v>
      </c>
      <c r="BO23" s="175">
        <f>SQRT((G991-G$2)^2+(H991-H$2)^2)</f>
        <v>4781202.8821142903</v>
      </c>
      <c r="BP23" s="175">
        <v>555723</v>
      </c>
      <c r="BQ23" s="175">
        <v>4748797</v>
      </c>
      <c r="BR23" s="175" t="s">
        <v>960</v>
      </c>
      <c r="CA23" s="175">
        <f>SQRT((G3494-G$2)^2+(H3494-H$2)^2)</f>
        <v>4798010.0645996984</v>
      </c>
      <c r="CB23" s="175">
        <v>559300</v>
      </c>
      <c r="CC23" s="175">
        <v>4765300</v>
      </c>
      <c r="CD23" s="175" t="s">
        <v>1066</v>
      </c>
      <c r="CQ23" s="175">
        <f>SQRT((G61-G$2)^2+(H61-H$2)^2)</f>
        <v>4815477.2397875581</v>
      </c>
      <c r="CR23" s="175">
        <v>520136</v>
      </c>
      <c r="CS23" s="175">
        <v>4787304</v>
      </c>
      <c r="CT23" s="175" t="s">
        <v>888</v>
      </c>
      <c r="DW23" s="175">
        <f>SQRT((G3479-G$2)^2+(H3479-H$2)^2)</f>
        <v>4798010.0645996984</v>
      </c>
      <c r="DX23" s="175">
        <v>559300</v>
      </c>
      <c r="DY23" s="175">
        <v>4765300</v>
      </c>
      <c r="DZ23" s="175" t="s">
        <v>1066</v>
      </c>
      <c r="EA23" s="175">
        <f>SQRT((G3480-G$2)^2+(H3480-H$2)^2)</f>
        <v>4798010.0645996984</v>
      </c>
      <c r="EB23" s="175">
        <v>559300</v>
      </c>
      <c r="EC23" s="175">
        <v>4765300</v>
      </c>
      <c r="ED23" s="175" t="s">
        <v>1066</v>
      </c>
      <c r="EE23" s="175">
        <f>SQRT((G2986-G$2)^2+(H2986-H$2)^2)</f>
        <v>4795816.0447174162</v>
      </c>
      <c r="EF23" s="175">
        <v>561263</v>
      </c>
      <c r="EG23" s="175">
        <v>4762860</v>
      </c>
      <c r="EH23" s="175" t="s">
        <v>1064</v>
      </c>
      <c r="EI23" s="175">
        <f>SQRT((G3133-G$2)^2+(H3133-H$2)^2)</f>
        <v>4825924.2214494003</v>
      </c>
      <c r="EJ23" s="175">
        <v>499006</v>
      </c>
      <c r="EK23" s="175">
        <v>4800056</v>
      </c>
      <c r="EL23" s="175" t="s">
        <v>1203</v>
      </c>
      <c r="EM23" s="175">
        <f>SQRT((G3135-G$2)^2+(H3135-H$2)^2)</f>
        <v>4825924.2214494003</v>
      </c>
      <c r="EN23" s="175">
        <v>499006</v>
      </c>
      <c r="EO23" s="175">
        <v>4800056</v>
      </c>
      <c r="EP23" s="175" t="s">
        <v>1203</v>
      </c>
      <c r="EQ23" s="175">
        <f>SQRT((G136-G$2)^2+(H136-H$2)^2)</f>
        <v>4771388.0587763973</v>
      </c>
      <c r="ER23" s="175">
        <v>613385</v>
      </c>
      <c r="ES23" s="175">
        <v>4731797</v>
      </c>
      <c r="ET23" s="175" t="s">
        <v>912</v>
      </c>
      <c r="EU23" s="175">
        <f>SQRT((G3481-G$2)^2+(H3481-H$2)^2)</f>
        <v>4798010.0645996984</v>
      </c>
      <c r="EV23" s="175">
        <v>559300</v>
      </c>
      <c r="EW23" s="175">
        <v>4765300</v>
      </c>
      <c r="EX23" s="175" t="s">
        <v>1066</v>
      </c>
      <c r="EY23" s="175">
        <f>SQRT((G3278-G$2)^2+(H3278-H$2)^2)</f>
        <v>4817935.9843090484</v>
      </c>
      <c r="EZ23" s="175">
        <v>502400</v>
      </c>
      <c r="FA23" s="175">
        <v>4791670</v>
      </c>
      <c r="FB23" s="175" t="s">
        <v>1170</v>
      </c>
      <c r="FC23" s="175">
        <f>SQRT((G3482-G$2)^2+(H3482-H$2)^2)</f>
        <v>4798010.0645996984</v>
      </c>
      <c r="FD23" s="175">
        <v>559300</v>
      </c>
      <c r="FE23" s="175">
        <v>4765300</v>
      </c>
      <c r="FF23" s="175" t="s">
        <v>1066</v>
      </c>
      <c r="FG23" s="175">
        <f>SQRT((G3483-G$2)^2+(H3483-H$2)^2)</f>
        <v>4798010.0645996984</v>
      </c>
      <c r="FH23" s="175">
        <v>559300</v>
      </c>
      <c r="FI23" s="175">
        <v>4765300</v>
      </c>
      <c r="FJ23" s="175" t="s">
        <v>1066</v>
      </c>
      <c r="FK23" s="175">
        <f>SQRT((G3276-G$2)^2+(H3276-H$2)^2)</f>
        <v>4817935.9843090484</v>
      </c>
      <c r="FL23" s="175">
        <v>502400</v>
      </c>
      <c r="FM23" s="175">
        <v>4791670</v>
      </c>
      <c r="FN23" s="175" t="s">
        <v>1170</v>
      </c>
      <c r="FO23" s="175">
        <f>SQRT((G3428-G$2)^2+(H3428-H$2)^2)</f>
        <v>4814182.9716993514</v>
      </c>
      <c r="FP23" s="175">
        <v>517850</v>
      </c>
      <c r="FQ23" s="175">
        <v>4786250</v>
      </c>
      <c r="FR23" s="175" t="s">
        <v>1065</v>
      </c>
      <c r="FS23" s="175">
        <f>SQRT((G3484-G$2)^2+(H3484-H$2)^2)</f>
        <v>4798010.0645996984</v>
      </c>
      <c r="FT23" s="175">
        <v>559300</v>
      </c>
      <c r="FU23" s="175">
        <v>4765300</v>
      </c>
      <c r="FV23" s="175" t="s">
        <v>1066</v>
      </c>
      <c r="FW23" s="175">
        <f>SQRT((G3485-G$2)^2+(H3485-H$2)^2)</f>
        <v>4798010.0645996984</v>
      </c>
      <c r="FX23" s="175">
        <v>559300</v>
      </c>
      <c r="FY23" s="175">
        <v>4765300</v>
      </c>
      <c r="FZ23" s="175" t="s">
        <v>1066</v>
      </c>
      <c r="GA23" s="175">
        <f>SQRT((G3486-G$2)^2+(H3486-H$2)^2)</f>
        <v>4798010.0645996984</v>
      </c>
      <c r="GB23" s="175">
        <v>559300</v>
      </c>
      <c r="GC23" s="175">
        <v>4765300</v>
      </c>
      <c r="GD23" s="175" t="s">
        <v>1066</v>
      </c>
      <c r="GE23" s="175">
        <f>SQRT((G3487-G$2)^2+(H3487-H$2)^2)</f>
        <v>4798010.0645996984</v>
      </c>
      <c r="GF23" s="175">
        <v>559300</v>
      </c>
      <c r="GG23" s="175">
        <v>4765300</v>
      </c>
      <c r="GH23" s="175" t="s">
        <v>1066</v>
      </c>
      <c r="GI23" s="175">
        <f>SQRT((G3488-G$2)^2+(H3488-H$2)^2)</f>
        <v>4798010.0645996984</v>
      </c>
      <c r="GJ23" s="175">
        <v>559300</v>
      </c>
      <c r="GK23" s="175">
        <v>4765300</v>
      </c>
      <c r="GL23" s="175" t="s">
        <v>1066</v>
      </c>
      <c r="GM23" s="175">
        <f>SQRT((G3489-G$2)^2+(H3489-H$2)^2)</f>
        <v>4798010.0645996984</v>
      </c>
      <c r="GN23" s="175">
        <v>559300</v>
      </c>
      <c r="GO23" s="175">
        <v>4765300</v>
      </c>
      <c r="GP23" s="175" t="s">
        <v>1066</v>
      </c>
      <c r="GQ23" s="175">
        <f>SQRT((G3371-G$2)^2+(H3371-H$2)^2)</f>
        <v>4818802.0733891949</v>
      </c>
      <c r="GR23" s="175">
        <v>511670</v>
      </c>
      <c r="GS23" s="175">
        <v>4791560</v>
      </c>
      <c r="GT23" s="175" t="s">
        <v>1176</v>
      </c>
    </row>
    <row r="24" spans="1:202" ht="13.2" x14ac:dyDescent="0.25">
      <c r="A24" s="176">
        <f t="shared" si="3"/>
        <v>4820302.5125504313</v>
      </c>
      <c r="B24" s="243" t="s">
        <v>1178</v>
      </c>
      <c r="C24" s="182" t="s">
        <v>263</v>
      </c>
      <c r="D24" s="243" t="s">
        <v>1179</v>
      </c>
      <c r="E24" s="243" t="s">
        <v>270</v>
      </c>
      <c r="F24" s="243" t="s">
        <v>268</v>
      </c>
      <c r="G24" s="243">
        <v>504300</v>
      </c>
      <c r="H24" s="243">
        <v>4793850</v>
      </c>
      <c r="I24" s="184" t="e">
        <f>VLOOKUP(LEFT(C24,6),#REF!,3,0)</f>
        <v>#REF!</v>
      </c>
      <c r="AA24" s="175">
        <f>SQRT((G2645-G$2)^2+(H2645-H$2)^2)</f>
        <v>4815259.6116670594</v>
      </c>
      <c r="AB24" s="175">
        <v>520054</v>
      </c>
      <c r="AC24" s="175">
        <v>4787094</v>
      </c>
      <c r="AD24" s="175" t="s">
        <v>1048</v>
      </c>
      <c r="AI24" s="175">
        <f>SQRT((G2588-G$2)^2+(H2588-H$2)^2)</f>
        <v>4810732.1661494523</v>
      </c>
      <c r="AJ24" s="175">
        <v>518395</v>
      </c>
      <c r="AK24" s="175">
        <v>4782720</v>
      </c>
      <c r="AL24" s="175" t="s">
        <v>1044</v>
      </c>
      <c r="AQ24" s="175">
        <f>SQRT((G972-G$2)^2+(H972-H$2)^2)</f>
        <v>4775726.8155753007</v>
      </c>
      <c r="AR24" s="175">
        <v>529046</v>
      </c>
      <c r="AS24" s="175">
        <v>4746333</v>
      </c>
      <c r="AT24" s="175" t="s">
        <v>959</v>
      </c>
      <c r="AU24" s="175">
        <f>SQRT((G1002-G$2)^2+(H1002-H$2)^2)</f>
        <v>4775658.7415746115</v>
      </c>
      <c r="AV24" s="175">
        <v>548177</v>
      </c>
      <c r="AW24" s="175">
        <v>4744093</v>
      </c>
      <c r="AX24" s="175" t="s">
        <v>961</v>
      </c>
      <c r="AY24" s="175">
        <f>SQRT((G1003-G$2)^2+(H1003-H$2)^2)</f>
        <v>4775658.7415746115</v>
      </c>
      <c r="AZ24" s="175">
        <v>548177</v>
      </c>
      <c r="BA24" s="175">
        <v>4744093</v>
      </c>
      <c r="BB24" s="175" t="s">
        <v>961</v>
      </c>
      <c r="BC24" s="175">
        <f>SQRT((G1019-G$2)^2+(H1019-H$2)^2)</f>
        <v>4784355.4556986047</v>
      </c>
      <c r="BD24" s="175">
        <v>528893</v>
      </c>
      <c r="BE24" s="175">
        <v>4755032</v>
      </c>
      <c r="BF24" s="175" t="s">
        <v>962</v>
      </c>
      <c r="BG24" s="175">
        <f>SQRT((G976-G$2)^2+(H976-H$2)^2)</f>
        <v>4775726.8155753007</v>
      </c>
      <c r="BH24" s="175">
        <v>529046</v>
      </c>
      <c r="BI24" s="175">
        <v>4746333</v>
      </c>
      <c r="BJ24" s="175" t="s">
        <v>959</v>
      </c>
      <c r="BK24" s="175">
        <f>SQRT((G1021-G$2)^2+(H1021-H$2)^2)</f>
        <v>4784355.4556986047</v>
      </c>
      <c r="BL24" s="175">
        <v>528893</v>
      </c>
      <c r="BM24" s="175">
        <v>4755032</v>
      </c>
      <c r="BN24" s="175" t="s">
        <v>962</v>
      </c>
      <c r="BO24" s="175">
        <f>SQRT((G1007-G$2)^2+(H1007-H$2)^2)</f>
        <v>4775658.7415746115</v>
      </c>
      <c r="BP24" s="175">
        <v>548177</v>
      </c>
      <c r="BQ24" s="175">
        <v>4744093</v>
      </c>
      <c r="BR24" s="175" t="s">
        <v>961</v>
      </c>
      <c r="CA24" s="175">
        <f>SQRT((G3542-G$2)^2+(H3542-H$2)^2)</f>
        <v>4806321.0787982112</v>
      </c>
      <c r="CB24" s="175">
        <v>489300</v>
      </c>
      <c r="CC24" s="175">
        <v>4781350</v>
      </c>
      <c r="CD24" s="175" t="s">
        <v>1067</v>
      </c>
      <c r="CQ24" s="175">
        <f>SQRT((G69-G$2)^2+(H69-H$2)^2)</f>
        <v>4814314.5470749</v>
      </c>
      <c r="CR24" s="175">
        <v>509776</v>
      </c>
      <c r="CS24" s="175">
        <v>4787249</v>
      </c>
      <c r="CT24" s="175" t="s">
        <v>894</v>
      </c>
      <c r="DW24" s="175">
        <f>SQRT((G3527-G$2)^2+(H3527-H$2)^2)</f>
        <v>4806321.0787982112</v>
      </c>
      <c r="DX24" s="175">
        <v>489300</v>
      </c>
      <c r="DY24" s="175">
        <v>4781350</v>
      </c>
      <c r="DZ24" s="175" t="s">
        <v>1067</v>
      </c>
      <c r="EA24" s="175">
        <f>SQRT((G3528-G$2)^2+(H3528-H$2)^2)</f>
        <v>4806321.0787982112</v>
      </c>
      <c r="EB24" s="175">
        <v>489300</v>
      </c>
      <c r="EC24" s="175">
        <v>4781350</v>
      </c>
      <c r="ED24" s="175" t="s">
        <v>1067</v>
      </c>
      <c r="EE24" s="175">
        <f>SQRT((G3034-G$2)^2+(H3034-H$2)^2)</f>
        <v>4821790.2155216169</v>
      </c>
      <c r="EF24" s="175">
        <v>501400</v>
      </c>
      <c r="EG24" s="175">
        <v>4795650</v>
      </c>
      <c r="EH24" s="175" t="s">
        <v>1188</v>
      </c>
      <c r="EI24" s="175">
        <f>SQRT((G3181-G$2)^2+(H3181-H$2)^2)</f>
        <v>4826262.8586205291</v>
      </c>
      <c r="EJ24" s="175">
        <v>491410</v>
      </c>
      <c r="EK24" s="175">
        <v>4801180</v>
      </c>
      <c r="EL24" s="175" t="s">
        <v>1168</v>
      </c>
      <c r="EM24" s="175">
        <f>SQRT((G3183-G$2)^2+(H3183-H$2)^2)</f>
        <v>4826262.8586205291</v>
      </c>
      <c r="EN24" s="175">
        <v>491410</v>
      </c>
      <c r="EO24" s="175">
        <v>4801180</v>
      </c>
      <c r="EP24" s="175" t="s">
        <v>1168</v>
      </c>
      <c r="EQ24" s="175">
        <f>SQRT((G2839-G$2)^2+(H2839-H$2)^2)</f>
        <v>4822761.3228211906</v>
      </c>
      <c r="ER24" s="175">
        <v>553880</v>
      </c>
      <c r="ES24" s="175">
        <v>4790850</v>
      </c>
      <c r="ET24" s="175" t="s">
        <v>1186</v>
      </c>
      <c r="EU24" s="175">
        <f>SQRT((G3529-G$2)^2+(H3529-H$2)^2)</f>
        <v>4806321.0787982112</v>
      </c>
      <c r="EV24" s="175">
        <v>489300</v>
      </c>
      <c r="EW24" s="175">
        <v>4781350</v>
      </c>
      <c r="EX24" s="175" t="s">
        <v>1067</v>
      </c>
      <c r="EY24" s="175">
        <f>SQRT((G3326-G$2)^2+(H3326-H$2)^2)</f>
        <v>4811529.1976667875</v>
      </c>
      <c r="EZ24" s="175">
        <v>524100</v>
      </c>
      <c r="FA24" s="175">
        <v>4782900</v>
      </c>
      <c r="FB24" s="175" t="s">
        <v>1184</v>
      </c>
      <c r="FC24" s="175">
        <f>SQRT((G3530-G$2)^2+(H3530-H$2)^2)</f>
        <v>4806321.0787982112</v>
      </c>
      <c r="FD24" s="175">
        <v>489300</v>
      </c>
      <c r="FE24" s="175">
        <v>4781350</v>
      </c>
      <c r="FF24" s="175" t="s">
        <v>1067</v>
      </c>
      <c r="FG24" s="175">
        <f>SQRT((G3531-G$2)^2+(H3531-H$2)^2)</f>
        <v>4806321.0787982112</v>
      </c>
      <c r="FH24" s="175">
        <v>489300</v>
      </c>
      <c r="FI24" s="175">
        <v>4781350</v>
      </c>
      <c r="FJ24" s="175" t="s">
        <v>1067</v>
      </c>
      <c r="FK24" s="175">
        <f>SQRT((G3324-G$2)^2+(H3324-H$2)^2)</f>
        <v>4811529.1976667875</v>
      </c>
      <c r="FL24" s="175">
        <v>524100</v>
      </c>
      <c r="FM24" s="175">
        <v>4782900</v>
      </c>
      <c r="FN24" s="175" t="s">
        <v>1184</v>
      </c>
      <c r="FO24" s="175">
        <f>SQRT((G3476-G$2)^2+(H3476-H$2)^2)</f>
        <v>4798010.0645996984</v>
      </c>
      <c r="FP24" s="175">
        <v>559300</v>
      </c>
      <c r="FQ24" s="175">
        <v>4765300</v>
      </c>
      <c r="FR24" s="175" t="s">
        <v>1066</v>
      </c>
      <c r="FS24" s="175">
        <f>SQRT((G3532-G$2)^2+(H3532-H$2)^2)</f>
        <v>4806321.0787982112</v>
      </c>
      <c r="FT24" s="175">
        <v>489300</v>
      </c>
      <c r="FU24" s="175">
        <v>4781350</v>
      </c>
      <c r="FV24" s="175" t="s">
        <v>1067</v>
      </c>
      <c r="FW24" s="175">
        <f>SQRT((G3533-G$2)^2+(H3533-H$2)^2)</f>
        <v>4806321.0787982112</v>
      </c>
      <c r="FX24" s="175">
        <v>489300</v>
      </c>
      <c r="FY24" s="175">
        <v>4781350</v>
      </c>
      <c r="FZ24" s="175" t="s">
        <v>1067</v>
      </c>
      <c r="GA24" s="175">
        <f>SQRT((G3534-G$2)^2+(H3534-H$2)^2)</f>
        <v>4806321.0787982112</v>
      </c>
      <c r="GB24" s="175">
        <v>489300</v>
      </c>
      <c r="GC24" s="175">
        <v>4781350</v>
      </c>
      <c r="GD24" s="175" t="s">
        <v>1067</v>
      </c>
      <c r="GE24" s="175">
        <f>SQRT((G3535-G$2)^2+(H3535-H$2)^2)</f>
        <v>4806321.0787982112</v>
      </c>
      <c r="GF24" s="175">
        <v>489300</v>
      </c>
      <c r="GG24" s="175">
        <v>4781350</v>
      </c>
      <c r="GH24" s="175" t="s">
        <v>1067</v>
      </c>
      <c r="GI24" s="175">
        <f>SQRT((G3536-G$2)^2+(H3536-H$2)^2)</f>
        <v>4806321.0787982112</v>
      </c>
      <c r="GJ24" s="175">
        <v>489300</v>
      </c>
      <c r="GK24" s="175">
        <v>4781350</v>
      </c>
      <c r="GL24" s="175" t="s">
        <v>1067</v>
      </c>
      <c r="GM24" s="175">
        <f>SQRT((G3537-G$2)^2+(H3537-H$2)^2)</f>
        <v>4806321.0787982112</v>
      </c>
      <c r="GN24" s="175">
        <v>489300</v>
      </c>
      <c r="GO24" s="175">
        <v>4781350</v>
      </c>
      <c r="GP24" s="175" t="s">
        <v>1067</v>
      </c>
      <c r="GQ24" s="175">
        <f>SQRT((G3419-G$2)^2+(H3419-H$2)^2)</f>
        <v>4814182.9716993514</v>
      </c>
      <c r="GR24" s="175">
        <v>517850</v>
      </c>
      <c r="GS24" s="175">
        <v>4786250</v>
      </c>
      <c r="GT24" s="175" t="s">
        <v>1065</v>
      </c>
    </row>
    <row r="25" spans="1:202" ht="13.2" x14ac:dyDescent="0.25">
      <c r="A25" s="176">
        <f t="shared" si="3"/>
        <v>4820302.5125504313</v>
      </c>
      <c r="B25" s="243" t="s">
        <v>1178</v>
      </c>
      <c r="C25" s="182" t="s">
        <v>286</v>
      </c>
      <c r="D25" s="243" t="s">
        <v>1179</v>
      </c>
      <c r="E25" s="243" t="s">
        <v>270</v>
      </c>
      <c r="F25" s="243" t="s">
        <v>268</v>
      </c>
      <c r="G25" s="243">
        <v>504300</v>
      </c>
      <c r="H25" s="243">
        <v>4793850</v>
      </c>
      <c r="I25" s="184" t="e">
        <f>VLOOKUP(LEFT(C25,6),#REF!,3,0)</f>
        <v>#REF!</v>
      </c>
      <c r="AA25" s="175">
        <f>SQRT((G2676-G$2)^2+(H2676-H$2)^2)</f>
        <v>4815756.1570997341</v>
      </c>
      <c r="AB25" s="175">
        <v>520362</v>
      </c>
      <c r="AC25" s="175">
        <v>4787560</v>
      </c>
      <c r="AD25" s="175" t="s">
        <v>1049</v>
      </c>
      <c r="AI25" s="175">
        <f>SQRT((G2596-G$2)^2+(H2596-H$2)^2)</f>
        <v>4822607.5357631994</v>
      </c>
      <c r="AJ25" s="175">
        <v>581180</v>
      </c>
      <c r="AK25" s="175">
        <v>4787460</v>
      </c>
      <c r="AL25" s="175" t="s">
        <v>1045</v>
      </c>
      <c r="AQ25" s="175">
        <f>SQRT((G1001-G$2)^2+(H1001-H$2)^2)</f>
        <v>4775658.7415746115</v>
      </c>
      <c r="AR25" s="175">
        <v>548177</v>
      </c>
      <c r="AS25" s="175">
        <v>4744093</v>
      </c>
      <c r="AT25" s="175" t="s">
        <v>961</v>
      </c>
      <c r="AU25" s="175">
        <f>SQRT((G1017-G$2)^2+(H1017-H$2)^2)</f>
        <v>4784355.4556986047</v>
      </c>
      <c r="AV25" s="175">
        <v>528893</v>
      </c>
      <c r="AW25" s="175">
        <v>4755032</v>
      </c>
      <c r="AX25" s="175" t="s">
        <v>962</v>
      </c>
      <c r="AY25" s="175">
        <f>SQRT((G1018-G$2)^2+(H1018-H$2)^2)</f>
        <v>4784355.4556986047</v>
      </c>
      <c r="AZ25" s="175">
        <v>528893</v>
      </c>
      <c r="BA25" s="175">
        <v>4755032</v>
      </c>
      <c r="BB25" s="175" t="s">
        <v>962</v>
      </c>
      <c r="BC25" s="175">
        <f>SQRT((G1045-G$2)^2+(H1045-H$2)^2)</f>
        <v>4809349.2936207075</v>
      </c>
      <c r="BD25" s="175">
        <v>531455</v>
      </c>
      <c r="BE25" s="175">
        <v>4779895</v>
      </c>
      <c r="BF25" s="175" t="s">
        <v>963</v>
      </c>
      <c r="BG25" s="175">
        <f>SQRT((G990-G$2)^2+(H990-H$2)^2)</f>
        <v>4781202.8821142903</v>
      </c>
      <c r="BH25" s="175">
        <v>555723</v>
      </c>
      <c r="BI25" s="175">
        <v>4748797</v>
      </c>
      <c r="BJ25" s="175" t="s">
        <v>960</v>
      </c>
      <c r="BK25" s="175">
        <f>SQRT((G1047-G$2)^2+(H1047-H$2)^2)</f>
        <v>4809349.2936207075</v>
      </c>
      <c r="BL25" s="175">
        <v>531455</v>
      </c>
      <c r="BM25" s="175">
        <v>4779895</v>
      </c>
      <c r="BN25" s="175" t="s">
        <v>963</v>
      </c>
      <c r="BO25" s="175">
        <f>SQRT((G1022-G$2)^2+(H1022-H$2)^2)</f>
        <v>4784355.4556986047</v>
      </c>
      <c r="BP25" s="175">
        <v>528893</v>
      </c>
      <c r="BQ25" s="175">
        <v>4755032</v>
      </c>
      <c r="BR25" s="175" t="s">
        <v>962</v>
      </c>
      <c r="CA25" s="175">
        <f>SQRT((G3590-G$2)^2+(H3590-H$2)^2)</f>
        <v>4834152.4575151745</v>
      </c>
      <c r="CB25" s="175">
        <v>593350</v>
      </c>
      <c r="CC25" s="175">
        <v>4797600</v>
      </c>
      <c r="CD25" s="175" t="s">
        <v>1068</v>
      </c>
      <c r="CQ25" s="175">
        <f>SQRT((G71-G$2)^2+(H71-H$2)^2)</f>
        <v>4814766.751241954</v>
      </c>
      <c r="CR25" s="175">
        <v>513703</v>
      </c>
      <c r="CS25" s="175">
        <v>4787284</v>
      </c>
      <c r="CT25" s="175" t="s">
        <v>895</v>
      </c>
      <c r="DW25" s="175">
        <f>SQRT((G3575-G$2)^2+(H3575-H$2)^2)</f>
        <v>4834152.4575151745</v>
      </c>
      <c r="DX25" s="175">
        <v>593350</v>
      </c>
      <c r="DY25" s="175">
        <v>4797600</v>
      </c>
      <c r="DZ25" s="175" t="s">
        <v>1068</v>
      </c>
      <c r="EA25" s="175">
        <f>SQRT((G3576-G$2)^2+(H3576-H$2)^2)</f>
        <v>4834152.4575151745</v>
      </c>
      <c r="EB25" s="175">
        <v>593350</v>
      </c>
      <c r="EC25" s="175">
        <v>4797600</v>
      </c>
      <c r="ED25" s="175" t="s">
        <v>1068</v>
      </c>
      <c r="EE25" s="175">
        <f>SQRT((G3082-G$2)^2+(H3082-H$2)^2)</f>
        <v>4772181.1745259631</v>
      </c>
      <c r="EF25" s="175">
        <v>517400</v>
      </c>
      <c r="EG25" s="175">
        <v>4744050</v>
      </c>
      <c r="EH25" s="175" t="s">
        <v>1166</v>
      </c>
      <c r="EI25" s="175">
        <f>SQRT((G3229-G$2)^2+(H3229-H$2)^2)</f>
        <v>4825585.385473974</v>
      </c>
      <c r="EJ25" s="175">
        <v>493350</v>
      </c>
      <c r="EK25" s="175">
        <v>4800300</v>
      </c>
      <c r="EL25" s="175" t="s">
        <v>1182</v>
      </c>
      <c r="EM25" s="175">
        <f>SQRT((G3231-G$2)^2+(H3231-H$2)^2)</f>
        <v>4825585.385473974</v>
      </c>
      <c r="EN25" s="175">
        <v>493350</v>
      </c>
      <c r="EO25" s="175">
        <v>4800300</v>
      </c>
      <c r="EP25" s="175" t="s">
        <v>1182</v>
      </c>
      <c r="EQ25" s="175">
        <f>SQRT((G2887-G$2)^2+(H2887-H$2)^2)</f>
        <v>4772481.6134690344</v>
      </c>
      <c r="ER25" s="175">
        <v>521530</v>
      </c>
      <c r="ES25" s="175">
        <v>4743900</v>
      </c>
      <c r="ET25" s="175" t="s">
        <v>1199</v>
      </c>
      <c r="EU25" s="175">
        <f>SQRT((G3577-G$2)^2+(H3577-H$2)^2)</f>
        <v>4834152.4575151745</v>
      </c>
      <c r="EV25" s="175">
        <v>593350</v>
      </c>
      <c r="EW25" s="175">
        <v>4797600</v>
      </c>
      <c r="EX25" s="175" t="s">
        <v>1068</v>
      </c>
      <c r="EY25" s="175">
        <f>SQRT((G3374-G$2)^2+(H3374-H$2)^2)</f>
        <v>4818802.0733891949</v>
      </c>
      <c r="EZ25" s="175">
        <v>511670</v>
      </c>
      <c r="FA25" s="175">
        <v>4791560</v>
      </c>
      <c r="FB25" s="175" t="s">
        <v>1176</v>
      </c>
      <c r="FC25" s="175">
        <f>SQRT((G3578-G$2)^2+(H3578-H$2)^2)</f>
        <v>4834152.4575151745</v>
      </c>
      <c r="FD25" s="175">
        <v>593350</v>
      </c>
      <c r="FE25" s="175">
        <v>4797600</v>
      </c>
      <c r="FF25" s="175" t="s">
        <v>1068</v>
      </c>
      <c r="FG25" s="175">
        <f>SQRT((G3579-G$2)^2+(H3579-H$2)^2)</f>
        <v>4834152.4575151745</v>
      </c>
      <c r="FH25" s="175">
        <v>593350</v>
      </c>
      <c r="FI25" s="175">
        <v>4797600</v>
      </c>
      <c r="FJ25" s="175" t="s">
        <v>1068</v>
      </c>
      <c r="FK25" s="175">
        <f>SQRT((G3372-G$2)^2+(H3372-H$2)^2)</f>
        <v>4818802.0733891949</v>
      </c>
      <c r="FL25" s="175">
        <v>511670</v>
      </c>
      <c r="FM25" s="175">
        <v>4791560</v>
      </c>
      <c r="FN25" s="175" t="s">
        <v>1176</v>
      </c>
      <c r="FO25" s="175">
        <f>SQRT((G3524-G$2)^2+(H3524-H$2)^2)</f>
        <v>4806321.0787982112</v>
      </c>
      <c r="FP25" s="175">
        <v>489300</v>
      </c>
      <c r="FQ25" s="175">
        <v>4781350</v>
      </c>
      <c r="FR25" s="175" t="s">
        <v>1067</v>
      </c>
      <c r="FS25" s="175">
        <f>SQRT((G3580-G$2)^2+(H3580-H$2)^2)</f>
        <v>4834152.4575151745</v>
      </c>
      <c r="FT25" s="175">
        <v>593350</v>
      </c>
      <c r="FU25" s="175">
        <v>4797600</v>
      </c>
      <c r="FV25" s="175" t="s">
        <v>1068</v>
      </c>
      <c r="FW25" s="175">
        <f>SQRT((G3581-G$2)^2+(H3581-H$2)^2)</f>
        <v>4834152.4575151745</v>
      </c>
      <c r="FX25" s="175">
        <v>593350</v>
      </c>
      <c r="FY25" s="175">
        <v>4797600</v>
      </c>
      <c r="FZ25" s="175" t="s">
        <v>1068</v>
      </c>
      <c r="GA25" s="175">
        <f>SQRT((G3582-G$2)^2+(H3582-H$2)^2)</f>
        <v>4834152.4575151745</v>
      </c>
      <c r="GB25" s="175">
        <v>593350</v>
      </c>
      <c r="GC25" s="175">
        <v>4797600</v>
      </c>
      <c r="GD25" s="175" t="s">
        <v>1068</v>
      </c>
      <c r="GE25" s="175">
        <f>SQRT((G3583-G$2)^2+(H3583-H$2)^2)</f>
        <v>4834152.4575151745</v>
      </c>
      <c r="GF25" s="175">
        <v>593350</v>
      </c>
      <c r="GG25" s="175">
        <v>4797600</v>
      </c>
      <c r="GH25" s="175" t="s">
        <v>1068</v>
      </c>
      <c r="GI25" s="175">
        <f>SQRT((G3584-G$2)^2+(H3584-H$2)^2)</f>
        <v>4834152.4575151745</v>
      </c>
      <c r="GJ25" s="175">
        <v>593350</v>
      </c>
      <c r="GK25" s="175">
        <v>4797600</v>
      </c>
      <c r="GL25" s="175" t="s">
        <v>1068</v>
      </c>
      <c r="GM25" s="175">
        <f>SQRT((G3585-G$2)^2+(H3585-H$2)^2)</f>
        <v>4834152.4575151745</v>
      </c>
      <c r="GN25" s="175">
        <v>593350</v>
      </c>
      <c r="GO25" s="175">
        <v>4797600</v>
      </c>
      <c r="GP25" s="175" t="s">
        <v>1068</v>
      </c>
      <c r="GQ25" s="175">
        <f>SQRT((G3467-G$2)^2+(H3467-H$2)^2)</f>
        <v>4798010.0645996984</v>
      </c>
      <c r="GR25" s="175">
        <v>559300</v>
      </c>
      <c r="GS25" s="175">
        <v>4765300</v>
      </c>
      <c r="GT25" s="175" t="s">
        <v>1066</v>
      </c>
    </row>
    <row r="26" spans="1:202" ht="13.2" x14ac:dyDescent="0.25">
      <c r="A26" s="176">
        <f t="shared" si="3"/>
        <v>4820302.5125504313</v>
      </c>
      <c r="B26" s="243" t="s">
        <v>1178</v>
      </c>
      <c r="C26" s="182" t="s">
        <v>246</v>
      </c>
      <c r="D26" s="243" t="s">
        <v>1179</v>
      </c>
      <c r="E26" s="243" t="s">
        <v>270</v>
      </c>
      <c r="F26" s="243" t="s">
        <v>268</v>
      </c>
      <c r="G26" s="243">
        <v>504300</v>
      </c>
      <c r="H26" s="243">
        <v>4793850</v>
      </c>
      <c r="I26" s="184" t="e">
        <f>VLOOKUP(LEFT(C26,6),#REF!,3,0)</f>
        <v>#REF!</v>
      </c>
      <c r="AA26" s="175">
        <f>SQRT((G2742-G$2)^2+(H2742-H$2)^2)</f>
        <v>4816937.8270354494</v>
      </c>
      <c r="AB26" s="175">
        <v>499218</v>
      </c>
      <c r="AC26" s="175">
        <v>4790999</v>
      </c>
      <c r="AD26" s="175" t="s">
        <v>1054</v>
      </c>
      <c r="AI26" s="175">
        <f>SQRT((G2615-G$2)^2+(H2615-H$2)^2)</f>
        <v>4774552.2497013267</v>
      </c>
      <c r="AJ26" s="175">
        <v>524118</v>
      </c>
      <c r="AK26" s="175">
        <v>4745698</v>
      </c>
      <c r="AL26" s="175" t="s">
        <v>1047</v>
      </c>
      <c r="AQ26" s="175">
        <f>SQRT((G1016-G$2)^2+(H1016-H$2)^2)</f>
        <v>4784355.4556986047</v>
      </c>
      <c r="AR26" s="175">
        <v>528893</v>
      </c>
      <c r="AS26" s="175">
        <v>4755032</v>
      </c>
      <c r="AT26" s="175" t="s">
        <v>962</v>
      </c>
      <c r="AU26" s="175">
        <f>SQRT((G1043-G$2)^2+(H1043-H$2)^2)</f>
        <v>4809349.2936207075</v>
      </c>
      <c r="AV26" s="175">
        <v>531455</v>
      </c>
      <c r="AW26" s="175">
        <v>4779895</v>
      </c>
      <c r="AX26" s="175" t="s">
        <v>963</v>
      </c>
      <c r="AY26" s="175">
        <f>SQRT((G1044-G$2)^2+(H1044-H$2)^2)</f>
        <v>4809349.2936207075</v>
      </c>
      <c r="AZ26" s="175">
        <v>531455</v>
      </c>
      <c r="BA26" s="175">
        <v>4779895</v>
      </c>
      <c r="BB26" s="175" t="s">
        <v>963</v>
      </c>
      <c r="BC26" s="175">
        <f>SQRT((G1074-G$2)^2+(H1074-H$2)^2)</f>
        <v>4819814.2395288432</v>
      </c>
      <c r="BD26" s="175">
        <v>505174</v>
      </c>
      <c r="BE26" s="175">
        <v>4793267</v>
      </c>
      <c r="BF26" s="175" t="s">
        <v>965</v>
      </c>
      <c r="BG26" s="175">
        <f>SQRT((G1005-G$2)^2+(H1005-H$2)^2)</f>
        <v>4775658.7415746115</v>
      </c>
      <c r="BH26" s="175">
        <v>548177</v>
      </c>
      <c r="BI26" s="175">
        <v>4744093</v>
      </c>
      <c r="BJ26" s="175" t="s">
        <v>961</v>
      </c>
      <c r="BK26" s="175">
        <f>SQRT((G1076-G$2)^2+(H1076-H$2)^2)</f>
        <v>4819814.2395288432</v>
      </c>
      <c r="BL26" s="175">
        <v>505174</v>
      </c>
      <c r="BM26" s="175">
        <v>4793267</v>
      </c>
      <c r="BN26" s="175" t="s">
        <v>965</v>
      </c>
      <c r="BO26" s="175">
        <f>SQRT((G1048-G$2)^2+(H1048-H$2)^2)</f>
        <v>4809349.2936207075</v>
      </c>
      <c r="BP26" s="175">
        <v>531455</v>
      </c>
      <c r="BQ26" s="175">
        <v>4779895</v>
      </c>
      <c r="BR26" s="175" t="s">
        <v>963</v>
      </c>
      <c r="CA26" s="175">
        <f>SQRT((G3638-G$2)^2+(H3638-H$2)^2)</f>
        <v>4772171.6872824263</v>
      </c>
      <c r="CB26" s="175">
        <v>522150</v>
      </c>
      <c r="CC26" s="175">
        <v>4743520</v>
      </c>
      <c r="CD26" s="175" t="s">
        <v>1172</v>
      </c>
      <c r="CQ26" s="175">
        <f>SQRT((G73-G$2)^2+(H73-H$2)^2)</f>
        <v>4819226.2768188212</v>
      </c>
      <c r="CR26" s="175">
        <v>511966</v>
      </c>
      <c r="CS26" s="175">
        <v>4791955</v>
      </c>
      <c r="CT26" s="175" t="s">
        <v>896</v>
      </c>
      <c r="DW26" s="175">
        <f>SQRT((G3623-G$2)^2+(H3623-H$2)^2)</f>
        <v>4772171.6872824263</v>
      </c>
      <c r="DX26" s="175">
        <v>522150</v>
      </c>
      <c r="DY26" s="175">
        <v>4743520</v>
      </c>
      <c r="DZ26" s="175" t="s">
        <v>1172</v>
      </c>
      <c r="EA26" s="175">
        <f>SQRT((G3624-G$2)^2+(H3624-H$2)^2)</f>
        <v>4772171.6872824263</v>
      </c>
      <c r="EB26" s="175">
        <v>522150</v>
      </c>
      <c r="EC26" s="175">
        <v>4743520</v>
      </c>
      <c r="ED26" s="175" t="s">
        <v>1172</v>
      </c>
      <c r="EE26" s="175">
        <f>SQRT((G3130-G$2)^2+(H3130-H$2)^2)</f>
        <v>4825924.2214494003</v>
      </c>
      <c r="EF26" s="175">
        <v>499006</v>
      </c>
      <c r="EG26" s="175">
        <v>4800056</v>
      </c>
      <c r="EH26" s="175" t="s">
        <v>1203</v>
      </c>
      <c r="EI26" s="175">
        <f>SQRT((G3277-G$2)^2+(H3277-H$2)^2)</f>
        <v>4817935.9843090484</v>
      </c>
      <c r="EJ26" s="175">
        <v>502400</v>
      </c>
      <c r="EK26" s="175">
        <v>4791670</v>
      </c>
      <c r="EL26" s="175" t="s">
        <v>1170</v>
      </c>
      <c r="EM26" s="175">
        <f>SQRT((G3279-G$2)^2+(H3279-H$2)^2)</f>
        <v>4817935.9843090484</v>
      </c>
      <c r="EN26" s="175">
        <v>502400</v>
      </c>
      <c r="EO26" s="175">
        <v>4791670</v>
      </c>
      <c r="EP26" s="175" t="s">
        <v>1170</v>
      </c>
      <c r="EQ26" s="175">
        <f>SQRT((G2935-G$2)^2+(H2935-H$2)^2)</f>
        <v>4784144.4134662151</v>
      </c>
      <c r="ER26" s="175">
        <v>528800</v>
      </c>
      <c r="ES26" s="175">
        <v>4754830</v>
      </c>
      <c r="ET26" s="175" t="s">
        <v>1180</v>
      </c>
      <c r="EU26" s="175">
        <f>SQRT((G3625-G$2)^2+(H3625-H$2)^2)</f>
        <v>4772171.6872824263</v>
      </c>
      <c r="EV26" s="175">
        <v>522150</v>
      </c>
      <c r="EW26" s="175">
        <v>4743520</v>
      </c>
      <c r="EX26" s="175" t="s">
        <v>1172</v>
      </c>
      <c r="EY26" s="175">
        <f>SQRT((G3422-G$2)^2+(H3422-H$2)^2)</f>
        <v>4814182.9716993514</v>
      </c>
      <c r="EZ26" s="175">
        <v>517850</v>
      </c>
      <c r="FA26" s="175">
        <v>4786250</v>
      </c>
      <c r="FB26" s="175" t="s">
        <v>1065</v>
      </c>
      <c r="FC26" s="175">
        <f>SQRT((G3626-G$2)^2+(H3626-H$2)^2)</f>
        <v>4772171.6872824263</v>
      </c>
      <c r="FD26" s="175">
        <v>522150</v>
      </c>
      <c r="FE26" s="175">
        <v>4743520</v>
      </c>
      <c r="FF26" s="175" t="s">
        <v>1172</v>
      </c>
      <c r="FG26" s="175">
        <f>SQRT((G3627-G$2)^2+(H3627-H$2)^2)</f>
        <v>4772171.6872824263</v>
      </c>
      <c r="FH26" s="175">
        <v>522150</v>
      </c>
      <c r="FI26" s="175">
        <v>4743520</v>
      </c>
      <c r="FJ26" s="175" t="s">
        <v>1172</v>
      </c>
      <c r="FK26" s="175">
        <f>SQRT((G3420-G$2)^2+(H3420-H$2)^2)</f>
        <v>4814182.9716993514</v>
      </c>
      <c r="FL26" s="175">
        <v>517850</v>
      </c>
      <c r="FM26" s="175">
        <v>4786250</v>
      </c>
      <c r="FN26" s="175" t="s">
        <v>1065</v>
      </c>
      <c r="FO26" s="175">
        <f>SQRT((G3572-G$2)^2+(H3572-H$2)^2)</f>
        <v>4834152.4575151745</v>
      </c>
      <c r="FP26" s="175">
        <v>593350</v>
      </c>
      <c r="FQ26" s="175">
        <v>4797600</v>
      </c>
      <c r="FR26" s="175" t="s">
        <v>1068</v>
      </c>
      <c r="FS26" s="175">
        <f>SQRT((G3628-G$2)^2+(H3628-H$2)^2)</f>
        <v>4772171.6872824263</v>
      </c>
      <c r="FT26" s="175">
        <v>522150</v>
      </c>
      <c r="FU26" s="175">
        <v>4743520</v>
      </c>
      <c r="FV26" s="175" t="s">
        <v>1172</v>
      </c>
      <c r="FW26" s="175">
        <f>SQRT((G3629-G$2)^2+(H3629-H$2)^2)</f>
        <v>4772171.6872824263</v>
      </c>
      <c r="FX26" s="175">
        <v>522150</v>
      </c>
      <c r="FY26" s="175">
        <v>4743520</v>
      </c>
      <c r="FZ26" s="175" t="s">
        <v>1172</v>
      </c>
      <c r="GA26" s="175">
        <f>SQRT((G3630-G$2)^2+(H3630-H$2)^2)</f>
        <v>4772171.6872824263</v>
      </c>
      <c r="GB26" s="175">
        <v>522150</v>
      </c>
      <c r="GC26" s="175">
        <v>4743520</v>
      </c>
      <c r="GD26" s="175" t="s">
        <v>1172</v>
      </c>
      <c r="GE26" s="175">
        <f>SQRT((G3631-G$2)^2+(H3631-H$2)^2)</f>
        <v>4772171.6872824263</v>
      </c>
      <c r="GF26" s="175">
        <v>522150</v>
      </c>
      <c r="GG26" s="175">
        <v>4743520</v>
      </c>
      <c r="GH26" s="175" t="s">
        <v>1172</v>
      </c>
      <c r="GI26" s="175">
        <f>SQRT((G3632-G$2)^2+(H3632-H$2)^2)</f>
        <v>4772171.6872824263</v>
      </c>
      <c r="GJ26" s="175">
        <v>522150</v>
      </c>
      <c r="GK26" s="175">
        <v>4743520</v>
      </c>
      <c r="GL26" s="175" t="s">
        <v>1172</v>
      </c>
      <c r="GM26" s="175">
        <f>SQRT((G3633-G$2)^2+(H3633-H$2)^2)</f>
        <v>4772171.6872824263</v>
      </c>
      <c r="GN26" s="175">
        <v>522150</v>
      </c>
      <c r="GO26" s="175">
        <v>4743520</v>
      </c>
      <c r="GP26" s="175" t="s">
        <v>1172</v>
      </c>
      <c r="GQ26" s="175">
        <f>SQRT((G3515-G$2)^2+(H3515-H$2)^2)</f>
        <v>4806321.0787982112</v>
      </c>
      <c r="GR26" s="175">
        <v>489300</v>
      </c>
      <c r="GS26" s="175">
        <v>4781350</v>
      </c>
      <c r="GT26" s="175" t="s">
        <v>1067</v>
      </c>
    </row>
    <row r="27" spans="1:202" ht="13.2" x14ac:dyDescent="0.25">
      <c r="A27" s="176">
        <f t="shared" si="3"/>
        <v>4820302.5125504313</v>
      </c>
      <c r="B27" s="243" t="s">
        <v>1178</v>
      </c>
      <c r="C27" s="182" t="s">
        <v>286</v>
      </c>
      <c r="D27" s="243" t="s">
        <v>1179</v>
      </c>
      <c r="E27" s="243" t="s">
        <v>270</v>
      </c>
      <c r="F27" s="243" t="s">
        <v>268</v>
      </c>
      <c r="G27" s="243">
        <v>504300</v>
      </c>
      <c r="H27" s="243">
        <v>4793850</v>
      </c>
      <c r="I27" s="184" t="e">
        <f>VLOOKUP(LEFT(C27,6),#REF!,3,0)</f>
        <v>#REF!</v>
      </c>
      <c r="AA27" s="175">
        <f>SQRT((G2772-G$2)^2+(H2772-H$2)^2)</f>
        <v>4782721.8033425277</v>
      </c>
      <c r="AB27" s="175">
        <v>615418</v>
      </c>
      <c r="AC27" s="175">
        <v>4742962</v>
      </c>
      <c r="AD27" s="175" t="s">
        <v>1055</v>
      </c>
      <c r="AI27" s="175">
        <f>SQRT((G2646-G$2)^2+(H2646-H$2)^2)</f>
        <v>4815259.6116670594</v>
      </c>
      <c r="AJ27" s="175">
        <v>520054</v>
      </c>
      <c r="AK27" s="175">
        <v>4787094</v>
      </c>
      <c r="AL27" s="175" t="s">
        <v>1048</v>
      </c>
      <c r="AQ27" s="175">
        <f>SQRT((G1042-G$2)^2+(H1042-H$2)^2)</f>
        <v>4809349.2936207075</v>
      </c>
      <c r="AR27" s="175">
        <v>531455</v>
      </c>
      <c r="AS27" s="175">
        <v>4779895</v>
      </c>
      <c r="AT27" s="175" t="s">
        <v>963</v>
      </c>
      <c r="AU27" s="175">
        <f>SQRT((G1072-G$2)^2+(H1072-H$2)^2)</f>
        <v>4819814.2395288432</v>
      </c>
      <c r="AV27" s="175">
        <v>505174</v>
      </c>
      <c r="AW27" s="175">
        <v>4793267</v>
      </c>
      <c r="AX27" s="175" t="s">
        <v>965</v>
      </c>
      <c r="AY27" s="175">
        <f>SQRT((G1073-G$2)^2+(H1073-H$2)^2)</f>
        <v>4819814.2395288432</v>
      </c>
      <c r="AZ27" s="175">
        <v>505174</v>
      </c>
      <c r="BA27" s="175">
        <v>4793267</v>
      </c>
      <c r="BB27" s="175" t="s">
        <v>965</v>
      </c>
      <c r="BC27" s="175">
        <f>SQRT((G1097-G$2)^2+(H1097-H$2)^2)</f>
        <v>4821847.535895966</v>
      </c>
      <c r="BD27" s="175">
        <v>500851</v>
      </c>
      <c r="BE27" s="175">
        <v>4795765</v>
      </c>
      <c r="BF27" s="175" t="s">
        <v>966</v>
      </c>
      <c r="BG27" s="175">
        <f>SQRT((G1020-G$2)^2+(H1020-H$2)^2)</f>
        <v>4784355.4556986047</v>
      </c>
      <c r="BH27" s="175">
        <v>528893</v>
      </c>
      <c r="BI27" s="175">
        <v>4755032</v>
      </c>
      <c r="BJ27" s="175" t="s">
        <v>962</v>
      </c>
      <c r="BK27" s="175">
        <f>SQRT((G1099-G$2)^2+(H1099-H$2)^2)</f>
        <v>4821847.535895966</v>
      </c>
      <c r="BL27" s="175">
        <v>500851</v>
      </c>
      <c r="BM27" s="175">
        <v>4795765</v>
      </c>
      <c r="BN27" s="175" t="s">
        <v>966</v>
      </c>
      <c r="BO27" s="175">
        <f>SQRT((G1077-G$2)^2+(H1077-H$2)^2)</f>
        <v>4819814.2395288432</v>
      </c>
      <c r="BP27" s="175">
        <v>505174</v>
      </c>
      <c r="BQ27" s="175">
        <v>4793267</v>
      </c>
      <c r="BR27" s="175" t="s">
        <v>965</v>
      </c>
      <c r="CA27" s="175">
        <f>SQRT((G3686-G$2)^2+(H3686-H$2)^2)</f>
        <v>4795825.6249054763</v>
      </c>
      <c r="CB27" s="175">
        <v>561260</v>
      </c>
      <c r="CC27" s="175">
        <v>4762870</v>
      </c>
      <c r="CD27" s="175" t="s">
        <v>1174</v>
      </c>
      <c r="CQ27" s="175">
        <f>SQRT((G96-G$2)^2+(H96-H$2)^2)</f>
        <v>4794838.8117011813</v>
      </c>
      <c r="CR27" s="175">
        <v>540036</v>
      </c>
      <c r="CS27" s="175">
        <v>4764330</v>
      </c>
      <c r="CT27" s="175" t="s">
        <v>902</v>
      </c>
      <c r="DW27" s="175">
        <f>SQRT((G3671-G$2)^2+(H3671-H$2)^2)</f>
        <v>4795825.6249054763</v>
      </c>
      <c r="DX27" s="175">
        <v>561260</v>
      </c>
      <c r="DY27" s="175">
        <v>4762870</v>
      </c>
      <c r="DZ27" s="175" t="s">
        <v>1174</v>
      </c>
      <c r="EA27" s="175">
        <f>SQRT((G3672-G$2)^2+(H3672-H$2)^2)</f>
        <v>4795825.6249054763</v>
      </c>
      <c r="EB27" s="175">
        <v>561260</v>
      </c>
      <c r="EC27" s="175">
        <v>4762870</v>
      </c>
      <c r="ED27" s="175" t="s">
        <v>1174</v>
      </c>
      <c r="EE27" s="175">
        <f>SQRT((G3178-G$2)^2+(H3178-H$2)^2)</f>
        <v>4826262.8586205291</v>
      </c>
      <c r="EF27" s="175">
        <v>491410</v>
      </c>
      <c r="EG27" s="175">
        <v>4801180</v>
      </c>
      <c r="EH27" s="175" t="s">
        <v>1168</v>
      </c>
      <c r="EI27" s="175">
        <f>SQRT((G3325-G$2)^2+(H3325-H$2)^2)</f>
        <v>4811529.1976667875</v>
      </c>
      <c r="EJ27" s="175">
        <v>524100</v>
      </c>
      <c r="EK27" s="175">
        <v>4782900</v>
      </c>
      <c r="EL27" s="175" t="s">
        <v>1184</v>
      </c>
      <c r="EM27" s="175">
        <f>SQRT((G3327-G$2)^2+(H3327-H$2)^2)</f>
        <v>4811529.1976667875</v>
      </c>
      <c r="EN27" s="175">
        <v>524100</v>
      </c>
      <c r="EO27" s="175">
        <v>4782900</v>
      </c>
      <c r="EP27" s="175" t="s">
        <v>1184</v>
      </c>
      <c r="EQ27" s="175">
        <f>SQRT((G2983-G$2)^2+(H2983-H$2)^2)</f>
        <v>4795816.0447174162</v>
      </c>
      <c r="ER27" s="175">
        <v>561263</v>
      </c>
      <c r="ES27" s="175">
        <v>4762860</v>
      </c>
      <c r="ET27" s="175" t="s">
        <v>1064</v>
      </c>
      <c r="EU27" s="175">
        <f>SQRT((G3673-G$2)^2+(H3673-H$2)^2)</f>
        <v>4795825.6249054763</v>
      </c>
      <c r="EV27" s="175">
        <v>561260</v>
      </c>
      <c r="EW27" s="175">
        <v>4762870</v>
      </c>
      <c r="EX27" s="175" t="s">
        <v>1174</v>
      </c>
      <c r="EY27" s="175">
        <f>SQRT((G3470-G$2)^2+(H3470-H$2)^2)</f>
        <v>4798010.0645996984</v>
      </c>
      <c r="EZ27" s="175">
        <v>559300</v>
      </c>
      <c r="FA27" s="175">
        <v>4765300</v>
      </c>
      <c r="FB27" s="175" t="s">
        <v>1066</v>
      </c>
      <c r="FC27" s="175">
        <f>SQRT((G3674-G$2)^2+(H3674-H$2)^2)</f>
        <v>4795825.6249054763</v>
      </c>
      <c r="FD27" s="175">
        <v>561260</v>
      </c>
      <c r="FE27" s="175">
        <v>4762870</v>
      </c>
      <c r="FF27" s="175" t="s">
        <v>1174</v>
      </c>
      <c r="FG27" s="175">
        <f>SQRT((G3675-G$2)^2+(H3675-H$2)^2)</f>
        <v>4795825.6249054763</v>
      </c>
      <c r="FH27" s="175">
        <v>561260</v>
      </c>
      <c r="FI27" s="175">
        <v>4762870</v>
      </c>
      <c r="FJ27" s="175" t="s">
        <v>1174</v>
      </c>
      <c r="FK27" s="175">
        <f>SQRT((G3468-G$2)^2+(H3468-H$2)^2)</f>
        <v>4798010.0645996984</v>
      </c>
      <c r="FL27" s="175">
        <v>559300</v>
      </c>
      <c r="FM27" s="175">
        <v>4765300</v>
      </c>
      <c r="FN27" s="175" t="s">
        <v>1066</v>
      </c>
      <c r="FO27" s="175">
        <f>SQRT((G3620-G$2)^2+(H3620-H$2)^2)</f>
        <v>4772171.6872824263</v>
      </c>
      <c r="FP27" s="175">
        <v>522150</v>
      </c>
      <c r="FQ27" s="175">
        <v>4743520</v>
      </c>
      <c r="FR27" s="175" t="s">
        <v>1172</v>
      </c>
      <c r="FS27" s="175">
        <f>SQRT((G3676-G$2)^2+(H3676-H$2)^2)</f>
        <v>4795825.6249054763</v>
      </c>
      <c r="FT27" s="175">
        <v>561260</v>
      </c>
      <c r="FU27" s="175">
        <v>4762870</v>
      </c>
      <c r="FV27" s="175" t="s">
        <v>1174</v>
      </c>
      <c r="FW27" s="175">
        <f>SQRT((G3677-G$2)^2+(H3677-H$2)^2)</f>
        <v>4795825.6249054763</v>
      </c>
      <c r="FX27" s="175">
        <v>561260</v>
      </c>
      <c r="FY27" s="175">
        <v>4762870</v>
      </c>
      <c r="FZ27" s="175" t="s">
        <v>1174</v>
      </c>
      <c r="GA27" s="175">
        <f>SQRT((G3678-G$2)^2+(H3678-H$2)^2)</f>
        <v>4795825.6249054763</v>
      </c>
      <c r="GB27" s="175">
        <v>561260</v>
      </c>
      <c r="GC27" s="175">
        <v>4762870</v>
      </c>
      <c r="GD27" s="175" t="s">
        <v>1174</v>
      </c>
      <c r="GE27" s="175">
        <f>SQRT((G3679-G$2)^2+(H3679-H$2)^2)</f>
        <v>4795825.6249054763</v>
      </c>
      <c r="GF27" s="175">
        <v>561260</v>
      </c>
      <c r="GG27" s="175">
        <v>4762870</v>
      </c>
      <c r="GH27" s="175" t="s">
        <v>1174</v>
      </c>
      <c r="GI27" s="175">
        <f>SQRT((G3680-G$2)^2+(H3680-H$2)^2)</f>
        <v>4795825.6249054763</v>
      </c>
      <c r="GJ27" s="175">
        <v>561260</v>
      </c>
      <c r="GK27" s="175">
        <v>4762870</v>
      </c>
      <c r="GL27" s="175" t="s">
        <v>1174</v>
      </c>
      <c r="GM27" s="175">
        <f>SQRT((G3681-G$2)^2+(H3681-H$2)^2)</f>
        <v>4795825.6249054763</v>
      </c>
      <c r="GN27" s="175">
        <v>561260</v>
      </c>
      <c r="GO27" s="175">
        <v>4762870</v>
      </c>
      <c r="GP27" s="175" t="s">
        <v>1174</v>
      </c>
      <c r="GQ27" s="175">
        <f>SQRT((G3563-G$2)^2+(H3563-H$2)^2)</f>
        <v>4834152.4575151745</v>
      </c>
      <c r="GR27" s="175">
        <v>593350</v>
      </c>
      <c r="GS27" s="175">
        <v>4797600</v>
      </c>
      <c r="GT27" s="175" t="s">
        <v>1068</v>
      </c>
    </row>
    <row r="28" spans="1:202" ht="13.2" x14ac:dyDescent="0.25">
      <c r="A28" s="176">
        <f t="shared" si="3"/>
        <v>4817935.9843090484</v>
      </c>
      <c r="B28" s="243" t="s">
        <v>1170</v>
      </c>
      <c r="C28" s="182" t="s">
        <v>243</v>
      </c>
      <c r="D28" s="243" t="s">
        <v>1171</v>
      </c>
      <c r="E28" s="243" t="s">
        <v>283</v>
      </c>
      <c r="F28" s="243" t="s">
        <v>268</v>
      </c>
      <c r="G28" s="243">
        <v>502400</v>
      </c>
      <c r="H28" s="243">
        <v>4791670</v>
      </c>
      <c r="I28" s="184" t="e">
        <f>VLOOKUP(LEFT(C28,6),#REF!,3,0)</f>
        <v>#REF!</v>
      </c>
      <c r="AI28" s="175">
        <f>SQRT((G2678-G$2)^2+(H2678-H$2)^2)</f>
        <v>4815756.1570997341</v>
      </c>
      <c r="AJ28" s="175">
        <v>520362</v>
      </c>
      <c r="AK28" s="175">
        <v>4787560</v>
      </c>
      <c r="AL28" s="175" t="s">
        <v>1049</v>
      </c>
      <c r="AQ28" s="175">
        <f>SQRT((G1071-G$2)^2+(H1071-H$2)^2)</f>
        <v>4819814.2395288432</v>
      </c>
      <c r="AR28" s="175">
        <v>505174</v>
      </c>
      <c r="AS28" s="175">
        <v>4793267</v>
      </c>
      <c r="AT28" s="175" t="s">
        <v>965</v>
      </c>
      <c r="AU28" s="175">
        <f>SQRT((G1095-G$2)^2+(H1095-H$2)^2)</f>
        <v>4821847.535895966</v>
      </c>
      <c r="AV28" s="175">
        <v>500851</v>
      </c>
      <c r="AW28" s="175">
        <v>4795765</v>
      </c>
      <c r="AX28" s="175" t="s">
        <v>966</v>
      </c>
      <c r="AY28" s="175">
        <f>SQRT((G1096-G$2)^2+(H1096-H$2)^2)</f>
        <v>4821847.535895966</v>
      </c>
      <c r="AZ28" s="175">
        <v>500851</v>
      </c>
      <c r="BA28" s="175">
        <v>4795765</v>
      </c>
      <c r="BB28" s="175" t="s">
        <v>966</v>
      </c>
      <c r="BC28" s="175">
        <f>SQRT((G1117-G$2)^2+(H1117-H$2)^2)</f>
        <v>4819874.0269733192</v>
      </c>
      <c r="BD28" s="175">
        <v>505564</v>
      </c>
      <c r="BE28" s="175">
        <v>4793286</v>
      </c>
      <c r="BF28" s="175" t="s">
        <v>967</v>
      </c>
      <c r="BG28" s="175">
        <f>SQRT((G1046-G$2)^2+(H1046-H$2)^2)</f>
        <v>4809349.2936207075</v>
      </c>
      <c r="BH28" s="175">
        <v>531455</v>
      </c>
      <c r="BI28" s="175">
        <v>4779895</v>
      </c>
      <c r="BJ28" s="175" t="s">
        <v>963</v>
      </c>
      <c r="BK28" s="175">
        <f>SQRT((G1149-G$2)^2+(H1149-H$2)^2)</f>
        <v>4819898.0803176742</v>
      </c>
      <c r="BL28" s="175">
        <v>498471</v>
      </c>
      <c r="BM28" s="175">
        <v>4794053</v>
      </c>
      <c r="BN28" s="175" t="s">
        <v>969</v>
      </c>
      <c r="BO28" s="175">
        <f>SQRT((G1100-G$2)^2+(H1100-H$2)^2)</f>
        <v>4821847.535895966</v>
      </c>
      <c r="BP28" s="175">
        <v>500851</v>
      </c>
      <c r="BQ28" s="175">
        <v>4795765</v>
      </c>
      <c r="BR28" s="175" t="s">
        <v>966</v>
      </c>
      <c r="CA28" s="175">
        <f>SQRT((G3734-G$2)^2+(H3734-H$2)^2)</f>
        <v>4820302.5125504313</v>
      </c>
      <c r="CB28" s="175">
        <v>504300</v>
      </c>
      <c r="CC28" s="175">
        <v>4793850</v>
      </c>
      <c r="CD28" s="175" t="s">
        <v>1178</v>
      </c>
      <c r="CQ28" s="175">
        <f>SQRT((G116-G$2)^2+(H116-H$2)^2)</f>
        <v>4772481.6134690344</v>
      </c>
      <c r="CR28" s="175">
        <v>521530</v>
      </c>
      <c r="CS28" s="175">
        <v>4743900</v>
      </c>
      <c r="CT28" s="175" t="s">
        <v>1199</v>
      </c>
      <c r="DW28" s="175">
        <f>SQRT((G3719-G$2)^2+(H3719-H$2)^2)</f>
        <v>4820302.5125504313</v>
      </c>
      <c r="DX28" s="175">
        <v>504300</v>
      </c>
      <c r="DY28" s="175">
        <v>4793850</v>
      </c>
      <c r="DZ28" s="175" t="s">
        <v>1178</v>
      </c>
      <c r="EA28" s="175">
        <f>SQRT((G3720-G$2)^2+(H3720-H$2)^2)</f>
        <v>4820302.5125504313</v>
      </c>
      <c r="EB28" s="175">
        <v>504300</v>
      </c>
      <c r="EC28" s="175">
        <v>4793850</v>
      </c>
      <c r="ED28" s="175" t="s">
        <v>1178</v>
      </c>
      <c r="EE28" s="175">
        <f>SQRT((G3226-G$2)^2+(H3226-H$2)^2)</f>
        <v>4825585.385473974</v>
      </c>
      <c r="EF28" s="175">
        <v>493350</v>
      </c>
      <c r="EG28" s="175">
        <v>4800300</v>
      </c>
      <c r="EH28" s="175" t="s">
        <v>1182</v>
      </c>
      <c r="EI28" s="175">
        <f>SQRT((G3373-G$2)^2+(H3373-H$2)^2)</f>
        <v>4818802.0733891949</v>
      </c>
      <c r="EJ28" s="175">
        <v>511670</v>
      </c>
      <c r="EK28" s="175">
        <v>4791560</v>
      </c>
      <c r="EL28" s="175" t="s">
        <v>1176</v>
      </c>
      <c r="EM28" s="175">
        <f>SQRT((G3375-G$2)^2+(H3375-H$2)^2)</f>
        <v>4818802.0733891949</v>
      </c>
      <c r="EN28" s="175">
        <v>511670</v>
      </c>
      <c r="EO28" s="175">
        <v>4791560</v>
      </c>
      <c r="EP28" s="175" t="s">
        <v>1176</v>
      </c>
      <c r="EQ28" s="175">
        <f>SQRT((G3031-G$2)^2+(H3031-H$2)^2)</f>
        <v>4821790.2155216169</v>
      </c>
      <c r="ER28" s="175">
        <v>501400</v>
      </c>
      <c r="ES28" s="175">
        <v>4795650</v>
      </c>
      <c r="ET28" s="175" t="s">
        <v>1188</v>
      </c>
      <c r="EU28" s="175">
        <f>SQRT((G3721-G$2)^2+(H3721-H$2)^2)</f>
        <v>4820302.5125504313</v>
      </c>
      <c r="EV28" s="175">
        <v>504300</v>
      </c>
      <c r="EW28" s="175">
        <v>4793850</v>
      </c>
      <c r="EX28" s="175" t="s">
        <v>1178</v>
      </c>
      <c r="EY28" s="175">
        <f>SQRT((G3518-G$2)^2+(H3518-H$2)^2)</f>
        <v>4806321.0787982112</v>
      </c>
      <c r="EZ28" s="175">
        <v>489300</v>
      </c>
      <c r="FA28" s="175">
        <v>4781350</v>
      </c>
      <c r="FB28" s="175" t="s">
        <v>1067</v>
      </c>
      <c r="FC28" s="175">
        <f>SQRT((G3722-G$2)^2+(H3722-H$2)^2)</f>
        <v>4820302.5125504313</v>
      </c>
      <c r="FD28" s="175">
        <v>504300</v>
      </c>
      <c r="FE28" s="175">
        <v>4793850</v>
      </c>
      <c r="FF28" s="175" t="s">
        <v>1178</v>
      </c>
      <c r="FG28" s="175">
        <f>SQRT((G3723-G$2)^2+(H3723-H$2)^2)</f>
        <v>4820302.5125504313</v>
      </c>
      <c r="FH28" s="175">
        <v>504300</v>
      </c>
      <c r="FI28" s="175">
        <v>4793850</v>
      </c>
      <c r="FJ28" s="175" t="s">
        <v>1178</v>
      </c>
      <c r="FK28" s="175">
        <f>SQRT((G3516-G$2)^2+(H3516-H$2)^2)</f>
        <v>4806321.0787982112</v>
      </c>
      <c r="FL28" s="175">
        <v>489300</v>
      </c>
      <c r="FM28" s="175">
        <v>4781350</v>
      </c>
      <c r="FN28" s="175" t="s">
        <v>1067</v>
      </c>
      <c r="FO28" s="175">
        <f>SQRT((G3668-G$2)^2+(H3668-H$2)^2)</f>
        <v>4795825.6249054763</v>
      </c>
      <c r="FP28" s="175">
        <v>561260</v>
      </c>
      <c r="FQ28" s="175">
        <v>4762870</v>
      </c>
      <c r="FR28" s="175" t="s">
        <v>1174</v>
      </c>
      <c r="FS28" s="175">
        <f>SQRT((G3724-G$2)^2+(H3724-H$2)^2)</f>
        <v>4820302.5125504313</v>
      </c>
      <c r="FT28" s="175">
        <v>504300</v>
      </c>
      <c r="FU28" s="175">
        <v>4793850</v>
      </c>
      <c r="FV28" s="175" t="s">
        <v>1178</v>
      </c>
      <c r="FW28" s="175">
        <f>SQRT((G3725-G$2)^2+(H3725-H$2)^2)</f>
        <v>4820302.5125504313</v>
      </c>
      <c r="FX28" s="175">
        <v>504300</v>
      </c>
      <c r="FY28" s="175">
        <v>4793850</v>
      </c>
      <c r="FZ28" s="175" t="s">
        <v>1178</v>
      </c>
      <c r="GA28" s="175">
        <f>SQRT((G3726-G$2)^2+(H3726-H$2)^2)</f>
        <v>4820302.5125504313</v>
      </c>
      <c r="GB28" s="175">
        <v>504300</v>
      </c>
      <c r="GC28" s="175">
        <v>4793850</v>
      </c>
      <c r="GD28" s="175" t="s">
        <v>1178</v>
      </c>
      <c r="GE28" s="175">
        <f>SQRT((G3727-G$2)^2+(H3727-H$2)^2)</f>
        <v>4820302.5125504313</v>
      </c>
      <c r="GF28" s="175">
        <v>504300</v>
      </c>
      <c r="GG28" s="175">
        <v>4793850</v>
      </c>
      <c r="GH28" s="175" t="s">
        <v>1178</v>
      </c>
      <c r="GI28" s="175">
        <f>SQRT((G3728-G$2)^2+(H3728-H$2)^2)</f>
        <v>4820302.5125504313</v>
      </c>
      <c r="GJ28" s="175">
        <v>504300</v>
      </c>
      <c r="GK28" s="175">
        <v>4793850</v>
      </c>
      <c r="GL28" s="175" t="s">
        <v>1178</v>
      </c>
      <c r="GM28" s="175">
        <f>SQRT((G3729-G$2)^2+(H3729-H$2)^2)</f>
        <v>4820302.5125504313</v>
      </c>
      <c r="GN28" s="175">
        <v>504300</v>
      </c>
      <c r="GO28" s="175">
        <v>4793850</v>
      </c>
      <c r="GP28" s="175" t="s">
        <v>1178</v>
      </c>
      <c r="GQ28" s="175">
        <f>SQRT((G3611-G$2)^2+(H3611-H$2)^2)</f>
        <v>4772171.6872824263</v>
      </c>
      <c r="GR28" s="175">
        <v>522150</v>
      </c>
      <c r="GS28" s="175">
        <v>4743520</v>
      </c>
      <c r="GT28" s="175" t="s">
        <v>1172</v>
      </c>
    </row>
    <row r="29" spans="1:202" ht="13.2" x14ac:dyDescent="0.25">
      <c r="A29" s="176">
        <f t="shared" si="3"/>
        <v>4817935.9843090484</v>
      </c>
      <c r="B29" s="243" t="s">
        <v>1170</v>
      </c>
      <c r="C29" s="182" t="s">
        <v>259</v>
      </c>
      <c r="D29" s="243" t="s">
        <v>1171</v>
      </c>
      <c r="E29" s="243" t="s">
        <v>283</v>
      </c>
      <c r="F29" s="243" t="s">
        <v>268</v>
      </c>
      <c r="G29" s="243">
        <v>502400</v>
      </c>
      <c r="H29" s="243">
        <v>4791670</v>
      </c>
      <c r="I29" s="184" t="e">
        <f>VLOOKUP(LEFT(C29,6),#REF!,3,0)</f>
        <v>#REF!</v>
      </c>
      <c r="AI29" s="175">
        <f>SQRT((G2702-G$2)^2+(H2702-H$2)^2)</f>
        <v>4816845.0364862271</v>
      </c>
      <c r="AJ29" s="175">
        <v>503201</v>
      </c>
      <c r="AK29" s="175">
        <v>4790489</v>
      </c>
      <c r="AL29" s="175" t="s">
        <v>1050</v>
      </c>
      <c r="AQ29" s="175">
        <f>SQRT((G1094-G$2)^2+(H1094-H$2)^2)</f>
        <v>4821847.535895966</v>
      </c>
      <c r="AR29" s="175">
        <v>500851</v>
      </c>
      <c r="AS29" s="175">
        <v>4795765</v>
      </c>
      <c r="AT29" s="175" t="s">
        <v>966</v>
      </c>
      <c r="AU29" s="175">
        <f>SQRT((G1145-G$2)^2+(H1145-H$2)^2)</f>
        <v>4819898.0803176742</v>
      </c>
      <c r="AV29" s="175">
        <v>498471</v>
      </c>
      <c r="AW29" s="175">
        <v>4794053</v>
      </c>
      <c r="AX29" s="175" t="s">
        <v>969</v>
      </c>
      <c r="AY29" s="175">
        <f>SQRT((G1146-G$2)^2+(H1146-H$2)^2)</f>
        <v>4819898.0803176742</v>
      </c>
      <c r="AZ29" s="175">
        <v>498471</v>
      </c>
      <c r="BA29" s="175">
        <v>4794053</v>
      </c>
      <c r="BB29" s="175" t="s">
        <v>969</v>
      </c>
      <c r="BC29" s="175">
        <f>SQRT((G1147-G$2)^2+(H1147-H$2)^2)</f>
        <v>4819898.0803176742</v>
      </c>
      <c r="BD29" s="175">
        <v>498471</v>
      </c>
      <c r="BE29" s="175">
        <v>4794053</v>
      </c>
      <c r="BF29" s="175" t="s">
        <v>969</v>
      </c>
      <c r="BG29" s="175">
        <f>SQRT((G1059-G$2)^2+(H1059-H$2)^2)</f>
        <v>4812646.9109945102</v>
      </c>
      <c r="BH29" s="175">
        <v>509052</v>
      </c>
      <c r="BI29" s="175">
        <v>4785649</v>
      </c>
      <c r="BJ29" s="175" t="s">
        <v>964</v>
      </c>
      <c r="BK29" s="175">
        <f>SQRT((G1179-G$2)^2+(H1179-H$2)^2)</f>
        <v>4819446.3676422415</v>
      </c>
      <c r="BL29" s="175">
        <v>503188</v>
      </c>
      <c r="BM29" s="175">
        <v>4793106</v>
      </c>
      <c r="BN29" s="175" t="s">
        <v>970</v>
      </c>
      <c r="BO29" s="175">
        <f>SQRT((G1150-G$2)^2+(H1150-H$2)^2)</f>
        <v>4819898.0803176742</v>
      </c>
      <c r="BP29" s="175">
        <v>498471</v>
      </c>
      <c r="BQ29" s="175">
        <v>4794053</v>
      </c>
      <c r="BR29" s="175" t="s">
        <v>969</v>
      </c>
      <c r="CA29" s="175">
        <f>SQRT((G3782-G$2)^2+(H3782-H$2)^2)</f>
        <v>4772140.611811433</v>
      </c>
      <c r="CB29" s="175">
        <v>528100</v>
      </c>
      <c r="CC29" s="175">
        <v>4742830</v>
      </c>
      <c r="CD29" s="175" t="s">
        <v>1190</v>
      </c>
      <c r="CQ29" s="175">
        <f>SQRT((G173-G$2)^2+(H173-H$2)^2)</f>
        <v>4772481.6134690344</v>
      </c>
      <c r="CR29" s="175">
        <v>521530</v>
      </c>
      <c r="CS29" s="175">
        <v>4743900</v>
      </c>
      <c r="CT29" s="175" t="s">
        <v>1199</v>
      </c>
      <c r="DW29" s="175">
        <f>SQRT((G3767-G$2)^2+(H3767-H$2)^2)</f>
        <v>4772140.611811433</v>
      </c>
      <c r="DX29" s="175">
        <v>528100</v>
      </c>
      <c r="DY29" s="175">
        <v>4742830</v>
      </c>
      <c r="DZ29" s="175" t="s">
        <v>1190</v>
      </c>
      <c r="EA29" s="175">
        <f>SQRT((G3768-G$2)^2+(H3768-H$2)^2)</f>
        <v>4772140.611811433</v>
      </c>
      <c r="EB29" s="175">
        <v>528100</v>
      </c>
      <c r="EC29" s="175">
        <v>4742830</v>
      </c>
      <c r="ED29" s="175" t="s">
        <v>1190</v>
      </c>
      <c r="EE29" s="175">
        <f>SQRT((G3274-G$2)^2+(H3274-H$2)^2)</f>
        <v>4817935.9843090484</v>
      </c>
      <c r="EF29" s="175">
        <v>502400</v>
      </c>
      <c r="EG29" s="175">
        <v>4791670</v>
      </c>
      <c r="EH29" s="175" t="s">
        <v>1170</v>
      </c>
      <c r="EI29" s="175">
        <f>SQRT((G3421-G$2)^2+(H3421-H$2)^2)</f>
        <v>4814182.9716993514</v>
      </c>
      <c r="EJ29" s="175">
        <v>517850</v>
      </c>
      <c r="EK29" s="175">
        <v>4786250</v>
      </c>
      <c r="EL29" s="175" t="s">
        <v>1065</v>
      </c>
      <c r="EM29" s="175">
        <f>SQRT((G3423-G$2)^2+(H3423-H$2)^2)</f>
        <v>4814182.9716993514</v>
      </c>
      <c r="EN29" s="175">
        <v>517850</v>
      </c>
      <c r="EO29" s="175">
        <v>4786250</v>
      </c>
      <c r="EP29" s="175" t="s">
        <v>1065</v>
      </c>
      <c r="EQ29" s="175">
        <f>SQRT((G3079-G$2)^2+(H3079-H$2)^2)</f>
        <v>4772181.1745259631</v>
      </c>
      <c r="ER29" s="175">
        <v>517400</v>
      </c>
      <c r="ES29" s="175">
        <v>4744050</v>
      </c>
      <c r="ET29" s="175" t="s">
        <v>1166</v>
      </c>
      <c r="EU29" s="175">
        <f>SQRT((G3769-G$2)^2+(H3769-H$2)^2)</f>
        <v>4772140.611811433</v>
      </c>
      <c r="EV29" s="175">
        <v>528100</v>
      </c>
      <c r="EW29" s="175">
        <v>4742830</v>
      </c>
      <c r="EX29" s="175" t="s">
        <v>1190</v>
      </c>
      <c r="EY29" s="175">
        <f>SQRT((G3566-G$2)^2+(H3566-H$2)^2)</f>
        <v>4834152.4575151745</v>
      </c>
      <c r="EZ29" s="175">
        <v>593350</v>
      </c>
      <c r="FA29" s="175">
        <v>4797600</v>
      </c>
      <c r="FB29" s="175" t="s">
        <v>1068</v>
      </c>
      <c r="FC29" s="175">
        <f>SQRT((G3770-G$2)^2+(H3770-H$2)^2)</f>
        <v>4772140.611811433</v>
      </c>
      <c r="FD29" s="175">
        <v>528100</v>
      </c>
      <c r="FE29" s="175">
        <v>4742830</v>
      </c>
      <c r="FF29" s="175" t="s">
        <v>1190</v>
      </c>
      <c r="FG29" s="175">
        <f>SQRT((G3771-G$2)^2+(H3771-H$2)^2)</f>
        <v>4772140.611811433</v>
      </c>
      <c r="FH29" s="175">
        <v>528100</v>
      </c>
      <c r="FI29" s="175">
        <v>4742830</v>
      </c>
      <c r="FJ29" s="175" t="s">
        <v>1190</v>
      </c>
      <c r="FK29" s="175">
        <f>SQRT((G3564-G$2)^2+(H3564-H$2)^2)</f>
        <v>4834152.4575151745</v>
      </c>
      <c r="FL29" s="175">
        <v>593350</v>
      </c>
      <c r="FM29" s="175">
        <v>4797600</v>
      </c>
      <c r="FN29" s="175" t="s">
        <v>1068</v>
      </c>
      <c r="FO29" s="175">
        <f>SQRT((G3716-G$2)^2+(H3716-H$2)^2)</f>
        <v>4820302.5125504313</v>
      </c>
      <c r="FP29" s="175">
        <v>504300</v>
      </c>
      <c r="FQ29" s="175">
        <v>4793850</v>
      </c>
      <c r="FR29" s="175" t="s">
        <v>1178</v>
      </c>
      <c r="FS29" s="175">
        <f>SQRT((G3772-G$2)^2+(H3772-H$2)^2)</f>
        <v>4772140.611811433</v>
      </c>
      <c r="FT29" s="175">
        <v>528100</v>
      </c>
      <c r="FU29" s="175">
        <v>4742830</v>
      </c>
      <c r="FV29" s="175" t="s">
        <v>1190</v>
      </c>
      <c r="FW29" s="175">
        <f>SQRT((G3773-G$2)^2+(H3773-H$2)^2)</f>
        <v>4772140.611811433</v>
      </c>
      <c r="FX29" s="175">
        <v>528100</v>
      </c>
      <c r="FY29" s="175">
        <v>4742830</v>
      </c>
      <c r="FZ29" s="175" t="s">
        <v>1190</v>
      </c>
      <c r="GA29" s="175">
        <f>SQRT((G3774-G$2)^2+(H3774-H$2)^2)</f>
        <v>4772140.611811433</v>
      </c>
      <c r="GB29" s="175">
        <v>528100</v>
      </c>
      <c r="GC29" s="175">
        <v>4742830</v>
      </c>
      <c r="GD29" s="175" t="s">
        <v>1190</v>
      </c>
      <c r="GE29" s="175">
        <f>SQRT((G3775-G$2)^2+(H3775-H$2)^2)</f>
        <v>4772140.611811433</v>
      </c>
      <c r="GF29" s="175">
        <v>528100</v>
      </c>
      <c r="GG29" s="175">
        <v>4742830</v>
      </c>
      <c r="GH29" s="175" t="s">
        <v>1190</v>
      </c>
      <c r="GI29" s="175">
        <f>SQRT((G3776-G$2)^2+(H3776-H$2)^2)</f>
        <v>4772140.611811433</v>
      </c>
      <c r="GJ29" s="175">
        <v>528100</v>
      </c>
      <c r="GK29" s="175">
        <v>4742830</v>
      </c>
      <c r="GL29" s="175" t="s">
        <v>1190</v>
      </c>
      <c r="GM29" s="175">
        <f>SQRT((G3777-G$2)^2+(H3777-H$2)^2)</f>
        <v>4772140.611811433</v>
      </c>
      <c r="GN29" s="175">
        <v>528100</v>
      </c>
      <c r="GO29" s="175">
        <v>4742830</v>
      </c>
      <c r="GP29" s="175" t="s">
        <v>1190</v>
      </c>
      <c r="GQ29" s="175">
        <f>SQRT((G3659-G$2)^2+(H3659-H$2)^2)</f>
        <v>4795825.6249054763</v>
      </c>
      <c r="GR29" s="175">
        <v>561260</v>
      </c>
      <c r="GS29" s="175">
        <v>4762870</v>
      </c>
      <c r="GT29" s="175" t="s">
        <v>1174</v>
      </c>
    </row>
    <row r="30" spans="1:202" ht="13.2" x14ac:dyDescent="0.25">
      <c r="A30" s="176">
        <f t="shared" si="3"/>
        <v>4817935.9843090484</v>
      </c>
      <c r="B30" s="243" t="s">
        <v>1170</v>
      </c>
      <c r="C30" s="182" t="s">
        <v>271</v>
      </c>
      <c r="D30" s="243" t="s">
        <v>1171</v>
      </c>
      <c r="E30" s="243" t="s">
        <v>283</v>
      </c>
      <c r="F30" s="243" t="s">
        <v>268</v>
      </c>
      <c r="G30" s="243">
        <v>502400</v>
      </c>
      <c r="H30" s="243">
        <v>4791670</v>
      </c>
      <c r="I30" s="184" t="e">
        <f>VLOOKUP(LEFT(C30,6),#REF!,3,0)</f>
        <v>#REF!</v>
      </c>
      <c r="AI30" s="175">
        <f>SQRT((G2713-G$2)^2+(H2713-H$2)^2)</f>
        <v>4820323.8727800231</v>
      </c>
      <c r="AJ30" s="175">
        <v>496187</v>
      </c>
      <c r="AK30" s="175">
        <v>4794718</v>
      </c>
      <c r="AL30" s="175" t="s">
        <v>1051</v>
      </c>
      <c r="AQ30" s="175">
        <f>SQRT((G1144-G$2)^2+(H1144-H$2)^2)</f>
        <v>4819898.0803176742</v>
      </c>
      <c r="AR30" s="175">
        <v>498471</v>
      </c>
      <c r="AS30" s="175">
        <v>4794053</v>
      </c>
      <c r="AT30" s="175" t="s">
        <v>969</v>
      </c>
      <c r="AU30" s="175">
        <f>SQRT((G1175-G$2)^2+(H1175-H$2)^2)</f>
        <v>4819446.3676422415</v>
      </c>
      <c r="AV30" s="175">
        <v>503188</v>
      </c>
      <c r="AW30" s="175">
        <v>4793106</v>
      </c>
      <c r="AX30" s="175" t="s">
        <v>970</v>
      </c>
      <c r="AY30" s="175">
        <f>SQRT((G1176-G$2)^2+(H1176-H$2)^2)</f>
        <v>4819446.3676422415</v>
      </c>
      <c r="AZ30" s="175">
        <v>503188</v>
      </c>
      <c r="BA30" s="175">
        <v>4793106</v>
      </c>
      <c r="BB30" s="175" t="s">
        <v>970</v>
      </c>
      <c r="BC30" s="175">
        <f>SQRT((G1177-G$2)^2+(H1177-H$2)^2)</f>
        <v>4819446.3676422415</v>
      </c>
      <c r="BD30" s="175">
        <v>503188</v>
      </c>
      <c r="BE30" s="175">
        <v>4793106</v>
      </c>
      <c r="BF30" s="175" t="s">
        <v>970</v>
      </c>
      <c r="BG30" s="175">
        <f>SQRT((G1075-G$2)^2+(H1075-H$2)^2)</f>
        <v>4819814.2395288432</v>
      </c>
      <c r="BH30" s="175">
        <v>505174</v>
      </c>
      <c r="BI30" s="175">
        <v>4793267</v>
      </c>
      <c r="BJ30" s="175" t="s">
        <v>965</v>
      </c>
      <c r="BK30" s="175">
        <f>SQRT((G1200-G$2)^2+(H1200-H$2)^2)</f>
        <v>4821662.1215250036</v>
      </c>
      <c r="BL30" s="175">
        <v>524890</v>
      </c>
      <c r="BM30" s="175">
        <v>4793007</v>
      </c>
      <c r="BN30" s="175" t="s">
        <v>971</v>
      </c>
      <c r="BO30" s="175">
        <f>SQRT((G1180-G$2)^2+(H1180-H$2)^2)</f>
        <v>4819446.3676422415</v>
      </c>
      <c r="BP30" s="175">
        <v>503188</v>
      </c>
      <c r="BQ30" s="175">
        <v>4793106</v>
      </c>
      <c r="BR30" s="175" t="s">
        <v>970</v>
      </c>
      <c r="CA30" s="175">
        <f>SQRT((G3830-G$2)^2+(H3830-H$2)^2)</f>
        <v>4808452.2260286622</v>
      </c>
      <c r="CB30" s="175">
        <v>508400</v>
      </c>
      <c r="CC30" s="175">
        <v>4781500</v>
      </c>
      <c r="CD30" s="175" t="s">
        <v>1192</v>
      </c>
      <c r="CQ30" s="175">
        <f>SQRT((G208-G$2)^2+(H208-H$2)^2)</f>
        <v>4737250.4528295733</v>
      </c>
      <c r="CR30" s="175">
        <v>541475</v>
      </c>
      <c r="CS30" s="175">
        <v>4706203</v>
      </c>
      <c r="CT30" s="175" t="s">
        <v>916</v>
      </c>
      <c r="DW30" s="175">
        <f>SQRT((G3815-G$2)^2+(H3815-H$2)^2)</f>
        <v>4808452.2260286622</v>
      </c>
      <c r="DX30" s="175">
        <v>508400</v>
      </c>
      <c r="DY30" s="175">
        <v>4781500</v>
      </c>
      <c r="DZ30" s="175" t="s">
        <v>1192</v>
      </c>
      <c r="EA30" s="175">
        <f>SQRT((G3816-G$2)^2+(H3816-H$2)^2)</f>
        <v>4808452.2260286622</v>
      </c>
      <c r="EB30" s="175">
        <v>508400</v>
      </c>
      <c r="EC30" s="175">
        <v>4781500</v>
      </c>
      <c r="ED30" s="175" t="s">
        <v>1192</v>
      </c>
      <c r="EE30" s="175">
        <f>SQRT((G3322-G$2)^2+(H3322-H$2)^2)</f>
        <v>4811529.1976667875</v>
      </c>
      <c r="EF30" s="175">
        <v>524100</v>
      </c>
      <c r="EG30" s="175">
        <v>4782900</v>
      </c>
      <c r="EH30" s="175" t="s">
        <v>1184</v>
      </c>
      <c r="EI30" s="175">
        <f>SQRT((G3469-G$2)^2+(H3469-H$2)^2)</f>
        <v>4798010.0645996984</v>
      </c>
      <c r="EJ30" s="175">
        <v>559300</v>
      </c>
      <c r="EK30" s="175">
        <v>4765300</v>
      </c>
      <c r="EL30" s="175" t="s">
        <v>1066</v>
      </c>
      <c r="EM30" s="175">
        <f>SQRT((G3471-G$2)^2+(H3471-H$2)^2)</f>
        <v>4798010.0645996984</v>
      </c>
      <c r="EN30" s="175">
        <v>559300</v>
      </c>
      <c r="EO30" s="175">
        <v>4765300</v>
      </c>
      <c r="EP30" s="175" t="s">
        <v>1066</v>
      </c>
      <c r="EQ30" s="175">
        <f>SQRT((G3127-G$2)^2+(H3127-H$2)^2)</f>
        <v>4825924.2214494003</v>
      </c>
      <c r="ER30" s="175">
        <v>499006</v>
      </c>
      <c r="ES30" s="175">
        <v>4800056</v>
      </c>
      <c r="ET30" s="175" t="s">
        <v>1203</v>
      </c>
      <c r="EU30" s="175">
        <f>SQRT((G3817-G$2)^2+(H3817-H$2)^2)</f>
        <v>4808452.2260286622</v>
      </c>
      <c r="EV30" s="175">
        <v>508400</v>
      </c>
      <c r="EW30" s="175">
        <v>4781500</v>
      </c>
      <c r="EX30" s="175" t="s">
        <v>1192</v>
      </c>
      <c r="EY30" s="175">
        <f>SQRT((G3614-G$2)^2+(H3614-H$2)^2)</f>
        <v>4772171.6872824263</v>
      </c>
      <c r="EZ30" s="175">
        <v>522150</v>
      </c>
      <c r="FA30" s="175">
        <v>4743520</v>
      </c>
      <c r="FB30" s="175" t="s">
        <v>1172</v>
      </c>
      <c r="FC30" s="175">
        <f>SQRT((G3818-G$2)^2+(H3818-H$2)^2)</f>
        <v>4808452.2260286622</v>
      </c>
      <c r="FD30" s="175">
        <v>508400</v>
      </c>
      <c r="FE30" s="175">
        <v>4781500</v>
      </c>
      <c r="FF30" s="175" t="s">
        <v>1192</v>
      </c>
      <c r="FG30" s="175">
        <f>SQRT((G3819-G$2)^2+(H3819-H$2)^2)</f>
        <v>4808452.2260286622</v>
      </c>
      <c r="FH30" s="175">
        <v>508400</v>
      </c>
      <c r="FI30" s="175">
        <v>4781500</v>
      </c>
      <c r="FJ30" s="175" t="s">
        <v>1192</v>
      </c>
      <c r="FK30" s="175">
        <f>SQRT((G3612-G$2)^2+(H3612-H$2)^2)</f>
        <v>4772171.6872824263</v>
      </c>
      <c r="FL30" s="175">
        <v>522150</v>
      </c>
      <c r="FM30" s="175">
        <v>4743520</v>
      </c>
      <c r="FN30" s="175" t="s">
        <v>1172</v>
      </c>
      <c r="FO30" s="175">
        <f>SQRT((G3764-G$2)^2+(H3764-H$2)^2)</f>
        <v>4772140.611811433</v>
      </c>
      <c r="FP30" s="175">
        <v>528100</v>
      </c>
      <c r="FQ30" s="175">
        <v>4742830</v>
      </c>
      <c r="FR30" s="175" t="s">
        <v>1190</v>
      </c>
      <c r="FS30" s="175">
        <f>SQRT((G3820-G$2)^2+(H3820-H$2)^2)</f>
        <v>4808452.2260286622</v>
      </c>
      <c r="FT30" s="175">
        <v>508400</v>
      </c>
      <c r="FU30" s="175">
        <v>4781500</v>
      </c>
      <c r="FV30" s="175" t="s">
        <v>1192</v>
      </c>
      <c r="FW30" s="175">
        <f>SQRT((G3821-G$2)^2+(H3821-H$2)^2)</f>
        <v>4808452.2260286622</v>
      </c>
      <c r="FX30" s="175">
        <v>508400</v>
      </c>
      <c r="FY30" s="175">
        <v>4781500</v>
      </c>
      <c r="FZ30" s="175" t="s">
        <v>1192</v>
      </c>
      <c r="GA30" s="175">
        <f>SQRT((G3822-G$2)^2+(H3822-H$2)^2)</f>
        <v>4808452.2260286622</v>
      </c>
      <c r="GB30" s="175">
        <v>508400</v>
      </c>
      <c r="GC30" s="175">
        <v>4781500</v>
      </c>
      <c r="GD30" s="175" t="s">
        <v>1192</v>
      </c>
      <c r="GE30" s="175">
        <f>SQRT((G3823-G$2)^2+(H3823-H$2)^2)</f>
        <v>4808452.2260286622</v>
      </c>
      <c r="GF30" s="175">
        <v>508400</v>
      </c>
      <c r="GG30" s="175">
        <v>4781500</v>
      </c>
      <c r="GH30" s="175" t="s">
        <v>1192</v>
      </c>
      <c r="GI30" s="175">
        <f>SQRT((G3824-G$2)^2+(H3824-H$2)^2)</f>
        <v>4808452.2260286622</v>
      </c>
      <c r="GJ30" s="175">
        <v>508400</v>
      </c>
      <c r="GK30" s="175">
        <v>4781500</v>
      </c>
      <c r="GL30" s="175" t="s">
        <v>1192</v>
      </c>
      <c r="GM30" s="175">
        <f>SQRT((G3825-G$2)^2+(H3825-H$2)^2)</f>
        <v>4808452.2260286622</v>
      </c>
      <c r="GN30" s="175">
        <v>508400</v>
      </c>
      <c r="GO30" s="175">
        <v>4781500</v>
      </c>
      <c r="GP30" s="175" t="s">
        <v>1192</v>
      </c>
      <c r="GQ30" s="175">
        <f>SQRT((G3707-G$2)^2+(H3707-H$2)^2)</f>
        <v>4820302.5125504313</v>
      </c>
      <c r="GR30" s="175">
        <v>504300</v>
      </c>
      <c r="GS30" s="175">
        <v>4793850</v>
      </c>
      <c r="GT30" s="175" t="s">
        <v>1178</v>
      </c>
    </row>
    <row r="31" spans="1:202" ht="13.2" x14ac:dyDescent="0.25">
      <c r="A31" s="176">
        <f t="shared" si="3"/>
        <v>4817935.9843090484</v>
      </c>
      <c r="B31" s="243" t="s">
        <v>1170</v>
      </c>
      <c r="C31" s="182" t="s">
        <v>251</v>
      </c>
      <c r="D31" s="243" t="s">
        <v>1171</v>
      </c>
      <c r="E31" s="243" t="s">
        <v>283</v>
      </c>
      <c r="F31" s="243" t="s">
        <v>268</v>
      </c>
      <c r="G31" s="243">
        <v>502400</v>
      </c>
      <c r="H31" s="243">
        <v>4791670</v>
      </c>
      <c r="I31" s="184" t="e">
        <f>VLOOKUP(LEFT(C31,6),#REF!,3,0)</f>
        <v>#REF!</v>
      </c>
      <c r="AI31" s="175">
        <f>SQRT((G2743-G$2)^2+(H2743-H$2)^2)</f>
        <v>4816937.8270354494</v>
      </c>
      <c r="AJ31" s="175">
        <v>499218</v>
      </c>
      <c r="AK31" s="175">
        <v>4790999</v>
      </c>
      <c r="AL31" s="175" t="s">
        <v>1054</v>
      </c>
      <c r="AQ31" s="175">
        <f>SQRT((G1174-G$2)^2+(H1174-H$2)^2)</f>
        <v>4819446.3676422415</v>
      </c>
      <c r="AR31" s="175">
        <v>503188</v>
      </c>
      <c r="AS31" s="175">
        <v>4793106</v>
      </c>
      <c r="AT31" s="175" t="s">
        <v>970</v>
      </c>
      <c r="AU31" s="175">
        <f>SQRT((G1196-G$2)^2+(H1196-H$2)^2)</f>
        <v>4821662.1215250036</v>
      </c>
      <c r="AV31" s="175">
        <v>524890</v>
      </c>
      <c r="AW31" s="175">
        <v>4793007</v>
      </c>
      <c r="AX31" s="175" t="s">
        <v>971</v>
      </c>
      <c r="AY31" s="175">
        <f>SQRT((G1197-G$2)^2+(H1197-H$2)^2)</f>
        <v>4821662.1215250036</v>
      </c>
      <c r="AZ31" s="175">
        <v>524890</v>
      </c>
      <c r="BA31" s="175">
        <v>4793007</v>
      </c>
      <c r="BB31" s="175" t="s">
        <v>971</v>
      </c>
      <c r="BC31" s="175">
        <f>SQRT((G1198-G$2)^2+(H1198-H$2)^2)</f>
        <v>4821662.1215250036</v>
      </c>
      <c r="BD31" s="175">
        <v>524890</v>
      </c>
      <c r="BE31" s="175">
        <v>4793007</v>
      </c>
      <c r="BF31" s="175" t="s">
        <v>971</v>
      </c>
      <c r="BG31" s="175">
        <f>SQRT((G1098-G$2)^2+(H1098-H$2)^2)</f>
        <v>4821847.535895966</v>
      </c>
      <c r="BH31" s="175">
        <v>500851</v>
      </c>
      <c r="BI31" s="175">
        <v>4795765</v>
      </c>
      <c r="BJ31" s="175" t="s">
        <v>966</v>
      </c>
      <c r="BK31" s="175">
        <f>SQRT((G1222-G$2)^2+(H1222-H$2)^2)</f>
        <v>4819723.3977472195</v>
      </c>
      <c r="BL31" s="175">
        <v>502526</v>
      </c>
      <c r="BM31" s="175">
        <v>4793454</v>
      </c>
      <c r="BN31" s="175" t="s">
        <v>972</v>
      </c>
      <c r="BO31" s="175">
        <f>SQRT((G1201-G$2)^2+(H1201-H$2)^2)</f>
        <v>4821662.1215250036</v>
      </c>
      <c r="BP31" s="175">
        <v>524890</v>
      </c>
      <c r="BQ31" s="175">
        <v>4793007</v>
      </c>
      <c r="BR31" s="175" t="s">
        <v>971</v>
      </c>
      <c r="CA31" s="175">
        <f>SQRT((G3878-G$2)^2+(H3878-H$2)^2)</f>
        <v>4794526.0709375646</v>
      </c>
      <c r="CB31" s="175">
        <v>497930</v>
      </c>
      <c r="CC31" s="175">
        <v>4768600</v>
      </c>
      <c r="CD31" s="175" t="s">
        <v>1194</v>
      </c>
      <c r="CQ31" s="175">
        <f>SQRT((G317-G$2)^2+(H317-H$2)^2)</f>
        <v>4820369.6730298605</v>
      </c>
      <c r="CR31" s="175">
        <v>496371</v>
      </c>
      <c r="CS31" s="175">
        <v>4794745</v>
      </c>
      <c r="CT31" s="175" t="s">
        <v>917</v>
      </c>
      <c r="DW31" s="175">
        <f>SQRT((G3863-G$2)^2+(H3863-H$2)^2)</f>
        <v>4794526.0709375646</v>
      </c>
      <c r="DX31" s="175">
        <v>497930</v>
      </c>
      <c r="DY31" s="175">
        <v>4768600</v>
      </c>
      <c r="DZ31" s="175" t="s">
        <v>1194</v>
      </c>
      <c r="EA31" s="175">
        <f>SQRT((G3864-G$2)^2+(H3864-H$2)^2)</f>
        <v>4794526.0709375646</v>
      </c>
      <c r="EB31" s="175">
        <v>497930</v>
      </c>
      <c r="EC31" s="175">
        <v>4768600</v>
      </c>
      <c r="ED31" s="175" t="s">
        <v>1194</v>
      </c>
      <c r="EE31" s="175">
        <f>SQRT((G3370-G$2)^2+(H3370-H$2)^2)</f>
        <v>4818802.0733891949</v>
      </c>
      <c r="EF31" s="175">
        <v>511670</v>
      </c>
      <c r="EG31" s="175">
        <v>4791560</v>
      </c>
      <c r="EH31" s="175" t="s">
        <v>1176</v>
      </c>
      <c r="EI31" s="175">
        <f>SQRT((G3517-G$2)^2+(H3517-H$2)^2)</f>
        <v>4806321.0787982112</v>
      </c>
      <c r="EJ31" s="175">
        <v>489300</v>
      </c>
      <c r="EK31" s="175">
        <v>4781350</v>
      </c>
      <c r="EL31" s="175" t="s">
        <v>1067</v>
      </c>
      <c r="EM31" s="175">
        <f>SQRT((G3519-G$2)^2+(H3519-H$2)^2)</f>
        <v>4806321.0787982112</v>
      </c>
      <c r="EN31" s="175">
        <v>489300</v>
      </c>
      <c r="EO31" s="175">
        <v>4781350</v>
      </c>
      <c r="EP31" s="175" t="s">
        <v>1067</v>
      </c>
      <c r="EQ31" s="175">
        <f>SQRT((G3175-G$2)^2+(H3175-H$2)^2)</f>
        <v>4826262.8586205291</v>
      </c>
      <c r="ER31" s="175">
        <v>491410</v>
      </c>
      <c r="ES31" s="175">
        <v>4801180</v>
      </c>
      <c r="ET31" s="175" t="s">
        <v>1168</v>
      </c>
      <c r="EU31" s="175">
        <f>SQRT((G3865-G$2)^2+(H3865-H$2)^2)</f>
        <v>4794526.0709375646</v>
      </c>
      <c r="EV31" s="175">
        <v>497930</v>
      </c>
      <c r="EW31" s="175">
        <v>4768600</v>
      </c>
      <c r="EX31" s="175" t="s">
        <v>1194</v>
      </c>
      <c r="EY31" s="175">
        <f>SQRT((G3662-G$2)^2+(H3662-H$2)^2)</f>
        <v>4795825.6249054763</v>
      </c>
      <c r="EZ31" s="175">
        <v>561260</v>
      </c>
      <c r="FA31" s="175">
        <v>4762870</v>
      </c>
      <c r="FB31" s="175" t="s">
        <v>1174</v>
      </c>
      <c r="FC31" s="175">
        <f>SQRT((G3866-G$2)^2+(H3866-H$2)^2)</f>
        <v>4794526.0709375646</v>
      </c>
      <c r="FD31" s="175">
        <v>497930</v>
      </c>
      <c r="FE31" s="175">
        <v>4768600</v>
      </c>
      <c r="FF31" s="175" t="s">
        <v>1194</v>
      </c>
      <c r="FG31" s="175">
        <f>SQRT((G3867-G$2)^2+(H3867-H$2)^2)</f>
        <v>4794526.0709375646</v>
      </c>
      <c r="FH31" s="175">
        <v>497930</v>
      </c>
      <c r="FI31" s="175">
        <v>4768600</v>
      </c>
      <c r="FJ31" s="175" t="s">
        <v>1194</v>
      </c>
      <c r="FK31" s="175">
        <f>SQRT((G3660-G$2)^2+(H3660-H$2)^2)</f>
        <v>4795825.6249054763</v>
      </c>
      <c r="FL31" s="175">
        <v>561260</v>
      </c>
      <c r="FM31" s="175">
        <v>4762870</v>
      </c>
      <c r="FN31" s="175" t="s">
        <v>1174</v>
      </c>
      <c r="FO31" s="175">
        <f>SQRT((G3812-G$2)^2+(H3812-H$2)^2)</f>
        <v>4808452.2260286622</v>
      </c>
      <c r="FP31" s="175">
        <v>508400</v>
      </c>
      <c r="FQ31" s="175">
        <v>4781500</v>
      </c>
      <c r="FR31" s="175" t="s">
        <v>1192</v>
      </c>
      <c r="FS31" s="175">
        <f>SQRT((G3868-G$2)^2+(H3868-H$2)^2)</f>
        <v>4794526.0709375646</v>
      </c>
      <c r="FT31" s="175">
        <v>497930</v>
      </c>
      <c r="FU31" s="175">
        <v>4768600</v>
      </c>
      <c r="FV31" s="175" t="s">
        <v>1194</v>
      </c>
      <c r="FW31" s="175">
        <f>SQRT((G3869-G$2)^2+(H3869-H$2)^2)</f>
        <v>4794526.0709375646</v>
      </c>
      <c r="FX31" s="175">
        <v>497930</v>
      </c>
      <c r="FY31" s="175">
        <v>4768600</v>
      </c>
      <c r="FZ31" s="175" t="s">
        <v>1194</v>
      </c>
      <c r="GA31" s="175">
        <f>SQRT((G3870-G$2)^2+(H3870-H$2)^2)</f>
        <v>4794526.0709375646</v>
      </c>
      <c r="GB31" s="175">
        <v>497930</v>
      </c>
      <c r="GC31" s="175">
        <v>4768600</v>
      </c>
      <c r="GD31" s="175" t="s">
        <v>1194</v>
      </c>
      <c r="GE31" s="175">
        <f>SQRT((G3871-G$2)^2+(H3871-H$2)^2)</f>
        <v>4794526.0709375646</v>
      </c>
      <c r="GF31" s="175">
        <v>497930</v>
      </c>
      <c r="GG31" s="175">
        <v>4768600</v>
      </c>
      <c r="GH31" s="175" t="s">
        <v>1194</v>
      </c>
      <c r="GI31" s="175">
        <f>SQRT((G3872-G$2)^2+(H3872-H$2)^2)</f>
        <v>4794526.0709375646</v>
      </c>
      <c r="GJ31" s="175">
        <v>497930</v>
      </c>
      <c r="GK31" s="175">
        <v>4768600</v>
      </c>
      <c r="GL31" s="175" t="s">
        <v>1194</v>
      </c>
      <c r="GM31" s="175">
        <f>SQRT((G3873-G$2)^2+(H3873-H$2)^2)</f>
        <v>4794526.0709375646</v>
      </c>
      <c r="GN31" s="175">
        <v>497930</v>
      </c>
      <c r="GO31" s="175">
        <v>4768600</v>
      </c>
      <c r="GP31" s="175" t="s">
        <v>1194</v>
      </c>
      <c r="GQ31" s="175">
        <f>SQRT((G3755-G$2)^2+(H3755-H$2)^2)</f>
        <v>4772140.611811433</v>
      </c>
      <c r="GR31" s="175">
        <v>528100</v>
      </c>
      <c r="GS31" s="175">
        <v>4742830</v>
      </c>
      <c r="GT31" s="175" t="s">
        <v>1190</v>
      </c>
    </row>
    <row r="32" spans="1:202" ht="13.2" x14ac:dyDescent="0.25">
      <c r="A32" s="176">
        <f t="shared" si="3"/>
        <v>4817935.9843090484</v>
      </c>
      <c r="B32" s="243" t="s">
        <v>1170</v>
      </c>
      <c r="C32" s="182" t="s">
        <v>244</v>
      </c>
      <c r="D32" s="243" t="s">
        <v>1171</v>
      </c>
      <c r="E32" s="243" t="s">
        <v>283</v>
      </c>
      <c r="F32" s="243" t="s">
        <v>268</v>
      </c>
      <c r="G32" s="243">
        <v>502400</v>
      </c>
      <c r="H32" s="243">
        <v>4791670</v>
      </c>
      <c r="I32" s="184" t="e">
        <f>VLOOKUP(LEFT(C32,6),#REF!,3,0)</f>
        <v>#REF!</v>
      </c>
      <c r="AI32" s="175">
        <f>SQRT((G2774-G$2)^2+(H2774-H$2)^2)</f>
        <v>4782721.8033425277</v>
      </c>
      <c r="AJ32" s="175">
        <v>615418</v>
      </c>
      <c r="AK32" s="175">
        <v>4742962</v>
      </c>
      <c r="AL32" s="175" t="s">
        <v>1055</v>
      </c>
      <c r="AQ32" s="175">
        <f>SQRT((G1195-G$2)^2+(H1195-H$2)^2)</f>
        <v>4821662.1215250036</v>
      </c>
      <c r="AR32" s="175">
        <v>524890</v>
      </c>
      <c r="AS32" s="175">
        <v>4793007</v>
      </c>
      <c r="AT32" s="175" t="s">
        <v>971</v>
      </c>
      <c r="AU32" s="175">
        <f>SQRT((G1218-G$2)^2+(H1218-H$2)^2)</f>
        <v>4819723.3977472195</v>
      </c>
      <c r="AV32" s="175">
        <v>502526</v>
      </c>
      <c r="AW32" s="175">
        <v>4793454</v>
      </c>
      <c r="AX32" s="175" t="s">
        <v>972</v>
      </c>
      <c r="AY32" s="175">
        <f>SQRT((G1219-G$2)^2+(H1219-H$2)^2)</f>
        <v>4819723.3977472195</v>
      </c>
      <c r="AZ32" s="175">
        <v>502526</v>
      </c>
      <c r="BA32" s="175">
        <v>4793454</v>
      </c>
      <c r="BB32" s="175" t="s">
        <v>972</v>
      </c>
      <c r="BC32" s="175">
        <f>SQRT((G1220-G$2)^2+(H1220-H$2)^2)</f>
        <v>4819723.3977472195</v>
      </c>
      <c r="BD32" s="175">
        <v>502526</v>
      </c>
      <c r="BE32" s="175">
        <v>4793454</v>
      </c>
      <c r="BF32" s="175" t="s">
        <v>972</v>
      </c>
      <c r="BG32" s="175">
        <f>SQRT((G1125-G$2)^2+(H1125-H$2)^2)</f>
        <v>4812645.0279880399</v>
      </c>
      <c r="BH32" s="175">
        <v>509053</v>
      </c>
      <c r="BI32" s="175">
        <v>4785647</v>
      </c>
      <c r="BJ32" s="175" t="s">
        <v>968</v>
      </c>
      <c r="BK32" s="175">
        <f>SQRT((G1245-G$2)^2+(H1245-H$2)^2)</f>
        <v>4812939.1920805527</v>
      </c>
      <c r="BL32" s="175">
        <v>538376</v>
      </c>
      <c r="BM32" s="175">
        <v>4782733</v>
      </c>
      <c r="BN32" s="175" t="s">
        <v>973</v>
      </c>
      <c r="BO32" s="175">
        <f>SQRT((G1223-G$2)^2+(H1223-H$2)^2)</f>
        <v>4819723.3977472195</v>
      </c>
      <c r="BP32" s="175">
        <v>502526</v>
      </c>
      <c r="BQ32" s="175">
        <v>4793454</v>
      </c>
      <c r="BR32" s="175" t="s">
        <v>972</v>
      </c>
      <c r="CA32" s="175">
        <f>SQRT((G3926-G$2)^2+(H3926-H$2)^2)</f>
        <v>4831462.526751087</v>
      </c>
      <c r="CB32" s="175">
        <v>590430</v>
      </c>
      <c r="CC32" s="175">
        <v>4795250</v>
      </c>
      <c r="CD32" s="175" t="s">
        <v>1197</v>
      </c>
      <c r="CQ32" s="175">
        <f>SQRT((G469-G$2)^2+(H469-H$2)^2)</f>
        <v>4817935.9843090484</v>
      </c>
      <c r="CR32" s="175">
        <v>502400</v>
      </c>
      <c r="CS32" s="175">
        <v>4791670</v>
      </c>
      <c r="CT32" s="175" t="s">
        <v>1170</v>
      </c>
      <c r="DW32" s="175">
        <f>SQRT((G3911-G$2)^2+(H3911-H$2)^2)</f>
        <v>4831462.526751087</v>
      </c>
      <c r="DX32" s="175">
        <v>590430</v>
      </c>
      <c r="DY32" s="175">
        <v>4795250</v>
      </c>
      <c r="DZ32" s="175" t="s">
        <v>1197</v>
      </c>
      <c r="EA32" s="175">
        <f>SQRT((G3912-G$2)^2+(H3912-H$2)^2)</f>
        <v>4831462.526751087</v>
      </c>
      <c r="EB32" s="175">
        <v>590430</v>
      </c>
      <c r="EC32" s="175">
        <v>4795250</v>
      </c>
      <c r="ED32" s="175" t="s">
        <v>1197</v>
      </c>
      <c r="EE32" s="175">
        <f>SQRT((G3418-G$2)^2+(H3418-H$2)^2)</f>
        <v>4814182.9716993514</v>
      </c>
      <c r="EF32" s="175">
        <v>517850</v>
      </c>
      <c r="EG32" s="175">
        <v>4786250</v>
      </c>
      <c r="EH32" s="175" t="s">
        <v>1065</v>
      </c>
      <c r="EI32" s="175">
        <f>SQRT((G3565-G$2)^2+(H3565-H$2)^2)</f>
        <v>4834152.4575151745</v>
      </c>
      <c r="EJ32" s="175">
        <v>593350</v>
      </c>
      <c r="EK32" s="175">
        <v>4797600</v>
      </c>
      <c r="EL32" s="175" t="s">
        <v>1068</v>
      </c>
      <c r="EM32" s="175">
        <f>SQRT((G3567-G$2)^2+(H3567-H$2)^2)</f>
        <v>4834152.4575151745</v>
      </c>
      <c r="EN32" s="175">
        <v>593350</v>
      </c>
      <c r="EO32" s="175">
        <v>4797600</v>
      </c>
      <c r="EP32" s="175" t="s">
        <v>1068</v>
      </c>
      <c r="EQ32" s="175">
        <f>SQRT((G3223-G$2)^2+(H3223-H$2)^2)</f>
        <v>4825585.385473974</v>
      </c>
      <c r="ER32" s="175">
        <v>493350</v>
      </c>
      <c r="ES32" s="175">
        <v>4800300</v>
      </c>
      <c r="ET32" s="175" t="s">
        <v>1182</v>
      </c>
      <c r="EU32" s="175">
        <f>SQRT((G3913-G$2)^2+(H3913-H$2)^2)</f>
        <v>4831462.526751087</v>
      </c>
      <c r="EV32" s="175">
        <v>590430</v>
      </c>
      <c r="EW32" s="175">
        <v>4795250</v>
      </c>
      <c r="EX32" s="175" t="s">
        <v>1197</v>
      </c>
      <c r="EY32" s="175">
        <f>SQRT((G3710-G$2)^2+(H3710-H$2)^2)</f>
        <v>4820302.5125504313</v>
      </c>
      <c r="EZ32" s="175">
        <v>504300</v>
      </c>
      <c r="FA32" s="175">
        <v>4793850</v>
      </c>
      <c r="FB32" s="175" t="s">
        <v>1178</v>
      </c>
      <c r="FC32" s="175">
        <f>SQRT((G3914-G$2)^2+(H3914-H$2)^2)</f>
        <v>4831462.526751087</v>
      </c>
      <c r="FD32" s="175">
        <v>590430</v>
      </c>
      <c r="FE32" s="175">
        <v>4795250</v>
      </c>
      <c r="FF32" s="175" t="s">
        <v>1197</v>
      </c>
      <c r="FG32" s="175">
        <f>SQRT((G3915-G$2)^2+(H3915-H$2)^2)</f>
        <v>4831462.526751087</v>
      </c>
      <c r="FH32" s="175">
        <v>590430</v>
      </c>
      <c r="FI32" s="175">
        <v>4795250</v>
      </c>
      <c r="FJ32" s="175" t="s">
        <v>1197</v>
      </c>
      <c r="FK32" s="175">
        <f>SQRT((G3708-G$2)^2+(H3708-H$2)^2)</f>
        <v>4820302.5125504313</v>
      </c>
      <c r="FL32" s="175">
        <v>504300</v>
      </c>
      <c r="FM32" s="175">
        <v>4793850</v>
      </c>
      <c r="FN32" s="175" t="s">
        <v>1178</v>
      </c>
      <c r="FO32" s="175">
        <f>SQRT((G3860-G$2)^2+(H3860-H$2)^2)</f>
        <v>4794526.0709375646</v>
      </c>
      <c r="FP32" s="175">
        <v>497930</v>
      </c>
      <c r="FQ32" s="175">
        <v>4768600</v>
      </c>
      <c r="FR32" s="175" t="s">
        <v>1194</v>
      </c>
      <c r="FS32" s="175">
        <f>SQRT((G3916-G$2)^2+(H3916-H$2)^2)</f>
        <v>4831462.526751087</v>
      </c>
      <c r="FT32" s="175">
        <v>590430</v>
      </c>
      <c r="FU32" s="175">
        <v>4795250</v>
      </c>
      <c r="FV32" s="175" t="s">
        <v>1197</v>
      </c>
      <c r="FW32" s="175">
        <f>SQRT((G3917-G$2)^2+(H3917-H$2)^2)</f>
        <v>4831462.526751087</v>
      </c>
      <c r="FX32" s="175">
        <v>590430</v>
      </c>
      <c r="FY32" s="175">
        <v>4795250</v>
      </c>
      <c r="FZ32" s="175" t="s">
        <v>1197</v>
      </c>
      <c r="GA32" s="175">
        <f>SQRT((G3918-G$2)^2+(H3918-H$2)^2)</f>
        <v>4831462.526751087</v>
      </c>
      <c r="GB32" s="175">
        <v>590430</v>
      </c>
      <c r="GC32" s="175">
        <v>4795250</v>
      </c>
      <c r="GD32" s="175" t="s">
        <v>1197</v>
      </c>
      <c r="GE32" s="175">
        <f>SQRT((G3919-G$2)^2+(H3919-H$2)^2)</f>
        <v>4831462.526751087</v>
      </c>
      <c r="GF32" s="175">
        <v>590430</v>
      </c>
      <c r="GG32" s="175">
        <v>4795250</v>
      </c>
      <c r="GH32" s="175" t="s">
        <v>1197</v>
      </c>
      <c r="GI32" s="175">
        <f>SQRT((G3920-G$2)^2+(H3920-H$2)^2)</f>
        <v>4831462.526751087</v>
      </c>
      <c r="GJ32" s="175">
        <v>590430</v>
      </c>
      <c r="GK32" s="175">
        <v>4795250</v>
      </c>
      <c r="GL32" s="175" t="s">
        <v>1197</v>
      </c>
      <c r="GM32" s="175">
        <f>SQRT((G3921-G$2)^2+(H3921-H$2)^2)</f>
        <v>4831462.526751087</v>
      </c>
      <c r="GN32" s="175">
        <v>590430</v>
      </c>
      <c r="GO32" s="175">
        <v>4795250</v>
      </c>
      <c r="GP32" s="175" t="s">
        <v>1197</v>
      </c>
      <c r="GQ32" s="175">
        <f>SQRT((G3803-G$2)^2+(H3803-H$2)^2)</f>
        <v>4808452.2260286622</v>
      </c>
      <c r="GR32" s="175">
        <v>508400</v>
      </c>
      <c r="GS32" s="175">
        <v>4781500</v>
      </c>
      <c r="GT32" s="175" t="s">
        <v>1192</v>
      </c>
    </row>
    <row r="33" spans="1:202" ht="13.2" x14ac:dyDescent="0.25">
      <c r="A33" s="176">
        <f t="shared" si="3"/>
        <v>4817935.9843090484</v>
      </c>
      <c r="B33" s="243" t="s">
        <v>1170</v>
      </c>
      <c r="C33" s="182" t="s">
        <v>246</v>
      </c>
      <c r="D33" s="243" t="s">
        <v>1171</v>
      </c>
      <c r="E33" s="243" t="s">
        <v>283</v>
      </c>
      <c r="F33" s="243" t="s">
        <v>268</v>
      </c>
      <c r="G33" s="243">
        <v>502400</v>
      </c>
      <c r="H33" s="243">
        <v>4791670</v>
      </c>
      <c r="I33" s="184" t="e">
        <f>VLOOKUP(LEFT(C33,6),#REF!,3,0)</f>
        <v>#REF!</v>
      </c>
      <c r="AI33" s="175">
        <f>SQRT((G2822-G$2)^2+(H2822-H$2)^2)</f>
        <v>4775590.9661679566</v>
      </c>
      <c r="AJ33" s="175">
        <v>528977</v>
      </c>
      <c r="AK33" s="175">
        <v>4746204</v>
      </c>
      <c r="AL33" s="175" t="s">
        <v>1062</v>
      </c>
      <c r="AQ33" s="175">
        <f>SQRT((G1217-G$2)^2+(H1217-H$2)^2)</f>
        <v>4819723.3977472195</v>
      </c>
      <c r="AR33" s="175">
        <v>502526</v>
      </c>
      <c r="AS33" s="175">
        <v>4793454</v>
      </c>
      <c r="AT33" s="175" t="s">
        <v>972</v>
      </c>
      <c r="AU33" s="175">
        <f>SQRT((G1241-G$2)^2+(H1241-H$2)^2)</f>
        <v>4812939.1920805527</v>
      </c>
      <c r="AV33" s="175">
        <v>538376</v>
      </c>
      <c r="AW33" s="175">
        <v>4782733</v>
      </c>
      <c r="AX33" s="175" t="s">
        <v>973</v>
      </c>
      <c r="AY33" s="175">
        <f>SQRT((G1242-G$2)^2+(H1242-H$2)^2)</f>
        <v>4812939.1920805527</v>
      </c>
      <c r="AZ33" s="175">
        <v>538376</v>
      </c>
      <c r="BA33" s="175">
        <v>4782733</v>
      </c>
      <c r="BB33" s="175" t="s">
        <v>973</v>
      </c>
      <c r="BC33" s="175">
        <f>SQRT((G1243-G$2)^2+(H1243-H$2)^2)</f>
        <v>4812939.1920805527</v>
      </c>
      <c r="BD33" s="175">
        <v>538376</v>
      </c>
      <c r="BE33" s="175">
        <v>4782733</v>
      </c>
      <c r="BF33" s="175" t="s">
        <v>973</v>
      </c>
      <c r="BG33" s="175">
        <f>SQRT((G1148-G$2)^2+(H1148-H$2)^2)</f>
        <v>4819898.0803176742</v>
      </c>
      <c r="BH33" s="175">
        <v>498471</v>
      </c>
      <c r="BI33" s="175">
        <v>4794053</v>
      </c>
      <c r="BJ33" s="175" t="s">
        <v>969</v>
      </c>
      <c r="BK33" s="175">
        <f>SQRT((G1269-G$2)^2+(H1269-H$2)^2)</f>
        <v>4820418.0408311058</v>
      </c>
      <c r="BL33" s="175">
        <v>497689</v>
      </c>
      <c r="BM33" s="175">
        <v>4794657</v>
      </c>
      <c r="BN33" s="175" t="s">
        <v>889</v>
      </c>
      <c r="BO33" s="175">
        <f>SQRT((G1246-G$2)^2+(H1246-H$2)^2)</f>
        <v>4812939.1920805527</v>
      </c>
      <c r="BP33" s="175">
        <v>538376</v>
      </c>
      <c r="BQ33" s="175">
        <v>4782733</v>
      </c>
      <c r="BR33" s="175" t="s">
        <v>973</v>
      </c>
      <c r="CA33" s="175">
        <f>SQRT((G3974-G$2)^2+(H3974-H$2)^2)</f>
        <v>4779066.0061773574</v>
      </c>
      <c r="CB33" s="175">
        <v>554830</v>
      </c>
      <c r="CC33" s="175">
        <v>4746750</v>
      </c>
      <c r="CD33" s="175" t="s">
        <v>1201</v>
      </c>
      <c r="CQ33" s="175">
        <f>SQRT((G755-G$2)^2+(H755-H$2)^2)</f>
        <v>4808723.6865280587</v>
      </c>
      <c r="CR33" s="175">
        <v>507920</v>
      </c>
      <c r="CS33" s="175">
        <v>4781824</v>
      </c>
      <c r="CT33" s="175" t="s">
        <v>941</v>
      </c>
      <c r="DW33" s="175">
        <f>SQRT((G3959-G$2)^2+(H3959-H$2)^2)</f>
        <v>4779066.0061773574</v>
      </c>
      <c r="DX33" s="175">
        <v>554830</v>
      </c>
      <c r="DY33" s="175">
        <v>4746750</v>
      </c>
      <c r="DZ33" s="175" t="s">
        <v>1201</v>
      </c>
      <c r="EA33" s="175">
        <f>SQRT((G3960-G$2)^2+(H3960-H$2)^2)</f>
        <v>4779066.0061773574</v>
      </c>
      <c r="EB33" s="175">
        <v>554830</v>
      </c>
      <c r="EC33" s="175">
        <v>4746750</v>
      </c>
      <c r="ED33" s="175" t="s">
        <v>1201</v>
      </c>
      <c r="EE33" s="175">
        <f>SQRT((G3466-G$2)^2+(H3466-H$2)^2)</f>
        <v>4798010.0645996984</v>
      </c>
      <c r="EF33" s="175">
        <v>559300</v>
      </c>
      <c r="EG33" s="175">
        <v>4765300</v>
      </c>
      <c r="EH33" s="175" t="s">
        <v>1066</v>
      </c>
      <c r="EI33" s="175">
        <f>SQRT((G3613-G$2)^2+(H3613-H$2)^2)</f>
        <v>4772171.6872824263</v>
      </c>
      <c r="EJ33" s="175">
        <v>522150</v>
      </c>
      <c r="EK33" s="175">
        <v>4743520</v>
      </c>
      <c r="EL33" s="175" t="s">
        <v>1172</v>
      </c>
      <c r="EM33" s="175">
        <f>SQRT((G3615-G$2)^2+(H3615-H$2)^2)</f>
        <v>4772171.6872824263</v>
      </c>
      <c r="EN33" s="175">
        <v>522150</v>
      </c>
      <c r="EO33" s="175">
        <v>4743520</v>
      </c>
      <c r="EP33" s="175" t="s">
        <v>1172</v>
      </c>
      <c r="EQ33" s="175">
        <f>SQRT((G3271-G$2)^2+(H3271-H$2)^2)</f>
        <v>4817935.9843090484</v>
      </c>
      <c r="ER33" s="175">
        <v>502400</v>
      </c>
      <c r="ES33" s="175">
        <v>4791670</v>
      </c>
      <c r="ET33" s="175" t="s">
        <v>1170</v>
      </c>
      <c r="EU33" s="175">
        <f>SQRT((G3961-G$2)^2+(H3961-H$2)^2)</f>
        <v>4779066.0061773574</v>
      </c>
      <c r="EV33" s="175">
        <v>554830</v>
      </c>
      <c r="EW33" s="175">
        <v>4746750</v>
      </c>
      <c r="EX33" s="175" t="s">
        <v>1201</v>
      </c>
      <c r="EY33" s="175">
        <f>SQRT((G3758-G$2)^2+(H3758-H$2)^2)</f>
        <v>4772140.611811433</v>
      </c>
      <c r="EZ33" s="175">
        <v>528100</v>
      </c>
      <c r="FA33" s="175">
        <v>4742830</v>
      </c>
      <c r="FB33" s="175" t="s">
        <v>1190</v>
      </c>
      <c r="FC33" s="175">
        <f>SQRT((G3962-G$2)^2+(H3962-H$2)^2)</f>
        <v>4779066.0061773574</v>
      </c>
      <c r="FD33" s="175">
        <v>554830</v>
      </c>
      <c r="FE33" s="175">
        <v>4746750</v>
      </c>
      <c r="FF33" s="175" t="s">
        <v>1201</v>
      </c>
      <c r="FG33" s="175">
        <f>SQRT((G3963-G$2)^2+(H3963-H$2)^2)</f>
        <v>4779066.0061773574</v>
      </c>
      <c r="FH33" s="175">
        <v>554830</v>
      </c>
      <c r="FI33" s="175">
        <v>4746750</v>
      </c>
      <c r="FJ33" s="175" t="s">
        <v>1201</v>
      </c>
      <c r="FK33" s="175">
        <f>SQRT((G3756-G$2)^2+(H3756-H$2)^2)</f>
        <v>4772140.611811433</v>
      </c>
      <c r="FL33" s="175">
        <v>528100</v>
      </c>
      <c r="FM33" s="175">
        <v>4742830</v>
      </c>
      <c r="FN33" s="175" t="s">
        <v>1190</v>
      </c>
      <c r="FO33" s="175">
        <f>SQRT((G3908-G$2)^2+(H3908-H$2)^2)</f>
        <v>4831462.526751087</v>
      </c>
      <c r="FP33" s="175">
        <v>590430</v>
      </c>
      <c r="FQ33" s="175">
        <v>4795250</v>
      </c>
      <c r="FR33" s="175" t="s">
        <v>1197</v>
      </c>
      <c r="FS33" s="175">
        <f>SQRT((G3964-G$2)^2+(H3964-H$2)^2)</f>
        <v>4779066.0061773574</v>
      </c>
      <c r="FT33" s="175">
        <v>554830</v>
      </c>
      <c r="FU33" s="175">
        <v>4746750</v>
      </c>
      <c r="FV33" s="175" t="s">
        <v>1201</v>
      </c>
      <c r="FW33" s="175">
        <f>SQRT((G3965-G$2)^2+(H3965-H$2)^2)</f>
        <v>4779066.0061773574</v>
      </c>
      <c r="FX33" s="175">
        <v>554830</v>
      </c>
      <c r="FY33" s="175">
        <v>4746750</v>
      </c>
      <c r="FZ33" s="175" t="s">
        <v>1201</v>
      </c>
      <c r="GA33" s="175">
        <f>SQRT((G3966-G$2)^2+(H3966-H$2)^2)</f>
        <v>4779066.0061773574</v>
      </c>
      <c r="GB33" s="175">
        <v>554830</v>
      </c>
      <c r="GC33" s="175">
        <v>4746750</v>
      </c>
      <c r="GD33" s="175" t="s">
        <v>1201</v>
      </c>
      <c r="GE33" s="175">
        <f>SQRT((G3967-G$2)^2+(H3967-H$2)^2)</f>
        <v>4779066.0061773574</v>
      </c>
      <c r="GF33" s="175">
        <v>554830</v>
      </c>
      <c r="GG33" s="175">
        <v>4746750</v>
      </c>
      <c r="GH33" s="175" t="s">
        <v>1201</v>
      </c>
      <c r="GI33" s="175">
        <f>SQRT((G3968-G$2)^2+(H3968-H$2)^2)</f>
        <v>4779066.0061773574</v>
      </c>
      <c r="GJ33" s="175">
        <v>554830</v>
      </c>
      <c r="GK33" s="175">
        <v>4746750</v>
      </c>
      <c r="GL33" s="175" t="s">
        <v>1201</v>
      </c>
      <c r="GM33" s="175">
        <f>SQRT((G3969-G$2)^2+(H3969-H$2)^2)</f>
        <v>4779066.0061773574</v>
      </c>
      <c r="GN33" s="175">
        <v>554830</v>
      </c>
      <c r="GO33" s="175">
        <v>4746750</v>
      </c>
      <c r="GP33" s="175" t="s">
        <v>1201</v>
      </c>
      <c r="GQ33" s="175">
        <f>SQRT((G3851-G$2)^2+(H3851-H$2)^2)</f>
        <v>4794526.0709375646</v>
      </c>
      <c r="GR33" s="175">
        <v>497930</v>
      </c>
      <c r="GS33" s="175">
        <v>4768600</v>
      </c>
      <c r="GT33" s="175" t="s">
        <v>1194</v>
      </c>
    </row>
    <row r="34" spans="1:202" ht="13.2" x14ac:dyDescent="0.25">
      <c r="A34" s="176">
        <f t="shared" si="3"/>
        <v>4817935.9843090484</v>
      </c>
      <c r="B34" s="243" t="s">
        <v>1170</v>
      </c>
      <c r="C34" s="182" t="s">
        <v>271</v>
      </c>
      <c r="D34" s="243" t="s">
        <v>1171</v>
      </c>
      <c r="E34" s="243" t="s">
        <v>283</v>
      </c>
      <c r="F34" s="243" t="s">
        <v>268</v>
      </c>
      <c r="G34" s="243">
        <v>502400</v>
      </c>
      <c r="H34" s="243">
        <v>4791670</v>
      </c>
      <c r="I34" s="184" t="e">
        <f>VLOOKUP(LEFT(C34,6),#REF!,3,0)</f>
        <v>#REF!</v>
      </c>
      <c r="AI34" s="175">
        <f>SQRT((G2833-G$2)^2+(H2833-H$2)^2)</f>
        <v>4831633.3511788743</v>
      </c>
      <c r="AJ34" s="175">
        <v>582268</v>
      </c>
      <c r="AK34" s="175">
        <v>4796420</v>
      </c>
      <c r="AL34" s="175" t="s">
        <v>1063</v>
      </c>
      <c r="AQ34" s="175">
        <f>SQRT((G1240-G$2)^2+(H1240-H$2)^2)</f>
        <v>4812939.1920805527</v>
      </c>
      <c r="AR34" s="175">
        <v>538376</v>
      </c>
      <c r="AS34" s="175">
        <v>4782733</v>
      </c>
      <c r="AT34" s="175" t="s">
        <v>973</v>
      </c>
      <c r="AU34" s="175">
        <f>SQRT((G1265-G$2)^2+(H1265-H$2)^2)</f>
        <v>4820418.0408311058</v>
      </c>
      <c r="AV34" s="175">
        <v>497689</v>
      </c>
      <c r="AW34" s="175">
        <v>4794657</v>
      </c>
      <c r="AX34" s="175" t="s">
        <v>889</v>
      </c>
      <c r="AY34" s="175">
        <f>SQRT((G1266-G$2)^2+(H1266-H$2)^2)</f>
        <v>4820418.0408311058</v>
      </c>
      <c r="AZ34" s="175">
        <v>497689</v>
      </c>
      <c r="BA34" s="175">
        <v>4794657</v>
      </c>
      <c r="BB34" s="175" t="s">
        <v>889</v>
      </c>
      <c r="BC34" s="175">
        <f>SQRT((G1267-G$2)^2+(H1267-H$2)^2)</f>
        <v>4820418.0408311058</v>
      </c>
      <c r="BD34" s="175">
        <v>497689</v>
      </c>
      <c r="BE34" s="175">
        <v>4794657</v>
      </c>
      <c r="BF34" s="175" t="s">
        <v>889</v>
      </c>
      <c r="BG34" s="175">
        <f>SQRT((G1178-G$2)^2+(H1178-H$2)^2)</f>
        <v>4819446.3676422415</v>
      </c>
      <c r="BH34" s="175">
        <v>503188</v>
      </c>
      <c r="BI34" s="175">
        <v>4793106</v>
      </c>
      <c r="BJ34" s="175" t="s">
        <v>970</v>
      </c>
      <c r="BK34" s="175">
        <f>SQRT((G1294-G$2)^2+(H1294-H$2)^2)</f>
        <v>4815104.4792473614</v>
      </c>
      <c r="BL34" s="175">
        <v>507662</v>
      </c>
      <c r="BM34" s="175">
        <v>4788268</v>
      </c>
      <c r="BN34" s="175" t="s">
        <v>976</v>
      </c>
      <c r="BO34" s="175">
        <f>SQRT((G1270-G$2)^2+(H1270-H$2)^2)</f>
        <v>4820418.0408311058</v>
      </c>
      <c r="BP34" s="175">
        <v>497689</v>
      </c>
      <c r="BQ34" s="175">
        <v>4794657</v>
      </c>
      <c r="BR34" s="175" t="s">
        <v>889</v>
      </c>
      <c r="CQ34" s="175">
        <f>SQRT((G782-G$2)^2+(H782-H$2)^2)</f>
        <v>4808723.6865280587</v>
      </c>
      <c r="CR34" s="175">
        <v>507920</v>
      </c>
      <c r="CS34" s="175">
        <v>4781824</v>
      </c>
      <c r="CT34" s="175" t="s">
        <v>944</v>
      </c>
      <c r="EE34" s="175">
        <f>SQRT((G3514-G$2)^2+(H3514-H$2)^2)</f>
        <v>4806321.0787982112</v>
      </c>
      <c r="EF34" s="175">
        <v>489300</v>
      </c>
      <c r="EG34" s="175">
        <v>4781350</v>
      </c>
      <c r="EH34" s="175" t="s">
        <v>1067</v>
      </c>
      <c r="EI34" s="175">
        <f>SQRT((G3661-G$2)^2+(H3661-H$2)^2)</f>
        <v>4795825.6249054763</v>
      </c>
      <c r="EJ34" s="175">
        <v>561260</v>
      </c>
      <c r="EK34" s="175">
        <v>4762870</v>
      </c>
      <c r="EL34" s="175" t="s">
        <v>1174</v>
      </c>
      <c r="EM34" s="175">
        <f>SQRT((G3663-G$2)^2+(H3663-H$2)^2)</f>
        <v>4795825.6249054763</v>
      </c>
      <c r="EN34" s="175">
        <v>561260</v>
      </c>
      <c r="EO34" s="175">
        <v>4762870</v>
      </c>
      <c r="EP34" s="175" t="s">
        <v>1174</v>
      </c>
      <c r="EQ34" s="175">
        <f>SQRT((G3319-G$2)^2+(H3319-H$2)^2)</f>
        <v>4811529.1976667875</v>
      </c>
      <c r="ER34" s="175">
        <v>524100</v>
      </c>
      <c r="ES34" s="175">
        <v>4782900</v>
      </c>
      <c r="ET34" s="175" t="s">
        <v>1184</v>
      </c>
      <c r="EY34" s="175">
        <f>SQRT((G3806-G$2)^2+(H3806-H$2)^2)</f>
        <v>4808452.2260286622</v>
      </c>
      <c r="EZ34" s="175">
        <v>508400</v>
      </c>
      <c r="FA34" s="175">
        <v>4781500</v>
      </c>
      <c r="FB34" s="175" t="s">
        <v>1192</v>
      </c>
      <c r="FK34" s="175">
        <f>SQRT((G3804-G$2)^2+(H3804-H$2)^2)</f>
        <v>4808452.2260286622</v>
      </c>
      <c r="FL34" s="175">
        <v>508400</v>
      </c>
      <c r="FM34" s="175">
        <v>4781500</v>
      </c>
      <c r="FN34" s="175" t="s">
        <v>1192</v>
      </c>
      <c r="FO34" s="175">
        <f>SQRT((G3956-G$2)^2+(H3956-H$2)^2)</f>
        <v>4779066.0061773574</v>
      </c>
      <c r="FP34" s="175">
        <v>554830</v>
      </c>
      <c r="FQ34" s="175">
        <v>4746750</v>
      </c>
      <c r="FR34" s="175" t="s">
        <v>1201</v>
      </c>
      <c r="GQ34" s="175">
        <f>SQRT((G3899-G$2)^2+(H3899-H$2)^2)</f>
        <v>4831462.526751087</v>
      </c>
      <c r="GR34" s="175">
        <v>590430</v>
      </c>
      <c r="GS34" s="175">
        <v>4795250</v>
      </c>
      <c r="GT34" s="175" t="s">
        <v>1197</v>
      </c>
    </row>
    <row r="35" spans="1:202" ht="13.2" x14ac:dyDescent="0.25">
      <c r="A35" s="176">
        <f t="shared" si="3"/>
        <v>4817935.9843090484</v>
      </c>
      <c r="B35" s="243" t="s">
        <v>1170</v>
      </c>
      <c r="C35" s="182" t="s">
        <v>286</v>
      </c>
      <c r="D35" s="243" t="s">
        <v>1171</v>
      </c>
      <c r="E35" s="243" t="s">
        <v>283</v>
      </c>
      <c r="F35" s="243" t="s">
        <v>268</v>
      </c>
      <c r="G35" s="243">
        <v>502400</v>
      </c>
      <c r="H35" s="243">
        <v>4791670</v>
      </c>
      <c r="I35" s="184" t="e">
        <f>VLOOKUP(LEFT(C35,6),#REF!,3,0)</f>
        <v>#REF!</v>
      </c>
      <c r="AQ35" s="175">
        <f>SQRT((G1264-G$2)^2+(H1264-H$2)^2)</f>
        <v>4820418.0408311058</v>
      </c>
      <c r="AR35" s="175">
        <v>497689</v>
      </c>
      <c r="AS35" s="175">
        <v>4794657</v>
      </c>
      <c r="AT35" s="175" t="s">
        <v>889</v>
      </c>
      <c r="AU35" s="175">
        <f>SQRT((G1290-G$2)^2+(H1290-H$2)^2)</f>
        <v>4815104.4792473614</v>
      </c>
      <c r="AV35" s="175">
        <v>507662</v>
      </c>
      <c r="AW35" s="175">
        <v>4788268</v>
      </c>
      <c r="AX35" s="175" t="s">
        <v>976</v>
      </c>
      <c r="AY35" s="175">
        <f>SQRT((G1291-G$2)^2+(H1291-H$2)^2)</f>
        <v>4815104.4792473614</v>
      </c>
      <c r="AZ35" s="175">
        <v>507662</v>
      </c>
      <c r="BA35" s="175">
        <v>4788268</v>
      </c>
      <c r="BB35" s="175" t="s">
        <v>976</v>
      </c>
      <c r="BC35" s="175">
        <f>SQRT((G1292-G$2)^2+(H1292-H$2)^2)</f>
        <v>4815104.4792473614</v>
      </c>
      <c r="BD35" s="175">
        <v>507662</v>
      </c>
      <c r="BE35" s="175">
        <v>4788268</v>
      </c>
      <c r="BF35" s="175" t="s">
        <v>976</v>
      </c>
      <c r="BG35" s="175">
        <f>SQRT((G1199-G$2)^2+(H1199-H$2)^2)</f>
        <v>4821662.1215250036</v>
      </c>
      <c r="BH35" s="175">
        <v>524890</v>
      </c>
      <c r="BI35" s="175">
        <v>4793007</v>
      </c>
      <c r="BJ35" s="175" t="s">
        <v>971</v>
      </c>
      <c r="BK35" s="175">
        <f>SQRT((G1310-G$2)^2+(H1310-H$2)^2)</f>
        <v>4820269.1436678097</v>
      </c>
      <c r="BL35" s="175">
        <v>493114</v>
      </c>
      <c r="BM35" s="175">
        <v>4794980</v>
      </c>
      <c r="BN35" s="175" t="s">
        <v>977</v>
      </c>
      <c r="BO35" s="175">
        <f>SQRT((G1284-G$2)^2+(H1284-H$2)^2)</f>
        <v>4811499.3306290712</v>
      </c>
      <c r="BP35" s="175">
        <v>524738</v>
      </c>
      <c r="BQ35" s="175">
        <v>4782800</v>
      </c>
      <c r="BR35" s="175" t="s">
        <v>975</v>
      </c>
      <c r="CQ35" s="175">
        <f>SQRT((G2629-G$2)^2+(H2629-H$2)^2)</f>
        <v>4774552.2497013267</v>
      </c>
      <c r="CR35" s="175">
        <v>524118</v>
      </c>
      <c r="CS35" s="175">
        <v>4745698</v>
      </c>
      <c r="CT35" s="175" t="s">
        <v>1047</v>
      </c>
      <c r="EE35" s="175">
        <f>SQRT((G3562-G$2)^2+(H3562-H$2)^2)</f>
        <v>4834152.4575151745</v>
      </c>
      <c r="EF35" s="175">
        <v>593350</v>
      </c>
      <c r="EG35" s="175">
        <v>4797600</v>
      </c>
      <c r="EH35" s="175" t="s">
        <v>1068</v>
      </c>
      <c r="EI35" s="175">
        <f>SQRT((G3709-G$2)^2+(H3709-H$2)^2)</f>
        <v>4820302.5125504313</v>
      </c>
      <c r="EJ35" s="175">
        <v>504300</v>
      </c>
      <c r="EK35" s="175">
        <v>4793850</v>
      </c>
      <c r="EL35" s="175" t="s">
        <v>1178</v>
      </c>
      <c r="EM35" s="175">
        <f>SQRT((G3711-G$2)^2+(H3711-H$2)^2)</f>
        <v>4820302.5125504313</v>
      </c>
      <c r="EN35" s="175">
        <v>504300</v>
      </c>
      <c r="EO35" s="175">
        <v>4793850</v>
      </c>
      <c r="EP35" s="175" t="s">
        <v>1178</v>
      </c>
      <c r="EQ35" s="175">
        <f>SQRT((G3367-G$2)^2+(H3367-H$2)^2)</f>
        <v>4818802.0733891949</v>
      </c>
      <c r="ER35" s="175">
        <v>511670</v>
      </c>
      <c r="ES35" s="175">
        <v>4791560</v>
      </c>
      <c r="ET35" s="175" t="s">
        <v>1176</v>
      </c>
      <c r="EY35" s="175">
        <f>SQRT((G3854-G$2)^2+(H3854-H$2)^2)</f>
        <v>4794526.0709375646</v>
      </c>
      <c r="EZ35" s="175">
        <v>497930</v>
      </c>
      <c r="FA35" s="175">
        <v>4768600</v>
      </c>
      <c r="FB35" s="175" t="s">
        <v>1194</v>
      </c>
      <c r="FK35" s="175">
        <f>SQRT((G3852-G$2)^2+(H3852-H$2)^2)</f>
        <v>4794526.0709375646</v>
      </c>
      <c r="FL35" s="175">
        <v>497930</v>
      </c>
      <c r="FM35" s="175">
        <v>4768600</v>
      </c>
      <c r="FN35" s="175" t="s">
        <v>1194</v>
      </c>
      <c r="GQ35" s="175">
        <f>SQRT((G3947-G$2)^2+(H3947-H$2)^2)</f>
        <v>4779066.0061773574</v>
      </c>
      <c r="GR35" s="175">
        <v>554830</v>
      </c>
      <c r="GS35" s="175">
        <v>4746750</v>
      </c>
      <c r="GT35" s="175" t="s">
        <v>1201</v>
      </c>
    </row>
    <row r="36" spans="1:202" ht="13.2" x14ac:dyDescent="0.25">
      <c r="A36" s="176">
        <f t="shared" si="3"/>
        <v>4817935.9843090484</v>
      </c>
      <c r="B36" s="243" t="s">
        <v>1170</v>
      </c>
      <c r="C36" s="182" t="s">
        <v>248</v>
      </c>
      <c r="D36" s="243" t="s">
        <v>1171</v>
      </c>
      <c r="E36" s="243" t="s">
        <v>283</v>
      </c>
      <c r="F36" s="243" t="s">
        <v>268</v>
      </c>
      <c r="G36" s="243">
        <v>502400</v>
      </c>
      <c r="H36" s="243">
        <v>4791670</v>
      </c>
      <c r="I36" s="184" t="e">
        <f>VLOOKUP(LEFT(C36,6),#REF!,3,0)</f>
        <v>#REF!</v>
      </c>
      <c r="AQ36" s="175">
        <f>SQRT((G1277-G$2)^2+(H1277-H$2)^2)</f>
        <v>4820442.1572715715</v>
      </c>
      <c r="AR36" s="175">
        <v>504399</v>
      </c>
      <c r="AS36" s="175">
        <v>4793980</v>
      </c>
      <c r="AT36" s="175" t="s">
        <v>974</v>
      </c>
      <c r="AU36" s="175">
        <f>SQRT((G1306-G$2)^2+(H1306-H$2)^2)</f>
        <v>4820269.1436678097</v>
      </c>
      <c r="AV36" s="175">
        <v>493114</v>
      </c>
      <c r="AW36" s="175">
        <v>4794980</v>
      </c>
      <c r="AX36" s="175" t="s">
        <v>977</v>
      </c>
      <c r="AY36" s="175">
        <f>SQRT((G1307-G$2)^2+(H1307-H$2)^2)</f>
        <v>4820269.1436678097</v>
      </c>
      <c r="AZ36" s="175">
        <v>493114</v>
      </c>
      <c r="BA36" s="175">
        <v>4794980</v>
      </c>
      <c r="BB36" s="175" t="s">
        <v>977</v>
      </c>
      <c r="BC36" s="175">
        <f>SQRT((G1308-G$2)^2+(H1308-H$2)^2)</f>
        <v>4820269.1436678097</v>
      </c>
      <c r="BD36" s="175">
        <v>493114</v>
      </c>
      <c r="BE36" s="175">
        <v>4794980</v>
      </c>
      <c r="BF36" s="175" t="s">
        <v>977</v>
      </c>
      <c r="BG36" s="175">
        <f>SQRT((G1221-G$2)^2+(H1221-H$2)^2)</f>
        <v>4819723.3977472195</v>
      </c>
      <c r="BH36" s="175">
        <v>502526</v>
      </c>
      <c r="BI36" s="175">
        <v>4793454</v>
      </c>
      <c r="BJ36" s="175" t="s">
        <v>972</v>
      </c>
      <c r="BK36" s="175">
        <f>SQRT((G1332-G$2)^2+(H1332-H$2)^2)</f>
        <v>4811990.2525800066</v>
      </c>
      <c r="BL36" s="175">
        <v>517494</v>
      </c>
      <c r="BM36" s="175">
        <v>4784083</v>
      </c>
      <c r="BN36" s="175" t="s">
        <v>978</v>
      </c>
      <c r="BO36" s="175">
        <f>SQRT((G1295-G$2)^2+(H1295-H$2)^2)</f>
        <v>4815104.4792473614</v>
      </c>
      <c r="BP36" s="175">
        <v>507662</v>
      </c>
      <c r="BQ36" s="175">
        <v>4788268</v>
      </c>
      <c r="BR36" s="175" t="s">
        <v>976</v>
      </c>
      <c r="CQ36" s="175">
        <f>SQRT((G2659-G$2)^2+(H2659-H$2)^2)</f>
        <v>4815259.6116670594</v>
      </c>
      <c r="CR36" s="175">
        <v>520054</v>
      </c>
      <c r="CS36" s="175">
        <v>4787094</v>
      </c>
      <c r="CT36" s="175" t="s">
        <v>1048</v>
      </c>
      <c r="EE36" s="175">
        <f>SQRT((G3610-G$2)^2+(H3610-H$2)^2)</f>
        <v>4772171.6872824263</v>
      </c>
      <c r="EF36" s="175">
        <v>522150</v>
      </c>
      <c r="EG36" s="175">
        <v>4743520</v>
      </c>
      <c r="EH36" s="175" t="s">
        <v>1172</v>
      </c>
      <c r="EI36" s="175">
        <f>SQRT((G3757-G$2)^2+(H3757-H$2)^2)</f>
        <v>4772140.611811433</v>
      </c>
      <c r="EJ36" s="175">
        <v>528100</v>
      </c>
      <c r="EK36" s="175">
        <v>4742830</v>
      </c>
      <c r="EL36" s="175" t="s">
        <v>1190</v>
      </c>
      <c r="EM36" s="175">
        <f>SQRT((G3759-G$2)^2+(H3759-H$2)^2)</f>
        <v>4772140.611811433</v>
      </c>
      <c r="EN36" s="175">
        <v>528100</v>
      </c>
      <c r="EO36" s="175">
        <v>4742830</v>
      </c>
      <c r="EP36" s="175" t="s">
        <v>1190</v>
      </c>
      <c r="EQ36" s="175">
        <f>SQRT((G3415-G$2)^2+(H3415-H$2)^2)</f>
        <v>4814182.9716993514</v>
      </c>
      <c r="ER36" s="175">
        <v>517850</v>
      </c>
      <c r="ES36" s="175">
        <v>4786250</v>
      </c>
      <c r="ET36" s="175" t="s">
        <v>1065</v>
      </c>
      <c r="EY36" s="175">
        <f>SQRT((G3902-G$2)^2+(H3902-H$2)^2)</f>
        <v>4831462.526751087</v>
      </c>
      <c r="EZ36" s="175">
        <v>590430</v>
      </c>
      <c r="FA36" s="175">
        <v>4795250</v>
      </c>
      <c r="FB36" s="175" t="s">
        <v>1197</v>
      </c>
      <c r="FK36" s="175">
        <f>SQRT((G3900-G$2)^2+(H3900-H$2)^2)</f>
        <v>4831462.526751087</v>
      </c>
      <c r="FL36" s="175">
        <v>590430</v>
      </c>
      <c r="FM36" s="175">
        <v>4795250</v>
      </c>
      <c r="FN36" s="175" t="s">
        <v>1197</v>
      </c>
    </row>
    <row r="37" spans="1:202" ht="13.2" x14ac:dyDescent="0.25">
      <c r="A37" s="176">
        <f t="shared" si="3"/>
        <v>4817935.9843090484</v>
      </c>
      <c r="B37" s="243" t="s">
        <v>1170</v>
      </c>
      <c r="C37" s="182" t="s">
        <v>245</v>
      </c>
      <c r="D37" s="243" t="s">
        <v>1171</v>
      </c>
      <c r="E37" s="243" t="s">
        <v>283</v>
      </c>
      <c r="F37" s="243" t="s">
        <v>268</v>
      </c>
      <c r="G37" s="243">
        <v>502400</v>
      </c>
      <c r="H37" s="243">
        <v>4791670</v>
      </c>
      <c r="I37" s="184" t="e">
        <f>VLOOKUP(LEFT(C37,6),#REF!,3,0)</f>
        <v>#REF!</v>
      </c>
      <c r="AQ37" s="175">
        <f>SQRT((G1289-G$2)^2+(H1289-H$2)^2)</f>
        <v>4815104.4792473614</v>
      </c>
      <c r="AR37" s="175">
        <v>507662</v>
      </c>
      <c r="AS37" s="175">
        <v>4788268</v>
      </c>
      <c r="AT37" s="175" t="s">
        <v>976</v>
      </c>
      <c r="AU37" s="175">
        <f>SQRT((G1328-G$2)^2+(H1328-H$2)^2)</f>
        <v>4811990.2525800066</v>
      </c>
      <c r="AV37" s="175">
        <v>517494</v>
      </c>
      <c r="AW37" s="175">
        <v>4784083</v>
      </c>
      <c r="AX37" s="175" t="s">
        <v>978</v>
      </c>
      <c r="AY37" s="175">
        <f>SQRT((G1329-G$2)^2+(H1329-H$2)^2)</f>
        <v>4811990.2525800066</v>
      </c>
      <c r="AZ37" s="175">
        <v>517494</v>
      </c>
      <c r="BA37" s="175">
        <v>4784083</v>
      </c>
      <c r="BB37" s="175" t="s">
        <v>978</v>
      </c>
      <c r="BC37" s="175">
        <f>SQRT((G1330-G$2)^2+(H1330-H$2)^2)</f>
        <v>4811990.2525800066</v>
      </c>
      <c r="BD37" s="175">
        <v>517494</v>
      </c>
      <c r="BE37" s="175">
        <v>4784083</v>
      </c>
      <c r="BF37" s="175" t="s">
        <v>978</v>
      </c>
      <c r="BG37" s="175">
        <f>SQRT((G1244-G$2)^2+(H1244-H$2)^2)</f>
        <v>4812939.1920805527</v>
      </c>
      <c r="BH37" s="175">
        <v>538376</v>
      </c>
      <c r="BI37" s="175">
        <v>4782733</v>
      </c>
      <c r="BJ37" s="175" t="s">
        <v>973</v>
      </c>
      <c r="BK37" s="175">
        <f>SQRT((G1358-G$2)^2+(H1358-H$2)^2)</f>
        <v>4811793.4581368929</v>
      </c>
      <c r="BL37" s="175">
        <v>501387</v>
      </c>
      <c r="BM37" s="175">
        <v>4785600</v>
      </c>
      <c r="BN37" s="175" t="s">
        <v>979</v>
      </c>
      <c r="BO37" s="175">
        <f>SQRT((G1311-G$2)^2+(H1311-H$2)^2)</f>
        <v>4820269.1436678097</v>
      </c>
      <c r="BP37" s="175">
        <v>493114</v>
      </c>
      <c r="BQ37" s="175">
        <v>4794980</v>
      </c>
      <c r="BR37" s="175" t="s">
        <v>977</v>
      </c>
      <c r="CQ37" s="175">
        <f>SQRT((G2692-G$2)^2+(H2692-H$2)^2)</f>
        <v>4815756.1570997341</v>
      </c>
      <c r="CR37" s="175">
        <v>520362</v>
      </c>
      <c r="CS37" s="175">
        <v>4787560</v>
      </c>
      <c r="CT37" s="175" t="s">
        <v>1049</v>
      </c>
      <c r="EE37" s="175">
        <f>SQRT((G3658-G$2)^2+(H3658-H$2)^2)</f>
        <v>4795825.6249054763</v>
      </c>
      <c r="EF37" s="175">
        <v>561260</v>
      </c>
      <c r="EG37" s="175">
        <v>4762870</v>
      </c>
      <c r="EH37" s="175" t="s">
        <v>1174</v>
      </c>
      <c r="EI37" s="175">
        <f>SQRT((G3805-G$2)^2+(H3805-H$2)^2)</f>
        <v>4808452.2260286622</v>
      </c>
      <c r="EJ37" s="175">
        <v>508400</v>
      </c>
      <c r="EK37" s="175">
        <v>4781500</v>
      </c>
      <c r="EL37" s="175" t="s">
        <v>1192</v>
      </c>
      <c r="EM37" s="175">
        <f>SQRT((G3807-G$2)^2+(H3807-H$2)^2)</f>
        <v>4808452.2260286622</v>
      </c>
      <c r="EN37" s="175">
        <v>508400</v>
      </c>
      <c r="EO37" s="175">
        <v>4781500</v>
      </c>
      <c r="EP37" s="175" t="s">
        <v>1192</v>
      </c>
      <c r="EQ37" s="175">
        <f>SQRT((G3463-G$2)^2+(H3463-H$2)^2)</f>
        <v>4798010.0645996984</v>
      </c>
      <c r="ER37" s="175">
        <v>559300</v>
      </c>
      <c r="ES37" s="175">
        <v>4765300</v>
      </c>
      <c r="ET37" s="175" t="s">
        <v>1066</v>
      </c>
      <c r="EY37" s="175">
        <f>SQRT((G3950-G$2)^2+(H3950-H$2)^2)</f>
        <v>4779066.0061773574</v>
      </c>
      <c r="EZ37" s="175">
        <v>554830</v>
      </c>
      <c r="FA37" s="175">
        <v>4746750</v>
      </c>
      <c r="FB37" s="175" t="s">
        <v>1201</v>
      </c>
      <c r="FK37" s="175">
        <f>SQRT((G3948-G$2)^2+(H3948-H$2)^2)</f>
        <v>4779066.0061773574</v>
      </c>
      <c r="FL37" s="175">
        <v>554830</v>
      </c>
      <c r="FM37" s="175">
        <v>4746750</v>
      </c>
      <c r="FN37" s="175" t="s">
        <v>1201</v>
      </c>
    </row>
    <row r="38" spans="1:202" ht="13.2" x14ac:dyDescent="0.25">
      <c r="A38" s="176">
        <f t="shared" si="3"/>
        <v>4817935.9843090484</v>
      </c>
      <c r="B38" s="243" t="s">
        <v>1170</v>
      </c>
      <c r="C38" s="182" t="s">
        <v>233</v>
      </c>
      <c r="D38" s="243" t="s">
        <v>1171</v>
      </c>
      <c r="E38" s="243" t="s">
        <v>283</v>
      </c>
      <c r="F38" s="243" t="s">
        <v>268</v>
      </c>
      <c r="G38" s="243">
        <v>502400</v>
      </c>
      <c r="H38" s="243">
        <v>4791670</v>
      </c>
      <c r="I38" s="184" t="e">
        <f>VLOOKUP(LEFT(C38,6),#REF!,3,0)</f>
        <v>#REF!</v>
      </c>
      <c r="AQ38" s="175">
        <f>SQRT((G1305-G$2)^2+(H1305-H$2)^2)</f>
        <v>4820269.1436678097</v>
      </c>
      <c r="AR38" s="175">
        <v>493114</v>
      </c>
      <c r="AS38" s="175">
        <v>4794980</v>
      </c>
      <c r="AT38" s="175" t="s">
        <v>977</v>
      </c>
      <c r="AU38" s="175">
        <f>SQRT((G1354-G$2)^2+(H1354-H$2)^2)</f>
        <v>4811793.4581368929</v>
      </c>
      <c r="AV38" s="175">
        <v>501387</v>
      </c>
      <c r="AW38" s="175">
        <v>4785600</v>
      </c>
      <c r="AX38" s="175" t="s">
        <v>979</v>
      </c>
      <c r="AY38" s="175">
        <f>SQRT((G1355-G$2)^2+(H1355-H$2)^2)</f>
        <v>4811793.4581368929</v>
      </c>
      <c r="AZ38" s="175">
        <v>501387</v>
      </c>
      <c r="BA38" s="175">
        <v>4785600</v>
      </c>
      <c r="BB38" s="175" t="s">
        <v>979</v>
      </c>
      <c r="BC38" s="175">
        <f>SQRT((G1356-G$2)^2+(H1356-H$2)^2)</f>
        <v>4811793.4581368929</v>
      </c>
      <c r="BD38" s="175">
        <v>501387</v>
      </c>
      <c r="BE38" s="175">
        <v>4785600</v>
      </c>
      <c r="BF38" s="175" t="s">
        <v>979</v>
      </c>
      <c r="BG38" s="175">
        <f>SQRT((G1268-G$2)^2+(H1268-H$2)^2)</f>
        <v>4820418.0408311058</v>
      </c>
      <c r="BH38" s="175">
        <v>497689</v>
      </c>
      <c r="BI38" s="175">
        <v>4794657</v>
      </c>
      <c r="BJ38" s="175" t="s">
        <v>889</v>
      </c>
      <c r="BK38" s="175">
        <f>SQRT((G1379-G$2)^2+(H1379-H$2)^2)</f>
        <v>4814428.4760473911</v>
      </c>
      <c r="BL38" s="175">
        <v>518376</v>
      </c>
      <c r="BM38" s="175">
        <v>4786440</v>
      </c>
      <c r="BN38" s="175" t="s">
        <v>980</v>
      </c>
      <c r="BO38" s="175">
        <f>SQRT((G1333-G$2)^2+(H1333-H$2)^2)</f>
        <v>4811990.2525800066</v>
      </c>
      <c r="BP38" s="175">
        <v>517494</v>
      </c>
      <c r="BQ38" s="175">
        <v>4784083</v>
      </c>
      <c r="BR38" s="175" t="s">
        <v>978</v>
      </c>
      <c r="CQ38" s="175">
        <f>SQRT((G2707-G$2)^2+(H2707-H$2)^2)</f>
        <v>4816845.0364862271</v>
      </c>
      <c r="CR38" s="175">
        <v>503201</v>
      </c>
      <c r="CS38" s="175">
        <v>4790489</v>
      </c>
      <c r="CT38" s="175" t="s">
        <v>1050</v>
      </c>
      <c r="EE38" s="175">
        <f>SQRT((G3706-G$2)^2+(H3706-H$2)^2)</f>
        <v>4820302.5125504313</v>
      </c>
      <c r="EF38" s="175">
        <v>504300</v>
      </c>
      <c r="EG38" s="175">
        <v>4793850</v>
      </c>
      <c r="EH38" s="175" t="s">
        <v>1178</v>
      </c>
      <c r="EI38" s="175">
        <f>SQRT((G3853-G$2)^2+(H3853-H$2)^2)</f>
        <v>4794526.0709375646</v>
      </c>
      <c r="EJ38" s="175">
        <v>497930</v>
      </c>
      <c r="EK38" s="175">
        <v>4768600</v>
      </c>
      <c r="EL38" s="175" t="s">
        <v>1194</v>
      </c>
      <c r="EM38" s="175">
        <f>SQRT((G3855-G$2)^2+(H3855-H$2)^2)</f>
        <v>4794526.0709375646</v>
      </c>
      <c r="EN38" s="175">
        <v>497930</v>
      </c>
      <c r="EO38" s="175">
        <v>4768600</v>
      </c>
      <c r="EP38" s="175" t="s">
        <v>1194</v>
      </c>
      <c r="EQ38" s="175">
        <f>SQRT((G3511-G$2)^2+(H3511-H$2)^2)</f>
        <v>4806321.0787982112</v>
      </c>
      <c r="ER38" s="175">
        <v>489300</v>
      </c>
      <c r="ES38" s="175">
        <v>4781350</v>
      </c>
      <c r="ET38" s="175" t="s">
        <v>1067</v>
      </c>
    </row>
    <row r="39" spans="1:202" ht="13.2" x14ac:dyDescent="0.25">
      <c r="A39" s="176">
        <f t="shared" si="3"/>
        <v>4817935.9843090484</v>
      </c>
      <c r="B39" s="243" t="s">
        <v>1170</v>
      </c>
      <c r="C39" s="182" t="s">
        <v>287</v>
      </c>
      <c r="D39" s="243" t="s">
        <v>1171</v>
      </c>
      <c r="E39" s="243" t="s">
        <v>283</v>
      </c>
      <c r="F39" s="243" t="s">
        <v>268</v>
      </c>
      <c r="G39" s="243">
        <v>502400</v>
      </c>
      <c r="H39" s="243">
        <v>4791670</v>
      </c>
      <c r="I39" s="184" t="e">
        <f>VLOOKUP(LEFT(C39,6),#REF!,3,0)</f>
        <v>#REF!</v>
      </c>
      <c r="AQ39" s="175">
        <f>SQRT((G1327-G$2)^2+(H1327-H$2)^2)</f>
        <v>4811990.2525800066</v>
      </c>
      <c r="AR39" s="175">
        <v>517494</v>
      </c>
      <c r="AS39" s="175">
        <v>4784083</v>
      </c>
      <c r="AT39" s="175" t="s">
        <v>978</v>
      </c>
      <c r="AU39" s="175">
        <f>SQRT((G1375-G$2)^2+(H1375-H$2)^2)</f>
        <v>4814428.4760473911</v>
      </c>
      <c r="AV39" s="175">
        <v>518376</v>
      </c>
      <c r="AW39" s="175">
        <v>4786440</v>
      </c>
      <c r="AX39" s="175" t="s">
        <v>980</v>
      </c>
      <c r="AY39" s="175">
        <f>SQRT((G1376-G$2)^2+(H1376-H$2)^2)</f>
        <v>4814428.4760473911</v>
      </c>
      <c r="AZ39" s="175">
        <v>518376</v>
      </c>
      <c r="BA39" s="175">
        <v>4786440</v>
      </c>
      <c r="BB39" s="175" t="s">
        <v>980</v>
      </c>
      <c r="BC39" s="175">
        <f>SQRT((G1377-G$2)^2+(H1377-H$2)^2)</f>
        <v>4814428.4760473911</v>
      </c>
      <c r="BD39" s="175">
        <v>518376</v>
      </c>
      <c r="BE39" s="175">
        <v>4786440</v>
      </c>
      <c r="BF39" s="175" t="s">
        <v>980</v>
      </c>
      <c r="BG39" s="175">
        <f>SQRT((G1278-G$2)^2+(H1278-H$2)^2)</f>
        <v>4820442.1572715715</v>
      </c>
      <c r="BH39" s="175">
        <v>504399</v>
      </c>
      <c r="BI39" s="175">
        <v>4793980</v>
      </c>
      <c r="BJ39" s="175" t="s">
        <v>974</v>
      </c>
      <c r="BK39" s="175">
        <f>SQRT((G1418-G$2)^2+(H1418-H$2)^2)</f>
        <v>4811441.0173303587</v>
      </c>
      <c r="BL39" s="175">
        <v>538468</v>
      </c>
      <c r="BM39" s="175">
        <v>4781215</v>
      </c>
      <c r="BN39" s="175" t="s">
        <v>982</v>
      </c>
      <c r="BO39" s="175">
        <f>SQRT((G1359-G$2)^2+(H1359-H$2)^2)</f>
        <v>4811793.4581368929</v>
      </c>
      <c r="BP39" s="175">
        <v>501387</v>
      </c>
      <c r="BQ39" s="175">
        <v>4785600</v>
      </c>
      <c r="BR39" s="175" t="s">
        <v>979</v>
      </c>
      <c r="CQ39" s="175">
        <f>SQRT((G2716-G$2)^2+(H2716-H$2)^2)</f>
        <v>4820323.8727800231</v>
      </c>
      <c r="CR39" s="175">
        <v>496187</v>
      </c>
      <c r="CS39" s="175">
        <v>4794718</v>
      </c>
      <c r="CT39" s="175" t="s">
        <v>1051</v>
      </c>
      <c r="EE39" s="175">
        <f>SQRT((G3754-G$2)^2+(H3754-H$2)^2)</f>
        <v>4772140.611811433</v>
      </c>
      <c r="EF39" s="175">
        <v>528100</v>
      </c>
      <c r="EG39" s="175">
        <v>4742830</v>
      </c>
      <c r="EH39" s="175" t="s">
        <v>1190</v>
      </c>
      <c r="EI39" s="175">
        <f>SQRT((G3901-G$2)^2+(H3901-H$2)^2)</f>
        <v>4831462.526751087</v>
      </c>
      <c r="EJ39" s="175">
        <v>590430</v>
      </c>
      <c r="EK39" s="175">
        <v>4795250</v>
      </c>
      <c r="EL39" s="175" t="s">
        <v>1197</v>
      </c>
      <c r="EM39" s="175">
        <f>SQRT((G3903-G$2)^2+(H3903-H$2)^2)</f>
        <v>4831462.526751087</v>
      </c>
      <c r="EN39" s="175">
        <v>590430</v>
      </c>
      <c r="EO39" s="175">
        <v>4795250</v>
      </c>
      <c r="EP39" s="175" t="s">
        <v>1197</v>
      </c>
      <c r="EQ39" s="175">
        <f>SQRT((G3559-G$2)^2+(H3559-H$2)^2)</f>
        <v>4834152.4575151745</v>
      </c>
      <c r="ER39" s="175">
        <v>593350</v>
      </c>
      <c r="ES39" s="175">
        <v>4797600</v>
      </c>
      <c r="ET39" s="175" t="s">
        <v>1068</v>
      </c>
    </row>
    <row r="40" spans="1:202" ht="13.2" x14ac:dyDescent="0.25">
      <c r="A40" s="176">
        <f t="shared" si="3"/>
        <v>4817935.9843090484</v>
      </c>
      <c r="B40" s="243" t="s">
        <v>1170</v>
      </c>
      <c r="C40" s="182" t="s">
        <v>288</v>
      </c>
      <c r="D40" s="243" t="s">
        <v>1171</v>
      </c>
      <c r="E40" s="243" t="s">
        <v>283</v>
      </c>
      <c r="F40" s="243" t="s">
        <v>268</v>
      </c>
      <c r="G40" s="243">
        <v>502400</v>
      </c>
      <c r="H40" s="243">
        <v>4791670</v>
      </c>
      <c r="I40" s="184" t="e">
        <f>VLOOKUP(LEFT(C40,6),#REF!,3,0)</f>
        <v>#REF!</v>
      </c>
      <c r="AQ40" s="175">
        <f>SQRT((G1353-G$2)^2+(H1353-H$2)^2)</f>
        <v>4811793.4581368929</v>
      </c>
      <c r="AR40" s="175">
        <v>501387</v>
      </c>
      <c r="AS40" s="175">
        <v>4785600</v>
      </c>
      <c r="AT40" s="175" t="s">
        <v>979</v>
      </c>
      <c r="AU40" s="175">
        <f>SQRT((G1414-G$2)^2+(H1414-H$2)^2)</f>
        <v>4811441.0173303587</v>
      </c>
      <c r="AV40" s="175">
        <v>538468</v>
      </c>
      <c r="AW40" s="175">
        <v>4781215</v>
      </c>
      <c r="AX40" s="175" t="s">
        <v>982</v>
      </c>
      <c r="AY40" s="175">
        <f>SQRT((G1415-G$2)^2+(H1415-H$2)^2)</f>
        <v>4811441.0173303587</v>
      </c>
      <c r="AZ40" s="175">
        <v>538468</v>
      </c>
      <c r="BA40" s="175">
        <v>4781215</v>
      </c>
      <c r="BB40" s="175" t="s">
        <v>982</v>
      </c>
      <c r="BC40" s="175">
        <f>SQRT((G1416-G$2)^2+(H1416-H$2)^2)</f>
        <v>4811441.0173303587</v>
      </c>
      <c r="BD40" s="175">
        <v>538468</v>
      </c>
      <c r="BE40" s="175">
        <v>4781215</v>
      </c>
      <c r="BF40" s="175" t="s">
        <v>982</v>
      </c>
      <c r="BG40" s="175">
        <f>SQRT((G1283-G$2)^2+(H1283-H$2)^2)</f>
        <v>4811499.3306290712</v>
      </c>
      <c r="BH40" s="175">
        <v>524738</v>
      </c>
      <c r="BI40" s="175">
        <v>4782800</v>
      </c>
      <c r="BJ40" s="175" t="s">
        <v>975</v>
      </c>
      <c r="BK40" s="175">
        <f>SQRT((G1446-G$2)^2+(H1446-H$2)^2)</f>
        <v>4815450.5222586393</v>
      </c>
      <c r="BL40" s="175">
        <v>504264</v>
      </c>
      <c r="BM40" s="175">
        <v>4788975</v>
      </c>
      <c r="BN40" s="175" t="s">
        <v>984</v>
      </c>
      <c r="BO40" s="175">
        <f>SQRT((G1380-G$2)^2+(H1380-H$2)^2)</f>
        <v>4814428.4760473911</v>
      </c>
      <c r="BP40" s="175">
        <v>518376</v>
      </c>
      <c r="BQ40" s="175">
        <v>4786440</v>
      </c>
      <c r="BR40" s="175" t="s">
        <v>980</v>
      </c>
      <c r="CQ40" s="175">
        <f>SQRT((G2718-G$2)^2+(H2718-H$2)^2)</f>
        <v>4815350.3013600167</v>
      </c>
      <c r="CR40" s="175">
        <v>508578</v>
      </c>
      <c r="CS40" s="175">
        <v>4788418</v>
      </c>
      <c r="CT40" s="175" t="s">
        <v>1052</v>
      </c>
      <c r="EE40" s="175">
        <f>SQRT((G3802-G$2)^2+(H3802-H$2)^2)</f>
        <v>4808452.2260286622</v>
      </c>
      <c r="EF40" s="175">
        <v>508400</v>
      </c>
      <c r="EG40" s="175">
        <v>4781500</v>
      </c>
      <c r="EH40" s="175" t="s">
        <v>1192</v>
      </c>
      <c r="EI40" s="175">
        <f>SQRT((G3949-G$2)^2+(H3949-H$2)^2)</f>
        <v>4779066.0061773574</v>
      </c>
      <c r="EJ40" s="175">
        <v>554830</v>
      </c>
      <c r="EK40" s="175">
        <v>4746750</v>
      </c>
      <c r="EL40" s="175" t="s">
        <v>1201</v>
      </c>
      <c r="EM40" s="175">
        <f>SQRT((G3951-G$2)^2+(H3951-H$2)^2)</f>
        <v>4779066.0061773574</v>
      </c>
      <c r="EN40" s="175">
        <v>554830</v>
      </c>
      <c r="EO40" s="175">
        <v>4746750</v>
      </c>
      <c r="EP40" s="175" t="s">
        <v>1201</v>
      </c>
      <c r="EQ40" s="175">
        <f>SQRT((G3607-G$2)^2+(H3607-H$2)^2)</f>
        <v>4772171.6872824263</v>
      </c>
      <c r="ER40" s="175">
        <v>522150</v>
      </c>
      <c r="ES40" s="175">
        <v>4743520</v>
      </c>
      <c r="ET40" s="175" t="s">
        <v>1172</v>
      </c>
    </row>
    <row r="41" spans="1:202" ht="13.2" x14ac:dyDescent="0.25">
      <c r="A41" s="176">
        <f t="shared" si="3"/>
        <v>4817935.9843090484</v>
      </c>
      <c r="B41" s="243" t="s">
        <v>1170</v>
      </c>
      <c r="C41" s="182" t="s">
        <v>263</v>
      </c>
      <c r="D41" s="243" t="s">
        <v>1171</v>
      </c>
      <c r="E41" s="243" t="s">
        <v>283</v>
      </c>
      <c r="F41" s="243" t="s">
        <v>268</v>
      </c>
      <c r="G41" s="243">
        <v>502400</v>
      </c>
      <c r="H41" s="243">
        <v>4791670</v>
      </c>
      <c r="I41" s="184" t="e">
        <f>VLOOKUP(LEFT(C41,6),#REF!,3,0)</f>
        <v>#REF!</v>
      </c>
      <c r="AQ41" s="175">
        <f>SQRT((G1374-G$2)^2+(H1374-H$2)^2)</f>
        <v>4814428.4760473911</v>
      </c>
      <c r="AR41" s="175">
        <v>518376</v>
      </c>
      <c r="AS41" s="175">
        <v>4786440</v>
      </c>
      <c r="AT41" s="175" t="s">
        <v>980</v>
      </c>
      <c r="AU41" s="175">
        <f>SQRT((G1442-G$2)^2+(H1442-H$2)^2)</f>
        <v>4815450.5222586393</v>
      </c>
      <c r="AV41" s="175">
        <v>504264</v>
      </c>
      <c r="AW41" s="175">
        <v>4788975</v>
      </c>
      <c r="AX41" s="175" t="s">
        <v>984</v>
      </c>
      <c r="AY41" s="175">
        <f>SQRT((G1443-G$2)^2+(H1443-H$2)^2)</f>
        <v>4815450.5222586393</v>
      </c>
      <c r="AZ41" s="175">
        <v>504264</v>
      </c>
      <c r="BA41" s="175">
        <v>4788975</v>
      </c>
      <c r="BB41" s="175" t="s">
        <v>984</v>
      </c>
      <c r="BC41" s="175">
        <f>SQRT((G1444-G$2)^2+(H1444-H$2)^2)</f>
        <v>4815450.5222586393</v>
      </c>
      <c r="BD41" s="175">
        <v>504264</v>
      </c>
      <c r="BE41" s="175">
        <v>4788975</v>
      </c>
      <c r="BF41" s="175" t="s">
        <v>984</v>
      </c>
      <c r="BG41" s="175">
        <f>SQRT((G1293-G$2)^2+(H1293-H$2)^2)</f>
        <v>4815104.4792473614</v>
      </c>
      <c r="BH41" s="175">
        <v>507662</v>
      </c>
      <c r="BI41" s="175">
        <v>4788268</v>
      </c>
      <c r="BJ41" s="175" t="s">
        <v>976</v>
      </c>
      <c r="BK41" s="175">
        <f>SQRT((G1469-G$2)^2+(H1469-H$2)^2)</f>
        <v>4821742.5402575154</v>
      </c>
      <c r="BL41" s="175">
        <v>494873</v>
      </c>
      <c r="BM41" s="175">
        <v>4796280</v>
      </c>
      <c r="BN41" s="175" t="s">
        <v>985</v>
      </c>
      <c r="BO41" s="175">
        <f>SQRT((G1419-G$2)^2+(H1419-H$2)^2)</f>
        <v>4811441.0173303587</v>
      </c>
      <c r="BP41" s="175">
        <v>538468</v>
      </c>
      <c r="BQ41" s="175">
        <v>4781215</v>
      </c>
      <c r="BR41" s="175" t="s">
        <v>982</v>
      </c>
      <c r="CQ41" s="175">
        <f>SQRT((G2725-G$2)^2+(H2725-H$2)^2)</f>
        <v>4815350.3013600167</v>
      </c>
      <c r="CR41" s="175">
        <v>508578</v>
      </c>
      <c r="CS41" s="175">
        <v>4788418</v>
      </c>
      <c r="CT41" s="175" t="s">
        <v>1052</v>
      </c>
      <c r="EE41" s="175">
        <f>SQRT((G3850-G$2)^2+(H3850-H$2)^2)</f>
        <v>4794526.0709375646</v>
      </c>
      <c r="EF41" s="175">
        <v>497930</v>
      </c>
      <c r="EG41" s="175">
        <v>4768600</v>
      </c>
      <c r="EH41" s="175" t="s">
        <v>1194</v>
      </c>
      <c r="EQ41" s="175">
        <f>SQRT((G3655-G$2)^2+(H3655-H$2)^2)</f>
        <v>4795825.6249054763</v>
      </c>
      <c r="ER41" s="175">
        <v>561260</v>
      </c>
      <c r="ES41" s="175">
        <v>4762870</v>
      </c>
      <c r="ET41" s="175" t="s">
        <v>1174</v>
      </c>
    </row>
    <row r="42" spans="1:202" ht="13.2" x14ac:dyDescent="0.25">
      <c r="A42" s="176">
        <f t="shared" si="3"/>
        <v>4817935.9843090484</v>
      </c>
      <c r="B42" s="243" t="s">
        <v>1170</v>
      </c>
      <c r="C42" s="182" t="s">
        <v>289</v>
      </c>
      <c r="D42" s="243" t="s">
        <v>1171</v>
      </c>
      <c r="E42" s="243" t="s">
        <v>283</v>
      </c>
      <c r="F42" s="243" t="s">
        <v>268</v>
      </c>
      <c r="G42" s="243">
        <v>502400</v>
      </c>
      <c r="H42" s="243">
        <v>4791670</v>
      </c>
      <c r="I42" s="184" t="e">
        <f>VLOOKUP(LEFT(C42,6),#REF!,3,0)</f>
        <v>#REF!</v>
      </c>
      <c r="AQ42" s="175">
        <f>SQRT((G1413-G$2)^2+(H1413-H$2)^2)</f>
        <v>4811441.0173303587</v>
      </c>
      <c r="AR42" s="175">
        <v>538468</v>
      </c>
      <c r="AS42" s="175">
        <v>4781215</v>
      </c>
      <c r="AT42" s="175" t="s">
        <v>982</v>
      </c>
      <c r="AU42" s="175">
        <f>SQRT((G1465-G$2)^2+(H1465-H$2)^2)</f>
        <v>4821742.5402575154</v>
      </c>
      <c r="AV42" s="175">
        <v>494873</v>
      </c>
      <c r="AW42" s="175">
        <v>4796280</v>
      </c>
      <c r="AX42" s="175" t="s">
        <v>985</v>
      </c>
      <c r="AY42" s="175">
        <f>SQRT((G1466-G$2)^2+(H1466-H$2)^2)</f>
        <v>4821742.5402575154</v>
      </c>
      <c r="AZ42" s="175">
        <v>494873</v>
      </c>
      <c r="BA42" s="175">
        <v>4796280</v>
      </c>
      <c r="BB42" s="175" t="s">
        <v>985</v>
      </c>
      <c r="BC42" s="175">
        <f>SQRT((G1467-G$2)^2+(H1467-H$2)^2)</f>
        <v>4821742.5402575154</v>
      </c>
      <c r="BD42" s="175">
        <v>494873</v>
      </c>
      <c r="BE42" s="175">
        <v>4796280</v>
      </c>
      <c r="BF42" s="175" t="s">
        <v>985</v>
      </c>
      <c r="BG42" s="175">
        <f>SQRT((G1309-G$2)^2+(H1309-H$2)^2)</f>
        <v>4820269.1436678097</v>
      </c>
      <c r="BH42" s="175">
        <v>493114</v>
      </c>
      <c r="BI42" s="175">
        <v>4794980</v>
      </c>
      <c r="BJ42" s="175" t="s">
        <v>977</v>
      </c>
      <c r="BK42" s="175">
        <f>SQRT((G1510-G$2)^2+(H1510-H$2)^2)</f>
        <v>4812591.6482478548</v>
      </c>
      <c r="BL42" s="175">
        <v>509056</v>
      </c>
      <c r="BM42" s="175">
        <v>4785593</v>
      </c>
      <c r="BN42" s="175" t="s">
        <v>987</v>
      </c>
      <c r="BO42" s="175">
        <f>SQRT((G1447-G$2)^2+(H1447-H$2)^2)</f>
        <v>4815450.5222586393</v>
      </c>
      <c r="BP42" s="175">
        <v>504264</v>
      </c>
      <c r="BQ42" s="175">
        <v>4788975</v>
      </c>
      <c r="BR42" s="175" t="s">
        <v>984</v>
      </c>
      <c r="CQ42" s="175">
        <f>SQRT((G2731-G$2)^2+(H2731-H$2)^2)</f>
        <v>4804583.7255372079</v>
      </c>
      <c r="CR42" s="175">
        <v>482409</v>
      </c>
      <c r="CS42" s="175">
        <v>4780304</v>
      </c>
      <c r="CT42" s="175" t="s">
        <v>1053</v>
      </c>
      <c r="EE42" s="175">
        <f>SQRT((G3898-G$2)^2+(H3898-H$2)^2)</f>
        <v>4831462.526751087</v>
      </c>
      <c r="EF42" s="175">
        <v>590430</v>
      </c>
      <c r="EG42" s="175">
        <v>4795250</v>
      </c>
      <c r="EH42" s="175" t="s">
        <v>1197</v>
      </c>
      <c r="EQ42" s="175">
        <f>SQRT((G3703-G$2)^2+(H3703-H$2)^2)</f>
        <v>4820302.5125504313</v>
      </c>
      <c r="ER42" s="175">
        <v>504300</v>
      </c>
      <c r="ES42" s="175">
        <v>4793850</v>
      </c>
      <c r="ET42" s="175" t="s">
        <v>1178</v>
      </c>
    </row>
    <row r="43" spans="1:202" ht="13.2" x14ac:dyDescent="0.25">
      <c r="A43" s="176">
        <f t="shared" si="3"/>
        <v>4818802.0733891949</v>
      </c>
      <c r="B43" s="243" t="s">
        <v>1176</v>
      </c>
      <c r="C43" s="182" t="s">
        <v>246</v>
      </c>
      <c r="D43" s="243" t="s">
        <v>1177</v>
      </c>
      <c r="E43" s="243" t="s">
        <v>290</v>
      </c>
      <c r="F43" s="243" t="s">
        <v>268</v>
      </c>
      <c r="G43" s="243">
        <v>511670</v>
      </c>
      <c r="H43" s="243">
        <v>4791560</v>
      </c>
      <c r="I43" s="184" t="e">
        <f>VLOOKUP(LEFT(C43,6),#REF!,3,0)</f>
        <v>#REF!</v>
      </c>
      <c r="AQ43" s="175">
        <f>SQRT((G1441-G$2)^2+(H1441-H$2)^2)</f>
        <v>4815450.5222586393</v>
      </c>
      <c r="AR43" s="175">
        <v>504264</v>
      </c>
      <c r="AS43" s="175">
        <v>4788975</v>
      </c>
      <c r="AT43" s="175" t="s">
        <v>984</v>
      </c>
      <c r="AU43" s="175">
        <f>SQRT((G1506-G$2)^2+(H1506-H$2)^2)</f>
        <v>4812591.6482478548</v>
      </c>
      <c r="AV43" s="175">
        <v>509056</v>
      </c>
      <c r="AW43" s="175">
        <v>4785593</v>
      </c>
      <c r="AX43" s="175" t="s">
        <v>987</v>
      </c>
      <c r="AY43" s="175">
        <f>SQRT((G1507-G$2)^2+(H1507-H$2)^2)</f>
        <v>4812591.6482478548</v>
      </c>
      <c r="AZ43" s="175">
        <v>509056</v>
      </c>
      <c r="BA43" s="175">
        <v>4785593</v>
      </c>
      <c r="BB43" s="175" t="s">
        <v>987</v>
      </c>
      <c r="BC43" s="175">
        <f>SQRT((G1508-G$2)^2+(H1508-H$2)^2)</f>
        <v>4812591.6482478548</v>
      </c>
      <c r="BD43" s="175">
        <v>509056</v>
      </c>
      <c r="BE43" s="175">
        <v>4785593</v>
      </c>
      <c r="BF43" s="175" t="s">
        <v>987</v>
      </c>
      <c r="BG43" s="175">
        <f>SQRT((G1331-G$2)^2+(H1331-H$2)^2)</f>
        <v>4811990.2525800066</v>
      </c>
      <c r="BH43" s="175">
        <v>517494</v>
      </c>
      <c r="BI43" s="175">
        <v>4784083</v>
      </c>
      <c r="BJ43" s="175" t="s">
        <v>978</v>
      </c>
      <c r="BK43" s="175">
        <f>SQRT((G1526-G$2)^2+(H1526-H$2)^2)</f>
        <v>4820547.6791145839</v>
      </c>
      <c r="BL43" s="175">
        <v>504419</v>
      </c>
      <c r="BM43" s="175">
        <v>4794084</v>
      </c>
      <c r="BN43" s="175" t="s">
        <v>874</v>
      </c>
      <c r="BO43" s="175">
        <f>SQRT((G1470-G$2)^2+(H1470-H$2)^2)</f>
        <v>4821742.5402575154</v>
      </c>
      <c r="BP43" s="175">
        <v>494873</v>
      </c>
      <c r="BQ43" s="175">
        <v>4796280</v>
      </c>
      <c r="BR43" s="175" t="s">
        <v>985</v>
      </c>
      <c r="CQ43" s="175">
        <f>SQRT((G2754-G$2)^2+(H2754-H$2)^2)</f>
        <v>4816937.8270354494</v>
      </c>
      <c r="CR43" s="175">
        <v>499218</v>
      </c>
      <c r="CS43" s="175">
        <v>4790999</v>
      </c>
      <c r="CT43" s="175" t="s">
        <v>1054</v>
      </c>
      <c r="EE43" s="175">
        <f>SQRT((G3946-G$2)^2+(H3946-H$2)^2)</f>
        <v>4779066.0061773574</v>
      </c>
      <c r="EF43" s="175">
        <v>554830</v>
      </c>
      <c r="EG43" s="175">
        <v>4746750</v>
      </c>
      <c r="EH43" s="175" t="s">
        <v>1201</v>
      </c>
      <c r="EQ43" s="175">
        <f>SQRT((G3751-G$2)^2+(H3751-H$2)^2)</f>
        <v>4772140.611811433</v>
      </c>
      <c r="ER43" s="175">
        <v>528100</v>
      </c>
      <c r="ES43" s="175">
        <v>4742830</v>
      </c>
      <c r="ET43" s="175" t="s">
        <v>1190</v>
      </c>
    </row>
    <row r="44" spans="1:202" ht="13.2" x14ac:dyDescent="0.25">
      <c r="A44" s="176">
        <f t="shared" si="3"/>
        <v>4818802.0733891949</v>
      </c>
      <c r="B44" s="243" t="s">
        <v>1176</v>
      </c>
      <c r="C44" s="182" t="s">
        <v>243</v>
      </c>
      <c r="D44" s="243" t="s">
        <v>1177</v>
      </c>
      <c r="E44" s="243" t="s">
        <v>290</v>
      </c>
      <c r="F44" s="243" t="s">
        <v>268</v>
      </c>
      <c r="G44" s="243">
        <v>511670</v>
      </c>
      <c r="H44" s="243">
        <v>4791560</v>
      </c>
      <c r="I44" s="184" t="e">
        <f>VLOOKUP(LEFT(C44,6),#REF!,3,0)</f>
        <v>#REF!</v>
      </c>
      <c r="AQ44" s="175">
        <f>SQRT((G1464-G$2)^2+(H1464-H$2)^2)</f>
        <v>4821742.5402575154</v>
      </c>
      <c r="AR44" s="175">
        <v>494873</v>
      </c>
      <c r="AS44" s="175">
        <v>4796280</v>
      </c>
      <c r="AT44" s="175" t="s">
        <v>985</v>
      </c>
      <c r="AU44" s="175">
        <f>SQRT((G1522-G$2)^2+(H1522-H$2)^2)</f>
        <v>4820547.6791145839</v>
      </c>
      <c r="AV44" s="175">
        <v>504419</v>
      </c>
      <c r="AW44" s="175">
        <v>4794084</v>
      </c>
      <c r="AX44" s="175" t="s">
        <v>874</v>
      </c>
      <c r="AY44" s="175">
        <f>SQRT((G1523-G$2)^2+(H1523-H$2)^2)</f>
        <v>4820547.6791145839</v>
      </c>
      <c r="AZ44" s="175">
        <v>504419</v>
      </c>
      <c r="BA44" s="175">
        <v>4794084</v>
      </c>
      <c r="BB44" s="175" t="s">
        <v>874</v>
      </c>
      <c r="BC44" s="175">
        <f>SQRT((G1524-G$2)^2+(H1524-H$2)^2)</f>
        <v>4820547.6791145839</v>
      </c>
      <c r="BD44" s="175">
        <v>504419</v>
      </c>
      <c r="BE44" s="175">
        <v>4794084</v>
      </c>
      <c r="BF44" s="175" t="s">
        <v>874</v>
      </c>
      <c r="BG44" s="175">
        <f>SQRT((G1357-G$2)^2+(H1357-H$2)^2)</f>
        <v>4811793.4581368929</v>
      </c>
      <c r="BH44" s="175">
        <v>501387</v>
      </c>
      <c r="BI44" s="175">
        <v>4785600</v>
      </c>
      <c r="BJ44" s="175" t="s">
        <v>979</v>
      </c>
      <c r="BK44" s="175">
        <f>SQRT((G1546-G$2)^2+(H1546-H$2)^2)</f>
        <v>4820495.8812899115</v>
      </c>
      <c r="BL44" s="175">
        <v>504133</v>
      </c>
      <c r="BM44" s="175">
        <v>4794062</v>
      </c>
      <c r="BN44" s="175" t="s">
        <v>988</v>
      </c>
      <c r="BO44" s="175">
        <f>SQRT((G1489-G$2)^2+(H1489-H$2)^2)</f>
        <v>4805075.5935915308</v>
      </c>
      <c r="BP44" s="175">
        <v>534340</v>
      </c>
      <c r="BQ44" s="175">
        <v>4775273</v>
      </c>
      <c r="BR44" s="175" t="s">
        <v>986</v>
      </c>
      <c r="CQ44" s="175">
        <f>SQRT((G2788-G$2)^2+(H2788-H$2)^2)</f>
        <v>4782721.8033425277</v>
      </c>
      <c r="CR44" s="175">
        <v>615418</v>
      </c>
      <c r="CS44" s="175">
        <v>4742962</v>
      </c>
      <c r="CT44" s="175" t="s">
        <v>1055</v>
      </c>
      <c r="EQ44" s="175">
        <f>SQRT((G3799-G$2)^2+(H3799-H$2)^2)</f>
        <v>4808452.2260286622</v>
      </c>
      <c r="ER44" s="175">
        <v>508400</v>
      </c>
      <c r="ES44" s="175">
        <v>4781500</v>
      </c>
      <c r="ET44" s="175" t="s">
        <v>1192</v>
      </c>
    </row>
    <row r="45" spans="1:202" ht="13.2" x14ac:dyDescent="0.25">
      <c r="A45" s="176">
        <f t="shared" si="3"/>
        <v>4818802.0733891949</v>
      </c>
      <c r="B45" s="243" t="s">
        <v>1176</v>
      </c>
      <c r="C45" s="182" t="s">
        <v>291</v>
      </c>
      <c r="D45" s="243" t="s">
        <v>1177</v>
      </c>
      <c r="E45" s="243" t="s">
        <v>290</v>
      </c>
      <c r="F45" s="243" t="s">
        <v>268</v>
      </c>
      <c r="G45" s="243">
        <v>511670</v>
      </c>
      <c r="H45" s="243">
        <v>4791560</v>
      </c>
      <c r="I45" s="184" t="e">
        <f>VLOOKUP(LEFT(C45,6),#REF!,3,0)</f>
        <v>#REF!</v>
      </c>
      <c r="AQ45" s="175">
        <f>SQRT((G1505-G$2)^2+(H1505-H$2)^2)</f>
        <v>4812591.6482478548</v>
      </c>
      <c r="AR45" s="175">
        <v>509056</v>
      </c>
      <c r="AS45" s="175">
        <v>4785593</v>
      </c>
      <c r="AT45" s="175" t="s">
        <v>987</v>
      </c>
      <c r="AU45" s="175">
        <f>SQRT((G1542-G$2)^2+(H1542-H$2)^2)</f>
        <v>4820495.8812899115</v>
      </c>
      <c r="AV45" s="175">
        <v>504133</v>
      </c>
      <c r="AW45" s="175">
        <v>4794062</v>
      </c>
      <c r="AX45" s="175" t="s">
        <v>988</v>
      </c>
      <c r="AY45" s="175">
        <f>SQRT((G1543-G$2)^2+(H1543-H$2)^2)</f>
        <v>4820495.8812899115</v>
      </c>
      <c r="AZ45" s="175">
        <v>504133</v>
      </c>
      <c r="BA45" s="175">
        <v>4794062</v>
      </c>
      <c r="BB45" s="175" t="s">
        <v>988</v>
      </c>
      <c r="BC45" s="175">
        <f>SQRT((G1544-G$2)^2+(H1544-H$2)^2)</f>
        <v>4820495.8812899115</v>
      </c>
      <c r="BD45" s="175">
        <v>504133</v>
      </c>
      <c r="BE45" s="175">
        <v>4794062</v>
      </c>
      <c r="BF45" s="175" t="s">
        <v>988</v>
      </c>
      <c r="BG45" s="175">
        <f>SQRT((G1378-G$2)^2+(H1378-H$2)^2)</f>
        <v>4814428.4760473911</v>
      </c>
      <c r="BH45" s="175">
        <v>518376</v>
      </c>
      <c r="BI45" s="175">
        <v>4786440</v>
      </c>
      <c r="BJ45" s="175" t="s">
        <v>980</v>
      </c>
      <c r="BK45" s="175">
        <f>SQRT((G1570-G$2)^2+(H1570-H$2)^2)</f>
        <v>4805200.8447023313</v>
      </c>
      <c r="BL45" s="175">
        <v>533598</v>
      </c>
      <c r="BM45" s="175">
        <v>4775482</v>
      </c>
      <c r="BN45" s="175" t="s">
        <v>989</v>
      </c>
      <c r="BO45" s="175">
        <f>SQRT((G1511-G$2)^2+(H1511-H$2)^2)</f>
        <v>4812591.6482478548</v>
      </c>
      <c r="BP45" s="175">
        <v>509056</v>
      </c>
      <c r="BQ45" s="175">
        <v>4785593</v>
      </c>
      <c r="BR45" s="175" t="s">
        <v>987</v>
      </c>
      <c r="CQ45" s="175">
        <f>SQRT((G2798-G$2)^2+(H2798-H$2)^2)</f>
        <v>4832880.7384078912</v>
      </c>
      <c r="CR45" s="175">
        <v>591825</v>
      </c>
      <c r="CS45" s="175">
        <v>4796507</v>
      </c>
      <c r="CT45" s="175" t="s">
        <v>1057</v>
      </c>
      <c r="EQ45" s="175">
        <f>SQRT((G3847-G$2)^2+(H3847-H$2)^2)</f>
        <v>4794526.0709375646</v>
      </c>
      <c r="ER45" s="175">
        <v>497930</v>
      </c>
      <c r="ES45" s="175">
        <v>4768600</v>
      </c>
      <c r="ET45" s="175" t="s">
        <v>1194</v>
      </c>
    </row>
    <row r="46" spans="1:202" ht="13.2" x14ac:dyDescent="0.25">
      <c r="A46" s="176">
        <f t="shared" si="3"/>
        <v>4818802.0733891949</v>
      </c>
      <c r="B46" s="243" t="s">
        <v>1176</v>
      </c>
      <c r="C46" s="182" t="s">
        <v>271</v>
      </c>
      <c r="D46" s="243" t="s">
        <v>1177</v>
      </c>
      <c r="E46" s="243" t="s">
        <v>290</v>
      </c>
      <c r="F46" s="243" t="s">
        <v>268</v>
      </c>
      <c r="G46" s="243">
        <v>511670</v>
      </c>
      <c r="H46" s="243">
        <v>4791560</v>
      </c>
      <c r="I46" s="184" t="e">
        <f>VLOOKUP(LEFT(C46,6),#REF!,3,0)</f>
        <v>#REF!</v>
      </c>
      <c r="AQ46" s="175">
        <f>SQRT((G1519-G$2)^2+(H1519-H$2)^2)</f>
        <v>4820547.6791145839</v>
      </c>
      <c r="AR46" s="175">
        <v>504419</v>
      </c>
      <c r="AS46" s="175">
        <v>4794084</v>
      </c>
      <c r="AT46" s="175" t="s">
        <v>874</v>
      </c>
      <c r="AU46" s="175">
        <f>SQRT((G1567-G$2)^2+(H1567-H$2)^2)</f>
        <v>4805200.8447023313</v>
      </c>
      <c r="AV46" s="175">
        <v>533598</v>
      </c>
      <c r="AW46" s="175">
        <v>4775482</v>
      </c>
      <c r="AX46" s="175" t="s">
        <v>989</v>
      </c>
      <c r="AY46" s="175">
        <f>SQRT((G1568-G$2)^2+(H1568-H$2)^2)</f>
        <v>4805200.8447023313</v>
      </c>
      <c r="AZ46" s="175">
        <v>533598</v>
      </c>
      <c r="BA46" s="175">
        <v>4775482</v>
      </c>
      <c r="BB46" s="175" t="s">
        <v>989</v>
      </c>
      <c r="BC46" s="175">
        <f>SQRT((G1569-G$2)^2+(H1569-H$2)^2)</f>
        <v>4805200.8447023313</v>
      </c>
      <c r="BD46" s="175">
        <v>533598</v>
      </c>
      <c r="BE46" s="175">
        <v>4775482</v>
      </c>
      <c r="BF46" s="175" t="s">
        <v>989</v>
      </c>
      <c r="BG46" s="175">
        <f>SQRT((G1393-G$2)^2+(H1393-H$2)^2)</f>
        <v>4810191.9264605232</v>
      </c>
      <c r="BH46" s="175">
        <v>533805</v>
      </c>
      <c r="BI46" s="175">
        <v>4780481</v>
      </c>
      <c r="BJ46" s="175" t="s">
        <v>981</v>
      </c>
      <c r="BK46" s="175">
        <f>SQRT((G1586-G$2)^2+(H1586-H$2)^2)</f>
        <v>4812623.6802797075</v>
      </c>
      <c r="BL46" s="175">
        <v>509058</v>
      </c>
      <c r="BM46" s="175">
        <v>4785625</v>
      </c>
      <c r="BN46" s="175" t="s">
        <v>990</v>
      </c>
      <c r="BO46" s="175">
        <f>SQRT((G1527-G$2)^2+(H1527-H$2)^2)</f>
        <v>4820547.6791145839</v>
      </c>
      <c r="BP46" s="175">
        <v>504419</v>
      </c>
      <c r="BQ46" s="175">
        <v>4794084</v>
      </c>
      <c r="BR46" s="175" t="s">
        <v>874</v>
      </c>
      <c r="CQ46" s="175">
        <f>SQRT((G2825-G$2)^2+(H2825-H$2)^2)</f>
        <v>4775590.9661679566</v>
      </c>
      <c r="CR46" s="175">
        <v>528977</v>
      </c>
      <c r="CS46" s="175">
        <v>4746204</v>
      </c>
      <c r="CT46" s="175" t="s">
        <v>1062</v>
      </c>
      <c r="EQ46" s="175">
        <f>SQRT((G3895-G$2)^2+(H3895-H$2)^2)</f>
        <v>4831462.526751087</v>
      </c>
      <c r="ER46" s="175">
        <v>590430</v>
      </c>
      <c r="ES46" s="175">
        <v>4795250</v>
      </c>
      <c r="ET46" s="175" t="s">
        <v>1197</v>
      </c>
    </row>
    <row r="47" spans="1:202" ht="13.2" x14ac:dyDescent="0.25">
      <c r="A47" s="176">
        <f t="shared" si="3"/>
        <v>4818802.0733891949</v>
      </c>
      <c r="B47" s="243" t="s">
        <v>1176</v>
      </c>
      <c r="C47" s="182" t="s">
        <v>263</v>
      </c>
      <c r="D47" s="243" t="s">
        <v>1177</v>
      </c>
      <c r="E47" s="243" t="s">
        <v>290</v>
      </c>
      <c r="F47" s="243" t="s">
        <v>268</v>
      </c>
      <c r="G47" s="243">
        <v>511670</v>
      </c>
      <c r="H47" s="243">
        <v>4791560</v>
      </c>
      <c r="I47" s="184" t="e">
        <f>VLOOKUP(LEFT(C47,6),#REF!,3,0)</f>
        <v>#REF!</v>
      </c>
      <c r="AQ47" s="175">
        <f>SQRT((G1541-G$2)^2+(H1541-H$2)^2)</f>
        <v>4820495.8812899115</v>
      </c>
      <c r="AR47" s="175">
        <v>504133</v>
      </c>
      <c r="AS47" s="175">
        <v>4794062</v>
      </c>
      <c r="AT47" s="175" t="s">
        <v>988</v>
      </c>
      <c r="AU47" s="175">
        <f>SQRT((G1582-G$2)^2+(H1582-H$2)^2)</f>
        <v>4812623.6802797075</v>
      </c>
      <c r="AV47" s="175">
        <v>509058</v>
      </c>
      <c r="AW47" s="175">
        <v>4785625</v>
      </c>
      <c r="AX47" s="175" t="s">
        <v>990</v>
      </c>
      <c r="AY47" s="175">
        <f>SQRT((G1583-G$2)^2+(H1583-H$2)^2)</f>
        <v>4812623.6802797075</v>
      </c>
      <c r="AZ47" s="175">
        <v>509058</v>
      </c>
      <c r="BA47" s="175">
        <v>4785625</v>
      </c>
      <c r="BB47" s="175" t="s">
        <v>990</v>
      </c>
      <c r="BC47" s="175">
        <f>SQRT((G1584-G$2)^2+(H1584-H$2)^2)</f>
        <v>4812623.6802797075</v>
      </c>
      <c r="BD47" s="175">
        <v>509058</v>
      </c>
      <c r="BE47" s="175">
        <v>4785625</v>
      </c>
      <c r="BF47" s="175" t="s">
        <v>990</v>
      </c>
      <c r="BG47" s="175">
        <f>SQRT((G1417-G$2)^2+(H1417-H$2)^2)</f>
        <v>4811441.0173303587</v>
      </c>
      <c r="BH47" s="175">
        <v>538468</v>
      </c>
      <c r="BI47" s="175">
        <v>4781215</v>
      </c>
      <c r="BJ47" s="175" t="s">
        <v>982</v>
      </c>
      <c r="BK47" s="175">
        <f>SQRT((G1613-G$2)^2+(H1613-H$2)^2)</f>
        <v>4815712.0427501686</v>
      </c>
      <c r="BL47" s="175">
        <v>508783</v>
      </c>
      <c r="BM47" s="175">
        <v>4788760</v>
      </c>
      <c r="BN47" s="175" t="s">
        <v>991</v>
      </c>
      <c r="BO47" s="175">
        <f>SQRT((G1547-G$2)^2+(H1547-H$2)^2)</f>
        <v>4820495.8812899115</v>
      </c>
      <c r="BP47" s="175">
        <v>504133</v>
      </c>
      <c r="BQ47" s="175">
        <v>4794062</v>
      </c>
      <c r="BR47" s="175" t="s">
        <v>988</v>
      </c>
      <c r="CQ47" s="175">
        <f>SQRT((G2836-G$2)^2+(H2836-H$2)^2)</f>
        <v>4831633.3511788743</v>
      </c>
      <c r="CR47" s="175">
        <v>582268</v>
      </c>
      <c r="CS47" s="175">
        <v>4796420</v>
      </c>
      <c r="CT47" s="175" t="s">
        <v>1063</v>
      </c>
      <c r="EQ47" s="175">
        <f>SQRT((G3943-G$2)^2+(H3943-H$2)^2)</f>
        <v>4779066.0061773574</v>
      </c>
      <c r="ER47" s="175">
        <v>554830</v>
      </c>
      <c r="ES47" s="175">
        <v>4746750</v>
      </c>
      <c r="ET47" s="175" t="s">
        <v>1201</v>
      </c>
    </row>
    <row r="48" spans="1:202" ht="13.2" x14ac:dyDescent="0.25">
      <c r="A48" s="176">
        <f t="shared" si="3"/>
        <v>4820766.2373236893</v>
      </c>
      <c r="B48" s="249" t="s">
        <v>881</v>
      </c>
      <c r="C48" s="253" t="s">
        <v>233</v>
      </c>
      <c r="D48" s="249" t="s">
        <v>292</v>
      </c>
      <c r="E48" s="249" t="s">
        <v>293</v>
      </c>
      <c r="F48" s="249" t="s">
        <v>268</v>
      </c>
      <c r="G48" s="254">
        <v>495846</v>
      </c>
      <c r="H48" s="254">
        <v>4795198</v>
      </c>
      <c r="I48" s="184" t="e">
        <f>VLOOKUP(LEFT(C48,6),#REF!,3,0)</f>
        <v>#REF!</v>
      </c>
      <c r="AQ48" s="175">
        <f>SQRT((G1566-G$2)^2+(H1566-H$2)^2)</f>
        <v>4805200.8447023313</v>
      </c>
      <c r="AR48" s="175">
        <v>533598</v>
      </c>
      <c r="AS48" s="175">
        <v>4775482</v>
      </c>
      <c r="AT48" s="175" t="s">
        <v>989</v>
      </c>
      <c r="AU48" s="175">
        <f>SQRT((G1609-G$2)^2+(H1609-H$2)^2)</f>
        <v>4815712.0427501686</v>
      </c>
      <c r="AV48" s="175">
        <v>508783</v>
      </c>
      <c r="AW48" s="175">
        <v>4788760</v>
      </c>
      <c r="AX48" s="175" t="s">
        <v>991</v>
      </c>
      <c r="AY48" s="175">
        <f>SQRT((G1610-G$2)^2+(H1610-H$2)^2)</f>
        <v>4815712.0427501686</v>
      </c>
      <c r="AZ48" s="175">
        <v>508783</v>
      </c>
      <c r="BA48" s="175">
        <v>4788760</v>
      </c>
      <c r="BB48" s="175" t="s">
        <v>991</v>
      </c>
      <c r="BC48" s="175">
        <f>SQRT((G1611-G$2)^2+(H1611-H$2)^2)</f>
        <v>4815712.0427501686</v>
      </c>
      <c r="BD48" s="175">
        <v>508783</v>
      </c>
      <c r="BE48" s="175">
        <v>4788760</v>
      </c>
      <c r="BF48" s="175" t="s">
        <v>991</v>
      </c>
      <c r="BG48" s="175">
        <f>SQRT((G1432-G$2)^2+(H1432-H$2)^2)</f>
        <v>4812935.4148960905</v>
      </c>
      <c r="BH48" s="175">
        <v>538360</v>
      </c>
      <c r="BI48" s="175">
        <v>4782731</v>
      </c>
      <c r="BJ48" s="175" t="s">
        <v>983</v>
      </c>
      <c r="BK48" s="175">
        <f>SQRT((G1633-G$2)^2+(H1633-H$2)^2)</f>
        <v>4812156.0520384209</v>
      </c>
      <c r="BL48" s="175">
        <v>540131</v>
      </c>
      <c r="BM48" s="175">
        <v>4781747</v>
      </c>
      <c r="BN48" s="175" t="s">
        <v>992</v>
      </c>
      <c r="BO48" s="175">
        <f>SQRT((G1571-G$2)^2+(H1571-H$2)^2)</f>
        <v>4805200.8447023313</v>
      </c>
      <c r="BP48" s="175">
        <v>533598</v>
      </c>
      <c r="BQ48" s="175">
        <v>4775482</v>
      </c>
      <c r="BR48" s="175" t="s">
        <v>989</v>
      </c>
    </row>
    <row r="49" spans="1:70" ht="13.2" x14ac:dyDescent="0.25">
      <c r="A49" s="176">
        <f t="shared" si="3"/>
        <v>4774664.3960279552</v>
      </c>
      <c r="B49" s="249" t="s">
        <v>882</v>
      </c>
      <c r="C49" s="253" t="s">
        <v>233</v>
      </c>
      <c r="D49" s="249" t="s">
        <v>294</v>
      </c>
      <c r="E49" s="249" t="s">
        <v>295</v>
      </c>
      <c r="F49" s="249" t="s">
        <v>276</v>
      </c>
      <c r="G49" s="254">
        <v>524044</v>
      </c>
      <c r="H49" s="254">
        <v>4745819</v>
      </c>
      <c r="I49" s="184" t="e">
        <f>VLOOKUP(LEFT(C49,6),#REF!,3,0)</f>
        <v>#REF!</v>
      </c>
      <c r="AQ49" s="175">
        <f>SQRT((G1581-G$2)^2+(H1581-H$2)^2)</f>
        <v>4812623.6802797075</v>
      </c>
      <c r="AR49" s="175">
        <v>509058</v>
      </c>
      <c r="AS49" s="175">
        <v>4785625</v>
      </c>
      <c r="AT49" s="175" t="s">
        <v>990</v>
      </c>
      <c r="AU49" s="175">
        <f>SQRT((G1629-G$2)^2+(H1629-H$2)^2)</f>
        <v>4812156.0520384209</v>
      </c>
      <c r="AV49" s="175">
        <v>540131</v>
      </c>
      <c r="AW49" s="175">
        <v>4781747</v>
      </c>
      <c r="AX49" s="175" t="s">
        <v>992</v>
      </c>
      <c r="AY49" s="175">
        <f>SQRT((G1630-G$2)^2+(H1630-H$2)^2)</f>
        <v>4812156.0520384209</v>
      </c>
      <c r="AZ49" s="175">
        <v>540131</v>
      </c>
      <c r="BA49" s="175">
        <v>4781747</v>
      </c>
      <c r="BB49" s="175" t="s">
        <v>992</v>
      </c>
      <c r="BC49" s="175">
        <f>SQRT((G1631-G$2)^2+(H1631-H$2)^2)</f>
        <v>4812156.0520384209</v>
      </c>
      <c r="BD49" s="175">
        <v>540131</v>
      </c>
      <c r="BE49" s="175">
        <v>4781747</v>
      </c>
      <c r="BF49" s="175" t="s">
        <v>992</v>
      </c>
      <c r="BG49" s="175">
        <f>SQRT((G1445-G$2)^2+(H1445-H$2)^2)</f>
        <v>4815450.5222586393</v>
      </c>
      <c r="BH49" s="175">
        <v>504264</v>
      </c>
      <c r="BI49" s="175">
        <v>4788975</v>
      </c>
      <c r="BJ49" s="175" t="s">
        <v>984</v>
      </c>
      <c r="BK49" s="175">
        <f>SQRT((G1656-G$2)^2+(H1656-H$2)^2)</f>
        <v>4812637.1758333286</v>
      </c>
      <c r="BL49" s="175">
        <v>539007</v>
      </c>
      <c r="BM49" s="175">
        <v>4782358</v>
      </c>
      <c r="BN49" s="175" t="s">
        <v>993</v>
      </c>
      <c r="BO49" s="175">
        <f>SQRT((G1587-G$2)^2+(H1587-H$2)^2)</f>
        <v>4812623.6802797075</v>
      </c>
      <c r="BP49" s="175">
        <v>509058</v>
      </c>
      <c r="BQ49" s="175">
        <v>4785625</v>
      </c>
      <c r="BR49" s="175" t="s">
        <v>990</v>
      </c>
    </row>
    <row r="50" spans="1:70" ht="13.2" x14ac:dyDescent="0.25">
      <c r="A50" s="176">
        <f t="shared" si="3"/>
        <v>4774664.3960279552</v>
      </c>
      <c r="B50" s="249" t="s">
        <v>882</v>
      </c>
      <c r="C50" s="253" t="s">
        <v>235</v>
      </c>
      <c r="D50" s="249" t="s">
        <v>294</v>
      </c>
      <c r="E50" s="249" t="s">
        <v>295</v>
      </c>
      <c r="F50" s="249" t="s">
        <v>276</v>
      </c>
      <c r="G50" s="254">
        <v>524044</v>
      </c>
      <c r="H50" s="254">
        <v>4745819</v>
      </c>
      <c r="I50" s="184" t="e">
        <f>VLOOKUP(LEFT(C50,6),#REF!,3,0)</f>
        <v>#REF!</v>
      </c>
      <c r="AQ50" s="175">
        <f>SQRT((G1608-G$2)^2+(H1608-H$2)^2)</f>
        <v>4815712.0427501686</v>
      </c>
      <c r="AR50" s="175">
        <v>508783</v>
      </c>
      <c r="AS50" s="175">
        <v>4788760</v>
      </c>
      <c r="AT50" s="175" t="s">
        <v>991</v>
      </c>
      <c r="AU50" s="175">
        <f>SQRT((G1652-G$2)^2+(H1652-H$2)^2)</f>
        <v>4812637.1758333286</v>
      </c>
      <c r="AV50" s="175">
        <v>539007</v>
      </c>
      <c r="AW50" s="175">
        <v>4782358</v>
      </c>
      <c r="AX50" s="175" t="s">
        <v>993</v>
      </c>
      <c r="AY50" s="175">
        <f>SQRT((G1653-G$2)^2+(H1653-H$2)^2)</f>
        <v>4812637.1758333286</v>
      </c>
      <c r="AZ50" s="175">
        <v>539007</v>
      </c>
      <c r="BA50" s="175">
        <v>4782358</v>
      </c>
      <c r="BB50" s="175" t="s">
        <v>993</v>
      </c>
      <c r="BC50" s="175">
        <f>SQRT((G1654-G$2)^2+(H1654-H$2)^2)</f>
        <v>4812637.1758333286</v>
      </c>
      <c r="BD50" s="175">
        <v>539007</v>
      </c>
      <c r="BE50" s="175">
        <v>4782358</v>
      </c>
      <c r="BF50" s="175" t="s">
        <v>993</v>
      </c>
      <c r="BG50" s="175">
        <f>SQRT((G1468-G$2)^2+(H1468-H$2)^2)</f>
        <v>4821742.5402575154</v>
      </c>
      <c r="BH50" s="175">
        <v>494873</v>
      </c>
      <c r="BI50" s="175">
        <v>4796280</v>
      </c>
      <c r="BJ50" s="175" t="s">
        <v>985</v>
      </c>
      <c r="BK50" s="175">
        <f>SQRT((G1685-G$2)^2+(H1685-H$2)^2)</f>
        <v>4820335.2185428971</v>
      </c>
      <c r="BL50" s="175">
        <v>504470</v>
      </c>
      <c r="BM50" s="175">
        <v>4793865</v>
      </c>
      <c r="BN50" s="175" t="s">
        <v>994</v>
      </c>
      <c r="BO50" s="175">
        <f>SQRT((G1614-G$2)^2+(H1614-H$2)^2)</f>
        <v>4815712.0427501686</v>
      </c>
      <c r="BP50" s="175">
        <v>508783</v>
      </c>
      <c r="BQ50" s="175">
        <v>4788760</v>
      </c>
      <c r="BR50" s="175" t="s">
        <v>991</v>
      </c>
    </row>
    <row r="51" spans="1:70" ht="13.2" x14ac:dyDescent="0.25">
      <c r="A51" s="176">
        <f t="shared" si="3"/>
        <v>4830363.4535428081</v>
      </c>
      <c r="B51" s="249" t="s">
        <v>882</v>
      </c>
      <c r="C51" s="253" t="s">
        <v>233</v>
      </c>
      <c r="D51" s="249" t="s">
        <v>296</v>
      </c>
      <c r="E51" s="249" t="s">
        <v>295</v>
      </c>
      <c r="F51" s="249" t="s">
        <v>279</v>
      </c>
      <c r="G51" s="254">
        <v>585731</v>
      </c>
      <c r="H51" s="254">
        <v>4794719</v>
      </c>
      <c r="I51" s="184" t="e">
        <f>VLOOKUP(LEFT(C51,6),#REF!,3,0)</f>
        <v>#REF!</v>
      </c>
      <c r="AQ51" s="175">
        <f>SQRT((G1628-G$2)^2+(H1628-H$2)^2)</f>
        <v>4812156.0520384209</v>
      </c>
      <c r="AR51" s="175">
        <v>540131</v>
      </c>
      <c r="AS51" s="175">
        <v>4781747</v>
      </c>
      <c r="AT51" s="175" t="s">
        <v>992</v>
      </c>
      <c r="AU51" s="175">
        <f>SQRT((G1681-G$2)^2+(H1681-H$2)^2)</f>
        <v>4820335.2185428971</v>
      </c>
      <c r="AV51" s="175">
        <v>504470</v>
      </c>
      <c r="AW51" s="175">
        <v>4793865</v>
      </c>
      <c r="AX51" s="175" t="s">
        <v>994</v>
      </c>
      <c r="AY51" s="175">
        <f>SQRT((G1682-G$2)^2+(H1682-H$2)^2)</f>
        <v>4820335.2185428971</v>
      </c>
      <c r="AZ51" s="175">
        <v>504470</v>
      </c>
      <c r="BA51" s="175">
        <v>4793865</v>
      </c>
      <c r="BB51" s="175" t="s">
        <v>994</v>
      </c>
      <c r="BC51" s="175">
        <f>SQRT((G1683-G$2)^2+(H1683-H$2)^2)</f>
        <v>4820335.2185428971</v>
      </c>
      <c r="BD51" s="175">
        <v>504470</v>
      </c>
      <c r="BE51" s="175">
        <v>4793865</v>
      </c>
      <c r="BF51" s="175" t="s">
        <v>994</v>
      </c>
      <c r="BG51" s="175">
        <f>SQRT((G1488-G$2)^2+(H1488-H$2)^2)</f>
        <v>4805075.5935915308</v>
      </c>
      <c r="BH51" s="175">
        <v>534340</v>
      </c>
      <c r="BI51" s="175">
        <v>4775273</v>
      </c>
      <c r="BJ51" s="175" t="s">
        <v>986</v>
      </c>
      <c r="BK51" s="175">
        <f>SQRT((G1711-G$2)^2+(H1711-H$2)^2)</f>
        <v>4819186.2914653961</v>
      </c>
      <c r="BL51" s="175">
        <v>505682</v>
      </c>
      <c r="BM51" s="175">
        <v>4792582</v>
      </c>
      <c r="BN51" s="175" t="s">
        <v>995</v>
      </c>
      <c r="BO51" s="175">
        <f>SQRT((G1634-G$2)^2+(H1634-H$2)^2)</f>
        <v>4812156.0520384209</v>
      </c>
      <c r="BP51" s="175">
        <v>540131</v>
      </c>
      <c r="BQ51" s="175">
        <v>4781747</v>
      </c>
      <c r="BR51" s="175" t="s">
        <v>992</v>
      </c>
    </row>
    <row r="52" spans="1:70" ht="13.2" x14ac:dyDescent="0.25">
      <c r="A52" s="176">
        <f t="shared" si="3"/>
        <v>4830363.4535428081</v>
      </c>
      <c r="B52" s="249" t="s">
        <v>882</v>
      </c>
      <c r="C52" s="253" t="s">
        <v>235</v>
      </c>
      <c r="D52" s="249" t="s">
        <v>296</v>
      </c>
      <c r="E52" s="249" t="s">
        <v>295</v>
      </c>
      <c r="F52" s="249" t="s">
        <v>279</v>
      </c>
      <c r="G52" s="254">
        <v>585731</v>
      </c>
      <c r="H52" s="254">
        <v>4794719</v>
      </c>
      <c r="I52" s="184" t="e">
        <f>VLOOKUP(LEFT(C52,6),#REF!,3,0)</f>
        <v>#REF!</v>
      </c>
      <c r="AQ52" s="175">
        <f>SQRT((G1651-G$2)^2+(H1651-H$2)^2)</f>
        <v>4812637.1758333286</v>
      </c>
      <c r="AR52" s="175">
        <v>539007</v>
      </c>
      <c r="AS52" s="175">
        <v>4782358</v>
      </c>
      <c r="AT52" s="175" t="s">
        <v>993</v>
      </c>
      <c r="AU52" s="175">
        <f>SQRT((G1707-G$2)^2+(H1707-H$2)^2)</f>
        <v>4819186.2914653961</v>
      </c>
      <c r="AV52" s="175">
        <v>505682</v>
      </c>
      <c r="AW52" s="175">
        <v>4792582</v>
      </c>
      <c r="AX52" s="175" t="s">
        <v>995</v>
      </c>
      <c r="AY52" s="175">
        <f>SQRT((G1708-G$2)^2+(H1708-H$2)^2)</f>
        <v>4819186.2914653961</v>
      </c>
      <c r="AZ52" s="175">
        <v>505682</v>
      </c>
      <c r="BA52" s="175">
        <v>4792582</v>
      </c>
      <c r="BB52" s="175" t="s">
        <v>995</v>
      </c>
      <c r="BC52" s="175">
        <f>SQRT((G1709-G$2)^2+(H1709-H$2)^2)</f>
        <v>4819186.2914653961</v>
      </c>
      <c r="BD52" s="175">
        <v>505682</v>
      </c>
      <c r="BE52" s="175">
        <v>4792582</v>
      </c>
      <c r="BF52" s="175" t="s">
        <v>995</v>
      </c>
      <c r="BG52" s="175">
        <f>SQRT((G1509-G$2)^2+(H1509-H$2)^2)</f>
        <v>4812591.6482478548</v>
      </c>
      <c r="BH52" s="175">
        <v>509056</v>
      </c>
      <c r="BI52" s="175">
        <v>4785593</v>
      </c>
      <c r="BJ52" s="175" t="s">
        <v>987</v>
      </c>
      <c r="BK52" s="175">
        <f>SQRT((G1742-G$2)^2+(H1742-H$2)^2)</f>
        <v>4819082.9726047469</v>
      </c>
      <c r="BL52" s="175">
        <v>498793</v>
      </c>
      <c r="BM52" s="175">
        <v>4793200</v>
      </c>
      <c r="BN52" s="175" t="s">
        <v>996</v>
      </c>
      <c r="BO52" s="175">
        <f>SQRT((G1657-G$2)^2+(H1657-H$2)^2)</f>
        <v>4812637.1758333286</v>
      </c>
      <c r="BP52" s="175">
        <v>539007</v>
      </c>
      <c r="BQ52" s="175">
        <v>4782358</v>
      </c>
      <c r="BR52" s="175" t="s">
        <v>993</v>
      </c>
    </row>
    <row r="53" spans="1:70" ht="13.2" x14ac:dyDescent="0.25">
      <c r="A53" s="176">
        <f t="shared" si="3"/>
        <v>4815133.2649671286</v>
      </c>
      <c r="B53" s="249" t="s">
        <v>882</v>
      </c>
      <c r="C53" s="253" t="s">
        <v>233</v>
      </c>
      <c r="D53" s="249" t="s">
        <v>297</v>
      </c>
      <c r="E53" s="249" t="s">
        <v>295</v>
      </c>
      <c r="F53" s="249" t="s">
        <v>268</v>
      </c>
      <c r="G53" s="254">
        <v>519823</v>
      </c>
      <c r="H53" s="254">
        <v>4786992</v>
      </c>
      <c r="I53" s="184" t="e">
        <f>VLOOKUP(LEFT(C53,6),#REF!,3,0)</f>
        <v>#REF!</v>
      </c>
      <c r="AQ53" s="175">
        <f>SQRT((G1680-G$2)^2+(H1680-H$2)^2)</f>
        <v>4820335.2185428971</v>
      </c>
      <c r="AR53" s="175">
        <v>504470</v>
      </c>
      <c r="AS53" s="175">
        <v>4793865</v>
      </c>
      <c r="AT53" s="175" t="s">
        <v>994</v>
      </c>
      <c r="AU53" s="175">
        <f>SQRT((G1738-G$2)^2+(H1738-H$2)^2)</f>
        <v>4819082.9726047469</v>
      </c>
      <c r="AV53" s="175">
        <v>498793</v>
      </c>
      <c r="AW53" s="175">
        <v>4793200</v>
      </c>
      <c r="AX53" s="175" t="s">
        <v>996</v>
      </c>
      <c r="AY53" s="175">
        <f>SQRT((G1739-G$2)^2+(H1739-H$2)^2)</f>
        <v>4819082.9726047469</v>
      </c>
      <c r="AZ53" s="175">
        <v>498793</v>
      </c>
      <c r="BA53" s="175">
        <v>4793200</v>
      </c>
      <c r="BB53" s="175" t="s">
        <v>996</v>
      </c>
      <c r="BC53" s="175">
        <f>SQRT((G1740-G$2)^2+(H1740-H$2)^2)</f>
        <v>4819082.9726047469</v>
      </c>
      <c r="BD53" s="175">
        <v>498793</v>
      </c>
      <c r="BE53" s="175">
        <v>4793200</v>
      </c>
      <c r="BF53" s="175" t="s">
        <v>996</v>
      </c>
      <c r="BG53" s="175">
        <f>SQRT((G1525-G$2)^2+(H1525-H$2)^2)</f>
        <v>4820547.6791145839</v>
      </c>
      <c r="BH53" s="175">
        <v>504419</v>
      </c>
      <c r="BI53" s="175">
        <v>4794084</v>
      </c>
      <c r="BJ53" s="175" t="s">
        <v>874</v>
      </c>
      <c r="BK53" s="175">
        <f>SQRT((G1779-G$2)^2+(H1779-H$2)^2)</f>
        <v>4809890.4438322708</v>
      </c>
      <c r="BL53" s="175">
        <v>537087</v>
      </c>
      <c r="BM53" s="175">
        <v>4779810</v>
      </c>
      <c r="BN53" s="175" t="s">
        <v>998</v>
      </c>
      <c r="BO53" s="175">
        <f>SQRT((G1686-G$2)^2+(H1686-H$2)^2)</f>
        <v>4820335.2185428971</v>
      </c>
      <c r="BP53" s="175">
        <v>504470</v>
      </c>
      <c r="BQ53" s="175">
        <v>4793865</v>
      </c>
      <c r="BR53" s="175" t="s">
        <v>994</v>
      </c>
    </row>
    <row r="54" spans="1:70" ht="13.2" x14ac:dyDescent="0.25">
      <c r="A54" s="176">
        <f t="shared" si="3"/>
        <v>4815133.2649671286</v>
      </c>
      <c r="B54" s="249" t="s">
        <v>882</v>
      </c>
      <c r="C54" s="253" t="s">
        <v>235</v>
      </c>
      <c r="D54" s="249" t="s">
        <v>297</v>
      </c>
      <c r="E54" s="249" t="s">
        <v>295</v>
      </c>
      <c r="F54" s="249" t="s">
        <v>268</v>
      </c>
      <c r="G54" s="254">
        <v>519823</v>
      </c>
      <c r="H54" s="254">
        <v>4786992</v>
      </c>
      <c r="I54" s="184" t="e">
        <f>VLOOKUP(LEFT(C54,6),#REF!,3,0)</f>
        <v>#REF!</v>
      </c>
      <c r="AQ54" s="175">
        <f>SQRT((G1706-G$2)^2+(H1706-H$2)^2)</f>
        <v>4819186.2914653961</v>
      </c>
      <c r="AR54" s="175">
        <v>505682</v>
      </c>
      <c r="AS54" s="175">
        <v>4792582</v>
      </c>
      <c r="AT54" s="175" t="s">
        <v>995</v>
      </c>
      <c r="AU54" s="175">
        <f>SQRT((G1753-G$2)^2+(H1753-H$2)^2)</f>
        <v>4813762.0213037124</v>
      </c>
      <c r="AV54" s="175">
        <v>514285</v>
      </c>
      <c r="AW54" s="175">
        <v>4786211</v>
      </c>
      <c r="AX54" s="175" t="s">
        <v>997</v>
      </c>
      <c r="AY54" s="175">
        <f>SQRT((G1754-G$2)^2+(H1754-H$2)^2)</f>
        <v>4813762.0213037124</v>
      </c>
      <c r="AZ54" s="175">
        <v>514285</v>
      </c>
      <c r="BA54" s="175">
        <v>4786211</v>
      </c>
      <c r="BB54" s="175" t="s">
        <v>997</v>
      </c>
      <c r="BC54" s="175">
        <f>SQRT((G1755-G$2)^2+(H1755-H$2)^2)</f>
        <v>4813762.0213037124</v>
      </c>
      <c r="BD54" s="175">
        <v>514285</v>
      </c>
      <c r="BE54" s="175">
        <v>4786211</v>
      </c>
      <c r="BF54" s="175" t="s">
        <v>997</v>
      </c>
      <c r="BG54" s="175">
        <f>SQRT((G1545-G$2)^2+(H1545-H$2)^2)</f>
        <v>4820495.8812899115</v>
      </c>
      <c r="BH54" s="175">
        <v>504133</v>
      </c>
      <c r="BI54" s="175">
        <v>4794062</v>
      </c>
      <c r="BJ54" s="175" t="s">
        <v>988</v>
      </c>
      <c r="BK54" s="175">
        <f>SQRT((G1801-G$2)^2+(H1801-H$2)^2)</f>
        <v>4821332.5686379485</v>
      </c>
      <c r="BL54" s="175">
        <v>499655</v>
      </c>
      <c r="BM54" s="175">
        <v>4795372</v>
      </c>
      <c r="BN54" s="175" t="s">
        <v>999</v>
      </c>
      <c r="BO54" s="175">
        <f>SQRT((G1712-G$2)^2+(H1712-H$2)^2)</f>
        <v>4819186.2914653961</v>
      </c>
      <c r="BP54" s="175">
        <v>505682</v>
      </c>
      <c r="BQ54" s="175">
        <v>4792582</v>
      </c>
      <c r="BR54" s="175" t="s">
        <v>995</v>
      </c>
    </row>
    <row r="55" spans="1:70" ht="13.2" x14ac:dyDescent="0.25">
      <c r="A55" s="176">
        <f t="shared" si="3"/>
        <v>4775890.6072842581</v>
      </c>
      <c r="B55" s="249" t="s">
        <v>883</v>
      </c>
      <c r="C55" s="253" t="s">
        <v>233</v>
      </c>
      <c r="D55" s="249" t="s">
        <v>298</v>
      </c>
      <c r="E55" s="249" t="s">
        <v>275</v>
      </c>
      <c r="F55" s="249" t="s">
        <v>276</v>
      </c>
      <c r="G55" s="254">
        <v>529125</v>
      </c>
      <c r="H55" s="254">
        <v>4746489</v>
      </c>
      <c r="I55" s="184" t="e">
        <f>VLOOKUP(LEFT(C55,6),#REF!,3,0)</f>
        <v>#REF!</v>
      </c>
      <c r="AQ55" s="175">
        <f>SQRT((G1737-G$2)^2+(H1737-H$2)^2)</f>
        <v>4819082.9726047469</v>
      </c>
      <c r="AR55" s="175">
        <v>498793</v>
      </c>
      <c r="AS55" s="175">
        <v>4793200</v>
      </c>
      <c r="AT55" s="175" t="s">
        <v>996</v>
      </c>
      <c r="AU55" s="175">
        <f>SQRT((G1775-G$2)^2+(H1775-H$2)^2)</f>
        <v>4809890.4438322708</v>
      </c>
      <c r="AV55" s="175">
        <v>537087</v>
      </c>
      <c r="AW55" s="175">
        <v>4779810</v>
      </c>
      <c r="AX55" s="175" t="s">
        <v>998</v>
      </c>
      <c r="AY55" s="175">
        <f>SQRT((G1776-G$2)^2+(H1776-H$2)^2)</f>
        <v>4809890.4438322708</v>
      </c>
      <c r="AZ55" s="175">
        <v>537087</v>
      </c>
      <c r="BA55" s="175">
        <v>4779810</v>
      </c>
      <c r="BB55" s="175" t="s">
        <v>998</v>
      </c>
      <c r="BC55" s="175">
        <f>SQRT((G1777-G$2)^2+(H1777-H$2)^2)</f>
        <v>4809890.4438322708</v>
      </c>
      <c r="BD55" s="175">
        <v>537087</v>
      </c>
      <c r="BE55" s="175">
        <v>4779810</v>
      </c>
      <c r="BF55" s="175" t="s">
        <v>998</v>
      </c>
      <c r="BG55" s="175">
        <f>SQRT((G1585-G$2)^2+(H1585-H$2)^2)</f>
        <v>4812623.6802797075</v>
      </c>
      <c r="BH55" s="175">
        <v>509058</v>
      </c>
      <c r="BI55" s="175">
        <v>4785625</v>
      </c>
      <c r="BJ55" s="175" t="s">
        <v>990</v>
      </c>
      <c r="BK55" s="175">
        <f>SQRT((G1827-G$2)^2+(H1827-H$2)^2)</f>
        <v>4812925.9380889088</v>
      </c>
      <c r="BL55" s="175">
        <v>538373</v>
      </c>
      <c r="BM55" s="175">
        <v>4782720</v>
      </c>
      <c r="BN55" s="175" t="s">
        <v>1000</v>
      </c>
      <c r="BO55" s="175">
        <f>SQRT((G1743-G$2)^2+(H1743-H$2)^2)</f>
        <v>4819082.9726047469</v>
      </c>
      <c r="BP55" s="175">
        <v>498793</v>
      </c>
      <c r="BQ55" s="175">
        <v>4793200</v>
      </c>
      <c r="BR55" s="175" t="s">
        <v>996</v>
      </c>
    </row>
    <row r="56" spans="1:70" ht="13.2" x14ac:dyDescent="0.25">
      <c r="A56" s="176">
        <f t="shared" si="3"/>
        <v>4818505.3573947595</v>
      </c>
      <c r="B56" s="249" t="s">
        <v>884</v>
      </c>
      <c r="C56" s="253" t="s">
        <v>233</v>
      </c>
      <c r="D56" s="249" t="s">
        <v>299</v>
      </c>
      <c r="E56" s="249" t="s">
        <v>300</v>
      </c>
      <c r="F56" s="249" t="s">
        <v>279</v>
      </c>
      <c r="G56" s="254">
        <v>577619</v>
      </c>
      <c r="H56" s="254">
        <v>4783759</v>
      </c>
      <c r="I56" s="184" t="e">
        <f>VLOOKUP(LEFT(C56,6),#REF!,3,0)</f>
        <v>#REF!</v>
      </c>
      <c r="AQ56" s="175">
        <f>SQRT((G1752-G$2)^2+(H1752-H$2)^2)</f>
        <v>4813762.0213037124</v>
      </c>
      <c r="AR56" s="175">
        <v>514285</v>
      </c>
      <c r="AS56" s="175">
        <v>4786211</v>
      </c>
      <c r="AT56" s="175" t="s">
        <v>997</v>
      </c>
      <c r="AU56" s="175">
        <f>SQRT((G1798-G$2)^2+(H1798-H$2)^2)</f>
        <v>4821332.5686379485</v>
      </c>
      <c r="AV56" s="175">
        <v>499655</v>
      </c>
      <c r="AW56" s="175">
        <v>4795372</v>
      </c>
      <c r="AX56" s="175" t="s">
        <v>999</v>
      </c>
      <c r="AY56" s="175">
        <f>SQRT((G1824-G$2)^2+(H1824-H$2)^2)</f>
        <v>4812925.9380889088</v>
      </c>
      <c r="AZ56" s="175">
        <v>538373</v>
      </c>
      <c r="BA56" s="175">
        <v>4782720</v>
      </c>
      <c r="BB56" s="175" t="s">
        <v>1000</v>
      </c>
      <c r="BC56" s="175">
        <f>SQRT((G1799-G$2)^2+(H1799-H$2)^2)</f>
        <v>4821332.5686379485</v>
      </c>
      <c r="BD56" s="175">
        <v>499655</v>
      </c>
      <c r="BE56" s="175">
        <v>4795372</v>
      </c>
      <c r="BF56" s="175" t="s">
        <v>999</v>
      </c>
      <c r="BG56" s="175">
        <f>SQRT((G1612-G$2)^2+(H1612-H$2)^2)</f>
        <v>4815712.0427501686</v>
      </c>
      <c r="BH56" s="175">
        <v>508783</v>
      </c>
      <c r="BI56" s="175">
        <v>4788760</v>
      </c>
      <c r="BJ56" s="175" t="s">
        <v>991</v>
      </c>
      <c r="BK56" s="175">
        <f>SQRT((G1858-G$2)^2+(H1858-H$2)^2)</f>
        <v>4809713.4033869421</v>
      </c>
      <c r="BL56" s="175">
        <v>536872</v>
      </c>
      <c r="BM56" s="175">
        <v>4779656</v>
      </c>
      <c r="BN56" s="175" t="s">
        <v>1001</v>
      </c>
      <c r="BO56" s="175">
        <f>SQRT((G1757-G$2)^2+(H1757-H$2)^2)</f>
        <v>4813762.0213037124</v>
      </c>
      <c r="BP56" s="175">
        <v>514285</v>
      </c>
      <c r="BQ56" s="175">
        <v>4786211</v>
      </c>
      <c r="BR56" s="175" t="s">
        <v>997</v>
      </c>
    </row>
    <row r="57" spans="1:70" ht="13.2" x14ac:dyDescent="0.25">
      <c r="A57" s="176">
        <f t="shared" si="3"/>
        <v>4819061.0862922249</v>
      </c>
      <c r="B57" s="249" t="s">
        <v>885</v>
      </c>
      <c r="C57" s="253" t="s">
        <v>233</v>
      </c>
      <c r="D57" s="249" t="s">
        <v>301</v>
      </c>
      <c r="E57" s="249" t="s">
        <v>302</v>
      </c>
      <c r="F57" s="249" t="s">
        <v>268</v>
      </c>
      <c r="G57" s="254">
        <v>499254</v>
      </c>
      <c r="H57" s="254">
        <v>4793130</v>
      </c>
      <c r="I57" s="184" t="e">
        <f>VLOOKUP(LEFT(C57,6),#REF!,3,0)</f>
        <v>#REF!</v>
      </c>
      <c r="AQ57" s="175">
        <f>SQRT((G1774-G$2)^2+(H1774-H$2)^2)</f>
        <v>4809890.4438322708</v>
      </c>
      <c r="AR57" s="175">
        <v>537087</v>
      </c>
      <c r="AS57" s="175">
        <v>4779810</v>
      </c>
      <c r="AT57" s="175" t="s">
        <v>998</v>
      </c>
      <c r="AU57" s="175">
        <f>SQRT((G1823-G$2)^2+(H1823-H$2)^2)</f>
        <v>4812925.9380889088</v>
      </c>
      <c r="AV57" s="175">
        <v>538373</v>
      </c>
      <c r="AW57" s="175">
        <v>4782720</v>
      </c>
      <c r="AX57" s="175" t="s">
        <v>1000</v>
      </c>
      <c r="AY57" s="175">
        <f>SQRT((G1855-G$2)^2+(H1855-H$2)^2)</f>
        <v>4809713.4033869421</v>
      </c>
      <c r="AZ57" s="175">
        <v>536872</v>
      </c>
      <c r="BA57" s="175">
        <v>4779656</v>
      </c>
      <c r="BB57" s="175" t="s">
        <v>1001</v>
      </c>
      <c r="BC57" s="175">
        <f>SQRT((G1825-G$2)^2+(H1825-H$2)^2)</f>
        <v>4812925.9380889088</v>
      </c>
      <c r="BD57" s="175">
        <v>538373</v>
      </c>
      <c r="BE57" s="175">
        <v>4782720</v>
      </c>
      <c r="BF57" s="175" t="s">
        <v>1000</v>
      </c>
      <c r="BG57" s="175">
        <f>SQRT((G1632-G$2)^2+(H1632-H$2)^2)</f>
        <v>4812156.0520384209</v>
      </c>
      <c r="BH57" s="175">
        <v>540131</v>
      </c>
      <c r="BI57" s="175">
        <v>4781747</v>
      </c>
      <c r="BJ57" s="175" t="s">
        <v>992</v>
      </c>
      <c r="BK57" s="175">
        <f>SQRT((G1913-G$2)^2+(H1913-H$2)^2)</f>
        <v>4805711.3989365818</v>
      </c>
      <c r="BL57" s="175">
        <v>505938</v>
      </c>
      <c r="BM57" s="175">
        <v>4779005</v>
      </c>
      <c r="BN57" s="175" t="s">
        <v>1004</v>
      </c>
      <c r="BO57" s="175">
        <f>SQRT((G1780-G$2)^2+(H1780-H$2)^2)</f>
        <v>4809890.4438322708</v>
      </c>
      <c r="BP57" s="175">
        <v>537087</v>
      </c>
      <c r="BQ57" s="175">
        <v>4779810</v>
      </c>
      <c r="BR57" s="175" t="s">
        <v>998</v>
      </c>
    </row>
    <row r="58" spans="1:70" ht="13.2" x14ac:dyDescent="0.25">
      <c r="A58" s="176">
        <f t="shared" si="3"/>
        <v>4649687.9578246968</v>
      </c>
      <c r="B58" s="249" t="s">
        <v>886</v>
      </c>
      <c r="C58" s="253" t="s">
        <v>246</v>
      </c>
      <c r="D58" s="249" t="s">
        <v>303</v>
      </c>
      <c r="E58" s="249" t="s">
        <v>304</v>
      </c>
      <c r="F58" s="249" t="s">
        <v>305</v>
      </c>
      <c r="G58" s="254">
        <v>706342</v>
      </c>
      <c r="H58" s="254">
        <v>4595724</v>
      </c>
      <c r="I58" s="184" t="e">
        <f>VLOOKUP(LEFT(C58,6),#REF!,3,0)</f>
        <v>#REF!</v>
      </c>
      <c r="AQ58" s="175">
        <f>SQRT((G1797-G$2)^2+(H1797-H$2)^2)</f>
        <v>4821332.5686379485</v>
      </c>
      <c r="AR58" s="175">
        <v>499655</v>
      </c>
      <c r="AS58" s="175">
        <v>4795372</v>
      </c>
      <c r="AT58" s="175" t="s">
        <v>999</v>
      </c>
      <c r="AU58" s="175">
        <f>SQRT((G1854-G$2)^2+(H1854-H$2)^2)</f>
        <v>4809713.4033869421</v>
      </c>
      <c r="AV58" s="175">
        <v>536872</v>
      </c>
      <c r="AW58" s="175">
        <v>4779656</v>
      </c>
      <c r="AX58" s="175" t="s">
        <v>1001</v>
      </c>
      <c r="AY58" s="175">
        <f>SQRT((G1872-G$2)^2+(H1872-H$2)^2)</f>
        <v>4817662.8327723388</v>
      </c>
      <c r="AZ58" s="175">
        <v>501974</v>
      </c>
      <c r="BA58" s="175">
        <v>4791440</v>
      </c>
      <c r="BB58" s="175" t="s">
        <v>1002</v>
      </c>
      <c r="BC58" s="175">
        <f>SQRT((G1856-G$2)^2+(H1856-H$2)^2)</f>
        <v>4809713.4033869421</v>
      </c>
      <c r="BD58" s="175">
        <v>536872</v>
      </c>
      <c r="BE58" s="175">
        <v>4779656</v>
      </c>
      <c r="BF58" s="175" t="s">
        <v>1001</v>
      </c>
      <c r="BG58" s="175">
        <f>SQRT((G1655-G$2)^2+(H1655-H$2)^2)</f>
        <v>4812637.1758333286</v>
      </c>
      <c r="BH58" s="175">
        <v>539007</v>
      </c>
      <c r="BI58" s="175">
        <v>4782358</v>
      </c>
      <c r="BJ58" s="175" t="s">
        <v>993</v>
      </c>
      <c r="BK58" s="175">
        <f>SQRT((G1936-G$2)^2+(H1936-H$2)^2)</f>
        <v>4818797.0947747948</v>
      </c>
      <c r="BL58" s="175">
        <v>511089</v>
      </c>
      <c r="BM58" s="175">
        <v>4791617</v>
      </c>
      <c r="BN58" s="175" t="s">
        <v>1005</v>
      </c>
      <c r="BO58" s="175">
        <f>SQRT((G1802-G$2)^2+(H1802-H$2)^2)</f>
        <v>4821332.5686379485</v>
      </c>
      <c r="BP58" s="175">
        <v>499655</v>
      </c>
      <c r="BQ58" s="175">
        <v>4795372</v>
      </c>
      <c r="BR58" s="175" t="s">
        <v>999</v>
      </c>
    </row>
    <row r="59" spans="1:70" ht="13.2" x14ac:dyDescent="0.25">
      <c r="A59" s="176">
        <f t="shared" si="3"/>
        <v>4649687.9578246968</v>
      </c>
      <c r="B59" s="249" t="s">
        <v>886</v>
      </c>
      <c r="C59" s="253" t="s">
        <v>286</v>
      </c>
      <c r="D59" s="249" t="s">
        <v>303</v>
      </c>
      <c r="E59" s="249" t="s">
        <v>304</v>
      </c>
      <c r="F59" s="249" t="s">
        <v>305</v>
      </c>
      <c r="G59" s="254">
        <v>706342</v>
      </c>
      <c r="H59" s="254">
        <v>4595724</v>
      </c>
      <c r="I59" s="184" t="e">
        <f>VLOOKUP(LEFT(C59,6),#REF!,3,0)</f>
        <v>#REF!</v>
      </c>
      <c r="AQ59" s="175">
        <f>SQRT((G1822-G$2)^2+(H1822-H$2)^2)</f>
        <v>4812925.9380889088</v>
      </c>
      <c r="AR59" s="175">
        <v>538373</v>
      </c>
      <c r="AS59" s="175">
        <v>4782720</v>
      </c>
      <c r="AT59" s="175" t="s">
        <v>1000</v>
      </c>
      <c r="AU59" s="175">
        <f>SQRT((G1871-G$2)^2+(H1871-H$2)^2)</f>
        <v>4817662.8327723388</v>
      </c>
      <c r="AV59" s="175">
        <v>501974</v>
      </c>
      <c r="AW59" s="175">
        <v>4791440</v>
      </c>
      <c r="AX59" s="175" t="s">
        <v>1002</v>
      </c>
      <c r="AY59" s="175">
        <f>SQRT((G1910-G$2)^2+(H1910-H$2)^2)</f>
        <v>4805711.3989365818</v>
      </c>
      <c r="AZ59" s="175">
        <v>505938</v>
      </c>
      <c r="BA59" s="175">
        <v>4779005</v>
      </c>
      <c r="BB59" s="175" t="s">
        <v>1004</v>
      </c>
      <c r="BC59" s="175">
        <f>SQRT((G1873-G$2)^2+(H1873-H$2)^2)</f>
        <v>4817662.8327723388</v>
      </c>
      <c r="BD59" s="175">
        <v>501974</v>
      </c>
      <c r="BE59" s="175">
        <v>4791440</v>
      </c>
      <c r="BF59" s="175" t="s">
        <v>1002</v>
      </c>
      <c r="BG59" s="175">
        <f>SQRT((G1684-G$2)^2+(H1684-H$2)^2)</f>
        <v>4820335.2185428971</v>
      </c>
      <c r="BH59" s="175">
        <v>504470</v>
      </c>
      <c r="BI59" s="175">
        <v>4793865</v>
      </c>
      <c r="BJ59" s="175" t="s">
        <v>994</v>
      </c>
      <c r="BK59" s="175">
        <f>SQRT((G1969-G$2)^2+(H1969-H$2)^2)</f>
        <v>4813568.1836393466</v>
      </c>
      <c r="BL59" s="175">
        <v>511673</v>
      </c>
      <c r="BM59" s="175">
        <v>4786296</v>
      </c>
      <c r="BN59" s="175" t="s">
        <v>1007</v>
      </c>
      <c r="BO59" s="175">
        <f>SQRT((G1828-G$2)^2+(H1828-H$2)^2)</f>
        <v>4812925.9380889088</v>
      </c>
      <c r="BP59" s="175">
        <v>538373</v>
      </c>
      <c r="BQ59" s="175">
        <v>4782720</v>
      </c>
      <c r="BR59" s="175" t="s">
        <v>1000</v>
      </c>
    </row>
    <row r="60" spans="1:70" ht="13.2" x14ac:dyDescent="0.25">
      <c r="A60" s="176">
        <f t="shared" si="3"/>
        <v>4805426.6810235484</v>
      </c>
      <c r="B60" s="249" t="s">
        <v>887</v>
      </c>
      <c r="C60" s="253" t="s">
        <v>233</v>
      </c>
      <c r="D60" s="249" t="s">
        <v>306</v>
      </c>
      <c r="E60" s="249" t="s">
        <v>307</v>
      </c>
      <c r="F60" s="249" t="s">
        <v>279</v>
      </c>
      <c r="G60" s="254">
        <v>571458</v>
      </c>
      <c r="H60" s="254">
        <v>4771327</v>
      </c>
      <c r="I60" s="184" t="e">
        <f>VLOOKUP(LEFT(C60,6),#REF!,3,0)</f>
        <v>#REF!</v>
      </c>
      <c r="AQ60" s="175">
        <f>SQRT((G1853-G$2)^2+(H1853-H$2)^2)</f>
        <v>4809713.4033869421</v>
      </c>
      <c r="AR60" s="175">
        <v>536872</v>
      </c>
      <c r="AS60" s="175">
        <v>4779656</v>
      </c>
      <c r="AT60" s="175" t="s">
        <v>1001</v>
      </c>
      <c r="AU60" s="175">
        <f>SQRT((G1909-G$2)^2+(H1909-H$2)^2)</f>
        <v>4805711.3989365818</v>
      </c>
      <c r="AV60" s="175">
        <v>505938</v>
      </c>
      <c r="AW60" s="175">
        <v>4779005</v>
      </c>
      <c r="AX60" s="175" t="s">
        <v>1004</v>
      </c>
      <c r="AY60" s="175">
        <f>SQRT((G1933-G$2)^2+(H1933-H$2)^2)</f>
        <v>4818797.0947747948</v>
      </c>
      <c r="AZ60" s="175">
        <v>511089</v>
      </c>
      <c r="BA60" s="175">
        <v>4791617</v>
      </c>
      <c r="BB60" s="175" t="s">
        <v>1005</v>
      </c>
      <c r="BC60" s="175">
        <f>SQRT((G1911-G$2)^2+(H1911-H$2)^2)</f>
        <v>4805711.3989365818</v>
      </c>
      <c r="BD60" s="175">
        <v>505938</v>
      </c>
      <c r="BE60" s="175">
        <v>4779005</v>
      </c>
      <c r="BF60" s="175" t="s">
        <v>1004</v>
      </c>
      <c r="BG60" s="175">
        <f>SQRT((G1710-G$2)^2+(H1710-H$2)^2)</f>
        <v>4819186.2914653961</v>
      </c>
      <c r="BH60" s="175">
        <v>505682</v>
      </c>
      <c r="BI60" s="175">
        <v>4792582</v>
      </c>
      <c r="BJ60" s="175" t="s">
        <v>995</v>
      </c>
      <c r="BK60" s="175">
        <f>SQRT((G1993-G$2)^2+(H1993-H$2)^2)</f>
        <v>4812784.7941823658</v>
      </c>
      <c r="BL60" s="175">
        <v>538648</v>
      </c>
      <c r="BM60" s="175">
        <v>4782547</v>
      </c>
      <c r="BN60" s="175" t="s">
        <v>1008</v>
      </c>
      <c r="BO60" s="175">
        <f>SQRT((G1859-G$2)^2+(H1859-H$2)^2)</f>
        <v>4809713.4033869421</v>
      </c>
      <c r="BP60" s="175">
        <v>536872</v>
      </c>
      <c r="BQ60" s="175">
        <v>4779656</v>
      </c>
      <c r="BR60" s="175" t="s">
        <v>1001</v>
      </c>
    </row>
    <row r="61" spans="1:70" ht="13.2" x14ac:dyDescent="0.25">
      <c r="A61" s="176">
        <f t="shared" si="3"/>
        <v>4815477.2397875581</v>
      </c>
      <c r="B61" s="249" t="s">
        <v>888</v>
      </c>
      <c r="C61" s="253" t="s">
        <v>233</v>
      </c>
      <c r="D61" s="249" t="s">
        <v>308</v>
      </c>
      <c r="E61" s="249" t="s">
        <v>281</v>
      </c>
      <c r="F61" s="249" t="s">
        <v>268</v>
      </c>
      <c r="G61" s="254">
        <v>520136</v>
      </c>
      <c r="H61" s="254">
        <v>4787304</v>
      </c>
      <c r="I61" s="184" t="e">
        <f>VLOOKUP(LEFT(C61,6),#REF!,3,0)</f>
        <v>#REF!</v>
      </c>
      <c r="AQ61" s="175">
        <f>SQRT((G1870-G$2)^2+(H1870-H$2)^2)</f>
        <v>4817662.8327723388</v>
      </c>
      <c r="AR61" s="175">
        <v>501974</v>
      </c>
      <c r="AS61" s="175">
        <v>4791440</v>
      </c>
      <c r="AT61" s="175" t="s">
        <v>1002</v>
      </c>
      <c r="AU61" s="175">
        <f>SQRT((G1932-G$2)^2+(H1932-H$2)^2)</f>
        <v>4818797.0947747948</v>
      </c>
      <c r="AV61" s="175">
        <v>511089</v>
      </c>
      <c r="AW61" s="175">
        <v>4791617</v>
      </c>
      <c r="AX61" s="175" t="s">
        <v>1005</v>
      </c>
      <c r="AY61" s="175">
        <f>SQRT((G1966-G$2)^2+(H1966-H$2)^2)</f>
        <v>4813568.1836393466</v>
      </c>
      <c r="AZ61" s="175">
        <v>511673</v>
      </c>
      <c r="BA61" s="175">
        <v>4786296</v>
      </c>
      <c r="BB61" s="175" t="s">
        <v>1007</v>
      </c>
      <c r="BC61" s="175">
        <f>SQRT((G1934-G$2)^2+(H1934-H$2)^2)</f>
        <v>4818797.0947747948</v>
      </c>
      <c r="BD61" s="175">
        <v>511089</v>
      </c>
      <c r="BE61" s="175">
        <v>4791617</v>
      </c>
      <c r="BF61" s="175" t="s">
        <v>1005</v>
      </c>
      <c r="BG61" s="175">
        <f>SQRT((G1741-G$2)^2+(H1741-H$2)^2)</f>
        <v>4819082.9726047469</v>
      </c>
      <c r="BH61" s="175">
        <v>498793</v>
      </c>
      <c r="BI61" s="175">
        <v>4793200</v>
      </c>
      <c r="BJ61" s="175" t="s">
        <v>996</v>
      </c>
      <c r="BK61" s="175">
        <f>SQRT((G2015-G$2)^2+(H2015-H$2)^2)</f>
        <v>4828976.7216983968</v>
      </c>
      <c r="BL61" s="175">
        <v>464848</v>
      </c>
      <c r="BM61" s="175">
        <v>4806551</v>
      </c>
      <c r="BN61" s="175" t="s">
        <v>1009</v>
      </c>
      <c r="BO61" s="175">
        <f>SQRT((G1875-G$2)^2+(H1875-H$2)^2)</f>
        <v>4817662.8327723388</v>
      </c>
      <c r="BP61" s="175">
        <v>501974</v>
      </c>
      <c r="BQ61" s="175">
        <v>4791440</v>
      </c>
      <c r="BR61" s="175" t="s">
        <v>1002</v>
      </c>
    </row>
    <row r="62" spans="1:70" ht="13.2" x14ac:dyDescent="0.25">
      <c r="A62" s="176">
        <f t="shared" si="3"/>
        <v>4815477.2397875581</v>
      </c>
      <c r="B62" s="249" t="s">
        <v>888</v>
      </c>
      <c r="C62" s="253" t="s">
        <v>309</v>
      </c>
      <c r="D62" s="249" t="s">
        <v>308</v>
      </c>
      <c r="E62" s="249" t="s">
        <v>281</v>
      </c>
      <c r="F62" s="249" t="s">
        <v>268</v>
      </c>
      <c r="G62" s="254">
        <v>520136</v>
      </c>
      <c r="H62" s="254">
        <v>4787304</v>
      </c>
      <c r="I62" s="184" t="e">
        <f>VLOOKUP(LEFT(C62,6),#REF!,3,0)</f>
        <v>#REF!</v>
      </c>
      <c r="AQ62" s="175">
        <f>SQRT((G1908-G$2)^2+(H1908-H$2)^2)</f>
        <v>4805711.3989365818</v>
      </c>
      <c r="AR62" s="175">
        <v>505938</v>
      </c>
      <c r="AS62" s="175">
        <v>4779005</v>
      </c>
      <c r="AT62" s="175" t="s">
        <v>1004</v>
      </c>
      <c r="AU62" s="175">
        <f>SQRT((G1965-G$2)^2+(H1965-H$2)^2)</f>
        <v>4813568.1836393466</v>
      </c>
      <c r="AV62" s="175">
        <v>511673</v>
      </c>
      <c r="AW62" s="175">
        <v>4786296</v>
      </c>
      <c r="AX62" s="175" t="s">
        <v>1007</v>
      </c>
      <c r="AY62" s="175">
        <f>SQRT((G1990-G$2)^2+(H1990-H$2)^2)</f>
        <v>4812784.7941823658</v>
      </c>
      <c r="AZ62" s="175">
        <v>538648</v>
      </c>
      <c r="BA62" s="175">
        <v>4782547</v>
      </c>
      <c r="BB62" s="175" t="s">
        <v>1008</v>
      </c>
      <c r="BC62" s="175">
        <f>SQRT((G1967-G$2)^2+(H1967-H$2)^2)</f>
        <v>4813568.1836393466</v>
      </c>
      <c r="BD62" s="175">
        <v>511673</v>
      </c>
      <c r="BE62" s="175">
        <v>4786296</v>
      </c>
      <c r="BF62" s="175" t="s">
        <v>1007</v>
      </c>
      <c r="BG62" s="175">
        <f>SQRT((G1756-G$2)^2+(H1756-H$2)^2)</f>
        <v>4813762.0213037124</v>
      </c>
      <c r="BH62" s="175">
        <v>514285</v>
      </c>
      <c r="BI62" s="175">
        <v>4786211</v>
      </c>
      <c r="BJ62" s="175" t="s">
        <v>997</v>
      </c>
      <c r="BK62" s="175">
        <f>SQRT((G2040-G$2)^2+(H2040-H$2)^2)</f>
        <v>4799013.4191653393</v>
      </c>
      <c r="BL62" s="175">
        <v>554423</v>
      </c>
      <c r="BM62" s="175">
        <v>4766880</v>
      </c>
      <c r="BN62" s="175" t="s">
        <v>1010</v>
      </c>
      <c r="BO62" s="175">
        <f>SQRT((G1914-G$2)^2+(H1914-H$2)^2)</f>
        <v>4805711.3989365818</v>
      </c>
      <c r="BP62" s="175">
        <v>505938</v>
      </c>
      <c r="BQ62" s="175">
        <v>4779005</v>
      </c>
      <c r="BR62" s="175" t="s">
        <v>1004</v>
      </c>
    </row>
    <row r="63" spans="1:70" ht="13.2" x14ac:dyDescent="0.25">
      <c r="A63" s="176">
        <f t="shared" si="3"/>
        <v>4820418.0408311058</v>
      </c>
      <c r="B63" s="249" t="s">
        <v>889</v>
      </c>
      <c r="C63" s="253" t="s">
        <v>237</v>
      </c>
      <c r="D63" s="249" t="s">
        <v>310</v>
      </c>
      <c r="E63" s="249" t="s">
        <v>311</v>
      </c>
      <c r="F63" s="249" t="s">
        <v>268</v>
      </c>
      <c r="G63" s="254">
        <v>497689</v>
      </c>
      <c r="H63" s="254">
        <v>4794657</v>
      </c>
      <c r="I63" s="184" t="e">
        <f>VLOOKUP(LEFT(C63,6),#REF!,3,0)</f>
        <v>#REF!</v>
      </c>
      <c r="AQ63" s="175">
        <f>SQRT((G1931-G$2)^2+(H1931-H$2)^2)</f>
        <v>4818797.0947747948</v>
      </c>
      <c r="AR63" s="175">
        <v>511089</v>
      </c>
      <c r="AS63" s="175">
        <v>4791617</v>
      </c>
      <c r="AT63" s="175" t="s">
        <v>1005</v>
      </c>
      <c r="AU63" s="175">
        <f>SQRT((G1989-G$2)^2+(H1989-H$2)^2)</f>
        <v>4812784.7941823658</v>
      </c>
      <c r="AV63" s="175">
        <v>538648</v>
      </c>
      <c r="AW63" s="175">
        <v>4782547</v>
      </c>
      <c r="AX63" s="175" t="s">
        <v>1008</v>
      </c>
      <c r="AY63" s="175">
        <f>SQRT((G2012-G$2)^2+(H2012-H$2)^2)</f>
        <v>4828976.7216983968</v>
      </c>
      <c r="AZ63" s="175">
        <v>464848</v>
      </c>
      <c r="BA63" s="175">
        <v>4806551</v>
      </c>
      <c r="BB63" s="175" t="s">
        <v>1009</v>
      </c>
      <c r="BC63" s="175">
        <f>SQRT((G1991-G$2)^2+(H1991-H$2)^2)</f>
        <v>4812784.7941823658</v>
      </c>
      <c r="BD63" s="175">
        <v>538648</v>
      </c>
      <c r="BE63" s="175">
        <v>4782547</v>
      </c>
      <c r="BF63" s="175" t="s">
        <v>1008</v>
      </c>
      <c r="BG63" s="175">
        <f>SQRT((G1778-G$2)^2+(H1778-H$2)^2)</f>
        <v>4809890.4438322708</v>
      </c>
      <c r="BH63" s="175">
        <v>537087</v>
      </c>
      <c r="BI63" s="175">
        <v>4779810</v>
      </c>
      <c r="BJ63" s="175" t="s">
        <v>998</v>
      </c>
      <c r="BK63" s="175">
        <f>SQRT((G2067-G$2)^2+(H2067-H$2)^2)</f>
        <v>4831069.9199971221</v>
      </c>
      <c r="BL63" s="175">
        <v>589035</v>
      </c>
      <c r="BM63" s="175">
        <v>4795026</v>
      </c>
      <c r="BN63" s="175" t="s">
        <v>1011</v>
      </c>
      <c r="BO63" s="175">
        <f>SQRT((G1937-G$2)^2+(H1937-H$2)^2)</f>
        <v>4818797.0947747948</v>
      </c>
      <c r="BP63" s="175">
        <v>511089</v>
      </c>
      <c r="BQ63" s="175">
        <v>4791617</v>
      </c>
      <c r="BR63" s="175" t="s">
        <v>1005</v>
      </c>
    </row>
    <row r="64" spans="1:70" ht="13.2" x14ac:dyDescent="0.25">
      <c r="A64" s="176">
        <f t="shared" ref="A64:A127" si="4">SQRT((G64-G$2)^2+(H64-H$2)^2)</f>
        <v>4820763.1546561169</v>
      </c>
      <c r="B64" s="249" t="s">
        <v>890</v>
      </c>
      <c r="C64" s="253" t="s">
        <v>212</v>
      </c>
      <c r="D64" s="249" t="s">
        <v>312</v>
      </c>
      <c r="E64" s="249" t="s">
        <v>313</v>
      </c>
      <c r="F64" s="249" t="s">
        <v>268</v>
      </c>
      <c r="G64" s="254">
        <v>507637</v>
      </c>
      <c r="H64" s="254">
        <v>4793961</v>
      </c>
      <c r="I64" s="184" t="e">
        <f>VLOOKUP(LEFT(C64,6),#REF!,3,0)</f>
        <v>#REF!</v>
      </c>
      <c r="AQ64" s="175">
        <f>SQRT((G1964-G$2)^2+(H1964-H$2)^2)</f>
        <v>4813568.1836393466</v>
      </c>
      <c r="AR64" s="175">
        <v>511673</v>
      </c>
      <c r="AS64" s="175">
        <v>4786296</v>
      </c>
      <c r="AT64" s="175" t="s">
        <v>1007</v>
      </c>
      <c r="AU64" s="175">
        <f>SQRT((G2011-G$2)^2+(H2011-H$2)^2)</f>
        <v>4828976.7216983968</v>
      </c>
      <c r="AV64" s="175">
        <v>464848</v>
      </c>
      <c r="AW64" s="175">
        <v>4806551</v>
      </c>
      <c r="AX64" s="175" t="s">
        <v>1009</v>
      </c>
      <c r="AY64" s="175">
        <f>SQRT((G2037-G$2)^2+(H2037-H$2)^2)</f>
        <v>4799013.4191653393</v>
      </c>
      <c r="AZ64" s="175">
        <v>554423</v>
      </c>
      <c r="BA64" s="175">
        <v>4766880</v>
      </c>
      <c r="BB64" s="175" t="s">
        <v>1010</v>
      </c>
      <c r="BC64" s="175">
        <f>SQRT((G2013-G$2)^2+(H2013-H$2)^2)</f>
        <v>4828976.7216983968</v>
      </c>
      <c r="BD64" s="175">
        <v>464848</v>
      </c>
      <c r="BE64" s="175">
        <v>4806551</v>
      </c>
      <c r="BF64" s="175" t="s">
        <v>1009</v>
      </c>
      <c r="BG64" s="175">
        <f>SQRT((G1800-G$2)^2+(H1800-H$2)^2)</f>
        <v>4821332.5686379485</v>
      </c>
      <c r="BH64" s="175">
        <v>499655</v>
      </c>
      <c r="BI64" s="175">
        <v>4795372</v>
      </c>
      <c r="BJ64" s="175" t="s">
        <v>999</v>
      </c>
      <c r="BK64" s="175">
        <f>SQRT((G2089-G$2)^2+(H2089-H$2)^2)</f>
        <v>4826237.813236828</v>
      </c>
      <c r="BL64" s="175">
        <v>583179</v>
      </c>
      <c r="BM64" s="175">
        <v>4790874</v>
      </c>
      <c r="BN64" s="175" t="s">
        <v>1012</v>
      </c>
      <c r="BO64" s="175">
        <f>SQRT((G1970-G$2)^2+(H1970-H$2)^2)</f>
        <v>4813568.1836393466</v>
      </c>
      <c r="BP64" s="175">
        <v>511673</v>
      </c>
      <c r="BQ64" s="175">
        <v>4786296</v>
      </c>
      <c r="BR64" s="175" t="s">
        <v>1007</v>
      </c>
    </row>
    <row r="65" spans="1:70" ht="13.2" x14ac:dyDescent="0.25">
      <c r="A65" s="176">
        <f t="shared" si="4"/>
        <v>4819660.156279901</v>
      </c>
      <c r="B65" s="249" t="s">
        <v>891</v>
      </c>
      <c r="C65" s="253" t="s">
        <v>217</v>
      </c>
      <c r="D65" s="249" t="s">
        <v>314</v>
      </c>
      <c r="E65" s="249" t="s">
        <v>302</v>
      </c>
      <c r="F65" s="249" t="s">
        <v>268</v>
      </c>
      <c r="G65" s="254">
        <v>500676</v>
      </c>
      <c r="H65" s="254">
        <v>4793584</v>
      </c>
      <c r="I65" s="184" t="e">
        <f>VLOOKUP(LEFT(C65,6),#REF!,3,0)</f>
        <v>#REF!</v>
      </c>
      <c r="AQ65" s="175">
        <f>SQRT((G1988-G$2)^2+(H1988-H$2)^2)</f>
        <v>4812784.7941823658</v>
      </c>
      <c r="AR65" s="175">
        <v>538648</v>
      </c>
      <c r="AS65" s="175">
        <v>4782547</v>
      </c>
      <c r="AT65" s="175" t="s">
        <v>1008</v>
      </c>
      <c r="AU65" s="175">
        <f>SQRT((G2036-G$2)^2+(H2036-H$2)^2)</f>
        <v>4799013.4191653393</v>
      </c>
      <c r="AV65" s="175">
        <v>554423</v>
      </c>
      <c r="AW65" s="175">
        <v>4766880</v>
      </c>
      <c r="AX65" s="175" t="s">
        <v>1010</v>
      </c>
      <c r="AY65" s="175">
        <f>SQRT((G2064-G$2)^2+(H2064-H$2)^2)</f>
        <v>4831069.9199971221</v>
      </c>
      <c r="AZ65" s="175">
        <v>589035</v>
      </c>
      <c r="BA65" s="175">
        <v>4795026</v>
      </c>
      <c r="BB65" s="175" t="s">
        <v>1011</v>
      </c>
      <c r="BC65" s="175">
        <f>SQRT((G2038-G$2)^2+(H2038-H$2)^2)</f>
        <v>4799013.4191653393</v>
      </c>
      <c r="BD65" s="175">
        <v>554423</v>
      </c>
      <c r="BE65" s="175">
        <v>4766880</v>
      </c>
      <c r="BF65" s="175" t="s">
        <v>1010</v>
      </c>
      <c r="BG65" s="175">
        <f>SQRT((G1826-G$2)^2+(H1826-H$2)^2)</f>
        <v>4812925.9380889088</v>
      </c>
      <c r="BH65" s="175">
        <v>538373</v>
      </c>
      <c r="BI65" s="175">
        <v>4782720</v>
      </c>
      <c r="BJ65" s="175" t="s">
        <v>1000</v>
      </c>
      <c r="BK65" s="175">
        <f>SQRT((G2111-G$2)^2+(H2111-H$2)^2)</f>
        <v>4802354.121976533</v>
      </c>
      <c r="BL65" s="175">
        <v>554872</v>
      </c>
      <c r="BM65" s="175">
        <v>4770191</v>
      </c>
      <c r="BN65" s="175" t="s">
        <v>1013</v>
      </c>
      <c r="BO65" s="175">
        <f>SQRT((G1994-G$2)^2+(H1994-H$2)^2)</f>
        <v>4812784.7941823658</v>
      </c>
      <c r="BP65" s="175">
        <v>538648</v>
      </c>
      <c r="BQ65" s="175">
        <v>4782547</v>
      </c>
      <c r="BR65" s="175" t="s">
        <v>1008</v>
      </c>
    </row>
    <row r="66" spans="1:70" ht="13.2" x14ac:dyDescent="0.25">
      <c r="A66" s="176">
        <f t="shared" si="4"/>
        <v>4628176.2031973246</v>
      </c>
      <c r="B66" s="249" t="s">
        <v>892</v>
      </c>
      <c r="C66" s="253" t="s">
        <v>243</v>
      </c>
      <c r="D66" s="249" t="s">
        <v>315</v>
      </c>
      <c r="E66" s="249" t="s">
        <v>316</v>
      </c>
      <c r="F66" s="249" t="s">
        <v>317</v>
      </c>
      <c r="G66" s="254">
        <v>441509</v>
      </c>
      <c r="H66" s="254">
        <v>4607069</v>
      </c>
      <c r="I66" s="184" t="e">
        <f>VLOOKUP(LEFT(C66,6),#REF!,3,0)</f>
        <v>#REF!</v>
      </c>
      <c r="AQ66" s="175">
        <f>SQRT((G2010-G$2)^2+(H2010-H$2)^2)</f>
        <v>4828976.7216983968</v>
      </c>
      <c r="AR66" s="175">
        <v>464848</v>
      </c>
      <c r="AS66" s="175">
        <v>4806551</v>
      </c>
      <c r="AT66" s="175" t="s">
        <v>1009</v>
      </c>
      <c r="AU66" s="175">
        <f>SQRT((G2063-G$2)^2+(H2063-H$2)^2)</f>
        <v>4831069.9199971221</v>
      </c>
      <c r="AV66" s="175">
        <v>589035</v>
      </c>
      <c r="AW66" s="175">
        <v>4795026</v>
      </c>
      <c r="AX66" s="175" t="s">
        <v>1011</v>
      </c>
      <c r="AY66" s="175">
        <f>SQRT((G2086-G$2)^2+(H2086-H$2)^2)</f>
        <v>4826237.813236828</v>
      </c>
      <c r="AZ66" s="175">
        <v>583179</v>
      </c>
      <c r="BA66" s="175">
        <v>4790874</v>
      </c>
      <c r="BB66" s="175" t="s">
        <v>1012</v>
      </c>
      <c r="BC66" s="175">
        <f>SQRT((G2065-G$2)^2+(H2065-H$2)^2)</f>
        <v>4831069.9199971221</v>
      </c>
      <c r="BD66" s="175">
        <v>589035</v>
      </c>
      <c r="BE66" s="175">
        <v>4795026</v>
      </c>
      <c r="BF66" s="175" t="s">
        <v>1011</v>
      </c>
      <c r="BG66" s="175">
        <f>SQRT((G1857-G$2)^2+(H1857-H$2)^2)</f>
        <v>4809713.4033869421</v>
      </c>
      <c r="BH66" s="175">
        <v>536872</v>
      </c>
      <c r="BI66" s="175">
        <v>4779656</v>
      </c>
      <c r="BJ66" s="175" t="s">
        <v>1001</v>
      </c>
      <c r="BK66" s="175">
        <f>SQRT((G2146-G$2)^2+(H2146-H$2)^2)</f>
        <v>4834225.7396800369</v>
      </c>
      <c r="BL66" s="175">
        <v>595141</v>
      </c>
      <c r="BM66" s="175">
        <v>4797452</v>
      </c>
      <c r="BN66" s="175" t="s">
        <v>1018</v>
      </c>
      <c r="BO66" s="175">
        <f>SQRT((G2016-G$2)^2+(H2016-H$2)^2)</f>
        <v>4828976.7216983968</v>
      </c>
      <c r="BP66" s="175">
        <v>464848</v>
      </c>
      <c r="BQ66" s="175">
        <v>4806551</v>
      </c>
      <c r="BR66" s="175" t="s">
        <v>1009</v>
      </c>
    </row>
    <row r="67" spans="1:70" ht="13.2" x14ac:dyDescent="0.25">
      <c r="A67" s="176">
        <f t="shared" si="4"/>
        <v>4486923.7341542812</v>
      </c>
      <c r="B67" s="249" t="s">
        <v>893</v>
      </c>
      <c r="C67" s="253" t="s">
        <v>243</v>
      </c>
      <c r="D67" s="249" t="s">
        <v>318</v>
      </c>
      <c r="E67" s="249" t="s">
        <v>319</v>
      </c>
      <c r="F67" s="249" t="s">
        <v>320</v>
      </c>
      <c r="G67" s="254">
        <v>460706</v>
      </c>
      <c r="H67" s="254">
        <v>4463209</v>
      </c>
      <c r="I67" s="184" t="e">
        <f>VLOOKUP(LEFT(C67,6),#REF!,3,0)</f>
        <v>#REF!</v>
      </c>
      <c r="AQ67" s="175">
        <f>SQRT((G2035-G$2)^2+(H2035-H$2)^2)</f>
        <v>4799013.4191653393</v>
      </c>
      <c r="AR67" s="175">
        <v>554423</v>
      </c>
      <c r="AS67" s="175">
        <v>4766880</v>
      </c>
      <c r="AT67" s="175" t="s">
        <v>1010</v>
      </c>
      <c r="AU67" s="175">
        <f>SQRT((G2085-G$2)^2+(H2085-H$2)^2)</f>
        <v>4826237.813236828</v>
      </c>
      <c r="AV67" s="175">
        <v>583179</v>
      </c>
      <c r="AW67" s="175">
        <v>4790874</v>
      </c>
      <c r="AX67" s="175" t="s">
        <v>1012</v>
      </c>
      <c r="AY67" s="175">
        <f>SQRT((G2108-G$2)^2+(H2108-H$2)^2)</f>
        <v>4802354.121976533</v>
      </c>
      <c r="AZ67" s="175">
        <v>554872</v>
      </c>
      <c r="BA67" s="175">
        <v>4770191</v>
      </c>
      <c r="BB67" s="175" t="s">
        <v>1013</v>
      </c>
      <c r="BC67" s="175">
        <f>SQRT((G2087-G$2)^2+(H2087-H$2)^2)</f>
        <v>4826237.813236828</v>
      </c>
      <c r="BD67" s="175">
        <v>583179</v>
      </c>
      <c r="BE67" s="175">
        <v>4790874</v>
      </c>
      <c r="BF67" s="175" t="s">
        <v>1012</v>
      </c>
      <c r="BG67" s="175">
        <f>SQRT((G1874-G$2)^2+(H1874-H$2)^2)</f>
        <v>4817662.8327723388</v>
      </c>
      <c r="BH67" s="175">
        <v>501974</v>
      </c>
      <c r="BI67" s="175">
        <v>4791440</v>
      </c>
      <c r="BJ67" s="175" t="s">
        <v>1002</v>
      </c>
      <c r="BK67" s="175">
        <f>SQRT((G2168-G$2)^2+(H2168-H$2)^2)</f>
        <v>4795870.395191784</v>
      </c>
      <c r="BL67" s="175">
        <v>562566</v>
      </c>
      <c r="BM67" s="175">
        <v>4762761</v>
      </c>
      <c r="BN67" s="175" t="s">
        <v>1019</v>
      </c>
      <c r="BO67" s="175">
        <f>SQRT((G2041-G$2)^2+(H2041-H$2)^2)</f>
        <v>4799013.4191653393</v>
      </c>
      <c r="BP67" s="175">
        <v>554423</v>
      </c>
      <c r="BQ67" s="175">
        <v>4766880</v>
      </c>
      <c r="BR67" s="175" t="s">
        <v>1010</v>
      </c>
    </row>
    <row r="68" spans="1:70" ht="13.2" x14ac:dyDescent="0.25">
      <c r="A68" s="176">
        <f t="shared" si="4"/>
        <v>4814314.5470749</v>
      </c>
      <c r="B68" s="249" t="s">
        <v>894</v>
      </c>
      <c r="C68" s="253" t="s">
        <v>237</v>
      </c>
      <c r="D68" s="249" t="s">
        <v>321</v>
      </c>
      <c r="E68" s="249" t="s">
        <v>322</v>
      </c>
      <c r="F68" s="249" t="s">
        <v>268</v>
      </c>
      <c r="G68" s="254">
        <v>509776</v>
      </c>
      <c r="H68" s="254">
        <v>4787249</v>
      </c>
      <c r="I68" s="184" t="e">
        <f>VLOOKUP(LEFT(C68,6),#REF!,3,0)</f>
        <v>#REF!</v>
      </c>
      <c r="AQ68" s="175">
        <f>SQRT((G2062-G$2)^2+(H2062-H$2)^2)</f>
        <v>4831069.9199971221</v>
      </c>
      <c r="AR68" s="175">
        <v>589035</v>
      </c>
      <c r="AS68" s="175">
        <v>4795026</v>
      </c>
      <c r="AT68" s="175" t="s">
        <v>1011</v>
      </c>
      <c r="AU68" s="175">
        <f>SQRT((G2107-G$2)^2+(H2107-H$2)^2)</f>
        <v>4802354.121976533</v>
      </c>
      <c r="AV68" s="175">
        <v>554872</v>
      </c>
      <c r="AW68" s="175">
        <v>4770191</v>
      </c>
      <c r="AX68" s="175" t="s">
        <v>1013</v>
      </c>
      <c r="AY68" s="175">
        <f>SQRT((G2143-G$2)^2+(H2143-H$2)^2)</f>
        <v>4834225.7396800369</v>
      </c>
      <c r="AZ68" s="175">
        <v>595141</v>
      </c>
      <c r="BA68" s="175">
        <v>4797452</v>
      </c>
      <c r="BB68" s="175" t="s">
        <v>1018</v>
      </c>
      <c r="BC68" s="175">
        <f>SQRT((G2109-G$2)^2+(H2109-H$2)^2)</f>
        <v>4802354.121976533</v>
      </c>
      <c r="BD68" s="175">
        <v>554872</v>
      </c>
      <c r="BE68" s="175">
        <v>4770191</v>
      </c>
      <c r="BF68" s="175" t="s">
        <v>1013</v>
      </c>
      <c r="BG68" s="175">
        <f>SQRT((G1912-G$2)^2+(H1912-H$2)^2)</f>
        <v>4805711.3989365818</v>
      </c>
      <c r="BH68" s="175">
        <v>505938</v>
      </c>
      <c r="BI68" s="175">
        <v>4779005</v>
      </c>
      <c r="BJ68" s="175" t="s">
        <v>1004</v>
      </c>
      <c r="BK68" s="175">
        <f>SQRT((G2187-G$2)^2+(H2187-H$2)^2)</f>
        <v>4796770.5866197105</v>
      </c>
      <c r="BL68" s="175">
        <v>564708</v>
      </c>
      <c r="BM68" s="175">
        <v>4763414</v>
      </c>
      <c r="BN68" s="175" t="s">
        <v>1020</v>
      </c>
      <c r="BO68" s="175">
        <f>SQRT((G2068-G$2)^2+(H2068-H$2)^2)</f>
        <v>4831069.9199971221</v>
      </c>
      <c r="BP68" s="175">
        <v>589035</v>
      </c>
      <c r="BQ68" s="175">
        <v>4795026</v>
      </c>
      <c r="BR68" s="175" t="s">
        <v>1011</v>
      </c>
    </row>
    <row r="69" spans="1:70" ht="13.2" x14ac:dyDescent="0.25">
      <c r="A69" s="176">
        <f t="shared" si="4"/>
        <v>4814314.5470749</v>
      </c>
      <c r="B69" s="249" t="s">
        <v>894</v>
      </c>
      <c r="C69" s="253" t="s">
        <v>233</v>
      </c>
      <c r="D69" s="249" t="s">
        <v>321</v>
      </c>
      <c r="E69" s="249" t="s">
        <v>322</v>
      </c>
      <c r="F69" s="249" t="s">
        <v>268</v>
      </c>
      <c r="G69" s="254">
        <v>509776</v>
      </c>
      <c r="H69" s="254">
        <v>4787249</v>
      </c>
      <c r="I69" s="184" t="e">
        <f>VLOOKUP(LEFT(C69,6),#REF!,3,0)</f>
        <v>#REF!</v>
      </c>
      <c r="AQ69" s="175">
        <f>SQRT((G2084-G$2)^2+(H2084-H$2)^2)</f>
        <v>4826237.813236828</v>
      </c>
      <c r="AR69" s="175">
        <v>583179</v>
      </c>
      <c r="AS69" s="175">
        <v>4790874</v>
      </c>
      <c r="AT69" s="175" t="s">
        <v>1012</v>
      </c>
      <c r="AU69" s="175">
        <f>SQRT((G2142-G$2)^2+(H2142-H$2)^2)</f>
        <v>4834225.7396800369</v>
      </c>
      <c r="AV69" s="175">
        <v>595141</v>
      </c>
      <c r="AW69" s="175">
        <v>4797452</v>
      </c>
      <c r="AX69" s="175" t="s">
        <v>1018</v>
      </c>
      <c r="AY69" s="175">
        <f>SQRT((G2165-G$2)^2+(H2165-H$2)^2)</f>
        <v>4795870.395191784</v>
      </c>
      <c r="AZ69" s="175">
        <v>562566</v>
      </c>
      <c r="BA69" s="175">
        <v>4762761</v>
      </c>
      <c r="BB69" s="175" t="s">
        <v>1019</v>
      </c>
      <c r="BC69" s="175">
        <f>SQRT((G2144-G$2)^2+(H2144-H$2)^2)</f>
        <v>4834225.7396800369</v>
      </c>
      <c r="BD69" s="175">
        <v>595141</v>
      </c>
      <c r="BE69" s="175">
        <v>4797452</v>
      </c>
      <c r="BF69" s="175" t="s">
        <v>1018</v>
      </c>
      <c r="BG69" s="175">
        <f>SQRT((G1935-G$2)^2+(H1935-H$2)^2)</f>
        <v>4818797.0947747948</v>
      </c>
      <c r="BH69" s="175">
        <v>511089</v>
      </c>
      <c r="BI69" s="175">
        <v>4791617</v>
      </c>
      <c r="BJ69" s="175" t="s">
        <v>1005</v>
      </c>
      <c r="BK69" s="175">
        <f>SQRT((G2209-G$2)^2+(H2209-H$2)^2)</f>
        <v>4825871.0069694156</v>
      </c>
      <c r="BL69" s="175">
        <v>584758</v>
      </c>
      <c r="BM69" s="175">
        <v>4790312</v>
      </c>
      <c r="BN69" s="175" t="s">
        <v>1021</v>
      </c>
      <c r="BO69" s="175">
        <f>SQRT((G2090-G$2)^2+(H2090-H$2)^2)</f>
        <v>4826237.813236828</v>
      </c>
      <c r="BP69" s="175">
        <v>583179</v>
      </c>
      <c r="BQ69" s="175">
        <v>4790874</v>
      </c>
      <c r="BR69" s="175" t="s">
        <v>1012</v>
      </c>
    </row>
    <row r="70" spans="1:70" ht="13.2" x14ac:dyDescent="0.25">
      <c r="A70" s="176">
        <f t="shared" si="4"/>
        <v>4814766.751241954</v>
      </c>
      <c r="B70" s="249" t="s">
        <v>895</v>
      </c>
      <c r="C70" s="253" t="s">
        <v>237</v>
      </c>
      <c r="D70" s="249" t="s">
        <v>323</v>
      </c>
      <c r="E70" s="249" t="s">
        <v>324</v>
      </c>
      <c r="F70" s="249" t="s">
        <v>268</v>
      </c>
      <c r="G70" s="254">
        <v>513703</v>
      </c>
      <c r="H70" s="254">
        <v>4787284</v>
      </c>
      <c r="I70" s="184" t="e">
        <f>VLOOKUP(LEFT(C70,6),#REF!,3,0)</f>
        <v>#REF!</v>
      </c>
      <c r="AQ70" s="175">
        <f>SQRT((G2106-G$2)^2+(H2106-H$2)^2)</f>
        <v>4802354.121976533</v>
      </c>
      <c r="AR70" s="175">
        <v>554872</v>
      </c>
      <c r="AS70" s="175">
        <v>4770191</v>
      </c>
      <c r="AT70" s="175" t="s">
        <v>1013</v>
      </c>
      <c r="AU70" s="175">
        <f>SQRT((G2164-G$2)^2+(H2164-H$2)^2)</f>
        <v>4795870.395191784</v>
      </c>
      <c r="AV70" s="175">
        <v>562566</v>
      </c>
      <c r="AW70" s="175">
        <v>4762761</v>
      </c>
      <c r="AX70" s="175" t="s">
        <v>1019</v>
      </c>
      <c r="AY70" s="175">
        <f>SQRT((G2206-G$2)^2+(H2206-H$2)^2)</f>
        <v>4825871.0069694156</v>
      </c>
      <c r="AZ70" s="175">
        <v>584758</v>
      </c>
      <c r="BA70" s="175">
        <v>4790312</v>
      </c>
      <c r="BB70" s="175" t="s">
        <v>1021</v>
      </c>
      <c r="BC70" s="175">
        <f>SQRT((G2166-G$2)^2+(H2166-H$2)^2)</f>
        <v>4795870.395191784</v>
      </c>
      <c r="BD70" s="175">
        <v>562566</v>
      </c>
      <c r="BE70" s="175">
        <v>4762761</v>
      </c>
      <c r="BF70" s="175" t="s">
        <v>1019</v>
      </c>
      <c r="BG70" s="175">
        <f>SQRT((G1948-G$2)^2+(H1948-H$2)^2)</f>
        <v>4812642.9334336659</v>
      </c>
      <c r="BH70" s="175">
        <v>509052</v>
      </c>
      <c r="BI70" s="175">
        <v>4785645</v>
      </c>
      <c r="BJ70" s="175" t="s">
        <v>1006</v>
      </c>
      <c r="BK70" s="175">
        <f>SQRT((G2241-G$2)^2+(H2241-H$2)^2)</f>
        <v>4814576.4515273822</v>
      </c>
      <c r="BL70" s="175">
        <v>555359</v>
      </c>
      <c r="BM70" s="175">
        <v>4782439</v>
      </c>
      <c r="BN70" s="175" t="s">
        <v>1023</v>
      </c>
      <c r="BO70" s="175">
        <f>SQRT((G2112-G$2)^2+(H2112-H$2)^2)</f>
        <v>4802354.121976533</v>
      </c>
      <c r="BP70" s="175">
        <v>554872</v>
      </c>
      <c r="BQ70" s="175">
        <v>4770191</v>
      </c>
      <c r="BR70" s="175" t="s">
        <v>1013</v>
      </c>
    </row>
    <row r="71" spans="1:70" ht="13.2" x14ac:dyDescent="0.25">
      <c r="A71" s="176">
        <f t="shared" si="4"/>
        <v>4814766.751241954</v>
      </c>
      <c r="B71" s="249" t="s">
        <v>895</v>
      </c>
      <c r="C71" s="253" t="s">
        <v>233</v>
      </c>
      <c r="D71" s="249" t="s">
        <v>323</v>
      </c>
      <c r="E71" s="249" t="s">
        <v>324</v>
      </c>
      <c r="F71" s="249" t="s">
        <v>268</v>
      </c>
      <c r="G71" s="254">
        <v>513703</v>
      </c>
      <c r="H71" s="254">
        <v>4787284</v>
      </c>
      <c r="I71" s="184" t="e">
        <f>VLOOKUP(LEFT(C71,6),#REF!,3,0)</f>
        <v>#REF!</v>
      </c>
      <c r="AQ71" s="175">
        <f>SQRT((G2141-G$2)^2+(H2141-H$2)^2)</f>
        <v>4834225.7396800369</v>
      </c>
      <c r="AR71" s="175">
        <v>595141</v>
      </c>
      <c r="AS71" s="175">
        <v>4797452</v>
      </c>
      <c r="AT71" s="175" t="s">
        <v>1018</v>
      </c>
      <c r="AU71" s="175">
        <f>SQRT((G2184-G$2)^2+(H2184-H$2)^2)</f>
        <v>4796770.5866197105</v>
      </c>
      <c r="AV71" s="175">
        <v>564708</v>
      </c>
      <c r="AW71" s="175">
        <v>4763414</v>
      </c>
      <c r="AX71" s="175" t="s">
        <v>1020</v>
      </c>
      <c r="AY71" s="175">
        <f>SQRT((G2238-G$2)^2+(H2238-H$2)^2)</f>
        <v>4814576.4515273822</v>
      </c>
      <c r="AZ71" s="175">
        <v>555359</v>
      </c>
      <c r="BA71" s="175">
        <v>4782439</v>
      </c>
      <c r="BB71" s="175" t="s">
        <v>1023</v>
      </c>
      <c r="BC71" s="175">
        <f>SQRT((G2185-G$2)^2+(H2185-H$2)^2)</f>
        <v>4796770.5866197105</v>
      </c>
      <c r="BD71" s="175">
        <v>564708</v>
      </c>
      <c r="BE71" s="175">
        <v>4763414</v>
      </c>
      <c r="BF71" s="175" t="s">
        <v>1020</v>
      </c>
      <c r="BG71" s="175">
        <f>SQRT((G1968-G$2)^2+(H1968-H$2)^2)</f>
        <v>4813568.1836393466</v>
      </c>
      <c r="BH71" s="175">
        <v>511673</v>
      </c>
      <c r="BI71" s="175">
        <v>4786296</v>
      </c>
      <c r="BJ71" s="175" t="s">
        <v>1007</v>
      </c>
      <c r="BK71" s="175">
        <f>SQRT((G2262-G$2)^2+(H2262-H$2)^2)</f>
        <v>4823139.2123604519</v>
      </c>
      <c r="BL71" s="175">
        <v>554385</v>
      </c>
      <c r="BM71" s="175">
        <v>4791172</v>
      </c>
      <c r="BN71" s="175" t="s">
        <v>1024</v>
      </c>
      <c r="BO71" s="175">
        <f>SQRT((G2147-G$2)^2+(H2147-H$2)^2)</f>
        <v>4834225.7396800369</v>
      </c>
      <c r="BP71" s="175">
        <v>595141</v>
      </c>
      <c r="BQ71" s="175">
        <v>4797452</v>
      </c>
      <c r="BR71" s="175" t="s">
        <v>1018</v>
      </c>
    </row>
    <row r="72" spans="1:70" ht="13.2" x14ac:dyDescent="0.25">
      <c r="A72" s="176">
        <f t="shared" si="4"/>
        <v>4819226.2768188212</v>
      </c>
      <c r="B72" s="249" t="s">
        <v>896</v>
      </c>
      <c r="C72" s="253" t="s">
        <v>237</v>
      </c>
      <c r="D72" s="249" t="s">
        <v>325</v>
      </c>
      <c r="E72" s="249" t="s">
        <v>290</v>
      </c>
      <c r="F72" s="249" t="s">
        <v>268</v>
      </c>
      <c r="G72" s="254">
        <v>511966</v>
      </c>
      <c r="H72" s="254">
        <v>4791955</v>
      </c>
      <c r="I72" s="184" t="e">
        <f>VLOOKUP(LEFT(C72,6),#REF!,3,0)</f>
        <v>#REF!</v>
      </c>
      <c r="AQ72" s="175">
        <f>SQRT((G2163-G$2)^2+(H2163-H$2)^2)</f>
        <v>4795870.395191784</v>
      </c>
      <c r="AR72" s="175">
        <v>562566</v>
      </c>
      <c r="AS72" s="175">
        <v>4762761</v>
      </c>
      <c r="AT72" s="175" t="s">
        <v>1019</v>
      </c>
      <c r="AU72" s="175">
        <f>SQRT((G2205-G$2)^2+(H2205-H$2)^2)</f>
        <v>4825871.0069694156</v>
      </c>
      <c r="AV72" s="175">
        <v>584758</v>
      </c>
      <c r="AW72" s="175">
        <v>4790312</v>
      </c>
      <c r="AX72" s="175" t="s">
        <v>1021</v>
      </c>
      <c r="AY72" s="175">
        <f>SQRT((G2259-G$2)^2+(H2259-H$2)^2)</f>
        <v>4823139.2123604519</v>
      </c>
      <c r="AZ72" s="175">
        <v>554385</v>
      </c>
      <c r="BA72" s="175">
        <v>4791172</v>
      </c>
      <c r="BB72" s="175" t="s">
        <v>1024</v>
      </c>
      <c r="BC72" s="175">
        <f>SQRT((G2207-G$2)^2+(H2207-H$2)^2)</f>
        <v>4825871.0069694156</v>
      </c>
      <c r="BD72" s="175">
        <v>584758</v>
      </c>
      <c r="BE72" s="175">
        <v>4790312</v>
      </c>
      <c r="BF72" s="175" t="s">
        <v>1021</v>
      </c>
      <c r="BG72" s="175">
        <f>SQRT((G1992-G$2)^2+(H1992-H$2)^2)</f>
        <v>4812784.7941823658</v>
      </c>
      <c r="BH72" s="175">
        <v>538648</v>
      </c>
      <c r="BI72" s="175">
        <v>4782547</v>
      </c>
      <c r="BJ72" s="175" t="s">
        <v>1008</v>
      </c>
      <c r="BK72" s="175">
        <f>SQRT((G2282-G$2)^2+(H2282-H$2)^2)</f>
        <v>4803595.9602208426</v>
      </c>
      <c r="BL72" s="175">
        <v>546241</v>
      </c>
      <c r="BM72" s="175">
        <v>4772437</v>
      </c>
      <c r="BN72" s="175" t="s">
        <v>1025</v>
      </c>
      <c r="BO72" s="175">
        <f>SQRT((G2169-G$2)^2+(H2169-H$2)^2)</f>
        <v>4795870.395191784</v>
      </c>
      <c r="BP72" s="175">
        <v>562566</v>
      </c>
      <c r="BQ72" s="175">
        <v>4762761</v>
      </c>
      <c r="BR72" s="175" t="s">
        <v>1019</v>
      </c>
    </row>
    <row r="73" spans="1:70" ht="13.2" x14ac:dyDescent="0.25">
      <c r="A73" s="176">
        <f t="shared" si="4"/>
        <v>4819226.2768188212</v>
      </c>
      <c r="B73" s="249" t="s">
        <v>896</v>
      </c>
      <c r="C73" s="253" t="s">
        <v>233</v>
      </c>
      <c r="D73" s="249" t="s">
        <v>325</v>
      </c>
      <c r="E73" s="249" t="s">
        <v>290</v>
      </c>
      <c r="F73" s="249" t="s">
        <v>268</v>
      </c>
      <c r="G73" s="254">
        <v>511966</v>
      </c>
      <c r="H73" s="254">
        <v>4791955</v>
      </c>
      <c r="I73" s="184" t="e">
        <f>VLOOKUP(LEFT(C73,6),#REF!,3,0)</f>
        <v>#REF!</v>
      </c>
      <c r="AQ73" s="175">
        <f>SQRT((G2183-G$2)^2+(H2183-H$2)^2)</f>
        <v>4796770.5866197105</v>
      </c>
      <c r="AR73" s="175">
        <v>564708</v>
      </c>
      <c r="AS73" s="175">
        <v>4763414</v>
      </c>
      <c r="AT73" s="175" t="s">
        <v>1020</v>
      </c>
      <c r="AU73" s="175">
        <f>SQRT((G2237-G$2)^2+(H2237-H$2)^2)</f>
        <v>4814576.4515273822</v>
      </c>
      <c r="AV73" s="175">
        <v>555359</v>
      </c>
      <c r="AW73" s="175">
        <v>4782439</v>
      </c>
      <c r="AX73" s="175" t="s">
        <v>1023</v>
      </c>
      <c r="AY73" s="175">
        <f>SQRT((G2300-G$2)^2+(H2300-H$2)^2)</f>
        <v>4800813.063843457</v>
      </c>
      <c r="AZ73" s="175">
        <v>559157</v>
      </c>
      <c r="BA73" s="175">
        <v>4768139</v>
      </c>
      <c r="BB73" s="175" t="s">
        <v>1026</v>
      </c>
      <c r="BC73" s="175">
        <f>SQRT((G2239-G$2)^2+(H2239-H$2)^2)</f>
        <v>4814576.4515273822</v>
      </c>
      <c r="BD73" s="175">
        <v>555359</v>
      </c>
      <c r="BE73" s="175">
        <v>4782439</v>
      </c>
      <c r="BF73" s="175" t="s">
        <v>1023</v>
      </c>
      <c r="BG73" s="175">
        <f>SQRT((G2014-G$2)^2+(H2014-H$2)^2)</f>
        <v>4828976.7216983968</v>
      </c>
      <c r="BH73" s="175">
        <v>464848</v>
      </c>
      <c r="BI73" s="175">
        <v>4806551</v>
      </c>
      <c r="BJ73" s="175" t="s">
        <v>1009</v>
      </c>
      <c r="BK73" s="175">
        <f>SQRT((G2303-G$2)^2+(H2303-H$2)^2)</f>
        <v>4800813.063843457</v>
      </c>
      <c r="BL73" s="175">
        <v>559157</v>
      </c>
      <c r="BM73" s="175">
        <v>4768139</v>
      </c>
      <c r="BN73" s="175" t="s">
        <v>1026</v>
      </c>
      <c r="BO73" s="175">
        <f>SQRT((G2188-G$2)^2+(H2188-H$2)^2)</f>
        <v>4796770.5866197105</v>
      </c>
      <c r="BP73" s="175">
        <v>564708</v>
      </c>
      <c r="BQ73" s="175">
        <v>4763414</v>
      </c>
      <c r="BR73" s="175" t="s">
        <v>1020</v>
      </c>
    </row>
    <row r="74" spans="1:70" ht="13.2" x14ac:dyDescent="0.25">
      <c r="A74" s="176">
        <f t="shared" si="4"/>
        <v>4772171.6872824263</v>
      </c>
      <c r="B74" s="243" t="s">
        <v>1172</v>
      </c>
      <c r="C74" s="253" t="s">
        <v>243</v>
      </c>
      <c r="D74" s="243" t="s">
        <v>1173</v>
      </c>
      <c r="E74" s="243" t="s">
        <v>275</v>
      </c>
      <c r="F74" s="243" t="s">
        <v>850</v>
      </c>
      <c r="G74" s="243">
        <v>522150</v>
      </c>
      <c r="H74" s="243">
        <v>4743520</v>
      </c>
      <c r="I74" s="184" t="e">
        <f>VLOOKUP(LEFT(C74,6),#REF!,3,0)</f>
        <v>#REF!</v>
      </c>
      <c r="AQ74" s="175">
        <f>SQRT((G2204-G$2)^2+(H2204-H$2)^2)</f>
        <v>4825871.0069694156</v>
      </c>
      <c r="AR74" s="175">
        <v>584758</v>
      </c>
      <c r="AS74" s="175">
        <v>4790312</v>
      </c>
      <c r="AT74" s="175" t="s">
        <v>1021</v>
      </c>
      <c r="AU74" s="175">
        <f>SQRT((G2258-G$2)^2+(H2258-H$2)^2)</f>
        <v>4823139.2123604519</v>
      </c>
      <c r="AV74" s="175">
        <v>554385</v>
      </c>
      <c r="AW74" s="175">
        <v>4791172</v>
      </c>
      <c r="AX74" s="175" t="s">
        <v>1024</v>
      </c>
      <c r="AY74" s="175">
        <f>SQRT((G2323-G$2)^2+(H2323-H$2)^2)</f>
        <v>4829594.8887678972</v>
      </c>
      <c r="AZ74" s="175">
        <v>579458</v>
      </c>
      <c r="BA74" s="175">
        <v>4794707</v>
      </c>
      <c r="BB74" s="175" t="s">
        <v>1027</v>
      </c>
      <c r="BC74" s="175">
        <f>SQRT((G2260-G$2)^2+(H2260-H$2)^2)</f>
        <v>4823139.2123604519</v>
      </c>
      <c r="BD74" s="175">
        <v>554385</v>
      </c>
      <c r="BE74" s="175">
        <v>4791172</v>
      </c>
      <c r="BF74" s="175" t="s">
        <v>1024</v>
      </c>
      <c r="BG74" s="175">
        <f>SQRT((G2039-G$2)^2+(H2039-H$2)^2)</f>
        <v>4799013.4191653393</v>
      </c>
      <c r="BH74" s="175">
        <v>554423</v>
      </c>
      <c r="BI74" s="175">
        <v>4766880</v>
      </c>
      <c r="BJ74" s="175" t="s">
        <v>1010</v>
      </c>
      <c r="BK74" s="175">
        <f>SQRT((G2325-G$2)^2+(H2325-H$2)^2)</f>
        <v>4829594.8887678972</v>
      </c>
      <c r="BL74" s="175">
        <v>579458</v>
      </c>
      <c r="BM74" s="175">
        <v>4794707</v>
      </c>
      <c r="BN74" s="175" t="s">
        <v>1027</v>
      </c>
      <c r="BO74" s="175">
        <f>SQRT((G2210-G$2)^2+(H2210-H$2)^2)</f>
        <v>4825871.0069694156</v>
      </c>
      <c r="BP74" s="175">
        <v>584758</v>
      </c>
      <c r="BQ74" s="175">
        <v>4790312</v>
      </c>
      <c r="BR74" s="175" t="s">
        <v>1021</v>
      </c>
    </row>
    <row r="75" spans="1:70" ht="13.2" x14ac:dyDescent="0.25">
      <c r="A75" s="176">
        <f t="shared" si="4"/>
        <v>4820528.4504877683</v>
      </c>
      <c r="B75" s="249" t="s">
        <v>897</v>
      </c>
      <c r="C75" s="253" t="s">
        <v>216</v>
      </c>
      <c r="D75" s="249" t="s">
        <v>326</v>
      </c>
      <c r="E75" s="249" t="s">
        <v>327</v>
      </c>
      <c r="F75" s="249" t="s">
        <v>268</v>
      </c>
      <c r="G75" s="254">
        <v>509089</v>
      </c>
      <c r="H75" s="254">
        <v>4793571</v>
      </c>
      <c r="I75" s="184" t="e">
        <f>VLOOKUP(LEFT(C75,6),#REF!,3,0)</f>
        <v>#REF!</v>
      </c>
      <c r="AQ75" s="175">
        <f>SQRT((G2236-G$2)^2+(H2236-H$2)^2)</f>
        <v>4814576.4515273822</v>
      </c>
      <c r="AR75" s="175">
        <v>555359</v>
      </c>
      <c r="AS75" s="175">
        <v>4782439</v>
      </c>
      <c r="AT75" s="175" t="s">
        <v>1023</v>
      </c>
      <c r="AU75" s="175">
        <f>SQRT((G2279-G$2)^2+(H2279-H$2)^2)</f>
        <v>4803595.9602208426</v>
      </c>
      <c r="AV75" s="175">
        <v>546241</v>
      </c>
      <c r="AW75" s="175">
        <v>4772437</v>
      </c>
      <c r="AX75" s="175" t="s">
        <v>1025</v>
      </c>
      <c r="AY75" s="175">
        <f>SQRT((G2341-G$2)^2+(H2341-H$2)^2)</f>
        <v>4821520.8156909375</v>
      </c>
      <c r="AZ75" s="175">
        <v>580515</v>
      </c>
      <c r="BA75" s="175">
        <v>4786446</v>
      </c>
      <c r="BB75" s="175" t="s">
        <v>1028</v>
      </c>
      <c r="BC75" s="175">
        <f>SQRT((G2280-G$2)^2+(H2280-H$2)^2)</f>
        <v>4803595.9602208426</v>
      </c>
      <c r="BD75" s="175">
        <v>546241</v>
      </c>
      <c r="BE75" s="175">
        <v>4772437</v>
      </c>
      <c r="BF75" s="175" t="s">
        <v>1025</v>
      </c>
      <c r="BG75" s="175">
        <f>SQRT((G2066-G$2)^2+(H2066-H$2)^2)</f>
        <v>4831069.9199971221</v>
      </c>
      <c r="BH75" s="175">
        <v>589035</v>
      </c>
      <c r="BI75" s="175">
        <v>4795026</v>
      </c>
      <c r="BJ75" s="175" t="s">
        <v>1011</v>
      </c>
      <c r="BK75" s="175">
        <f>SQRT((G2344-G$2)^2+(H2344-H$2)^2)</f>
        <v>4821520.8156909375</v>
      </c>
      <c r="BL75" s="175">
        <v>580515</v>
      </c>
      <c r="BM75" s="175">
        <v>4786446</v>
      </c>
      <c r="BN75" s="175" t="s">
        <v>1028</v>
      </c>
      <c r="BO75" s="175">
        <f>SQRT((G2242-G$2)^2+(H2242-H$2)^2)</f>
        <v>4814576.4515273822</v>
      </c>
      <c r="BP75" s="175">
        <v>555359</v>
      </c>
      <c r="BQ75" s="175">
        <v>4782439</v>
      </c>
      <c r="BR75" s="175" t="s">
        <v>1023</v>
      </c>
    </row>
    <row r="76" spans="1:70" ht="13.2" x14ac:dyDescent="0.25">
      <c r="A76" s="176">
        <f t="shared" si="4"/>
        <v>4820528.4504877683</v>
      </c>
      <c r="B76" s="249" t="s">
        <v>897</v>
      </c>
      <c r="C76" s="253" t="s">
        <v>218</v>
      </c>
      <c r="D76" s="249" t="s">
        <v>326</v>
      </c>
      <c r="E76" s="249" t="s">
        <v>327</v>
      </c>
      <c r="F76" s="249" t="s">
        <v>268</v>
      </c>
      <c r="G76" s="254">
        <v>509089</v>
      </c>
      <c r="H76" s="254">
        <v>4793571</v>
      </c>
      <c r="I76" s="184" t="e">
        <f>VLOOKUP(LEFT(C76,6),#REF!,3,0)</f>
        <v>#REF!</v>
      </c>
      <c r="AQ76" s="175">
        <f>SQRT((G2257-G$2)^2+(H2257-H$2)^2)</f>
        <v>4823139.2123604519</v>
      </c>
      <c r="AR76" s="175">
        <v>554385</v>
      </c>
      <c r="AS76" s="175">
        <v>4791172</v>
      </c>
      <c r="AT76" s="175" t="s">
        <v>1024</v>
      </c>
      <c r="AU76" s="175">
        <f>SQRT((G2299-G$2)^2+(H2299-H$2)^2)</f>
        <v>4800813.063843457</v>
      </c>
      <c r="AV76" s="175">
        <v>559157</v>
      </c>
      <c r="AW76" s="175">
        <v>4768139</v>
      </c>
      <c r="AX76" s="175" t="s">
        <v>1026</v>
      </c>
      <c r="AY76" s="175">
        <f>SQRT((G2356-G$2)^2+(H2356-H$2)^2)</f>
        <v>4830518.6887592105</v>
      </c>
      <c r="AZ76" s="175">
        <v>585726</v>
      </c>
      <c r="BA76" s="175">
        <v>4794876</v>
      </c>
      <c r="BB76" s="175" t="s">
        <v>1029</v>
      </c>
      <c r="BC76" s="175">
        <f>SQRT((G2301-G$2)^2+(H2301-H$2)^2)</f>
        <v>4800813.063843457</v>
      </c>
      <c r="BD76" s="175">
        <v>559157</v>
      </c>
      <c r="BE76" s="175">
        <v>4768139</v>
      </c>
      <c r="BF76" s="175" t="s">
        <v>1026</v>
      </c>
      <c r="BG76" s="175">
        <f>SQRT((G2088-G$2)^2+(H2088-H$2)^2)</f>
        <v>4826237.813236828</v>
      </c>
      <c r="BH76" s="175">
        <v>583179</v>
      </c>
      <c r="BI76" s="175">
        <v>4790874</v>
      </c>
      <c r="BJ76" s="175" t="s">
        <v>1012</v>
      </c>
      <c r="BK76" s="175">
        <f>SQRT((G2359-G$2)^2+(H2359-H$2)^2)</f>
        <v>4830518.6887592105</v>
      </c>
      <c r="BL76" s="175">
        <v>585726</v>
      </c>
      <c r="BM76" s="175">
        <v>4794876</v>
      </c>
      <c r="BN76" s="175" t="s">
        <v>1029</v>
      </c>
      <c r="BO76" s="175">
        <f>SQRT((G2263-G$2)^2+(H2263-H$2)^2)</f>
        <v>4823139.2123604519</v>
      </c>
      <c r="BP76" s="175">
        <v>554385</v>
      </c>
      <c r="BQ76" s="175">
        <v>4791172</v>
      </c>
      <c r="BR76" s="175" t="s">
        <v>1024</v>
      </c>
    </row>
    <row r="77" spans="1:70" ht="13.2" x14ac:dyDescent="0.25">
      <c r="A77" s="176">
        <f t="shared" si="4"/>
        <v>4820528.4504877683</v>
      </c>
      <c r="B77" s="249" t="s">
        <v>897</v>
      </c>
      <c r="C77" s="253" t="s">
        <v>225</v>
      </c>
      <c r="D77" s="249" t="s">
        <v>326</v>
      </c>
      <c r="E77" s="249" t="s">
        <v>327</v>
      </c>
      <c r="F77" s="249" t="s">
        <v>268</v>
      </c>
      <c r="G77" s="254">
        <v>509089</v>
      </c>
      <c r="H77" s="254">
        <v>4793571</v>
      </c>
      <c r="I77" s="184" t="e">
        <f>VLOOKUP(LEFT(C77,6),#REF!,3,0)</f>
        <v>#REF!</v>
      </c>
      <c r="AQ77" s="175">
        <f>SQRT((G2278-G$2)^2+(H2278-H$2)^2)</f>
        <v>4803595.9602208426</v>
      </c>
      <c r="AR77" s="175">
        <v>546241</v>
      </c>
      <c r="AS77" s="175">
        <v>4772437</v>
      </c>
      <c r="AT77" s="175" t="s">
        <v>1025</v>
      </c>
      <c r="AU77" s="175">
        <f>SQRT((G2322-G$2)^2+(H2322-H$2)^2)</f>
        <v>4829594.8887678972</v>
      </c>
      <c r="AV77" s="175">
        <v>579458</v>
      </c>
      <c r="AW77" s="175">
        <v>4794707</v>
      </c>
      <c r="AX77" s="175" t="s">
        <v>1027</v>
      </c>
      <c r="AY77" s="175">
        <f>SQRT((G2372-G$2)^2+(H2372-H$2)^2)</f>
        <v>4830698.1800200474</v>
      </c>
      <c r="AZ77" s="175">
        <v>590632</v>
      </c>
      <c r="BA77" s="175">
        <v>4794455</v>
      </c>
      <c r="BB77" s="175" t="s">
        <v>1030</v>
      </c>
      <c r="BC77" s="175">
        <f>SQRT((G2324-G$2)^2+(H2324-H$2)^2)</f>
        <v>4829594.8887678972</v>
      </c>
      <c r="BD77" s="175">
        <v>579458</v>
      </c>
      <c r="BE77" s="175">
        <v>4794707</v>
      </c>
      <c r="BF77" s="175" t="s">
        <v>1027</v>
      </c>
      <c r="BG77" s="175">
        <f>SQRT((G2110-G$2)^2+(H2110-H$2)^2)</f>
        <v>4802354.121976533</v>
      </c>
      <c r="BH77" s="175">
        <v>554872</v>
      </c>
      <c r="BI77" s="175">
        <v>4770191</v>
      </c>
      <c r="BJ77" s="175" t="s">
        <v>1013</v>
      </c>
      <c r="BK77" s="175">
        <f>SQRT((G2375-G$2)^2+(H2375-H$2)^2)</f>
        <v>4830698.1800200474</v>
      </c>
      <c r="BL77" s="175">
        <v>590632</v>
      </c>
      <c r="BM77" s="175">
        <v>4794455</v>
      </c>
      <c r="BN77" s="175" t="s">
        <v>1030</v>
      </c>
      <c r="BO77" s="175">
        <f>SQRT((G2283-G$2)^2+(H2283-H$2)^2)</f>
        <v>4803595.9602208426</v>
      </c>
      <c r="BP77" s="175">
        <v>546241</v>
      </c>
      <c r="BQ77" s="175">
        <v>4772437</v>
      </c>
      <c r="BR77" s="175" t="s">
        <v>1025</v>
      </c>
    </row>
    <row r="78" spans="1:70" ht="13.2" x14ac:dyDescent="0.25">
      <c r="A78" s="176">
        <f t="shared" si="4"/>
        <v>4820528.4504877683</v>
      </c>
      <c r="B78" s="249" t="s">
        <v>897</v>
      </c>
      <c r="C78" s="253" t="s">
        <v>222</v>
      </c>
      <c r="D78" s="249" t="s">
        <v>326</v>
      </c>
      <c r="E78" s="249" t="s">
        <v>327</v>
      </c>
      <c r="F78" s="249" t="s">
        <v>268</v>
      </c>
      <c r="G78" s="254">
        <v>509089</v>
      </c>
      <c r="H78" s="254">
        <v>4793571</v>
      </c>
      <c r="I78" s="184" t="e">
        <f>VLOOKUP(LEFT(C78,6),#REF!,3,0)</f>
        <v>#REF!</v>
      </c>
      <c r="AQ78" s="175">
        <f>SQRT((G2298-G$2)^2+(H2298-H$2)^2)</f>
        <v>4800813.063843457</v>
      </c>
      <c r="AR78" s="175">
        <v>559157</v>
      </c>
      <c r="AS78" s="175">
        <v>4768139</v>
      </c>
      <c r="AT78" s="175" t="s">
        <v>1026</v>
      </c>
      <c r="AU78" s="175">
        <f>SQRT((G2340-G$2)^2+(H2340-H$2)^2)</f>
        <v>4821520.8156909375</v>
      </c>
      <c r="AV78" s="175">
        <v>580515</v>
      </c>
      <c r="AW78" s="175">
        <v>4786446</v>
      </c>
      <c r="AX78" s="175" t="s">
        <v>1028</v>
      </c>
      <c r="AY78" s="175">
        <f>SQRT((G2396-G$2)^2+(H2396-H$2)^2)</f>
        <v>4829598.1070581842</v>
      </c>
      <c r="AZ78" s="175">
        <v>579460</v>
      </c>
      <c r="BA78" s="175">
        <v>4794710</v>
      </c>
      <c r="BB78" s="175" t="s">
        <v>1031</v>
      </c>
      <c r="BC78" s="175">
        <f>SQRT((G2342-G$2)^2+(H2342-H$2)^2)</f>
        <v>4821520.8156909375</v>
      </c>
      <c r="BD78" s="175">
        <v>580515</v>
      </c>
      <c r="BE78" s="175">
        <v>4786446</v>
      </c>
      <c r="BF78" s="175" t="s">
        <v>1028</v>
      </c>
      <c r="BG78" s="175">
        <f>SQRT((G2130-G$2)^2+(H2130-H$2)^2)</f>
        <v>4834390.4553995226</v>
      </c>
      <c r="BH78" s="175">
        <v>594907</v>
      </c>
      <c r="BI78" s="175">
        <v>4797647</v>
      </c>
      <c r="BJ78" s="175" t="s">
        <v>1017</v>
      </c>
      <c r="BK78" s="175">
        <f>SQRT((G2398-G$2)^2+(H2398-H$2)^2)</f>
        <v>4829598.1070581842</v>
      </c>
      <c r="BL78" s="175">
        <v>579460</v>
      </c>
      <c r="BM78" s="175">
        <v>4794710</v>
      </c>
      <c r="BN78" s="175" t="s">
        <v>1031</v>
      </c>
      <c r="BO78" s="175">
        <f>SQRT((G2304-G$2)^2+(H2304-H$2)^2)</f>
        <v>4800813.063843457</v>
      </c>
      <c r="BP78" s="175">
        <v>559157</v>
      </c>
      <c r="BQ78" s="175">
        <v>4768139</v>
      </c>
      <c r="BR78" s="175" t="s">
        <v>1026</v>
      </c>
    </row>
    <row r="79" spans="1:70" ht="13.2" x14ac:dyDescent="0.25">
      <c r="A79" s="176">
        <f t="shared" si="4"/>
        <v>4820528.4504877683</v>
      </c>
      <c r="B79" s="249" t="s">
        <v>897</v>
      </c>
      <c r="C79" s="253" t="s">
        <v>221</v>
      </c>
      <c r="D79" s="249" t="s">
        <v>326</v>
      </c>
      <c r="E79" s="249" t="s">
        <v>327</v>
      </c>
      <c r="F79" s="249" t="s">
        <v>268</v>
      </c>
      <c r="G79" s="254">
        <v>509089</v>
      </c>
      <c r="H79" s="254">
        <v>4793571</v>
      </c>
      <c r="I79" s="184" t="e">
        <f>VLOOKUP(LEFT(C79,6),#REF!,3,0)</f>
        <v>#REF!</v>
      </c>
      <c r="AQ79" s="175">
        <f>SQRT((G2321-G$2)^2+(H2321-H$2)^2)</f>
        <v>4829594.8887678972</v>
      </c>
      <c r="AR79" s="175">
        <v>579458</v>
      </c>
      <c r="AS79" s="175">
        <v>4794707</v>
      </c>
      <c r="AT79" s="175" t="s">
        <v>1027</v>
      </c>
      <c r="AU79" s="175">
        <f>SQRT((G2355-G$2)^2+(H2355-H$2)^2)</f>
        <v>4830518.6887592105</v>
      </c>
      <c r="AV79" s="175">
        <v>585726</v>
      </c>
      <c r="AW79" s="175">
        <v>4794876</v>
      </c>
      <c r="AX79" s="175" t="s">
        <v>1029</v>
      </c>
      <c r="AY79" s="175">
        <f>SQRT((G2418-G$2)^2+(H2418-H$2)^2)</f>
        <v>4833671.5846422585</v>
      </c>
      <c r="AZ79" s="175">
        <v>591183</v>
      </c>
      <c r="BA79" s="175">
        <v>4797383</v>
      </c>
      <c r="BB79" s="175" t="s">
        <v>1032</v>
      </c>
      <c r="BC79" s="175">
        <f>SQRT((G2357-G$2)^2+(H2357-H$2)^2)</f>
        <v>4830518.6887592105</v>
      </c>
      <c r="BD79" s="175">
        <v>585726</v>
      </c>
      <c r="BE79" s="175">
        <v>4794876</v>
      </c>
      <c r="BF79" s="175" t="s">
        <v>1029</v>
      </c>
      <c r="BG79" s="175">
        <f>SQRT((G2145-G$2)^2+(H2145-H$2)^2)</f>
        <v>4834225.7396800369</v>
      </c>
      <c r="BH79" s="175">
        <v>595141</v>
      </c>
      <c r="BI79" s="175">
        <v>4797452</v>
      </c>
      <c r="BJ79" s="175" t="s">
        <v>1018</v>
      </c>
      <c r="BK79" s="175">
        <f>SQRT((G2421-G$2)^2+(H2421-H$2)^2)</f>
        <v>4833671.5846422585</v>
      </c>
      <c r="BL79" s="175">
        <v>591183</v>
      </c>
      <c r="BM79" s="175">
        <v>4797383</v>
      </c>
      <c r="BN79" s="175" t="s">
        <v>1032</v>
      </c>
      <c r="BO79" s="175">
        <f>SQRT((G2326-G$2)^2+(H2326-H$2)^2)</f>
        <v>4829594.8887678972</v>
      </c>
      <c r="BP79" s="175">
        <v>579458</v>
      </c>
      <c r="BQ79" s="175">
        <v>4794707</v>
      </c>
      <c r="BR79" s="175" t="s">
        <v>1027</v>
      </c>
    </row>
    <row r="80" spans="1:70" ht="13.2" x14ac:dyDescent="0.25">
      <c r="A80" s="176">
        <f t="shared" si="4"/>
        <v>4820528.4504877683</v>
      </c>
      <c r="B80" s="249" t="s">
        <v>897</v>
      </c>
      <c r="C80" s="253" t="s">
        <v>220</v>
      </c>
      <c r="D80" s="249" t="s">
        <v>326</v>
      </c>
      <c r="E80" s="249" t="s">
        <v>327</v>
      </c>
      <c r="F80" s="249" t="s">
        <v>268</v>
      </c>
      <c r="G80" s="254">
        <v>509089</v>
      </c>
      <c r="H80" s="254">
        <v>4793571</v>
      </c>
      <c r="I80" s="184" t="e">
        <f>VLOOKUP(LEFT(C80,6),#REF!,3,0)</f>
        <v>#REF!</v>
      </c>
      <c r="AQ80" s="175">
        <f>SQRT((G2339-G$2)^2+(H2339-H$2)^2)</f>
        <v>4821520.8156909375</v>
      </c>
      <c r="AR80" s="175">
        <v>580515</v>
      </c>
      <c r="AS80" s="175">
        <v>4786446</v>
      </c>
      <c r="AT80" s="175" t="s">
        <v>1028</v>
      </c>
      <c r="AU80" s="175">
        <f>SQRT((G2371-G$2)^2+(H2371-H$2)^2)</f>
        <v>4830698.1800200474</v>
      </c>
      <c r="AV80" s="175">
        <v>590632</v>
      </c>
      <c r="AW80" s="175">
        <v>4794455</v>
      </c>
      <c r="AX80" s="175" t="s">
        <v>1030</v>
      </c>
      <c r="AY80" s="175">
        <f>SQRT((G2440-G$2)^2+(H2440-H$2)^2)</f>
        <v>4813077.8699846528</v>
      </c>
      <c r="AZ80" s="175">
        <v>560810</v>
      </c>
      <c r="BA80" s="175">
        <v>4780294</v>
      </c>
      <c r="BB80" s="175" t="s">
        <v>1034</v>
      </c>
      <c r="BC80" s="175">
        <f>SQRT((G2373-G$2)^2+(H2373-H$2)^2)</f>
        <v>4830698.1800200474</v>
      </c>
      <c r="BD80" s="175">
        <v>590632</v>
      </c>
      <c r="BE80" s="175">
        <v>4794455</v>
      </c>
      <c r="BF80" s="175" t="s">
        <v>1030</v>
      </c>
      <c r="BG80" s="175">
        <f>SQRT((G2167-G$2)^2+(H2167-H$2)^2)</f>
        <v>4795870.395191784</v>
      </c>
      <c r="BH80" s="175">
        <v>562566</v>
      </c>
      <c r="BI80" s="175">
        <v>4762761</v>
      </c>
      <c r="BJ80" s="175" t="s">
        <v>1019</v>
      </c>
      <c r="BK80" s="175">
        <f>SQRT((G2472-G$2)^2+(H2472-H$2)^2)</f>
        <v>4799703.8965987265</v>
      </c>
      <c r="BL80" s="175">
        <v>562745</v>
      </c>
      <c r="BM80" s="175">
        <v>4766600</v>
      </c>
      <c r="BN80" s="175" t="s">
        <v>1035</v>
      </c>
      <c r="BO80" s="175">
        <f>SQRT((G2345-G$2)^2+(H2345-H$2)^2)</f>
        <v>4821520.8156909375</v>
      </c>
      <c r="BP80" s="175">
        <v>580515</v>
      </c>
      <c r="BQ80" s="175">
        <v>4786446</v>
      </c>
      <c r="BR80" s="175" t="s">
        <v>1028</v>
      </c>
    </row>
    <row r="81" spans="1:70" ht="13.2" x14ac:dyDescent="0.25">
      <c r="A81" s="176">
        <f t="shared" si="4"/>
        <v>4820528.4504877683</v>
      </c>
      <c r="B81" s="249" t="s">
        <v>897</v>
      </c>
      <c r="C81" s="253" t="s">
        <v>259</v>
      </c>
      <c r="D81" s="249" t="s">
        <v>326</v>
      </c>
      <c r="E81" s="249" t="s">
        <v>327</v>
      </c>
      <c r="F81" s="249" t="s">
        <v>268</v>
      </c>
      <c r="G81" s="254">
        <v>509089</v>
      </c>
      <c r="H81" s="254">
        <v>4793571</v>
      </c>
      <c r="I81" s="184" t="e">
        <f>VLOOKUP(LEFT(C81,6),#REF!,3,0)</f>
        <v>#REF!</v>
      </c>
      <c r="AQ81" s="175">
        <f>SQRT((G2354-G$2)^2+(H2354-H$2)^2)</f>
        <v>4830518.6887592105</v>
      </c>
      <c r="AR81" s="175">
        <v>585726</v>
      </c>
      <c r="AS81" s="175">
        <v>4794876</v>
      </c>
      <c r="AT81" s="175" t="s">
        <v>1029</v>
      </c>
      <c r="AU81" s="175">
        <f>SQRT((G2395-G$2)^2+(H2395-H$2)^2)</f>
        <v>4829598.1070581842</v>
      </c>
      <c r="AV81" s="175">
        <v>579460</v>
      </c>
      <c r="AW81" s="175">
        <v>4794710</v>
      </c>
      <c r="AX81" s="175" t="s">
        <v>1031</v>
      </c>
      <c r="AY81" s="175">
        <f>SQRT((G2469-G$2)^2+(H2469-H$2)^2)</f>
        <v>4799703.8965987265</v>
      </c>
      <c r="AZ81" s="175">
        <v>562745</v>
      </c>
      <c r="BA81" s="175">
        <v>4766600</v>
      </c>
      <c r="BB81" s="175" t="s">
        <v>1035</v>
      </c>
      <c r="BC81" s="175">
        <f>SQRT((G2397-G$2)^2+(H2397-H$2)^2)</f>
        <v>4829598.1070581842</v>
      </c>
      <c r="BD81" s="175">
        <v>579460</v>
      </c>
      <c r="BE81" s="175">
        <v>4794710</v>
      </c>
      <c r="BF81" s="175" t="s">
        <v>1031</v>
      </c>
      <c r="BG81" s="175">
        <f>SQRT((G2186-G$2)^2+(H2186-H$2)^2)</f>
        <v>4796770.5866197105</v>
      </c>
      <c r="BH81" s="175">
        <v>564708</v>
      </c>
      <c r="BI81" s="175">
        <v>4763414</v>
      </c>
      <c r="BJ81" s="175" t="s">
        <v>1020</v>
      </c>
      <c r="BK81" s="175">
        <f>SQRT((G2493-G$2)^2+(H2493-H$2)^2)</f>
        <v>4835666.6915974468</v>
      </c>
      <c r="BL81" s="175">
        <v>597073</v>
      </c>
      <c r="BM81" s="175">
        <v>4798664</v>
      </c>
      <c r="BN81" s="175" t="s">
        <v>1036</v>
      </c>
      <c r="BO81" s="175">
        <f>SQRT((G2360-G$2)^2+(H2360-H$2)^2)</f>
        <v>4830518.6887592105</v>
      </c>
      <c r="BP81" s="175">
        <v>585726</v>
      </c>
      <c r="BQ81" s="175">
        <v>4794876</v>
      </c>
      <c r="BR81" s="175" t="s">
        <v>1029</v>
      </c>
    </row>
    <row r="82" spans="1:70" ht="13.2" x14ac:dyDescent="0.25">
      <c r="A82" s="176">
        <f t="shared" si="4"/>
        <v>4820528.4504877683</v>
      </c>
      <c r="B82" s="249" t="s">
        <v>897</v>
      </c>
      <c r="C82" s="253" t="s">
        <v>226</v>
      </c>
      <c r="D82" s="249" t="s">
        <v>326</v>
      </c>
      <c r="E82" s="249" t="s">
        <v>327</v>
      </c>
      <c r="F82" s="249" t="s">
        <v>268</v>
      </c>
      <c r="G82" s="254">
        <v>509089</v>
      </c>
      <c r="H82" s="254">
        <v>4793571</v>
      </c>
      <c r="I82" s="184" t="e">
        <f>VLOOKUP(LEFT(C82,6),#REF!,3,0)</f>
        <v>#REF!</v>
      </c>
      <c r="AQ82" s="175">
        <f>SQRT((G2370-G$2)^2+(H2370-H$2)^2)</f>
        <v>4830698.1800200474</v>
      </c>
      <c r="AR82" s="175">
        <v>590632</v>
      </c>
      <c r="AS82" s="175">
        <v>4794455</v>
      </c>
      <c r="AT82" s="175" t="s">
        <v>1030</v>
      </c>
      <c r="AU82" s="175">
        <f>SQRT((G2417-G$2)^2+(H2417-H$2)^2)</f>
        <v>4833671.5846422585</v>
      </c>
      <c r="AV82" s="175">
        <v>591183</v>
      </c>
      <c r="AW82" s="175">
        <v>4797383</v>
      </c>
      <c r="AX82" s="175" t="s">
        <v>1032</v>
      </c>
      <c r="AY82" s="175">
        <f>SQRT((G2490-G$2)^2+(H2490-H$2)^2)</f>
        <v>4835666.6915974468</v>
      </c>
      <c r="AZ82" s="175">
        <v>597073</v>
      </c>
      <c r="BA82" s="175">
        <v>4798664</v>
      </c>
      <c r="BB82" s="175" t="s">
        <v>1036</v>
      </c>
      <c r="BC82" s="175">
        <f>SQRT((G2419-G$2)^2+(H2419-H$2)^2)</f>
        <v>4833671.5846422585</v>
      </c>
      <c r="BD82" s="175">
        <v>591183</v>
      </c>
      <c r="BE82" s="175">
        <v>4797383</v>
      </c>
      <c r="BF82" s="175" t="s">
        <v>1032</v>
      </c>
      <c r="BG82" s="175">
        <f>SQRT((G2208-G$2)^2+(H2208-H$2)^2)</f>
        <v>4825871.0069694156</v>
      </c>
      <c r="BH82" s="175">
        <v>584758</v>
      </c>
      <c r="BI82" s="175">
        <v>4790312</v>
      </c>
      <c r="BJ82" s="175" t="s">
        <v>1021</v>
      </c>
      <c r="BK82" s="175">
        <f>SQRT((G2523-G$2)^2+(H2523-H$2)^2)</f>
        <v>4804696.7546491418</v>
      </c>
      <c r="BL82" s="175">
        <v>568930</v>
      </c>
      <c r="BM82" s="175">
        <v>4770894</v>
      </c>
      <c r="BN82" s="175" t="s">
        <v>1038</v>
      </c>
      <c r="BO82" s="175">
        <f>SQRT((G2376-G$2)^2+(H2376-H$2)^2)</f>
        <v>4830698.1800200474</v>
      </c>
      <c r="BP82" s="175">
        <v>590632</v>
      </c>
      <c r="BQ82" s="175">
        <v>4794455</v>
      </c>
      <c r="BR82" s="175" t="s">
        <v>1030</v>
      </c>
    </row>
    <row r="83" spans="1:70" ht="13.2" x14ac:dyDescent="0.25">
      <c r="A83" s="176">
        <f t="shared" si="4"/>
        <v>4826262.8586205291</v>
      </c>
      <c r="B83" s="243" t="s">
        <v>1168</v>
      </c>
      <c r="C83" s="253" t="s">
        <v>271</v>
      </c>
      <c r="D83" s="243" t="s">
        <v>1169</v>
      </c>
      <c r="E83" s="243" t="s">
        <v>852</v>
      </c>
      <c r="F83" s="243" t="s">
        <v>268</v>
      </c>
      <c r="G83" s="243">
        <v>491410</v>
      </c>
      <c r="H83" s="243">
        <v>4801180</v>
      </c>
      <c r="I83" s="184" t="e">
        <f>VLOOKUP(LEFT(C83,6),#REF!,3,0)</f>
        <v>#REF!</v>
      </c>
      <c r="AQ83" s="175">
        <f>SQRT((G2394-G$2)^2+(H2394-H$2)^2)</f>
        <v>4829598.1070581842</v>
      </c>
      <c r="AR83" s="175">
        <v>579460</v>
      </c>
      <c r="AS83" s="175">
        <v>4794710</v>
      </c>
      <c r="AT83" s="175" t="s">
        <v>1031</v>
      </c>
      <c r="AU83" s="175">
        <f>SQRT((G2439-G$2)^2+(H2439-H$2)^2)</f>
        <v>4813077.8699846528</v>
      </c>
      <c r="AV83" s="175">
        <v>560810</v>
      </c>
      <c r="AW83" s="175">
        <v>4780294</v>
      </c>
      <c r="AX83" s="175" t="s">
        <v>1034</v>
      </c>
      <c r="AY83" s="175">
        <f>SQRT((G2520-G$2)^2+(H2520-H$2)^2)</f>
        <v>4804696.7546491418</v>
      </c>
      <c r="AZ83" s="175">
        <v>568930</v>
      </c>
      <c r="BA83" s="175">
        <v>4770894</v>
      </c>
      <c r="BB83" s="175" t="s">
        <v>1038</v>
      </c>
      <c r="BC83" s="175">
        <f>SQRT((G2441-G$2)^2+(H2441-H$2)^2)</f>
        <v>4813077.8699846528</v>
      </c>
      <c r="BD83" s="175">
        <v>560810</v>
      </c>
      <c r="BE83" s="175">
        <v>4780294</v>
      </c>
      <c r="BF83" s="175" t="s">
        <v>1034</v>
      </c>
      <c r="BG83" s="175">
        <f>SQRT((G2240-G$2)^2+(H2240-H$2)^2)</f>
        <v>4814576.4515273822</v>
      </c>
      <c r="BH83" s="175">
        <v>555359</v>
      </c>
      <c r="BI83" s="175">
        <v>4782439</v>
      </c>
      <c r="BJ83" s="175" t="s">
        <v>1023</v>
      </c>
      <c r="BK83" s="175">
        <f>SQRT((G2621-G$2)^2+(H2621-H$2)^2)</f>
        <v>4774552.2497013267</v>
      </c>
      <c r="BL83" s="175">
        <v>524118</v>
      </c>
      <c r="BM83" s="175">
        <v>4745698</v>
      </c>
      <c r="BN83" s="175" t="s">
        <v>1047</v>
      </c>
      <c r="BO83" s="175">
        <f>SQRT((G2399-G$2)^2+(H2399-H$2)^2)</f>
        <v>4829598.1070581842</v>
      </c>
      <c r="BP83" s="175">
        <v>579460</v>
      </c>
      <c r="BQ83" s="175">
        <v>4794710</v>
      </c>
      <c r="BR83" s="175" t="s">
        <v>1031</v>
      </c>
    </row>
    <row r="84" spans="1:70" ht="13.2" x14ac:dyDescent="0.25">
      <c r="A84" s="176">
        <f t="shared" si="4"/>
        <v>4826262.8586205291</v>
      </c>
      <c r="B84" s="243" t="s">
        <v>1168</v>
      </c>
      <c r="C84" s="253" t="s">
        <v>243</v>
      </c>
      <c r="D84" s="243" t="s">
        <v>1169</v>
      </c>
      <c r="E84" s="243" t="s">
        <v>852</v>
      </c>
      <c r="F84" s="243" t="s">
        <v>268</v>
      </c>
      <c r="G84" s="243">
        <v>491410</v>
      </c>
      <c r="H84" s="243">
        <v>4801180</v>
      </c>
      <c r="I84" s="184" t="e">
        <f>VLOOKUP(LEFT(C84,6),#REF!,3,0)</f>
        <v>#REF!</v>
      </c>
      <c r="AQ84" s="175">
        <f>SQRT((G2416-G$2)^2+(H2416-H$2)^2)</f>
        <v>4833671.5846422585</v>
      </c>
      <c r="AR84" s="175">
        <v>591183</v>
      </c>
      <c r="AS84" s="175">
        <v>4797383</v>
      </c>
      <c r="AT84" s="175" t="s">
        <v>1032</v>
      </c>
      <c r="AU84" s="175">
        <f>SQRT((G2468-G$2)^2+(H2468-H$2)^2)</f>
        <v>4799703.8965987265</v>
      </c>
      <c r="AV84" s="175">
        <v>562745</v>
      </c>
      <c r="AW84" s="175">
        <v>4766600</v>
      </c>
      <c r="AX84" s="175" t="s">
        <v>1035</v>
      </c>
      <c r="AY84" s="175">
        <f>SQRT((G2618-G$2)^2+(H2618-H$2)^2)</f>
        <v>4774552.2497013267</v>
      </c>
      <c r="AZ84" s="175">
        <v>524118</v>
      </c>
      <c r="BA84" s="175">
        <v>4745698</v>
      </c>
      <c r="BB84" s="175" t="s">
        <v>1047</v>
      </c>
      <c r="BC84" s="175">
        <f>SQRT((G2470-G$2)^2+(H2470-H$2)^2)</f>
        <v>4799703.8965987265</v>
      </c>
      <c r="BD84" s="175">
        <v>562745</v>
      </c>
      <c r="BE84" s="175">
        <v>4766600</v>
      </c>
      <c r="BF84" s="175" t="s">
        <v>1035</v>
      </c>
      <c r="BG84" s="175">
        <f>SQRT((G2261-G$2)^2+(H2261-H$2)^2)</f>
        <v>4823139.2123604519</v>
      </c>
      <c r="BH84" s="175">
        <v>554385</v>
      </c>
      <c r="BI84" s="175">
        <v>4791172</v>
      </c>
      <c r="BJ84" s="175" t="s">
        <v>1024</v>
      </c>
      <c r="BK84" s="175">
        <f>SQRT((G2652-G$2)^2+(H2652-H$2)^2)</f>
        <v>4815259.6116670594</v>
      </c>
      <c r="BL84" s="175">
        <v>520054</v>
      </c>
      <c r="BM84" s="175">
        <v>4787094</v>
      </c>
      <c r="BN84" s="175" t="s">
        <v>1048</v>
      </c>
      <c r="BO84" s="175">
        <f>SQRT((G2422-G$2)^2+(H2422-H$2)^2)</f>
        <v>4833671.5846422585</v>
      </c>
      <c r="BP84" s="175">
        <v>591183</v>
      </c>
      <c r="BQ84" s="175">
        <v>4797383</v>
      </c>
      <c r="BR84" s="175" t="s">
        <v>1032</v>
      </c>
    </row>
    <row r="85" spans="1:70" ht="13.2" x14ac:dyDescent="0.25">
      <c r="A85" s="176">
        <f t="shared" si="4"/>
        <v>4772181.1745259631</v>
      </c>
      <c r="B85" s="243" t="s">
        <v>1166</v>
      </c>
      <c r="C85" s="253" t="s">
        <v>271</v>
      </c>
      <c r="D85" s="243" t="s">
        <v>1167</v>
      </c>
      <c r="E85" s="243" t="s">
        <v>692</v>
      </c>
      <c r="F85" s="243" t="s">
        <v>850</v>
      </c>
      <c r="G85" s="243">
        <v>517400</v>
      </c>
      <c r="H85" s="243">
        <v>4744050</v>
      </c>
      <c r="I85" s="184" t="e">
        <f>VLOOKUP(LEFT(C85,6),#REF!,3,0)</f>
        <v>#REF!</v>
      </c>
      <c r="AQ85" s="175">
        <f>SQRT((G2438-G$2)^2+(H2438-H$2)^2)</f>
        <v>4813077.8699846528</v>
      </c>
      <c r="AR85" s="175">
        <v>560810</v>
      </c>
      <c r="AS85" s="175">
        <v>4780294</v>
      </c>
      <c r="AT85" s="175" t="s">
        <v>1034</v>
      </c>
      <c r="AU85" s="175">
        <f>SQRT((G2489-G$2)^2+(H2489-H$2)^2)</f>
        <v>4835666.6915974468</v>
      </c>
      <c r="AV85" s="175">
        <v>597073</v>
      </c>
      <c r="AW85" s="175">
        <v>4798664</v>
      </c>
      <c r="AX85" s="175" t="s">
        <v>1036</v>
      </c>
      <c r="AY85" s="175">
        <f>SQRT((G2649-G$2)^2+(H2649-H$2)^2)</f>
        <v>4815259.6116670594</v>
      </c>
      <c r="AZ85" s="175">
        <v>520054</v>
      </c>
      <c r="BA85" s="175">
        <v>4787094</v>
      </c>
      <c r="BB85" s="175" t="s">
        <v>1048</v>
      </c>
      <c r="BC85" s="175">
        <f>SQRT((G2491-G$2)^2+(H2491-H$2)^2)</f>
        <v>4835666.6915974468</v>
      </c>
      <c r="BD85" s="175">
        <v>597073</v>
      </c>
      <c r="BE85" s="175">
        <v>4798664</v>
      </c>
      <c r="BF85" s="175" t="s">
        <v>1036</v>
      </c>
      <c r="BG85" s="175">
        <f>SQRT((G2281-G$2)^2+(H2281-H$2)^2)</f>
        <v>4803595.9602208426</v>
      </c>
      <c r="BH85" s="175">
        <v>546241</v>
      </c>
      <c r="BI85" s="175">
        <v>4772437</v>
      </c>
      <c r="BJ85" s="175" t="s">
        <v>1025</v>
      </c>
      <c r="BK85" s="175">
        <f>SQRT((G2684-G$2)^2+(H2684-H$2)^2)</f>
        <v>4815756.1570997341</v>
      </c>
      <c r="BL85" s="175">
        <v>520362</v>
      </c>
      <c r="BM85" s="175">
        <v>4787560</v>
      </c>
      <c r="BN85" s="175" t="s">
        <v>1049</v>
      </c>
      <c r="BO85" s="175">
        <f>SQRT((G2443-G$2)^2+(H2443-H$2)^2)</f>
        <v>4813077.8699846528</v>
      </c>
      <c r="BP85" s="175">
        <v>560810</v>
      </c>
      <c r="BQ85" s="175">
        <v>4780294</v>
      </c>
      <c r="BR85" s="175" t="s">
        <v>1034</v>
      </c>
    </row>
    <row r="86" spans="1:70" ht="13.2" x14ac:dyDescent="0.25">
      <c r="A86" s="176">
        <f t="shared" si="4"/>
        <v>4772181.1745259631</v>
      </c>
      <c r="B86" s="243" t="s">
        <v>1166</v>
      </c>
      <c r="C86" s="253" t="s">
        <v>243</v>
      </c>
      <c r="D86" s="243" t="s">
        <v>1167</v>
      </c>
      <c r="E86" s="243" t="s">
        <v>692</v>
      </c>
      <c r="F86" s="243" t="s">
        <v>850</v>
      </c>
      <c r="G86" s="243">
        <v>517400</v>
      </c>
      <c r="H86" s="243">
        <v>4744050</v>
      </c>
      <c r="I86" s="184" t="e">
        <f>VLOOKUP(LEFT(C86,6),#REF!,3,0)</f>
        <v>#REF!</v>
      </c>
      <c r="AQ86" s="175">
        <f>SQRT((G2467-G$2)^2+(H2467-H$2)^2)</f>
        <v>4799703.8965987265</v>
      </c>
      <c r="AR86" s="175">
        <v>562745</v>
      </c>
      <c r="AS86" s="175">
        <v>4766600</v>
      </c>
      <c r="AT86" s="175" t="s">
        <v>1035</v>
      </c>
      <c r="AU86" s="175">
        <f>SQRT((G2519-G$2)^2+(H2519-H$2)^2)</f>
        <v>4804696.7546491418</v>
      </c>
      <c r="AV86" s="175">
        <v>568930</v>
      </c>
      <c r="AW86" s="175">
        <v>4770894</v>
      </c>
      <c r="AX86" s="175" t="s">
        <v>1038</v>
      </c>
      <c r="AY86" s="175">
        <f>SQRT((G2681-G$2)^2+(H2681-H$2)^2)</f>
        <v>4815756.1570997341</v>
      </c>
      <c r="AZ86" s="175">
        <v>520362</v>
      </c>
      <c r="BA86" s="175">
        <v>4787560</v>
      </c>
      <c r="BB86" s="175" t="s">
        <v>1049</v>
      </c>
      <c r="BC86" s="175">
        <f>SQRT((G2521-G$2)^2+(H2521-H$2)^2)</f>
        <v>4804696.7546491418</v>
      </c>
      <c r="BD86" s="175">
        <v>568930</v>
      </c>
      <c r="BE86" s="175">
        <v>4770894</v>
      </c>
      <c r="BF86" s="175" t="s">
        <v>1038</v>
      </c>
      <c r="BG86" s="175">
        <f>SQRT((G2302-G$2)^2+(H2302-H$2)^2)</f>
        <v>4800813.063843457</v>
      </c>
      <c r="BH86" s="175">
        <v>559157</v>
      </c>
      <c r="BI86" s="175">
        <v>4768139</v>
      </c>
      <c r="BJ86" s="175" t="s">
        <v>1026</v>
      </c>
      <c r="BK86" s="175">
        <f>SQRT((G2749-G$2)^2+(H2749-H$2)^2)</f>
        <v>4816937.8270354494</v>
      </c>
      <c r="BL86" s="175">
        <v>499218</v>
      </c>
      <c r="BM86" s="175">
        <v>4790999</v>
      </c>
      <c r="BN86" s="175" t="s">
        <v>1054</v>
      </c>
      <c r="BO86" s="175">
        <f>SQRT((G2473-G$2)^2+(H2473-H$2)^2)</f>
        <v>4799703.8965987265</v>
      </c>
      <c r="BP86" s="175">
        <v>562745</v>
      </c>
      <c r="BQ86" s="175">
        <v>4766600</v>
      </c>
      <c r="BR86" s="175" t="s">
        <v>1035</v>
      </c>
    </row>
    <row r="87" spans="1:70" ht="13.2" x14ac:dyDescent="0.25">
      <c r="A87" s="176">
        <f t="shared" si="4"/>
        <v>4777036.1283323998</v>
      </c>
      <c r="B87" s="249" t="s">
        <v>898</v>
      </c>
      <c r="C87" s="253" t="s">
        <v>286</v>
      </c>
      <c r="D87" s="249" t="s">
        <v>328</v>
      </c>
      <c r="E87" s="249" t="s">
        <v>275</v>
      </c>
      <c r="F87" s="249" t="s">
        <v>276</v>
      </c>
      <c r="G87" s="254">
        <v>529292</v>
      </c>
      <c r="H87" s="254">
        <v>4747623</v>
      </c>
      <c r="I87" s="184" t="e">
        <f>VLOOKUP(LEFT(C87,6),#REF!,3,0)</f>
        <v>#REF!</v>
      </c>
      <c r="AQ87" s="175">
        <f>SQRT((G2488-G$2)^2+(H2488-H$2)^2)</f>
        <v>4835666.6915974468</v>
      </c>
      <c r="AR87" s="175">
        <v>597073</v>
      </c>
      <c r="AS87" s="175">
        <v>4798664</v>
      </c>
      <c r="AT87" s="175" t="s">
        <v>1036</v>
      </c>
      <c r="AU87" s="175">
        <f>SQRT((G2542-G$2)^2+(H2542-H$2)^2)</f>
        <v>4830449.6434839275</v>
      </c>
      <c r="AV87" s="175">
        <v>592897</v>
      </c>
      <c r="AW87" s="175">
        <v>4793925</v>
      </c>
      <c r="AX87" s="175" t="s">
        <v>1039</v>
      </c>
      <c r="AY87" s="175">
        <f>SQRT((G2746-G$2)^2+(H2746-H$2)^2)</f>
        <v>4816937.8270354494</v>
      </c>
      <c r="AZ87" s="175">
        <v>499218</v>
      </c>
      <c r="BA87" s="175">
        <v>4790999</v>
      </c>
      <c r="BB87" s="175" t="s">
        <v>1054</v>
      </c>
      <c r="BC87" s="175">
        <f>SQRT((G2543-G$2)^2+(H2543-H$2)^2)</f>
        <v>4830449.6434839275</v>
      </c>
      <c r="BD87" s="175">
        <v>592897</v>
      </c>
      <c r="BE87" s="175">
        <v>4793925</v>
      </c>
      <c r="BF87" s="175" t="s">
        <v>1039</v>
      </c>
      <c r="BG87" s="175">
        <f>SQRT((G2343-G$2)^2+(H2343-H$2)^2)</f>
        <v>4821520.8156909375</v>
      </c>
      <c r="BH87" s="175">
        <v>580515</v>
      </c>
      <c r="BI87" s="175">
        <v>4786446</v>
      </c>
      <c r="BJ87" s="175" t="s">
        <v>1028</v>
      </c>
      <c r="BK87" s="175">
        <f>SQRT((G2780-G$2)^2+(H2780-H$2)^2)</f>
        <v>4782721.8033425277</v>
      </c>
      <c r="BL87" s="175">
        <v>615418</v>
      </c>
      <c r="BM87" s="175">
        <v>4742962</v>
      </c>
      <c r="BN87" s="175" t="s">
        <v>1055</v>
      </c>
      <c r="BO87" s="175">
        <f>SQRT((G2494-G$2)^2+(H2494-H$2)^2)</f>
        <v>4835666.6915974468</v>
      </c>
      <c r="BP87" s="175">
        <v>597073</v>
      </c>
      <c r="BQ87" s="175">
        <v>4798664</v>
      </c>
      <c r="BR87" s="175" t="s">
        <v>1036</v>
      </c>
    </row>
    <row r="88" spans="1:70" ht="13.2" x14ac:dyDescent="0.25">
      <c r="A88" s="176">
        <f t="shared" si="4"/>
        <v>4777036.1283323998</v>
      </c>
      <c r="B88" s="249" t="s">
        <v>898</v>
      </c>
      <c r="C88" s="253" t="s">
        <v>246</v>
      </c>
      <c r="D88" s="249" t="s">
        <v>328</v>
      </c>
      <c r="E88" s="249" t="s">
        <v>275</v>
      </c>
      <c r="F88" s="249" t="s">
        <v>276</v>
      </c>
      <c r="G88" s="254">
        <v>529292</v>
      </c>
      <c r="H88" s="254">
        <v>4747623</v>
      </c>
      <c r="I88" s="184" t="e">
        <f>VLOOKUP(LEFT(C88,6),#REF!,3,0)</f>
        <v>#REF!</v>
      </c>
      <c r="AQ88" s="175">
        <f>SQRT((G2518-G$2)^2+(H2518-H$2)^2)</f>
        <v>4804696.7546491418</v>
      </c>
      <c r="AR88" s="175">
        <v>568930</v>
      </c>
      <c r="AS88" s="175">
        <v>4770894</v>
      </c>
      <c r="AT88" s="175" t="s">
        <v>1038</v>
      </c>
      <c r="AU88" s="175">
        <f>SQRT((G2617-G$2)^2+(H2617-H$2)^2)</f>
        <v>4774552.2497013267</v>
      </c>
      <c r="AV88" s="175">
        <v>524118</v>
      </c>
      <c r="AW88" s="175">
        <v>4745698</v>
      </c>
      <c r="AX88" s="175" t="s">
        <v>1047</v>
      </c>
      <c r="AY88" s="175">
        <f>SQRT((G2777-G$2)^2+(H2777-H$2)^2)</f>
        <v>4782721.8033425277</v>
      </c>
      <c r="AZ88" s="175">
        <v>615418</v>
      </c>
      <c r="BA88" s="175">
        <v>4742962</v>
      </c>
      <c r="BB88" s="175" t="s">
        <v>1055</v>
      </c>
      <c r="BC88" s="175">
        <f>SQRT((G2619-G$2)^2+(H2619-H$2)^2)</f>
        <v>4774552.2497013267</v>
      </c>
      <c r="BD88" s="175">
        <v>524118</v>
      </c>
      <c r="BE88" s="175">
        <v>4745698</v>
      </c>
      <c r="BF88" s="175" t="s">
        <v>1047</v>
      </c>
      <c r="BG88" s="175">
        <f>SQRT((G2358-G$2)^2+(H2358-H$2)^2)</f>
        <v>4830518.6887592105</v>
      </c>
      <c r="BH88" s="175">
        <v>585726</v>
      </c>
      <c r="BI88" s="175">
        <v>4794876</v>
      </c>
      <c r="BJ88" s="175" t="s">
        <v>1029</v>
      </c>
      <c r="BO88" s="175">
        <f>SQRT((G2524-G$2)^2+(H2524-H$2)^2)</f>
        <v>4804696.7546491418</v>
      </c>
      <c r="BP88" s="175">
        <v>568930</v>
      </c>
      <c r="BQ88" s="175">
        <v>4770894</v>
      </c>
      <c r="BR88" s="175" t="s">
        <v>1038</v>
      </c>
    </row>
    <row r="89" spans="1:70" ht="13.2" x14ac:dyDescent="0.25">
      <c r="A89" s="176">
        <f t="shared" si="4"/>
        <v>4781226.41267238</v>
      </c>
      <c r="B89" s="249" t="s">
        <v>899</v>
      </c>
      <c r="C89" s="253" t="s">
        <v>286</v>
      </c>
      <c r="D89" s="249" t="s">
        <v>329</v>
      </c>
      <c r="E89" s="249" t="s">
        <v>330</v>
      </c>
      <c r="F89" s="249" t="s">
        <v>276</v>
      </c>
      <c r="G89" s="254">
        <v>556156</v>
      </c>
      <c r="H89" s="254">
        <v>4748770</v>
      </c>
      <c r="I89" s="184" t="e">
        <f>VLOOKUP(LEFT(C89,6),#REF!,3,0)</f>
        <v>#REF!</v>
      </c>
      <c r="AQ89" s="175">
        <f>SQRT((G2541-G$2)^2+(H2541-H$2)^2)</f>
        <v>4830449.6434839275</v>
      </c>
      <c r="AR89" s="175">
        <v>592897</v>
      </c>
      <c r="AS89" s="175">
        <v>4793925</v>
      </c>
      <c r="AT89" s="175" t="s">
        <v>1039</v>
      </c>
      <c r="AU89" s="175">
        <f>SQRT((G2648-G$2)^2+(H2648-H$2)^2)</f>
        <v>4815259.6116670594</v>
      </c>
      <c r="AV89" s="175">
        <v>520054</v>
      </c>
      <c r="AW89" s="175">
        <v>4787094</v>
      </c>
      <c r="AX89" s="175" t="s">
        <v>1048</v>
      </c>
      <c r="BC89" s="175">
        <f>SQRT((G2650-G$2)^2+(H2650-H$2)^2)</f>
        <v>4815259.6116670594</v>
      </c>
      <c r="BD89" s="175">
        <v>520054</v>
      </c>
      <c r="BE89" s="175">
        <v>4787094</v>
      </c>
      <c r="BF89" s="175" t="s">
        <v>1048</v>
      </c>
      <c r="BG89" s="175">
        <f>SQRT((G2374-G$2)^2+(H2374-H$2)^2)</f>
        <v>4830698.1800200474</v>
      </c>
      <c r="BH89" s="175">
        <v>590632</v>
      </c>
      <c r="BI89" s="175">
        <v>4794455</v>
      </c>
      <c r="BJ89" s="175" t="s">
        <v>1030</v>
      </c>
      <c r="BO89" s="175">
        <f>SQRT((G2545-G$2)^2+(H2545-H$2)^2)</f>
        <v>4830449.6434839275</v>
      </c>
      <c r="BP89" s="175">
        <v>592897</v>
      </c>
      <c r="BQ89" s="175">
        <v>4793925</v>
      </c>
      <c r="BR89" s="175" t="s">
        <v>1039</v>
      </c>
    </row>
    <row r="90" spans="1:70" ht="13.2" x14ac:dyDescent="0.25">
      <c r="A90" s="176">
        <f t="shared" si="4"/>
        <v>4781226.41267238</v>
      </c>
      <c r="B90" s="249" t="s">
        <v>899</v>
      </c>
      <c r="C90" s="253" t="s">
        <v>246</v>
      </c>
      <c r="D90" s="249" t="s">
        <v>329</v>
      </c>
      <c r="E90" s="249" t="s">
        <v>330</v>
      </c>
      <c r="F90" s="249" t="s">
        <v>276</v>
      </c>
      <c r="G90" s="254">
        <v>556156</v>
      </c>
      <c r="H90" s="254">
        <v>4748770</v>
      </c>
      <c r="I90" s="184" t="e">
        <f>VLOOKUP(LEFT(C90,6),#REF!,3,0)</f>
        <v>#REF!</v>
      </c>
      <c r="AQ90" s="175">
        <f>SQRT((G2616-G$2)^2+(H2616-H$2)^2)</f>
        <v>4774552.2497013267</v>
      </c>
      <c r="AR90" s="175">
        <v>524118</v>
      </c>
      <c r="AS90" s="175">
        <v>4745698</v>
      </c>
      <c r="AT90" s="175" t="s">
        <v>1047</v>
      </c>
      <c r="AU90" s="175">
        <f>SQRT((G2680-G$2)^2+(H2680-H$2)^2)</f>
        <v>4815756.1570997341</v>
      </c>
      <c r="AV90" s="175">
        <v>520362</v>
      </c>
      <c r="AW90" s="175">
        <v>4787560</v>
      </c>
      <c r="AX90" s="175" t="s">
        <v>1049</v>
      </c>
      <c r="BC90" s="175">
        <f>SQRT((G2682-G$2)^2+(H2682-H$2)^2)</f>
        <v>4815756.1570997341</v>
      </c>
      <c r="BD90" s="175">
        <v>520362</v>
      </c>
      <c r="BE90" s="175">
        <v>4787560</v>
      </c>
      <c r="BF90" s="175" t="s">
        <v>1049</v>
      </c>
      <c r="BG90" s="175">
        <f>SQRT((G2420-G$2)^2+(H2420-H$2)^2)</f>
        <v>4833671.5846422585</v>
      </c>
      <c r="BH90" s="175">
        <v>591183</v>
      </c>
      <c r="BI90" s="175">
        <v>4797383</v>
      </c>
      <c r="BJ90" s="175" t="s">
        <v>1032</v>
      </c>
      <c r="BO90" s="175">
        <f>SQRT((G2622-G$2)^2+(H2622-H$2)^2)</f>
        <v>4774552.2497013267</v>
      </c>
      <c r="BP90" s="175">
        <v>524118</v>
      </c>
      <c r="BQ90" s="175">
        <v>4745698</v>
      </c>
      <c r="BR90" s="175" t="s">
        <v>1047</v>
      </c>
    </row>
    <row r="91" spans="1:70" ht="13.2" x14ac:dyDescent="0.25">
      <c r="A91" s="176">
        <f t="shared" si="4"/>
        <v>4831426.7019217005</v>
      </c>
      <c r="B91" s="249" t="s">
        <v>900</v>
      </c>
      <c r="C91" s="253" t="s">
        <v>231</v>
      </c>
      <c r="D91" s="249" t="s">
        <v>331</v>
      </c>
      <c r="E91" s="249" t="s">
        <v>278</v>
      </c>
      <c r="F91" s="249" t="s">
        <v>279</v>
      </c>
      <c r="G91" s="254">
        <v>580559</v>
      </c>
      <c r="H91" s="254">
        <v>4796419</v>
      </c>
      <c r="I91" s="184" t="e">
        <f>VLOOKUP(LEFT(C91,6),#REF!,3,0)</f>
        <v>#REF!</v>
      </c>
      <c r="AQ91" s="175">
        <f>SQRT((G2647-G$2)^2+(H2647-H$2)^2)</f>
        <v>4815259.6116670594</v>
      </c>
      <c r="AR91" s="175">
        <v>520054</v>
      </c>
      <c r="AS91" s="175">
        <v>4787094</v>
      </c>
      <c r="AT91" s="175" t="s">
        <v>1048</v>
      </c>
      <c r="AU91" s="175">
        <f>SQRT((G2745-G$2)^2+(H2745-H$2)^2)</f>
        <v>4816937.8270354494</v>
      </c>
      <c r="AV91" s="175">
        <v>499218</v>
      </c>
      <c r="AW91" s="175">
        <v>4790999</v>
      </c>
      <c r="AX91" s="175" t="s">
        <v>1054</v>
      </c>
      <c r="BC91" s="175">
        <f>SQRT((G2747-G$2)^2+(H2747-H$2)^2)</f>
        <v>4816937.8270354494</v>
      </c>
      <c r="BD91" s="175">
        <v>499218</v>
      </c>
      <c r="BE91" s="175">
        <v>4790999</v>
      </c>
      <c r="BF91" s="175" t="s">
        <v>1054</v>
      </c>
      <c r="BG91" s="175">
        <f>SQRT((G2442-G$2)^2+(H2442-H$2)^2)</f>
        <v>4813077.8699846528</v>
      </c>
      <c r="BH91" s="175">
        <v>560810</v>
      </c>
      <c r="BI91" s="175">
        <v>4780294</v>
      </c>
      <c r="BJ91" s="175" t="s">
        <v>1034</v>
      </c>
      <c r="BO91" s="175">
        <f>SQRT((G2653-G$2)^2+(H2653-H$2)^2)</f>
        <v>4815259.6116670594</v>
      </c>
      <c r="BP91" s="175">
        <v>520054</v>
      </c>
      <c r="BQ91" s="175">
        <v>4787094</v>
      </c>
      <c r="BR91" s="175" t="s">
        <v>1048</v>
      </c>
    </row>
    <row r="92" spans="1:70" ht="13.2" x14ac:dyDescent="0.25">
      <c r="A92" s="176">
        <f t="shared" si="4"/>
        <v>4831426.7019217005</v>
      </c>
      <c r="B92" s="249" t="s">
        <v>900</v>
      </c>
      <c r="C92" s="253" t="s">
        <v>231</v>
      </c>
      <c r="D92" s="249" t="s">
        <v>331</v>
      </c>
      <c r="E92" s="249" t="s">
        <v>278</v>
      </c>
      <c r="F92" s="249" t="s">
        <v>279</v>
      </c>
      <c r="G92" s="254">
        <v>580559</v>
      </c>
      <c r="H92" s="254">
        <v>4796419</v>
      </c>
      <c r="I92" s="184" t="e">
        <f>VLOOKUP(LEFT(C92,6),#REF!,3,0)</f>
        <v>#REF!</v>
      </c>
      <c r="AQ92" s="175">
        <f>SQRT((G2679-G$2)^2+(H2679-H$2)^2)</f>
        <v>4815756.1570997341</v>
      </c>
      <c r="AR92" s="175">
        <v>520362</v>
      </c>
      <c r="AS92" s="175">
        <v>4787560</v>
      </c>
      <c r="AT92" s="175" t="s">
        <v>1049</v>
      </c>
      <c r="AU92" s="175">
        <f>SQRT((G2776-G$2)^2+(H2776-H$2)^2)</f>
        <v>4782721.8033425277</v>
      </c>
      <c r="AV92" s="175">
        <v>615418</v>
      </c>
      <c r="AW92" s="175">
        <v>4742962</v>
      </c>
      <c r="AX92" s="175" t="s">
        <v>1055</v>
      </c>
      <c r="BC92" s="175">
        <f>SQRT((G2778-G$2)^2+(H2778-H$2)^2)</f>
        <v>4782721.8033425277</v>
      </c>
      <c r="BD92" s="175">
        <v>615418</v>
      </c>
      <c r="BE92" s="175">
        <v>4742962</v>
      </c>
      <c r="BF92" s="175" t="s">
        <v>1055</v>
      </c>
      <c r="BG92" s="175">
        <f>SQRT((G2471-G$2)^2+(H2471-H$2)^2)</f>
        <v>4799703.8965987265</v>
      </c>
      <c r="BH92" s="175">
        <v>562745</v>
      </c>
      <c r="BI92" s="175">
        <v>4766600</v>
      </c>
      <c r="BJ92" s="175" t="s">
        <v>1035</v>
      </c>
      <c r="BO92" s="175">
        <f>SQRT((G2685-G$2)^2+(H2685-H$2)^2)</f>
        <v>4815756.1570997341</v>
      </c>
      <c r="BP92" s="175">
        <v>520362</v>
      </c>
      <c r="BQ92" s="175">
        <v>4787560</v>
      </c>
      <c r="BR92" s="175" t="s">
        <v>1049</v>
      </c>
    </row>
    <row r="93" spans="1:70" ht="13.2" x14ac:dyDescent="0.25">
      <c r="A93" s="176">
        <f t="shared" si="4"/>
        <v>4831426.7019217005</v>
      </c>
      <c r="B93" s="249" t="s">
        <v>900</v>
      </c>
      <c r="C93" s="253" t="s">
        <v>212</v>
      </c>
      <c r="D93" s="249" t="s">
        <v>331</v>
      </c>
      <c r="E93" s="249" t="s">
        <v>278</v>
      </c>
      <c r="F93" s="249" t="s">
        <v>279</v>
      </c>
      <c r="G93" s="254">
        <v>580559</v>
      </c>
      <c r="H93" s="254">
        <v>4796419</v>
      </c>
      <c r="I93" s="184" t="e">
        <f>VLOOKUP(LEFT(C93,6),#REF!,3,0)</f>
        <v>#REF!</v>
      </c>
      <c r="AQ93" s="175">
        <f>SQRT((G2744-G$2)^2+(H2744-H$2)^2)</f>
        <v>4816937.8270354494</v>
      </c>
      <c r="AR93" s="175">
        <v>499218</v>
      </c>
      <c r="AS93" s="175">
        <v>4790999</v>
      </c>
      <c r="AT93" s="175" t="s">
        <v>1054</v>
      </c>
      <c r="BG93" s="175">
        <f>SQRT((G2492-G$2)^2+(H2492-H$2)^2)</f>
        <v>4835666.6915974468</v>
      </c>
      <c r="BH93" s="175">
        <v>597073</v>
      </c>
      <c r="BI93" s="175">
        <v>4798664</v>
      </c>
      <c r="BJ93" s="175" t="s">
        <v>1036</v>
      </c>
      <c r="BO93" s="175">
        <f>SQRT((G2750-G$2)^2+(H2750-H$2)^2)</f>
        <v>4816937.8270354494</v>
      </c>
      <c r="BP93" s="175">
        <v>499218</v>
      </c>
      <c r="BQ93" s="175">
        <v>4790999</v>
      </c>
      <c r="BR93" s="175" t="s">
        <v>1054</v>
      </c>
    </row>
    <row r="94" spans="1:70" ht="13.2" x14ac:dyDescent="0.25">
      <c r="A94" s="176">
        <f t="shared" si="4"/>
        <v>4827669.9036028758</v>
      </c>
      <c r="B94" s="249" t="s">
        <v>901</v>
      </c>
      <c r="C94" s="253" t="s">
        <v>245</v>
      </c>
      <c r="D94" s="249" t="s">
        <v>332</v>
      </c>
      <c r="E94" s="249" t="s">
        <v>333</v>
      </c>
      <c r="F94" s="249" t="s">
        <v>334</v>
      </c>
      <c r="G94" s="254">
        <v>431493</v>
      </c>
      <c r="H94" s="254">
        <v>4808348</v>
      </c>
      <c r="I94" s="184" t="e">
        <f>VLOOKUP(LEFT(C94,6),#REF!,3,0)</f>
        <v>#REF!</v>
      </c>
      <c r="AQ94" s="175">
        <f>SQRT((G2775-G$2)^2+(H2775-H$2)^2)</f>
        <v>4782721.8033425277</v>
      </c>
      <c r="AR94" s="175">
        <v>615418</v>
      </c>
      <c r="AS94" s="175">
        <v>4742962</v>
      </c>
      <c r="AT94" s="175" t="s">
        <v>1055</v>
      </c>
      <c r="BG94" s="175">
        <f>SQRT((G2505-G$2)^2+(H2505-H$2)^2)</f>
        <v>4795787.1024757763</v>
      </c>
      <c r="BH94" s="175">
        <v>561423</v>
      </c>
      <c r="BI94" s="175">
        <v>4762812</v>
      </c>
      <c r="BJ94" s="175" t="s">
        <v>1037</v>
      </c>
      <c r="BO94" s="175">
        <f>SQRT((G2781-G$2)^2+(H2781-H$2)^2)</f>
        <v>4782721.8033425277</v>
      </c>
      <c r="BP94" s="175">
        <v>615418</v>
      </c>
      <c r="BQ94" s="175">
        <v>4742962</v>
      </c>
      <c r="BR94" s="175" t="s">
        <v>1055</v>
      </c>
    </row>
    <row r="95" spans="1:70" ht="13.2" x14ac:dyDescent="0.25">
      <c r="A95" s="176">
        <f t="shared" si="4"/>
        <v>4827669.9036028758</v>
      </c>
      <c r="B95" s="249" t="s">
        <v>901</v>
      </c>
      <c r="C95" s="253" t="s">
        <v>263</v>
      </c>
      <c r="D95" s="249" t="s">
        <v>332</v>
      </c>
      <c r="E95" s="249" t="s">
        <v>333</v>
      </c>
      <c r="F95" s="249" t="s">
        <v>334</v>
      </c>
      <c r="G95" s="254">
        <v>431493</v>
      </c>
      <c r="H95" s="254">
        <v>4808348</v>
      </c>
      <c r="I95" s="184" t="e">
        <f>VLOOKUP(LEFT(C95,6),#REF!,3,0)</f>
        <v>#REF!</v>
      </c>
      <c r="BG95" s="175">
        <f>SQRT((G2522-G$2)^2+(H2522-H$2)^2)</f>
        <v>4804696.7546491418</v>
      </c>
      <c r="BH95" s="175">
        <v>568930</v>
      </c>
      <c r="BI95" s="175">
        <v>4770894</v>
      </c>
      <c r="BJ95" s="175" t="s">
        <v>1038</v>
      </c>
    </row>
    <row r="96" spans="1:70" ht="13.2" x14ac:dyDescent="0.25">
      <c r="A96" s="176">
        <f t="shared" si="4"/>
        <v>4794838.8117011813</v>
      </c>
      <c r="B96" s="249" t="s">
        <v>902</v>
      </c>
      <c r="C96" s="253" t="s">
        <v>233</v>
      </c>
      <c r="D96" s="249" t="s">
        <v>335</v>
      </c>
      <c r="E96" s="249" t="s">
        <v>336</v>
      </c>
      <c r="F96" s="249" t="s">
        <v>279</v>
      </c>
      <c r="G96" s="254">
        <v>540036</v>
      </c>
      <c r="H96" s="254">
        <v>4764330</v>
      </c>
      <c r="I96" s="184" t="e">
        <f>VLOOKUP(LEFT(C96,6),#REF!,3,0)</f>
        <v>#REF!</v>
      </c>
      <c r="BG96" s="175">
        <f>SQRT((G2544-G$2)^2+(H2544-H$2)^2)</f>
        <v>4830449.6434839275</v>
      </c>
      <c r="BH96" s="175">
        <v>592897</v>
      </c>
      <c r="BI96" s="175">
        <v>4793925</v>
      </c>
      <c r="BJ96" s="175" t="s">
        <v>1039</v>
      </c>
    </row>
    <row r="97" spans="1:62" ht="13.2" x14ac:dyDescent="0.25">
      <c r="A97" s="176">
        <f t="shared" si="4"/>
        <v>4818805.3230227092</v>
      </c>
      <c r="B97" s="249" t="s">
        <v>903</v>
      </c>
      <c r="C97" s="253" t="s">
        <v>288</v>
      </c>
      <c r="D97" s="249" t="s">
        <v>337</v>
      </c>
      <c r="E97" s="249" t="s">
        <v>338</v>
      </c>
      <c r="F97" s="249" t="s">
        <v>268</v>
      </c>
      <c r="G97" s="254">
        <v>517714</v>
      </c>
      <c r="H97" s="254">
        <v>4790914</v>
      </c>
      <c r="I97" s="184" t="e">
        <f>VLOOKUP(LEFT(C97,6),#REF!,3,0)</f>
        <v>#REF!</v>
      </c>
      <c r="BG97" s="175">
        <f>SQRT((G2620-G$2)^2+(H2620-H$2)^2)</f>
        <v>4774552.2497013267</v>
      </c>
      <c r="BH97" s="175">
        <v>524118</v>
      </c>
      <c r="BI97" s="175">
        <v>4745698</v>
      </c>
      <c r="BJ97" s="175" t="s">
        <v>1047</v>
      </c>
    </row>
    <row r="98" spans="1:62" ht="13.2" x14ac:dyDescent="0.25">
      <c r="A98" s="176">
        <f t="shared" si="4"/>
        <v>4818805.3230227092</v>
      </c>
      <c r="B98" s="249" t="s">
        <v>903</v>
      </c>
      <c r="C98" s="253" t="s">
        <v>339</v>
      </c>
      <c r="D98" s="249" t="s">
        <v>337</v>
      </c>
      <c r="E98" s="249" t="s">
        <v>338</v>
      </c>
      <c r="F98" s="249" t="s">
        <v>268</v>
      </c>
      <c r="G98" s="254">
        <v>517714</v>
      </c>
      <c r="H98" s="254">
        <v>4790914</v>
      </c>
      <c r="I98" s="184" t="e">
        <f>VLOOKUP(LEFT(C98,6),#REF!,3,0)</f>
        <v>#REF!</v>
      </c>
      <c r="BG98" s="175">
        <f>SQRT((G2651-G$2)^2+(H2651-H$2)^2)</f>
        <v>4815259.6116670594</v>
      </c>
      <c r="BH98" s="175">
        <v>520054</v>
      </c>
      <c r="BI98" s="175">
        <v>4787094</v>
      </c>
      <c r="BJ98" s="175" t="s">
        <v>1048</v>
      </c>
    </row>
    <row r="99" spans="1:62" ht="13.2" x14ac:dyDescent="0.25">
      <c r="A99" s="176">
        <f t="shared" si="4"/>
        <v>4818805.3230227092</v>
      </c>
      <c r="B99" s="249" t="s">
        <v>903</v>
      </c>
      <c r="C99" s="253" t="s">
        <v>288</v>
      </c>
      <c r="D99" s="249" t="s">
        <v>337</v>
      </c>
      <c r="E99" s="249" t="s">
        <v>338</v>
      </c>
      <c r="F99" s="249" t="s">
        <v>268</v>
      </c>
      <c r="G99" s="254">
        <v>517714</v>
      </c>
      <c r="H99" s="254">
        <v>4790914</v>
      </c>
      <c r="I99" s="184" t="e">
        <f>VLOOKUP(LEFT(C99,6),#REF!,3,0)</f>
        <v>#REF!</v>
      </c>
      <c r="BG99" s="175">
        <f>SQRT((G2683-G$2)^2+(H2683-H$2)^2)</f>
        <v>4815756.1570997341</v>
      </c>
      <c r="BH99" s="175">
        <v>520362</v>
      </c>
      <c r="BI99" s="175">
        <v>4787560</v>
      </c>
      <c r="BJ99" s="175" t="s">
        <v>1049</v>
      </c>
    </row>
    <row r="100" spans="1:62" ht="13.2" x14ac:dyDescent="0.25">
      <c r="A100" s="176">
        <f t="shared" si="4"/>
        <v>4818805.3230227092</v>
      </c>
      <c r="B100" s="249" t="s">
        <v>903</v>
      </c>
      <c r="C100" s="253" t="s">
        <v>246</v>
      </c>
      <c r="D100" s="249" t="s">
        <v>337</v>
      </c>
      <c r="E100" s="249" t="s">
        <v>338</v>
      </c>
      <c r="F100" s="249" t="s">
        <v>268</v>
      </c>
      <c r="G100" s="254">
        <v>517714</v>
      </c>
      <c r="H100" s="254">
        <v>4790914</v>
      </c>
      <c r="I100" s="184" t="e">
        <f>VLOOKUP(LEFT(C100,6),#REF!,3,0)</f>
        <v>#REF!</v>
      </c>
      <c r="BG100" s="175">
        <f>SQRT((G2748-G$2)^2+(H2748-H$2)^2)</f>
        <v>4816937.8270354494</v>
      </c>
      <c r="BH100" s="175">
        <v>499218</v>
      </c>
      <c r="BI100" s="175">
        <v>4790999</v>
      </c>
      <c r="BJ100" s="175" t="s">
        <v>1054</v>
      </c>
    </row>
    <row r="101" spans="1:62" ht="13.2" x14ac:dyDescent="0.25">
      <c r="A101" s="176">
        <f t="shared" si="4"/>
        <v>4818805.3230227092</v>
      </c>
      <c r="B101" s="249" t="s">
        <v>903</v>
      </c>
      <c r="C101" s="253" t="s">
        <v>263</v>
      </c>
      <c r="D101" s="249" t="s">
        <v>337</v>
      </c>
      <c r="E101" s="249" t="s">
        <v>338</v>
      </c>
      <c r="F101" s="249" t="s">
        <v>268</v>
      </c>
      <c r="G101" s="254">
        <v>517714</v>
      </c>
      <c r="H101" s="254">
        <v>4790914</v>
      </c>
      <c r="I101" s="184" t="e">
        <f>VLOOKUP(LEFT(C101,6),#REF!,3,0)</f>
        <v>#REF!</v>
      </c>
      <c r="BG101" s="175">
        <f>SQRT((G2779-G$2)^2+(H2779-H$2)^2)</f>
        <v>4782721.8033425277</v>
      </c>
      <c r="BH101" s="175">
        <v>615418</v>
      </c>
      <c r="BI101" s="175">
        <v>4742962</v>
      </c>
      <c r="BJ101" s="175" t="s">
        <v>1055</v>
      </c>
    </row>
    <row r="102" spans="1:62" ht="13.2" x14ac:dyDescent="0.25">
      <c r="A102" s="176">
        <f t="shared" si="4"/>
        <v>4818805.3230227092</v>
      </c>
      <c r="B102" s="249" t="s">
        <v>903</v>
      </c>
      <c r="C102" s="253" t="s">
        <v>271</v>
      </c>
      <c r="D102" s="249" t="s">
        <v>337</v>
      </c>
      <c r="E102" s="249" t="s">
        <v>338</v>
      </c>
      <c r="F102" s="249" t="s">
        <v>268</v>
      </c>
      <c r="G102" s="254">
        <v>517714</v>
      </c>
      <c r="H102" s="254">
        <v>4790914</v>
      </c>
      <c r="I102" s="184" t="e">
        <f>VLOOKUP(LEFT(C102,6),#REF!,3,0)</f>
        <v>#REF!</v>
      </c>
    </row>
    <row r="103" spans="1:62" ht="13.2" x14ac:dyDescent="0.25">
      <c r="A103" s="176">
        <f t="shared" si="4"/>
        <v>4784357.9951280821</v>
      </c>
      <c r="B103" s="249" t="s">
        <v>904</v>
      </c>
      <c r="C103" s="253" t="s">
        <v>288</v>
      </c>
      <c r="D103" s="249" t="s">
        <v>340</v>
      </c>
      <c r="E103" s="249" t="s">
        <v>341</v>
      </c>
      <c r="F103" s="249" t="s">
        <v>276</v>
      </c>
      <c r="G103" s="254">
        <v>528889</v>
      </c>
      <c r="H103" s="254">
        <v>4755035</v>
      </c>
      <c r="I103" s="184" t="e">
        <f>VLOOKUP(LEFT(C103,6),#REF!,3,0)</f>
        <v>#REF!</v>
      </c>
    </row>
    <row r="104" spans="1:62" ht="13.2" x14ac:dyDescent="0.25">
      <c r="A104" s="176">
        <f t="shared" si="4"/>
        <v>4784357.9951280821</v>
      </c>
      <c r="B104" s="249" t="s">
        <v>904</v>
      </c>
      <c r="C104" s="253" t="s">
        <v>339</v>
      </c>
      <c r="D104" s="249" t="s">
        <v>340</v>
      </c>
      <c r="E104" s="249" t="s">
        <v>341</v>
      </c>
      <c r="F104" s="249" t="s">
        <v>276</v>
      </c>
      <c r="G104" s="254">
        <v>528889</v>
      </c>
      <c r="H104" s="254">
        <v>4755035</v>
      </c>
      <c r="I104" s="184" t="e">
        <f>VLOOKUP(LEFT(C104,6),#REF!,3,0)</f>
        <v>#REF!</v>
      </c>
    </row>
    <row r="105" spans="1:62" ht="13.2" x14ac:dyDescent="0.25">
      <c r="A105" s="176">
        <f t="shared" si="4"/>
        <v>4784357.9951280821</v>
      </c>
      <c r="B105" s="249" t="s">
        <v>904</v>
      </c>
      <c r="C105" s="253" t="s">
        <v>288</v>
      </c>
      <c r="D105" s="249" t="s">
        <v>340</v>
      </c>
      <c r="E105" s="249" t="s">
        <v>341</v>
      </c>
      <c r="F105" s="249" t="s">
        <v>276</v>
      </c>
      <c r="G105" s="254">
        <v>528889</v>
      </c>
      <c r="H105" s="254">
        <v>4755035</v>
      </c>
      <c r="I105" s="184" t="e">
        <f>VLOOKUP(LEFT(C105,6),#REF!,3,0)</f>
        <v>#REF!</v>
      </c>
    </row>
    <row r="106" spans="1:62" ht="13.2" x14ac:dyDescent="0.25">
      <c r="A106" s="176">
        <f t="shared" si="4"/>
        <v>4784357.9951280821</v>
      </c>
      <c r="B106" s="249" t="s">
        <v>904</v>
      </c>
      <c r="C106" s="253" t="s">
        <v>246</v>
      </c>
      <c r="D106" s="249" t="s">
        <v>340</v>
      </c>
      <c r="E106" s="249" t="s">
        <v>341</v>
      </c>
      <c r="F106" s="249" t="s">
        <v>276</v>
      </c>
      <c r="G106" s="254">
        <v>528889</v>
      </c>
      <c r="H106" s="254">
        <v>4755035</v>
      </c>
      <c r="I106" s="184" t="e">
        <f>VLOOKUP(LEFT(C106,6),#REF!,3,0)</f>
        <v>#REF!</v>
      </c>
    </row>
    <row r="107" spans="1:62" ht="13.2" x14ac:dyDescent="0.25">
      <c r="A107" s="176">
        <f t="shared" si="4"/>
        <v>4784357.9951280821</v>
      </c>
      <c r="B107" s="249" t="s">
        <v>904</v>
      </c>
      <c r="C107" s="253" t="s">
        <v>263</v>
      </c>
      <c r="D107" s="249" t="s">
        <v>340</v>
      </c>
      <c r="E107" s="249" t="s">
        <v>341</v>
      </c>
      <c r="F107" s="249" t="s">
        <v>276</v>
      </c>
      <c r="G107" s="254">
        <v>528889</v>
      </c>
      <c r="H107" s="254">
        <v>4755035</v>
      </c>
      <c r="I107" s="184" t="e">
        <f>VLOOKUP(LEFT(C107,6),#REF!,3,0)</f>
        <v>#REF!</v>
      </c>
    </row>
    <row r="108" spans="1:62" ht="13.2" x14ac:dyDescent="0.25">
      <c r="A108" s="176">
        <f t="shared" si="4"/>
        <v>4784357.9951280821</v>
      </c>
      <c r="B108" s="249" t="s">
        <v>904</v>
      </c>
      <c r="C108" s="253" t="s">
        <v>271</v>
      </c>
      <c r="D108" s="249" t="s">
        <v>340</v>
      </c>
      <c r="E108" s="249" t="s">
        <v>341</v>
      </c>
      <c r="F108" s="249" t="s">
        <v>276</v>
      </c>
      <c r="G108" s="254">
        <v>528889</v>
      </c>
      <c r="H108" s="254">
        <v>4755035</v>
      </c>
      <c r="I108" s="184" t="e">
        <f>VLOOKUP(LEFT(C108,6),#REF!,3,0)</f>
        <v>#REF!</v>
      </c>
    </row>
    <row r="109" spans="1:62" ht="13.2" x14ac:dyDescent="0.25">
      <c r="A109" s="176">
        <f t="shared" si="4"/>
        <v>4696279.9925694382</v>
      </c>
      <c r="B109" s="249" t="s">
        <v>905</v>
      </c>
      <c r="C109" s="253" t="s">
        <v>309</v>
      </c>
      <c r="D109" s="249" t="s">
        <v>342</v>
      </c>
      <c r="E109" s="249" t="s">
        <v>343</v>
      </c>
      <c r="F109" s="249" t="s">
        <v>344</v>
      </c>
      <c r="G109" s="254">
        <v>622892</v>
      </c>
      <c r="H109" s="254">
        <v>4654788</v>
      </c>
      <c r="I109" s="184" t="e">
        <f>VLOOKUP(LEFT(C109,6),#REF!,3,0)</f>
        <v>#REF!</v>
      </c>
    </row>
    <row r="110" spans="1:62" ht="13.2" x14ac:dyDescent="0.25">
      <c r="A110" s="176">
        <f t="shared" si="4"/>
        <v>4816422.7301345756</v>
      </c>
      <c r="B110" s="249" t="s">
        <v>906</v>
      </c>
      <c r="C110" s="253" t="s">
        <v>237</v>
      </c>
      <c r="D110" s="249" t="s">
        <v>345</v>
      </c>
      <c r="E110" s="249" t="s">
        <v>283</v>
      </c>
      <c r="F110" s="249" t="s">
        <v>268</v>
      </c>
      <c r="G110" s="254">
        <v>504374</v>
      </c>
      <c r="H110" s="254">
        <v>4789941</v>
      </c>
      <c r="I110" s="184" t="e">
        <f>VLOOKUP(LEFT(C110,6),#REF!,3,0)</f>
        <v>#REF!</v>
      </c>
    </row>
    <row r="111" spans="1:62" ht="13.2" x14ac:dyDescent="0.25">
      <c r="A111" s="176">
        <f t="shared" si="4"/>
        <v>4795558.2848435901</v>
      </c>
      <c r="B111" s="249" t="s">
        <v>907</v>
      </c>
      <c r="C111" s="253" t="s">
        <v>243</v>
      </c>
      <c r="D111" s="249" t="s">
        <v>346</v>
      </c>
      <c r="E111" s="249" t="s">
        <v>347</v>
      </c>
      <c r="F111" s="249" t="s">
        <v>279</v>
      </c>
      <c r="G111" s="254">
        <v>562826</v>
      </c>
      <c r="H111" s="254">
        <v>4762416</v>
      </c>
      <c r="I111" s="184" t="e">
        <f>VLOOKUP(LEFT(C111,6),#REF!,3,0)</f>
        <v>#REF!</v>
      </c>
    </row>
    <row r="112" spans="1:62" ht="13.2" x14ac:dyDescent="0.25">
      <c r="A112" s="176">
        <f t="shared" si="4"/>
        <v>4795558.2848435901</v>
      </c>
      <c r="B112" s="249" t="s">
        <v>907</v>
      </c>
      <c r="C112" s="253" t="s">
        <v>271</v>
      </c>
      <c r="D112" s="249" t="s">
        <v>346</v>
      </c>
      <c r="E112" s="249" t="s">
        <v>347</v>
      </c>
      <c r="F112" s="249" t="s">
        <v>279</v>
      </c>
      <c r="G112" s="254">
        <v>562826</v>
      </c>
      <c r="H112" s="254">
        <v>4762416</v>
      </c>
      <c r="I112" s="184" t="e">
        <f>VLOOKUP(LEFT(C112,6),#REF!,3,0)</f>
        <v>#REF!</v>
      </c>
    </row>
    <row r="113" spans="1:9" ht="13.2" x14ac:dyDescent="0.25">
      <c r="A113" s="176">
        <f t="shared" si="4"/>
        <v>4795558.2848435901</v>
      </c>
      <c r="B113" s="249" t="s">
        <v>907</v>
      </c>
      <c r="C113" s="253" t="s">
        <v>246</v>
      </c>
      <c r="D113" s="249" t="s">
        <v>346</v>
      </c>
      <c r="E113" s="249" t="s">
        <v>347</v>
      </c>
      <c r="F113" s="249" t="s">
        <v>279</v>
      </c>
      <c r="G113" s="254">
        <v>562826</v>
      </c>
      <c r="H113" s="254">
        <v>4762416</v>
      </c>
      <c r="I113" s="184" t="e">
        <f>VLOOKUP(LEFT(C113,6),#REF!,3,0)</f>
        <v>#REF!</v>
      </c>
    </row>
    <row r="114" spans="1:9" ht="13.2" x14ac:dyDescent="0.25">
      <c r="A114" s="176">
        <f t="shared" si="4"/>
        <v>4795558.2848435901</v>
      </c>
      <c r="B114" s="249" t="s">
        <v>907</v>
      </c>
      <c r="C114" s="253" t="s">
        <v>245</v>
      </c>
      <c r="D114" s="249" t="s">
        <v>346</v>
      </c>
      <c r="E114" s="249" t="s">
        <v>347</v>
      </c>
      <c r="F114" s="249" t="s">
        <v>279</v>
      </c>
      <c r="G114" s="254">
        <v>562826</v>
      </c>
      <c r="H114" s="254">
        <v>4762416</v>
      </c>
      <c r="I114" s="184" t="e">
        <f>VLOOKUP(LEFT(C114,6),#REF!,3,0)</f>
        <v>#REF!</v>
      </c>
    </row>
    <row r="115" spans="1:9" ht="13.2" x14ac:dyDescent="0.25">
      <c r="A115" s="176">
        <f t="shared" si="4"/>
        <v>4795558.2848435901</v>
      </c>
      <c r="B115" s="249" t="s">
        <v>907</v>
      </c>
      <c r="C115" s="253" t="s">
        <v>263</v>
      </c>
      <c r="D115" s="249" t="s">
        <v>346</v>
      </c>
      <c r="E115" s="249" t="s">
        <v>347</v>
      </c>
      <c r="F115" s="249" t="s">
        <v>279</v>
      </c>
      <c r="G115" s="254">
        <v>562826</v>
      </c>
      <c r="H115" s="254">
        <v>4762416</v>
      </c>
      <c r="I115" s="184" t="e">
        <f>VLOOKUP(LEFT(C115,6),#REF!,3,0)</f>
        <v>#REF!</v>
      </c>
    </row>
    <row r="116" spans="1:9" ht="13.2" x14ac:dyDescent="0.25">
      <c r="A116" s="176">
        <f t="shared" si="4"/>
        <v>4772481.6134690344</v>
      </c>
      <c r="B116" s="243" t="s">
        <v>1199</v>
      </c>
      <c r="C116" s="253" t="s">
        <v>233</v>
      </c>
      <c r="D116" s="243" t="s">
        <v>1200</v>
      </c>
      <c r="E116" s="243" t="s">
        <v>275</v>
      </c>
      <c r="F116" s="243" t="s">
        <v>850</v>
      </c>
      <c r="G116" s="243">
        <v>521530</v>
      </c>
      <c r="H116" s="243">
        <v>4743900</v>
      </c>
      <c r="I116" s="184" t="e">
        <f>VLOOKUP(LEFT(C116,6),#REF!,3,0)</f>
        <v>#REF!</v>
      </c>
    </row>
    <row r="117" spans="1:9" ht="13.2" x14ac:dyDescent="0.25">
      <c r="A117" s="176">
        <f t="shared" si="4"/>
        <v>4811529.1976667875</v>
      </c>
      <c r="B117" s="243" t="s">
        <v>1184</v>
      </c>
      <c r="C117" s="253" t="s">
        <v>244</v>
      </c>
      <c r="D117" s="243" t="s">
        <v>1185</v>
      </c>
      <c r="E117" s="243" t="s">
        <v>281</v>
      </c>
      <c r="F117" s="243" t="s">
        <v>268</v>
      </c>
      <c r="G117" s="243">
        <v>524100</v>
      </c>
      <c r="H117" s="243">
        <v>4782900</v>
      </c>
      <c r="I117" s="184" t="e">
        <f>VLOOKUP(LEFT(C117,6),#REF!,3,0)</f>
        <v>#REF!</v>
      </c>
    </row>
    <row r="118" spans="1:9" ht="13.2" x14ac:dyDescent="0.25">
      <c r="A118" s="176">
        <f t="shared" si="4"/>
        <v>4811529.1976667875</v>
      </c>
      <c r="B118" s="243" t="s">
        <v>1184</v>
      </c>
      <c r="C118" s="253" t="s">
        <v>245</v>
      </c>
      <c r="D118" s="243" t="s">
        <v>1185</v>
      </c>
      <c r="E118" s="243" t="s">
        <v>281</v>
      </c>
      <c r="F118" s="243" t="s">
        <v>268</v>
      </c>
      <c r="G118" s="243">
        <v>524100</v>
      </c>
      <c r="H118" s="243">
        <v>4782900</v>
      </c>
      <c r="I118" s="184" t="e">
        <f>VLOOKUP(LEFT(C118,6),#REF!,3,0)</f>
        <v>#REF!</v>
      </c>
    </row>
    <row r="119" spans="1:9" ht="13.2" x14ac:dyDescent="0.25">
      <c r="A119" s="176">
        <f t="shared" si="4"/>
        <v>4815969.5501572685</v>
      </c>
      <c r="B119" s="249" t="s">
        <v>908</v>
      </c>
      <c r="C119" s="253" t="s">
        <v>251</v>
      </c>
      <c r="D119" s="249" t="s">
        <v>348</v>
      </c>
      <c r="E119" s="249" t="s">
        <v>283</v>
      </c>
      <c r="F119" s="249" t="s">
        <v>268</v>
      </c>
      <c r="G119" s="254">
        <v>504339</v>
      </c>
      <c r="H119" s="254">
        <v>4789489</v>
      </c>
      <c r="I119" s="184" t="e">
        <f>VLOOKUP(LEFT(C119,6),#REF!,3,0)</f>
        <v>#REF!</v>
      </c>
    </row>
    <row r="120" spans="1:9" ht="13.2" x14ac:dyDescent="0.25">
      <c r="A120" s="176">
        <f t="shared" si="4"/>
        <v>4815969.5501572685</v>
      </c>
      <c r="B120" s="249" t="s">
        <v>908</v>
      </c>
      <c r="C120" s="253" t="s">
        <v>244</v>
      </c>
      <c r="D120" s="249" t="s">
        <v>348</v>
      </c>
      <c r="E120" s="249" t="s">
        <v>283</v>
      </c>
      <c r="F120" s="249" t="s">
        <v>268</v>
      </c>
      <c r="G120" s="254">
        <v>504339</v>
      </c>
      <c r="H120" s="254">
        <v>4789489</v>
      </c>
      <c r="I120" s="184" t="e">
        <f>VLOOKUP(LEFT(C120,6),#REF!,3,0)</f>
        <v>#REF!</v>
      </c>
    </row>
    <row r="121" spans="1:9" ht="13.2" x14ac:dyDescent="0.25">
      <c r="A121" s="176">
        <f t="shared" si="4"/>
        <v>4799037.1295410916</v>
      </c>
      <c r="B121" s="249" t="s">
        <v>909</v>
      </c>
      <c r="C121" s="253" t="s">
        <v>271</v>
      </c>
      <c r="D121" s="249" t="s">
        <v>349</v>
      </c>
      <c r="E121" s="249" t="s">
        <v>350</v>
      </c>
      <c r="F121" s="249" t="s">
        <v>279</v>
      </c>
      <c r="G121" s="254">
        <v>542135</v>
      </c>
      <c r="H121" s="254">
        <v>4768317</v>
      </c>
      <c r="I121" s="184" t="e">
        <f>VLOOKUP(LEFT(C121,6),#REF!,3,0)</f>
        <v>#REF!</v>
      </c>
    </row>
    <row r="122" spans="1:9" ht="13.2" x14ac:dyDescent="0.25">
      <c r="A122" s="176">
        <f t="shared" si="4"/>
        <v>4708809.2265400812</v>
      </c>
      <c r="B122" s="249" t="s">
        <v>910</v>
      </c>
      <c r="C122" s="253" t="s">
        <v>244</v>
      </c>
      <c r="D122" s="249" t="s">
        <v>351</v>
      </c>
      <c r="E122" s="249" t="s">
        <v>352</v>
      </c>
      <c r="F122" s="249" t="s">
        <v>353</v>
      </c>
      <c r="G122" s="254">
        <v>603582</v>
      </c>
      <c r="H122" s="254">
        <v>4669965</v>
      </c>
      <c r="I122" s="184" t="e">
        <f>VLOOKUP(LEFT(C122,6),#REF!,3,0)</f>
        <v>#REF!</v>
      </c>
    </row>
    <row r="123" spans="1:9" ht="13.2" x14ac:dyDescent="0.25">
      <c r="A123" s="176">
        <f t="shared" si="4"/>
        <v>4708809.2265400812</v>
      </c>
      <c r="B123" s="249" t="s">
        <v>910</v>
      </c>
      <c r="C123" s="253" t="s">
        <v>246</v>
      </c>
      <c r="D123" s="249" t="s">
        <v>351</v>
      </c>
      <c r="E123" s="249" t="s">
        <v>352</v>
      </c>
      <c r="F123" s="249" t="s">
        <v>353</v>
      </c>
      <c r="G123" s="254">
        <v>603582</v>
      </c>
      <c r="H123" s="254">
        <v>4669965</v>
      </c>
      <c r="I123" s="184" t="e">
        <f>VLOOKUP(LEFT(C123,6),#REF!,3,0)</f>
        <v>#REF!</v>
      </c>
    </row>
    <row r="124" spans="1:9" ht="13.2" x14ac:dyDescent="0.25">
      <c r="A124" s="176">
        <f t="shared" si="4"/>
        <v>4708809.2265400812</v>
      </c>
      <c r="B124" s="249" t="s">
        <v>910</v>
      </c>
      <c r="C124" s="253" t="s">
        <v>263</v>
      </c>
      <c r="D124" s="249" t="s">
        <v>351</v>
      </c>
      <c r="E124" s="249" t="s">
        <v>352</v>
      </c>
      <c r="F124" s="249" t="s">
        <v>353</v>
      </c>
      <c r="G124" s="254">
        <v>603582</v>
      </c>
      <c r="H124" s="254">
        <v>4669965</v>
      </c>
      <c r="I124" s="184" t="e">
        <f>VLOOKUP(LEFT(C124,6),#REF!,3,0)</f>
        <v>#REF!</v>
      </c>
    </row>
    <row r="125" spans="1:9" ht="13.2" x14ac:dyDescent="0.25">
      <c r="A125" s="176">
        <f t="shared" si="4"/>
        <v>4708809.2265400812</v>
      </c>
      <c r="B125" s="249" t="s">
        <v>910</v>
      </c>
      <c r="C125" s="253" t="s">
        <v>248</v>
      </c>
      <c r="D125" s="249" t="s">
        <v>351</v>
      </c>
      <c r="E125" s="249" t="s">
        <v>352</v>
      </c>
      <c r="F125" s="249" t="s">
        <v>353</v>
      </c>
      <c r="G125" s="254">
        <v>603582</v>
      </c>
      <c r="H125" s="254">
        <v>4669965</v>
      </c>
      <c r="I125" s="184" t="e">
        <f>VLOOKUP(LEFT(C125,6),#REF!,3,0)</f>
        <v>#REF!</v>
      </c>
    </row>
    <row r="126" spans="1:9" ht="13.2" x14ac:dyDescent="0.25">
      <c r="A126" s="176">
        <f t="shared" si="4"/>
        <v>4708809.2265400812</v>
      </c>
      <c r="B126" s="249" t="s">
        <v>910</v>
      </c>
      <c r="C126" s="253" t="s">
        <v>245</v>
      </c>
      <c r="D126" s="249" t="s">
        <v>351</v>
      </c>
      <c r="E126" s="249" t="s">
        <v>352</v>
      </c>
      <c r="F126" s="249" t="s">
        <v>353</v>
      </c>
      <c r="G126" s="254">
        <v>603582</v>
      </c>
      <c r="H126" s="254">
        <v>4669965</v>
      </c>
      <c r="I126" s="184" t="e">
        <f>VLOOKUP(LEFT(C126,6),#REF!,3,0)</f>
        <v>#REF!</v>
      </c>
    </row>
    <row r="127" spans="1:9" ht="13.2" x14ac:dyDescent="0.25">
      <c r="A127" s="176">
        <f t="shared" si="4"/>
        <v>4835980.8775185412</v>
      </c>
      <c r="B127" s="249" t="s">
        <v>911</v>
      </c>
      <c r="C127" s="253" t="s">
        <v>245</v>
      </c>
      <c r="D127" s="249" t="s">
        <v>354</v>
      </c>
      <c r="E127" s="249" t="s">
        <v>355</v>
      </c>
      <c r="F127" s="249" t="s">
        <v>279</v>
      </c>
      <c r="G127" s="254">
        <v>596515</v>
      </c>
      <c r="H127" s="254">
        <v>4799050</v>
      </c>
      <c r="I127" s="184" t="e">
        <f>VLOOKUP(LEFT(C127,6),#REF!,3,0)</f>
        <v>#REF!</v>
      </c>
    </row>
    <row r="128" spans="1:9" ht="13.2" x14ac:dyDescent="0.25">
      <c r="A128" s="176">
        <f t="shared" ref="A128:A191" si="5">SQRT((G128-G$2)^2+(H128-H$2)^2)</f>
        <v>4835980.8775185412</v>
      </c>
      <c r="B128" s="249" t="s">
        <v>911</v>
      </c>
      <c r="C128" s="253" t="s">
        <v>246</v>
      </c>
      <c r="D128" s="249" t="s">
        <v>354</v>
      </c>
      <c r="E128" s="249" t="s">
        <v>355</v>
      </c>
      <c r="F128" s="249" t="s">
        <v>279</v>
      </c>
      <c r="G128" s="254">
        <v>596515</v>
      </c>
      <c r="H128" s="254">
        <v>4799050</v>
      </c>
      <c r="I128" s="184" t="e">
        <f>VLOOKUP(LEFT(C128,6),#REF!,3,0)</f>
        <v>#REF!</v>
      </c>
    </row>
    <row r="129" spans="1:9" ht="13.2" x14ac:dyDescent="0.25">
      <c r="A129" s="176">
        <f t="shared" si="5"/>
        <v>4835980.8775185412</v>
      </c>
      <c r="B129" s="249" t="s">
        <v>911</v>
      </c>
      <c r="C129" s="253" t="s">
        <v>271</v>
      </c>
      <c r="D129" s="249" t="s">
        <v>354</v>
      </c>
      <c r="E129" s="249" t="s">
        <v>355</v>
      </c>
      <c r="F129" s="249" t="s">
        <v>279</v>
      </c>
      <c r="G129" s="254">
        <v>596515</v>
      </c>
      <c r="H129" s="254">
        <v>4799050</v>
      </c>
      <c r="I129" s="184" t="e">
        <f>VLOOKUP(LEFT(C129,6),#REF!,3,0)</f>
        <v>#REF!</v>
      </c>
    </row>
    <row r="130" spans="1:9" ht="13.2" x14ac:dyDescent="0.25">
      <c r="A130" s="176">
        <f t="shared" si="5"/>
        <v>4835980.8775185412</v>
      </c>
      <c r="B130" s="249" t="s">
        <v>911</v>
      </c>
      <c r="C130" s="253" t="s">
        <v>251</v>
      </c>
      <c r="D130" s="249" t="s">
        <v>354</v>
      </c>
      <c r="E130" s="249" t="s">
        <v>355</v>
      </c>
      <c r="F130" s="249" t="s">
        <v>279</v>
      </c>
      <c r="G130" s="254">
        <v>596515</v>
      </c>
      <c r="H130" s="254">
        <v>4799050</v>
      </c>
      <c r="I130" s="184" t="e">
        <f>VLOOKUP(LEFT(C130,6),#REF!,3,0)</f>
        <v>#REF!</v>
      </c>
    </row>
    <row r="131" spans="1:9" ht="13.2" x14ac:dyDescent="0.25">
      <c r="A131" s="176">
        <f t="shared" si="5"/>
        <v>4835980.8775185412</v>
      </c>
      <c r="B131" s="249" t="s">
        <v>911</v>
      </c>
      <c r="C131" s="253" t="s">
        <v>243</v>
      </c>
      <c r="D131" s="249" t="s">
        <v>354</v>
      </c>
      <c r="E131" s="249" t="s">
        <v>355</v>
      </c>
      <c r="F131" s="249" t="s">
        <v>279</v>
      </c>
      <c r="G131" s="254">
        <v>596515</v>
      </c>
      <c r="H131" s="254">
        <v>4799050</v>
      </c>
      <c r="I131" s="184" t="e">
        <f>VLOOKUP(LEFT(C131,6),#REF!,3,0)</f>
        <v>#REF!</v>
      </c>
    </row>
    <row r="132" spans="1:9" ht="13.2" x14ac:dyDescent="0.25">
      <c r="A132" s="176">
        <f t="shared" si="5"/>
        <v>4835980.8775185412</v>
      </c>
      <c r="B132" s="249" t="s">
        <v>911</v>
      </c>
      <c r="C132" s="253" t="s">
        <v>244</v>
      </c>
      <c r="D132" s="249" t="s">
        <v>354</v>
      </c>
      <c r="E132" s="249" t="s">
        <v>355</v>
      </c>
      <c r="F132" s="249" t="s">
        <v>279</v>
      </c>
      <c r="G132" s="254">
        <v>596515</v>
      </c>
      <c r="H132" s="254">
        <v>4799050</v>
      </c>
      <c r="I132" s="184" t="e">
        <f>VLOOKUP(LEFT(C132,6),#REF!,3,0)</f>
        <v>#REF!</v>
      </c>
    </row>
    <row r="133" spans="1:9" ht="13.2" x14ac:dyDescent="0.25">
      <c r="A133" s="176">
        <f t="shared" si="5"/>
        <v>4835980.8775185412</v>
      </c>
      <c r="B133" s="249" t="s">
        <v>911</v>
      </c>
      <c r="C133" s="253" t="s">
        <v>248</v>
      </c>
      <c r="D133" s="249" t="s">
        <v>354</v>
      </c>
      <c r="E133" s="249" t="s">
        <v>355</v>
      </c>
      <c r="F133" s="249" t="s">
        <v>279</v>
      </c>
      <c r="G133" s="254">
        <v>596515</v>
      </c>
      <c r="H133" s="254">
        <v>4799050</v>
      </c>
      <c r="I133" s="184" t="e">
        <f>VLOOKUP(LEFT(C133,6),#REF!,3,0)</f>
        <v>#REF!</v>
      </c>
    </row>
    <row r="134" spans="1:9" ht="13.2" x14ac:dyDescent="0.25">
      <c r="A134" s="176">
        <f t="shared" si="5"/>
        <v>4835980.8775185412</v>
      </c>
      <c r="B134" s="249" t="s">
        <v>911</v>
      </c>
      <c r="C134" s="253" t="s">
        <v>263</v>
      </c>
      <c r="D134" s="249" t="s">
        <v>354</v>
      </c>
      <c r="E134" s="249" t="s">
        <v>355</v>
      </c>
      <c r="F134" s="249" t="s">
        <v>279</v>
      </c>
      <c r="G134" s="254">
        <v>596515</v>
      </c>
      <c r="H134" s="254">
        <v>4799050</v>
      </c>
      <c r="I134" s="184" t="e">
        <f>VLOOKUP(LEFT(C134,6),#REF!,3,0)</f>
        <v>#REF!</v>
      </c>
    </row>
    <row r="135" spans="1:9" ht="13.2" x14ac:dyDescent="0.25">
      <c r="A135" s="176">
        <f t="shared" si="5"/>
        <v>4771388.0587763973</v>
      </c>
      <c r="B135" s="249" t="s">
        <v>912</v>
      </c>
      <c r="C135" s="253" t="s">
        <v>245</v>
      </c>
      <c r="D135" s="249" t="s">
        <v>356</v>
      </c>
      <c r="E135" s="249" t="s">
        <v>357</v>
      </c>
      <c r="F135" s="249" t="s">
        <v>344</v>
      </c>
      <c r="G135" s="254">
        <v>613385</v>
      </c>
      <c r="H135" s="254">
        <v>4731797</v>
      </c>
      <c r="I135" s="184" t="e">
        <f>VLOOKUP(LEFT(C135,6),#REF!,3,0)</f>
        <v>#REF!</v>
      </c>
    </row>
    <row r="136" spans="1:9" ht="13.2" x14ac:dyDescent="0.25">
      <c r="A136" s="176">
        <f t="shared" si="5"/>
        <v>4771388.0587763973</v>
      </c>
      <c r="B136" s="249" t="s">
        <v>912</v>
      </c>
      <c r="C136" s="253" t="s">
        <v>246</v>
      </c>
      <c r="D136" s="249" t="s">
        <v>356</v>
      </c>
      <c r="E136" s="249" t="s">
        <v>357</v>
      </c>
      <c r="F136" s="249" t="s">
        <v>344</v>
      </c>
      <c r="G136" s="254">
        <v>613385</v>
      </c>
      <c r="H136" s="254">
        <v>4731797</v>
      </c>
      <c r="I136" s="184" t="e">
        <f>VLOOKUP(LEFT(C136,6),#REF!,3,0)</f>
        <v>#REF!</v>
      </c>
    </row>
    <row r="137" spans="1:9" ht="13.2" x14ac:dyDescent="0.25">
      <c r="A137" s="176">
        <f t="shared" si="5"/>
        <v>4771388.0587763973</v>
      </c>
      <c r="B137" s="249" t="s">
        <v>912</v>
      </c>
      <c r="C137" s="253" t="s">
        <v>271</v>
      </c>
      <c r="D137" s="249" t="s">
        <v>356</v>
      </c>
      <c r="E137" s="249" t="s">
        <v>357</v>
      </c>
      <c r="F137" s="249" t="s">
        <v>344</v>
      </c>
      <c r="G137" s="254">
        <v>613385</v>
      </c>
      <c r="H137" s="254">
        <v>4731797</v>
      </c>
      <c r="I137" s="184" t="e">
        <f>VLOOKUP(LEFT(C137,6),#REF!,3,0)</f>
        <v>#REF!</v>
      </c>
    </row>
    <row r="138" spans="1:9" ht="13.2" x14ac:dyDescent="0.25">
      <c r="A138" s="176">
        <f t="shared" si="5"/>
        <v>4771388.0587763973</v>
      </c>
      <c r="B138" s="249" t="s">
        <v>912</v>
      </c>
      <c r="C138" s="253" t="s">
        <v>251</v>
      </c>
      <c r="D138" s="249" t="s">
        <v>356</v>
      </c>
      <c r="E138" s="249" t="s">
        <v>357</v>
      </c>
      <c r="F138" s="249" t="s">
        <v>344</v>
      </c>
      <c r="G138" s="254">
        <v>613385</v>
      </c>
      <c r="H138" s="254">
        <v>4731797</v>
      </c>
      <c r="I138" s="184" t="e">
        <f>VLOOKUP(LEFT(C138,6),#REF!,3,0)</f>
        <v>#REF!</v>
      </c>
    </row>
    <row r="139" spans="1:9" ht="13.2" x14ac:dyDescent="0.25">
      <c r="A139" s="176">
        <f t="shared" si="5"/>
        <v>4771388.0587763973</v>
      </c>
      <c r="B139" s="249" t="s">
        <v>912</v>
      </c>
      <c r="C139" s="253" t="s">
        <v>243</v>
      </c>
      <c r="D139" s="249" t="s">
        <v>356</v>
      </c>
      <c r="E139" s="249" t="s">
        <v>357</v>
      </c>
      <c r="F139" s="249" t="s">
        <v>344</v>
      </c>
      <c r="G139" s="254">
        <v>613385</v>
      </c>
      <c r="H139" s="254">
        <v>4731797</v>
      </c>
      <c r="I139" s="184" t="e">
        <f>VLOOKUP(LEFT(C139,6),#REF!,3,0)</f>
        <v>#REF!</v>
      </c>
    </row>
    <row r="140" spans="1:9" ht="13.2" x14ac:dyDescent="0.25">
      <c r="A140" s="176">
        <f t="shared" si="5"/>
        <v>4771388.0587763973</v>
      </c>
      <c r="B140" s="249" t="s">
        <v>912</v>
      </c>
      <c r="C140" s="253" t="s">
        <v>244</v>
      </c>
      <c r="D140" s="249" t="s">
        <v>356</v>
      </c>
      <c r="E140" s="249" t="s">
        <v>357</v>
      </c>
      <c r="F140" s="249" t="s">
        <v>344</v>
      </c>
      <c r="G140" s="254">
        <v>613385</v>
      </c>
      <c r="H140" s="254">
        <v>4731797</v>
      </c>
      <c r="I140" s="184" t="e">
        <f>VLOOKUP(LEFT(C140,6),#REF!,3,0)</f>
        <v>#REF!</v>
      </c>
    </row>
    <row r="141" spans="1:9" ht="13.2" x14ac:dyDescent="0.25">
      <c r="A141" s="176">
        <f t="shared" si="5"/>
        <v>4771388.0587763973</v>
      </c>
      <c r="B141" s="249" t="s">
        <v>912</v>
      </c>
      <c r="C141" s="253" t="s">
        <v>248</v>
      </c>
      <c r="D141" s="249" t="s">
        <v>356</v>
      </c>
      <c r="E141" s="249" t="s">
        <v>357</v>
      </c>
      <c r="F141" s="249" t="s">
        <v>344</v>
      </c>
      <c r="G141" s="254">
        <v>613385</v>
      </c>
      <c r="H141" s="254">
        <v>4731797</v>
      </c>
      <c r="I141" s="184" t="e">
        <f>VLOOKUP(LEFT(C141,6),#REF!,3,0)</f>
        <v>#REF!</v>
      </c>
    </row>
    <row r="142" spans="1:9" ht="13.2" x14ac:dyDescent="0.25">
      <c r="A142" s="176">
        <f t="shared" si="5"/>
        <v>4771388.0587763973</v>
      </c>
      <c r="B142" s="249" t="s">
        <v>912</v>
      </c>
      <c r="C142" s="253" t="s">
        <v>263</v>
      </c>
      <c r="D142" s="249" t="s">
        <v>356</v>
      </c>
      <c r="E142" s="249" t="s">
        <v>357</v>
      </c>
      <c r="F142" s="249" t="s">
        <v>344</v>
      </c>
      <c r="G142" s="254">
        <v>613385</v>
      </c>
      <c r="H142" s="254">
        <v>4731797</v>
      </c>
      <c r="I142" s="184" t="e">
        <f>VLOOKUP(LEFT(C142,6),#REF!,3,0)</f>
        <v>#REF!</v>
      </c>
    </row>
    <row r="143" spans="1:9" ht="13.2" x14ac:dyDescent="0.25">
      <c r="A143" s="176">
        <f t="shared" si="5"/>
        <v>4779066.0061773574</v>
      </c>
      <c r="B143" s="243" t="s">
        <v>1201</v>
      </c>
      <c r="C143" s="253" t="s">
        <v>244</v>
      </c>
      <c r="D143" s="243" t="s">
        <v>1202</v>
      </c>
      <c r="E143" s="243" t="s">
        <v>330</v>
      </c>
      <c r="F143" s="243" t="s">
        <v>279</v>
      </c>
      <c r="G143" s="243">
        <v>554830</v>
      </c>
      <c r="H143" s="243">
        <v>4746750</v>
      </c>
      <c r="I143" s="184" t="e">
        <f>VLOOKUP(LEFT(C143,6),#REF!,3,0)</f>
        <v>#REF!</v>
      </c>
    </row>
    <row r="144" spans="1:9" ht="13.2" x14ac:dyDescent="0.25">
      <c r="A144" s="176">
        <f t="shared" si="5"/>
        <v>4820012.1652329881</v>
      </c>
      <c r="B144" s="250" t="s">
        <v>913</v>
      </c>
      <c r="C144" s="255" t="s">
        <v>212</v>
      </c>
      <c r="D144" s="250" t="s">
        <v>358</v>
      </c>
      <c r="E144" s="250" t="s">
        <v>293</v>
      </c>
      <c r="F144" s="250" t="s">
        <v>268</v>
      </c>
      <c r="G144" s="256">
        <v>495313</v>
      </c>
      <c r="H144" s="256">
        <v>4794495</v>
      </c>
      <c r="I144" s="184" t="e">
        <f>VLOOKUP(LEFT(C144,6),#REF!,3,0)</f>
        <v>#REF!</v>
      </c>
    </row>
    <row r="145" spans="1:9" ht="13.2" x14ac:dyDescent="0.25">
      <c r="A145" s="176">
        <f t="shared" si="5"/>
        <v>4820012.1652329881</v>
      </c>
      <c r="B145" s="250" t="s">
        <v>913</v>
      </c>
      <c r="C145" s="255" t="s">
        <v>213</v>
      </c>
      <c r="D145" s="250" t="s">
        <v>358</v>
      </c>
      <c r="E145" s="250" t="s">
        <v>293</v>
      </c>
      <c r="F145" s="250" t="s">
        <v>268</v>
      </c>
      <c r="G145" s="256">
        <v>495313</v>
      </c>
      <c r="H145" s="256">
        <v>4794495</v>
      </c>
      <c r="I145" s="184" t="e">
        <f>VLOOKUP(LEFT(C145,6),#REF!,3,0)</f>
        <v>#REF!</v>
      </c>
    </row>
    <row r="146" spans="1:9" ht="13.2" x14ac:dyDescent="0.25">
      <c r="A146" s="176">
        <f t="shared" si="5"/>
        <v>4820012.1652329881</v>
      </c>
      <c r="B146" s="250" t="s">
        <v>913</v>
      </c>
      <c r="C146" s="255" t="s">
        <v>214</v>
      </c>
      <c r="D146" s="250" t="s">
        <v>358</v>
      </c>
      <c r="E146" s="250" t="s">
        <v>293</v>
      </c>
      <c r="F146" s="250" t="s">
        <v>268</v>
      </c>
      <c r="G146" s="256">
        <v>495313</v>
      </c>
      <c r="H146" s="256">
        <v>4794495</v>
      </c>
      <c r="I146" s="184" t="e">
        <f>VLOOKUP(LEFT(C146,6),#REF!,3,0)</f>
        <v>#REF!</v>
      </c>
    </row>
    <row r="147" spans="1:9" ht="13.2" x14ac:dyDescent="0.25">
      <c r="A147" s="176">
        <f t="shared" si="5"/>
        <v>4820012.1652329881</v>
      </c>
      <c r="B147" s="250" t="s">
        <v>913</v>
      </c>
      <c r="C147" s="255" t="s">
        <v>252</v>
      </c>
      <c r="D147" s="250" t="s">
        <v>358</v>
      </c>
      <c r="E147" s="250" t="s">
        <v>293</v>
      </c>
      <c r="F147" s="250" t="s">
        <v>268</v>
      </c>
      <c r="G147" s="256">
        <v>495313</v>
      </c>
      <c r="H147" s="256">
        <v>4794495</v>
      </c>
      <c r="I147" s="184" t="e">
        <f>VLOOKUP(LEFT(C147,6),#REF!,3,0)</f>
        <v>#REF!</v>
      </c>
    </row>
    <row r="148" spans="1:9" ht="13.2" x14ac:dyDescent="0.25">
      <c r="A148" s="176">
        <f t="shared" si="5"/>
        <v>4820012.1652329881</v>
      </c>
      <c r="B148" s="250" t="s">
        <v>913</v>
      </c>
      <c r="C148" s="255" t="s">
        <v>215</v>
      </c>
      <c r="D148" s="250" t="s">
        <v>358</v>
      </c>
      <c r="E148" s="250" t="s">
        <v>293</v>
      </c>
      <c r="F148" s="250" t="s">
        <v>268</v>
      </c>
      <c r="G148" s="256">
        <v>495313</v>
      </c>
      <c r="H148" s="256">
        <v>4794495</v>
      </c>
      <c r="I148" s="184" t="e">
        <f>VLOOKUP(LEFT(C148,6),#REF!,3,0)</f>
        <v>#REF!</v>
      </c>
    </row>
    <row r="149" spans="1:9" ht="13.2" x14ac:dyDescent="0.25">
      <c r="A149" s="176">
        <f t="shared" si="5"/>
        <v>4820012.1652329881</v>
      </c>
      <c r="B149" s="250" t="s">
        <v>913</v>
      </c>
      <c r="C149" s="255" t="s">
        <v>227</v>
      </c>
      <c r="D149" s="250" t="s">
        <v>358</v>
      </c>
      <c r="E149" s="250" t="s">
        <v>293</v>
      </c>
      <c r="F149" s="250" t="s">
        <v>268</v>
      </c>
      <c r="G149" s="256">
        <v>495313</v>
      </c>
      <c r="H149" s="256">
        <v>4794495</v>
      </c>
      <c r="I149" s="184" t="e">
        <f>VLOOKUP(LEFT(C149,6),#REF!,3,0)</f>
        <v>#REF!</v>
      </c>
    </row>
    <row r="150" spans="1:9" ht="13.2" x14ac:dyDescent="0.25">
      <c r="A150" s="176">
        <f t="shared" si="5"/>
        <v>4820012.1652329881</v>
      </c>
      <c r="B150" s="250" t="s">
        <v>913</v>
      </c>
      <c r="C150" s="255" t="s">
        <v>265</v>
      </c>
      <c r="D150" s="250" t="s">
        <v>358</v>
      </c>
      <c r="E150" s="250" t="s">
        <v>293</v>
      </c>
      <c r="F150" s="250" t="s">
        <v>268</v>
      </c>
      <c r="G150" s="256">
        <v>495313</v>
      </c>
      <c r="H150" s="256">
        <v>4794495</v>
      </c>
      <c r="I150" s="184" t="e">
        <f>VLOOKUP(LEFT(C150,6),#REF!,3,0)</f>
        <v>#REF!</v>
      </c>
    </row>
    <row r="151" spans="1:9" ht="13.2" x14ac:dyDescent="0.25">
      <c r="A151" s="176">
        <f t="shared" si="5"/>
        <v>4820012.1652329881</v>
      </c>
      <c r="B151" s="250" t="s">
        <v>913</v>
      </c>
      <c r="C151" s="255" t="s">
        <v>231</v>
      </c>
      <c r="D151" s="250" t="s">
        <v>358</v>
      </c>
      <c r="E151" s="250" t="s">
        <v>293</v>
      </c>
      <c r="F151" s="250" t="s">
        <v>268</v>
      </c>
      <c r="G151" s="256">
        <v>495313</v>
      </c>
      <c r="H151" s="256">
        <v>4794495</v>
      </c>
      <c r="I151" s="184" t="e">
        <f>VLOOKUP(LEFT(C151,6),#REF!,3,0)</f>
        <v>#REF!</v>
      </c>
    </row>
    <row r="152" spans="1:9" ht="13.2" x14ac:dyDescent="0.25">
      <c r="A152" s="176">
        <f t="shared" si="5"/>
        <v>4819115.2312540729</v>
      </c>
      <c r="B152" s="250" t="s">
        <v>914</v>
      </c>
      <c r="C152" s="255" t="s">
        <v>212</v>
      </c>
      <c r="D152" s="250" t="s">
        <v>359</v>
      </c>
      <c r="E152" s="250" t="s">
        <v>270</v>
      </c>
      <c r="F152" s="250" t="s">
        <v>268</v>
      </c>
      <c r="G152" s="256">
        <v>503436</v>
      </c>
      <c r="H152" s="256">
        <v>4792747</v>
      </c>
      <c r="I152" s="184" t="e">
        <f>VLOOKUP(LEFT(C152,6),#REF!,3,0)</f>
        <v>#REF!</v>
      </c>
    </row>
    <row r="153" spans="1:9" ht="13.2" x14ac:dyDescent="0.25">
      <c r="A153" s="176">
        <f t="shared" si="5"/>
        <v>4819115.2312540729</v>
      </c>
      <c r="B153" s="250" t="s">
        <v>914</v>
      </c>
      <c r="C153" s="255" t="s">
        <v>213</v>
      </c>
      <c r="D153" s="250" t="s">
        <v>359</v>
      </c>
      <c r="E153" s="250" t="s">
        <v>270</v>
      </c>
      <c r="F153" s="250" t="s">
        <v>268</v>
      </c>
      <c r="G153" s="256">
        <v>503436</v>
      </c>
      <c r="H153" s="256">
        <v>4792747</v>
      </c>
      <c r="I153" s="184" t="e">
        <f>VLOOKUP(LEFT(C153,6),#REF!,3,0)</f>
        <v>#REF!</v>
      </c>
    </row>
    <row r="154" spans="1:9" ht="13.2" x14ac:dyDescent="0.25">
      <c r="A154" s="176">
        <f t="shared" si="5"/>
        <v>4819115.2312540729</v>
      </c>
      <c r="B154" s="250" t="s">
        <v>914</v>
      </c>
      <c r="C154" s="255" t="s">
        <v>214</v>
      </c>
      <c r="D154" s="250" t="s">
        <v>359</v>
      </c>
      <c r="E154" s="250" t="s">
        <v>270</v>
      </c>
      <c r="F154" s="250" t="s">
        <v>268</v>
      </c>
      <c r="G154" s="256">
        <v>503436</v>
      </c>
      <c r="H154" s="256">
        <v>4792747</v>
      </c>
      <c r="I154" s="184" t="e">
        <f>VLOOKUP(LEFT(C154,6),#REF!,3,0)</f>
        <v>#REF!</v>
      </c>
    </row>
    <row r="155" spans="1:9" ht="13.2" x14ac:dyDescent="0.25">
      <c r="A155" s="176">
        <f t="shared" si="5"/>
        <v>4819115.2312540729</v>
      </c>
      <c r="B155" s="250" t="s">
        <v>914</v>
      </c>
      <c r="C155" s="255" t="s">
        <v>215</v>
      </c>
      <c r="D155" s="250" t="s">
        <v>359</v>
      </c>
      <c r="E155" s="250" t="s">
        <v>270</v>
      </c>
      <c r="F155" s="250" t="s">
        <v>268</v>
      </c>
      <c r="G155" s="256">
        <v>503436</v>
      </c>
      <c r="H155" s="256">
        <v>4792747</v>
      </c>
      <c r="I155" s="184" t="e">
        <f>VLOOKUP(LEFT(C155,6),#REF!,3,0)</f>
        <v>#REF!</v>
      </c>
    </row>
    <row r="156" spans="1:9" ht="13.2" x14ac:dyDescent="0.25">
      <c r="A156" s="176">
        <f t="shared" si="5"/>
        <v>4819115.2312540729</v>
      </c>
      <c r="B156" s="250" t="s">
        <v>914</v>
      </c>
      <c r="C156" s="255" t="s">
        <v>216</v>
      </c>
      <c r="D156" s="250" t="s">
        <v>359</v>
      </c>
      <c r="E156" s="250" t="s">
        <v>270</v>
      </c>
      <c r="F156" s="250" t="s">
        <v>268</v>
      </c>
      <c r="G156" s="256">
        <v>503436</v>
      </c>
      <c r="H156" s="256">
        <v>4792747</v>
      </c>
      <c r="I156" s="184" t="e">
        <f>VLOOKUP(LEFT(C156,6),#REF!,3,0)</f>
        <v>#REF!</v>
      </c>
    </row>
    <row r="157" spans="1:9" ht="13.2" x14ac:dyDescent="0.25">
      <c r="A157" s="176">
        <f t="shared" si="5"/>
        <v>4819115.2312540729</v>
      </c>
      <c r="B157" s="250" t="s">
        <v>914</v>
      </c>
      <c r="C157" s="255" t="s">
        <v>218</v>
      </c>
      <c r="D157" s="250" t="s">
        <v>359</v>
      </c>
      <c r="E157" s="250" t="s">
        <v>270</v>
      </c>
      <c r="F157" s="250" t="s">
        <v>268</v>
      </c>
      <c r="G157" s="256">
        <v>503436</v>
      </c>
      <c r="H157" s="256">
        <v>4792747</v>
      </c>
      <c r="I157" s="184" t="e">
        <f>VLOOKUP(LEFT(C157,6),#REF!,3,0)</f>
        <v>#REF!</v>
      </c>
    </row>
    <row r="158" spans="1:9" ht="13.2" x14ac:dyDescent="0.25">
      <c r="A158" s="176">
        <f t="shared" si="5"/>
        <v>4819115.2312540729</v>
      </c>
      <c r="B158" s="250" t="s">
        <v>914</v>
      </c>
      <c r="C158" s="255" t="s">
        <v>219</v>
      </c>
      <c r="D158" s="250" t="s">
        <v>359</v>
      </c>
      <c r="E158" s="250" t="s">
        <v>270</v>
      </c>
      <c r="F158" s="250" t="s">
        <v>268</v>
      </c>
      <c r="G158" s="256">
        <v>503436</v>
      </c>
      <c r="H158" s="256">
        <v>4792747</v>
      </c>
      <c r="I158" s="184" t="e">
        <f>VLOOKUP(LEFT(C158,6),#REF!,3,0)</f>
        <v>#REF!</v>
      </c>
    </row>
    <row r="159" spans="1:9" ht="13.2" x14ac:dyDescent="0.25">
      <c r="A159" s="176">
        <f t="shared" si="5"/>
        <v>4819115.2312540729</v>
      </c>
      <c r="B159" s="250" t="s">
        <v>914</v>
      </c>
      <c r="C159" s="255" t="s">
        <v>227</v>
      </c>
      <c r="D159" s="250" t="s">
        <v>359</v>
      </c>
      <c r="E159" s="250" t="s">
        <v>270</v>
      </c>
      <c r="F159" s="250" t="s">
        <v>268</v>
      </c>
      <c r="G159" s="256">
        <v>503436</v>
      </c>
      <c r="H159" s="256">
        <v>4792747</v>
      </c>
      <c r="I159" s="184" t="e">
        <f>VLOOKUP(LEFT(C159,6),#REF!,3,0)</f>
        <v>#REF!</v>
      </c>
    </row>
    <row r="160" spans="1:9" ht="13.2" x14ac:dyDescent="0.25">
      <c r="A160" s="176">
        <f t="shared" si="5"/>
        <v>4819115.2312540729</v>
      </c>
      <c r="B160" s="250" t="s">
        <v>914</v>
      </c>
      <c r="C160" s="255" t="s">
        <v>231</v>
      </c>
      <c r="D160" s="250" t="s">
        <v>359</v>
      </c>
      <c r="E160" s="250" t="s">
        <v>270</v>
      </c>
      <c r="F160" s="250" t="s">
        <v>268</v>
      </c>
      <c r="G160" s="256">
        <v>503436</v>
      </c>
      <c r="H160" s="256">
        <v>4792747</v>
      </c>
      <c r="I160" s="184" t="e">
        <f>VLOOKUP(LEFT(C160,6),#REF!,3,0)</f>
        <v>#REF!</v>
      </c>
    </row>
    <row r="161" spans="1:9" ht="13.2" x14ac:dyDescent="0.25">
      <c r="A161" s="176">
        <f t="shared" si="5"/>
        <v>4816575.5349008078</v>
      </c>
      <c r="B161" s="251" t="s">
        <v>915</v>
      </c>
      <c r="C161" s="257" t="s">
        <v>360</v>
      </c>
      <c r="D161" s="251" t="s">
        <v>361</v>
      </c>
      <c r="E161" s="251" t="s">
        <v>362</v>
      </c>
      <c r="F161" s="251" t="s">
        <v>279</v>
      </c>
      <c r="G161" s="251">
        <v>574066</v>
      </c>
      <c r="H161" s="251">
        <v>4782243</v>
      </c>
      <c r="I161" s="184" t="e">
        <f>VLOOKUP(LEFT(C161,6),#REF!,3,0)</f>
        <v>#REF!</v>
      </c>
    </row>
    <row r="162" spans="1:9" ht="13.2" x14ac:dyDescent="0.25">
      <c r="A162" s="176">
        <f t="shared" si="5"/>
        <v>4816575.5349008078</v>
      </c>
      <c r="B162" s="251" t="s">
        <v>915</v>
      </c>
      <c r="C162" s="257" t="s">
        <v>363</v>
      </c>
      <c r="D162" s="251" t="s">
        <v>361</v>
      </c>
      <c r="E162" s="251" t="s">
        <v>362</v>
      </c>
      <c r="F162" s="251" t="s">
        <v>279</v>
      </c>
      <c r="G162" s="251">
        <v>574066</v>
      </c>
      <c r="H162" s="251">
        <v>4782243</v>
      </c>
      <c r="I162" s="184" t="e">
        <f>VLOOKUP(LEFT(C162,6),#REF!,3,0)</f>
        <v>#REF!</v>
      </c>
    </row>
    <row r="163" spans="1:9" ht="13.2" x14ac:dyDescent="0.25">
      <c r="A163" s="176">
        <f t="shared" si="5"/>
        <v>4816575.5349008078</v>
      </c>
      <c r="B163" s="251" t="s">
        <v>915</v>
      </c>
      <c r="C163" s="257" t="s">
        <v>364</v>
      </c>
      <c r="D163" s="251" t="s">
        <v>361</v>
      </c>
      <c r="E163" s="251" t="s">
        <v>362</v>
      </c>
      <c r="F163" s="251" t="s">
        <v>279</v>
      </c>
      <c r="G163" s="251">
        <v>574066</v>
      </c>
      <c r="H163" s="251">
        <v>4782243</v>
      </c>
      <c r="I163" s="184" t="e">
        <f>VLOOKUP(LEFT(C163,6),#REF!,3,0)</f>
        <v>#REF!</v>
      </c>
    </row>
    <row r="164" spans="1:9" ht="13.2" x14ac:dyDescent="0.25">
      <c r="A164" s="176">
        <f t="shared" si="5"/>
        <v>4816575.5349008078</v>
      </c>
      <c r="B164" s="251" t="s">
        <v>915</v>
      </c>
      <c r="C164" s="257" t="s">
        <v>220</v>
      </c>
      <c r="D164" s="251" t="s">
        <v>361</v>
      </c>
      <c r="E164" s="251" t="s">
        <v>362</v>
      </c>
      <c r="F164" s="251" t="s">
        <v>279</v>
      </c>
      <c r="G164" s="251">
        <v>574066</v>
      </c>
      <c r="H164" s="251">
        <v>4782243</v>
      </c>
      <c r="I164" s="184" t="e">
        <f>VLOOKUP(LEFT(C164,6),#REF!,3,0)</f>
        <v>#REF!</v>
      </c>
    </row>
    <row r="165" spans="1:9" ht="13.2" x14ac:dyDescent="0.25">
      <c r="A165" s="176">
        <f t="shared" si="5"/>
        <v>4816575.5349008078</v>
      </c>
      <c r="B165" s="251" t="s">
        <v>915</v>
      </c>
      <c r="C165" s="257" t="s">
        <v>221</v>
      </c>
      <c r="D165" s="251" t="s">
        <v>361</v>
      </c>
      <c r="E165" s="251" t="s">
        <v>362</v>
      </c>
      <c r="F165" s="251" t="s">
        <v>279</v>
      </c>
      <c r="G165" s="251">
        <v>574066</v>
      </c>
      <c r="H165" s="251">
        <v>4782243</v>
      </c>
      <c r="I165" s="184" t="e">
        <f>VLOOKUP(LEFT(C165,6),#REF!,3,0)</f>
        <v>#REF!</v>
      </c>
    </row>
    <row r="166" spans="1:9" ht="13.2" x14ac:dyDescent="0.25">
      <c r="A166" s="176">
        <f t="shared" si="5"/>
        <v>4816575.5349008078</v>
      </c>
      <c r="B166" s="251" t="s">
        <v>915</v>
      </c>
      <c r="C166" s="257" t="s">
        <v>222</v>
      </c>
      <c r="D166" s="251" t="s">
        <v>361</v>
      </c>
      <c r="E166" s="251" t="s">
        <v>362</v>
      </c>
      <c r="F166" s="251" t="s">
        <v>279</v>
      </c>
      <c r="G166" s="251">
        <v>574066</v>
      </c>
      <c r="H166" s="251">
        <v>4782243</v>
      </c>
      <c r="I166" s="184" t="e">
        <f>VLOOKUP(LEFT(C166,6),#REF!,3,0)</f>
        <v>#REF!</v>
      </c>
    </row>
    <row r="167" spans="1:9" ht="13.2" x14ac:dyDescent="0.25">
      <c r="A167" s="176">
        <f t="shared" si="5"/>
        <v>4816575.5349008078</v>
      </c>
      <c r="B167" s="251" t="s">
        <v>915</v>
      </c>
      <c r="C167" s="257" t="s">
        <v>223</v>
      </c>
      <c r="D167" s="251" t="s">
        <v>361</v>
      </c>
      <c r="E167" s="251" t="s">
        <v>362</v>
      </c>
      <c r="F167" s="251" t="s">
        <v>279</v>
      </c>
      <c r="G167" s="251">
        <v>574066</v>
      </c>
      <c r="H167" s="251">
        <v>4782243</v>
      </c>
      <c r="I167" s="184" t="e">
        <f>VLOOKUP(LEFT(C167,6),#REF!,3,0)</f>
        <v>#REF!</v>
      </c>
    </row>
    <row r="168" spans="1:9" ht="13.2" x14ac:dyDescent="0.25">
      <c r="A168" s="176">
        <f t="shared" si="5"/>
        <v>4816575.5349008078</v>
      </c>
      <c r="B168" s="251" t="s">
        <v>915</v>
      </c>
      <c r="C168" s="257" t="s">
        <v>224</v>
      </c>
      <c r="D168" s="251" t="s">
        <v>361</v>
      </c>
      <c r="E168" s="251" t="s">
        <v>362</v>
      </c>
      <c r="F168" s="251" t="s">
        <v>279</v>
      </c>
      <c r="G168" s="251">
        <v>574066</v>
      </c>
      <c r="H168" s="251">
        <v>4782243</v>
      </c>
      <c r="I168" s="184" t="e">
        <f>VLOOKUP(LEFT(C168,6),#REF!,3,0)</f>
        <v>#REF!</v>
      </c>
    </row>
    <row r="169" spans="1:9" ht="13.2" x14ac:dyDescent="0.25">
      <c r="A169" s="176">
        <f t="shared" si="5"/>
        <v>4816575.5349008078</v>
      </c>
      <c r="B169" s="251" t="s">
        <v>915</v>
      </c>
      <c r="C169" s="257" t="s">
        <v>225</v>
      </c>
      <c r="D169" s="251" t="s">
        <v>361</v>
      </c>
      <c r="E169" s="251" t="s">
        <v>362</v>
      </c>
      <c r="F169" s="251" t="s">
        <v>279</v>
      </c>
      <c r="G169" s="251">
        <v>574066</v>
      </c>
      <c r="H169" s="251">
        <v>4782243</v>
      </c>
      <c r="I169" s="184" t="e">
        <f>VLOOKUP(LEFT(C169,6),#REF!,3,0)</f>
        <v>#REF!</v>
      </c>
    </row>
    <row r="170" spans="1:9" ht="13.2" x14ac:dyDescent="0.25">
      <c r="A170" s="176">
        <f t="shared" si="5"/>
        <v>4816575.5349008078</v>
      </c>
      <c r="B170" s="251" t="s">
        <v>915</v>
      </c>
      <c r="C170" s="257" t="s">
        <v>365</v>
      </c>
      <c r="D170" s="251" t="s">
        <v>361</v>
      </c>
      <c r="E170" s="251" t="s">
        <v>362</v>
      </c>
      <c r="F170" s="251" t="s">
        <v>279</v>
      </c>
      <c r="G170" s="251">
        <v>574066</v>
      </c>
      <c r="H170" s="251">
        <v>4782243</v>
      </c>
      <c r="I170" s="184" t="e">
        <f>VLOOKUP(LEFT(C170,6),#REF!,3,0)</f>
        <v>#REF!</v>
      </c>
    </row>
    <row r="171" spans="1:9" ht="13.2" x14ac:dyDescent="0.25">
      <c r="A171" s="176">
        <f t="shared" si="5"/>
        <v>4816575.5349008078</v>
      </c>
      <c r="B171" s="251" t="s">
        <v>915</v>
      </c>
      <c r="C171" s="257" t="s">
        <v>366</v>
      </c>
      <c r="D171" s="251" t="s">
        <v>361</v>
      </c>
      <c r="E171" s="251" t="s">
        <v>362</v>
      </c>
      <c r="F171" s="251" t="s">
        <v>279</v>
      </c>
      <c r="G171" s="251">
        <v>574066</v>
      </c>
      <c r="H171" s="251">
        <v>4782243</v>
      </c>
      <c r="I171" s="184" t="e">
        <f>VLOOKUP(LEFT(C171,6),#REF!,3,0)</f>
        <v>#REF!</v>
      </c>
    </row>
    <row r="172" spans="1:9" ht="13.2" x14ac:dyDescent="0.25">
      <c r="A172" s="176">
        <f t="shared" si="5"/>
        <v>4816575.5349008078</v>
      </c>
      <c r="B172" s="251" t="s">
        <v>915</v>
      </c>
      <c r="C172" s="257" t="s">
        <v>367</v>
      </c>
      <c r="D172" s="251" t="s">
        <v>361</v>
      </c>
      <c r="E172" s="251" t="s">
        <v>362</v>
      </c>
      <c r="F172" s="251" t="s">
        <v>279</v>
      </c>
      <c r="G172" s="251">
        <v>574066</v>
      </c>
      <c r="H172" s="251">
        <v>4782243</v>
      </c>
      <c r="I172" s="184" t="e">
        <f>VLOOKUP(LEFT(C172,6),#REF!,3,0)</f>
        <v>#REF!</v>
      </c>
    </row>
    <row r="173" spans="1:9" ht="13.2" x14ac:dyDescent="0.25">
      <c r="A173" s="176">
        <f t="shared" si="5"/>
        <v>4772481.6134690344</v>
      </c>
      <c r="B173" s="243" t="s">
        <v>1199</v>
      </c>
      <c r="C173" s="253" t="s">
        <v>233</v>
      </c>
      <c r="D173" s="243" t="s">
        <v>1200</v>
      </c>
      <c r="E173" s="243" t="s">
        <v>275</v>
      </c>
      <c r="F173" s="243" t="s">
        <v>850</v>
      </c>
      <c r="G173" s="243">
        <v>521530</v>
      </c>
      <c r="H173" s="243">
        <v>4743900</v>
      </c>
      <c r="I173" s="184" t="e">
        <f>VLOOKUP(LEFT(C173,6),#REF!,3,0)</f>
        <v>#REF!</v>
      </c>
    </row>
    <row r="174" spans="1:9" ht="13.2" x14ac:dyDescent="0.25">
      <c r="A174" s="176">
        <f t="shared" si="5"/>
        <v>4772481.6134690344</v>
      </c>
      <c r="B174" s="243" t="s">
        <v>1199</v>
      </c>
      <c r="C174" s="258" t="s">
        <v>368</v>
      </c>
      <c r="D174" s="243" t="s">
        <v>1200</v>
      </c>
      <c r="E174" s="243" t="s">
        <v>275</v>
      </c>
      <c r="F174" s="243" t="s">
        <v>850</v>
      </c>
      <c r="G174" s="243">
        <v>521530</v>
      </c>
      <c r="H174" s="243">
        <v>4743900</v>
      </c>
      <c r="I174" s="184" t="e">
        <f>VLOOKUP(LEFT(C174,6),#REF!,3,0)</f>
        <v>#REF!</v>
      </c>
    </row>
    <row r="175" spans="1:9" ht="13.2" x14ac:dyDescent="0.25">
      <c r="A175" s="176">
        <f t="shared" si="5"/>
        <v>4772481.6134690344</v>
      </c>
      <c r="B175" s="243" t="s">
        <v>1199</v>
      </c>
      <c r="C175" s="258" t="s">
        <v>369</v>
      </c>
      <c r="D175" s="243" t="s">
        <v>1200</v>
      </c>
      <c r="E175" s="243" t="s">
        <v>275</v>
      </c>
      <c r="F175" s="243" t="s">
        <v>850</v>
      </c>
      <c r="G175" s="243">
        <v>521530</v>
      </c>
      <c r="H175" s="243">
        <v>4743900</v>
      </c>
      <c r="I175" s="184" t="e">
        <f>VLOOKUP(LEFT(C175,6),#REF!,3,0)</f>
        <v>#REF!</v>
      </c>
    </row>
    <row r="176" spans="1:9" ht="13.2" x14ac:dyDescent="0.25">
      <c r="A176" s="176">
        <f t="shared" si="5"/>
        <v>4772481.6134690344</v>
      </c>
      <c r="B176" s="243" t="s">
        <v>1199</v>
      </c>
      <c r="C176" s="258" t="s">
        <v>370</v>
      </c>
      <c r="D176" s="243" t="s">
        <v>1200</v>
      </c>
      <c r="E176" s="243" t="s">
        <v>275</v>
      </c>
      <c r="F176" s="243" t="s">
        <v>850</v>
      </c>
      <c r="G176" s="243">
        <v>521530</v>
      </c>
      <c r="H176" s="243">
        <v>4743900</v>
      </c>
      <c r="I176" s="184" t="e">
        <f>VLOOKUP(LEFT(C176,6),#REF!,3,0)</f>
        <v>#REF!</v>
      </c>
    </row>
    <row r="177" spans="1:9" ht="13.2" x14ac:dyDescent="0.25">
      <c r="A177" s="176">
        <f t="shared" si="5"/>
        <v>4772481.6134690344</v>
      </c>
      <c r="B177" s="243" t="s">
        <v>1199</v>
      </c>
      <c r="C177" s="258" t="s">
        <v>371</v>
      </c>
      <c r="D177" s="243" t="s">
        <v>1200</v>
      </c>
      <c r="E177" s="243" t="s">
        <v>275</v>
      </c>
      <c r="F177" s="243" t="s">
        <v>850</v>
      </c>
      <c r="G177" s="243">
        <v>521530</v>
      </c>
      <c r="H177" s="243">
        <v>4743900</v>
      </c>
      <c r="I177" s="184" t="e">
        <f>VLOOKUP(LEFT(C177,6),#REF!,3,0)</f>
        <v>#REF!</v>
      </c>
    </row>
    <row r="178" spans="1:9" ht="13.2" x14ac:dyDescent="0.25">
      <c r="A178" s="176">
        <f t="shared" si="5"/>
        <v>4772481.6134690344</v>
      </c>
      <c r="B178" s="243" t="s">
        <v>1199</v>
      </c>
      <c r="C178" s="258" t="s">
        <v>372</v>
      </c>
      <c r="D178" s="243" t="s">
        <v>1200</v>
      </c>
      <c r="E178" s="243" t="s">
        <v>275</v>
      </c>
      <c r="F178" s="243" t="s">
        <v>850</v>
      </c>
      <c r="G178" s="243">
        <v>521530</v>
      </c>
      <c r="H178" s="243">
        <v>4743900</v>
      </c>
      <c r="I178" s="184" t="e">
        <f>VLOOKUP(LEFT(C178,6),#REF!,3,0)</f>
        <v>#REF!</v>
      </c>
    </row>
    <row r="179" spans="1:9" ht="13.2" x14ac:dyDescent="0.25">
      <c r="A179" s="176">
        <f t="shared" si="5"/>
        <v>4772481.6134690344</v>
      </c>
      <c r="B179" s="243" t="s">
        <v>1199</v>
      </c>
      <c r="C179" s="258" t="s">
        <v>373</v>
      </c>
      <c r="D179" s="243" t="s">
        <v>1200</v>
      </c>
      <c r="E179" s="243" t="s">
        <v>275</v>
      </c>
      <c r="F179" s="243" t="s">
        <v>850</v>
      </c>
      <c r="G179" s="243">
        <v>521530</v>
      </c>
      <c r="H179" s="243">
        <v>4743900</v>
      </c>
      <c r="I179" s="184" t="e">
        <f>VLOOKUP(LEFT(C179,6),#REF!,3,0)</f>
        <v>#REF!</v>
      </c>
    </row>
    <row r="180" spans="1:9" ht="13.2" x14ac:dyDescent="0.25">
      <c r="A180" s="176">
        <f t="shared" si="5"/>
        <v>4772481.6134690344</v>
      </c>
      <c r="B180" s="243" t="s">
        <v>1199</v>
      </c>
      <c r="C180" s="258" t="s">
        <v>374</v>
      </c>
      <c r="D180" s="243" t="s">
        <v>1200</v>
      </c>
      <c r="E180" s="243" t="s">
        <v>275</v>
      </c>
      <c r="F180" s="243" t="s">
        <v>850</v>
      </c>
      <c r="G180" s="243">
        <v>521530</v>
      </c>
      <c r="H180" s="243">
        <v>4743900</v>
      </c>
      <c r="I180" s="184" t="e">
        <f>VLOOKUP(LEFT(C180,6),#REF!,3,0)</f>
        <v>#REF!</v>
      </c>
    </row>
    <row r="181" spans="1:9" ht="13.2" x14ac:dyDescent="0.25">
      <c r="A181" s="176">
        <f t="shared" si="5"/>
        <v>4772481.6134690344</v>
      </c>
      <c r="B181" s="243" t="s">
        <v>1199</v>
      </c>
      <c r="C181" s="258" t="s">
        <v>375</v>
      </c>
      <c r="D181" s="243" t="s">
        <v>1200</v>
      </c>
      <c r="E181" s="243" t="s">
        <v>275</v>
      </c>
      <c r="F181" s="243" t="s">
        <v>850</v>
      </c>
      <c r="G181" s="243">
        <v>521530</v>
      </c>
      <c r="H181" s="243">
        <v>4743900</v>
      </c>
      <c r="I181" s="184" t="e">
        <f>VLOOKUP(LEFT(C181,6),#REF!,3,0)</f>
        <v>#REF!</v>
      </c>
    </row>
    <row r="182" spans="1:9" ht="13.2" x14ac:dyDescent="0.25">
      <c r="A182" s="176">
        <f t="shared" si="5"/>
        <v>4772481.6134690344</v>
      </c>
      <c r="B182" s="243" t="s">
        <v>1199</v>
      </c>
      <c r="C182" s="258" t="s">
        <v>376</v>
      </c>
      <c r="D182" s="243" t="s">
        <v>1200</v>
      </c>
      <c r="E182" s="243" t="s">
        <v>275</v>
      </c>
      <c r="F182" s="243" t="s">
        <v>850</v>
      </c>
      <c r="G182" s="243">
        <v>521530</v>
      </c>
      <c r="H182" s="243">
        <v>4743900</v>
      </c>
      <c r="I182" s="184" t="e">
        <f>VLOOKUP(LEFT(C182,6),#REF!,3,0)</f>
        <v>#REF!</v>
      </c>
    </row>
    <row r="183" spans="1:9" ht="13.2" x14ac:dyDescent="0.25">
      <c r="A183" s="176">
        <f t="shared" si="5"/>
        <v>4772481.6134690344</v>
      </c>
      <c r="B183" s="243" t="s">
        <v>1199</v>
      </c>
      <c r="C183" s="258" t="s">
        <v>377</v>
      </c>
      <c r="D183" s="243" t="s">
        <v>1200</v>
      </c>
      <c r="E183" s="243" t="s">
        <v>275</v>
      </c>
      <c r="F183" s="243" t="s">
        <v>850</v>
      </c>
      <c r="G183" s="243">
        <v>521530</v>
      </c>
      <c r="H183" s="243">
        <v>4743900</v>
      </c>
      <c r="I183" s="184" t="e">
        <f>VLOOKUP(LEFT(C183,6),#REF!,3,0)</f>
        <v>#REF!</v>
      </c>
    </row>
    <row r="184" spans="1:9" ht="13.2" x14ac:dyDescent="0.25">
      <c r="A184" s="176">
        <f t="shared" si="5"/>
        <v>4772481.6134690344</v>
      </c>
      <c r="B184" s="243" t="s">
        <v>1199</v>
      </c>
      <c r="C184" s="258" t="s">
        <v>378</v>
      </c>
      <c r="D184" s="243" t="s">
        <v>1200</v>
      </c>
      <c r="E184" s="243" t="s">
        <v>275</v>
      </c>
      <c r="F184" s="243" t="s">
        <v>850</v>
      </c>
      <c r="G184" s="243">
        <v>521530</v>
      </c>
      <c r="H184" s="243">
        <v>4743900</v>
      </c>
      <c r="I184" s="184" t="e">
        <f>VLOOKUP(LEFT(C184,6),#REF!,3,0)</f>
        <v>#REF!</v>
      </c>
    </row>
    <row r="185" spans="1:9" ht="13.2" x14ac:dyDescent="0.25">
      <c r="A185" s="176">
        <f t="shared" si="5"/>
        <v>4772481.6134690344</v>
      </c>
      <c r="B185" s="243" t="s">
        <v>1199</v>
      </c>
      <c r="C185" s="258" t="s">
        <v>216</v>
      </c>
      <c r="D185" s="243" t="s">
        <v>1200</v>
      </c>
      <c r="E185" s="243" t="s">
        <v>275</v>
      </c>
      <c r="F185" s="243" t="s">
        <v>850</v>
      </c>
      <c r="G185" s="243">
        <v>521530</v>
      </c>
      <c r="H185" s="243">
        <v>4743900</v>
      </c>
      <c r="I185" s="184" t="e">
        <f>VLOOKUP(LEFT(C185,6),#REF!,3,0)</f>
        <v>#REF!</v>
      </c>
    </row>
    <row r="186" spans="1:9" ht="13.2" x14ac:dyDescent="0.25">
      <c r="A186" s="176">
        <f t="shared" si="5"/>
        <v>4772481.6134690344</v>
      </c>
      <c r="B186" s="243" t="s">
        <v>1199</v>
      </c>
      <c r="C186" s="258" t="s">
        <v>217</v>
      </c>
      <c r="D186" s="243" t="s">
        <v>1200</v>
      </c>
      <c r="E186" s="243" t="s">
        <v>275</v>
      </c>
      <c r="F186" s="243" t="s">
        <v>850</v>
      </c>
      <c r="G186" s="243">
        <v>521530</v>
      </c>
      <c r="H186" s="243">
        <v>4743900</v>
      </c>
      <c r="I186" s="184" t="e">
        <f>VLOOKUP(LEFT(C186,6),#REF!,3,0)</f>
        <v>#REF!</v>
      </c>
    </row>
    <row r="187" spans="1:9" ht="13.2" x14ac:dyDescent="0.25">
      <c r="A187" s="176">
        <f t="shared" si="5"/>
        <v>4772481.6134690344</v>
      </c>
      <c r="B187" s="243" t="s">
        <v>1199</v>
      </c>
      <c r="C187" s="258" t="s">
        <v>218</v>
      </c>
      <c r="D187" s="243" t="s">
        <v>1200</v>
      </c>
      <c r="E187" s="243" t="s">
        <v>275</v>
      </c>
      <c r="F187" s="243" t="s">
        <v>850</v>
      </c>
      <c r="G187" s="243">
        <v>521530</v>
      </c>
      <c r="H187" s="243">
        <v>4743900</v>
      </c>
      <c r="I187" s="184" t="e">
        <f>VLOOKUP(LEFT(C187,6),#REF!,3,0)</f>
        <v>#REF!</v>
      </c>
    </row>
    <row r="188" spans="1:9" ht="13.2" x14ac:dyDescent="0.25">
      <c r="A188" s="176">
        <f t="shared" si="5"/>
        <v>4772481.6134690344</v>
      </c>
      <c r="B188" s="243" t="s">
        <v>1199</v>
      </c>
      <c r="C188" s="258" t="s">
        <v>220</v>
      </c>
      <c r="D188" s="243" t="s">
        <v>1200</v>
      </c>
      <c r="E188" s="243" t="s">
        <v>275</v>
      </c>
      <c r="F188" s="243" t="s">
        <v>850</v>
      </c>
      <c r="G188" s="243">
        <v>521530</v>
      </c>
      <c r="H188" s="243">
        <v>4743900</v>
      </c>
      <c r="I188" s="184" t="e">
        <f>VLOOKUP(LEFT(C188,6),#REF!,3,0)</f>
        <v>#REF!</v>
      </c>
    </row>
    <row r="189" spans="1:9" ht="13.2" x14ac:dyDescent="0.25">
      <c r="A189" s="176">
        <f t="shared" si="5"/>
        <v>4772481.6134690344</v>
      </c>
      <c r="B189" s="243" t="s">
        <v>1199</v>
      </c>
      <c r="C189" s="258" t="s">
        <v>221</v>
      </c>
      <c r="D189" s="243" t="s">
        <v>1200</v>
      </c>
      <c r="E189" s="243" t="s">
        <v>275</v>
      </c>
      <c r="F189" s="243" t="s">
        <v>850</v>
      </c>
      <c r="G189" s="243">
        <v>521530</v>
      </c>
      <c r="H189" s="243">
        <v>4743900</v>
      </c>
      <c r="I189" s="184" t="e">
        <f>VLOOKUP(LEFT(C189,6),#REF!,3,0)</f>
        <v>#REF!</v>
      </c>
    </row>
    <row r="190" spans="1:9" ht="13.2" x14ac:dyDescent="0.25">
      <c r="A190" s="176">
        <f t="shared" si="5"/>
        <v>4772481.6134690344</v>
      </c>
      <c r="B190" s="243" t="s">
        <v>1199</v>
      </c>
      <c r="C190" s="258" t="s">
        <v>222</v>
      </c>
      <c r="D190" s="243" t="s">
        <v>1200</v>
      </c>
      <c r="E190" s="243" t="s">
        <v>275</v>
      </c>
      <c r="F190" s="243" t="s">
        <v>850</v>
      </c>
      <c r="G190" s="243">
        <v>521530</v>
      </c>
      <c r="H190" s="243">
        <v>4743900</v>
      </c>
      <c r="I190" s="184" t="e">
        <f>VLOOKUP(LEFT(C190,6),#REF!,3,0)</f>
        <v>#REF!</v>
      </c>
    </row>
    <row r="191" spans="1:9" ht="13.2" x14ac:dyDescent="0.25">
      <c r="A191" s="176">
        <f t="shared" si="5"/>
        <v>4772481.6134690344</v>
      </c>
      <c r="B191" s="243" t="s">
        <v>1199</v>
      </c>
      <c r="C191" s="258" t="s">
        <v>223</v>
      </c>
      <c r="D191" s="243" t="s">
        <v>1200</v>
      </c>
      <c r="E191" s="243" t="s">
        <v>275</v>
      </c>
      <c r="F191" s="243" t="s">
        <v>850</v>
      </c>
      <c r="G191" s="243">
        <v>521530</v>
      </c>
      <c r="H191" s="243">
        <v>4743900</v>
      </c>
      <c r="I191" s="184" t="e">
        <f>VLOOKUP(LEFT(C191,6),#REF!,3,0)</f>
        <v>#REF!</v>
      </c>
    </row>
    <row r="192" spans="1:9" ht="13.2" x14ac:dyDescent="0.25">
      <c r="A192" s="176">
        <f t="shared" ref="A192:A255" si="6">SQRT((G192-G$2)^2+(H192-H$2)^2)</f>
        <v>4772481.6134690344</v>
      </c>
      <c r="B192" s="243" t="s">
        <v>1199</v>
      </c>
      <c r="C192" s="258" t="s">
        <v>224</v>
      </c>
      <c r="D192" s="243" t="s">
        <v>1200</v>
      </c>
      <c r="E192" s="243" t="s">
        <v>275</v>
      </c>
      <c r="F192" s="243" t="s">
        <v>850</v>
      </c>
      <c r="G192" s="243">
        <v>521530</v>
      </c>
      <c r="H192" s="243">
        <v>4743900</v>
      </c>
      <c r="I192" s="184" t="e">
        <f>VLOOKUP(LEFT(C192,6),#REF!,3,0)</f>
        <v>#REF!</v>
      </c>
    </row>
    <row r="193" spans="1:134" ht="13.2" x14ac:dyDescent="0.25">
      <c r="A193" s="176">
        <f t="shared" si="6"/>
        <v>4772481.6134690344</v>
      </c>
      <c r="B193" s="243" t="s">
        <v>1199</v>
      </c>
      <c r="C193" s="258" t="s">
        <v>225</v>
      </c>
      <c r="D193" s="243" t="s">
        <v>1200</v>
      </c>
      <c r="E193" s="243" t="s">
        <v>275</v>
      </c>
      <c r="F193" s="243" t="s">
        <v>850</v>
      </c>
      <c r="G193" s="243">
        <v>521530</v>
      </c>
      <c r="H193" s="243">
        <v>4743900</v>
      </c>
      <c r="I193" s="184" t="e">
        <f>VLOOKUP(LEFT(C193,6),#REF!,3,0)</f>
        <v>#REF!</v>
      </c>
    </row>
    <row r="194" spans="1:134" ht="13.2" x14ac:dyDescent="0.25">
      <c r="A194" s="176">
        <f t="shared" si="6"/>
        <v>4772481.6134690344</v>
      </c>
      <c r="B194" s="243" t="s">
        <v>1199</v>
      </c>
      <c r="C194" s="258" t="s">
        <v>226</v>
      </c>
      <c r="D194" s="243" t="s">
        <v>1200</v>
      </c>
      <c r="E194" s="243" t="s">
        <v>275</v>
      </c>
      <c r="F194" s="243" t="s">
        <v>850</v>
      </c>
      <c r="G194" s="243">
        <v>521530</v>
      </c>
      <c r="H194" s="243">
        <v>4743900</v>
      </c>
      <c r="I194" s="184" t="e">
        <f>VLOOKUP(LEFT(C194,6),#REF!,3,0)</f>
        <v>#REF!</v>
      </c>
    </row>
    <row r="195" spans="1:134" ht="13.2" x14ac:dyDescent="0.25">
      <c r="A195" s="176">
        <f t="shared" si="6"/>
        <v>4772481.6134690344</v>
      </c>
      <c r="B195" s="243" t="s">
        <v>1199</v>
      </c>
      <c r="C195" s="258" t="s">
        <v>379</v>
      </c>
      <c r="D195" s="243" t="s">
        <v>1200</v>
      </c>
      <c r="E195" s="243" t="s">
        <v>275</v>
      </c>
      <c r="F195" s="243" t="s">
        <v>850</v>
      </c>
      <c r="G195" s="243">
        <v>521530</v>
      </c>
      <c r="H195" s="243">
        <v>4743900</v>
      </c>
      <c r="I195" s="184" t="e">
        <f>VLOOKUP(LEFT(C195,6),#REF!,3,0)</f>
        <v>#REF!</v>
      </c>
    </row>
    <row r="196" spans="1:134" ht="13.2" x14ac:dyDescent="0.25">
      <c r="A196" s="176">
        <f t="shared" si="6"/>
        <v>4772481.6134690344</v>
      </c>
      <c r="B196" s="243" t="s">
        <v>1199</v>
      </c>
      <c r="C196" s="258" t="s">
        <v>380</v>
      </c>
      <c r="D196" s="243" t="s">
        <v>1200</v>
      </c>
      <c r="E196" s="243" t="s">
        <v>275</v>
      </c>
      <c r="F196" s="243" t="s">
        <v>850</v>
      </c>
      <c r="G196" s="243">
        <v>521530</v>
      </c>
      <c r="H196" s="243">
        <v>4743900</v>
      </c>
      <c r="I196" s="184" t="e">
        <f>VLOOKUP(LEFT(C196,6),#REF!,3,0)</f>
        <v>#REF!</v>
      </c>
    </row>
    <row r="197" spans="1:134" ht="13.2" x14ac:dyDescent="0.25">
      <c r="A197" s="176">
        <f t="shared" si="6"/>
        <v>4772481.6134690344</v>
      </c>
      <c r="B197" s="243" t="s">
        <v>1199</v>
      </c>
      <c r="C197" s="258" t="s">
        <v>381</v>
      </c>
      <c r="D197" s="243" t="s">
        <v>1200</v>
      </c>
      <c r="E197" s="243" t="s">
        <v>275</v>
      </c>
      <c r="F197" s="243" t="s">
        <v>850</v>
      </c>
      <c r="G197" s="243">
        <v>521530</v>
      </c>
      <c r="H197" s="243">
        <v>4743900</v>
      </c>
      <c r="I197" s="184" t="e">
        <f>VLOOKUP(LEFT(C197,6),#REF!,3,0)</f>
        <v>#REF!</v>
      </c>
    </row>
    <row r="198" spans="1:134" ht="13.2" x14ac:dyDescent="0.25">
      <c r="A198" s="176">
        <f t="shared" si="6"/>
        <v>4772481.6134690344</v>
      </c>
      <c r="B198" s="243" t="s">
        <v>1199</v>
      </c>
      <c r="C198" s="258" t="s">
        <v>382</v>
      </c>
      <c r="D198" s="243" t="s">
        <v>1200</v>
      </c>
      <c r="E198" s="243" t="s">
        <v>275</v>
      </c>
      <c r="F198" s="243" t="s">
        <v>850</v>
      </c>
      <c r="G198" s="243">
        <v>521530</v>
      </c>
      <c r="H198" s="243">
        <v>4743900</v>
      </c>
      <c r="I198" s="184" t="e">
        <f>VLOOKUP(LEFT(C198,6),#REF!,3,0)</f>
        <v>#REF!</v>
      </c>
    </row>
    <row r="199" spans="1:134" ht="13.2" x14ac:dyDescent="0.25">
      <c r="A199" s="176">
        <f t="shared" si="6"/>
        <v>4772481.6134690344</v>
      </c>
      <c r="B199" s="243" t="s">
        <v>1199</v>
      </c>
      <c r="C199" s="258" t="s">
        <v>383</v>
      </c>
      <c r="D199" s="243" t="s">
        <v>1200</v>
      </c>
      <c r="E199" s="243" t="s">
        <v>275</v>
      </c>
      <c r="F199" s="243" t="s">
        <v>850</v>
      </c>
      <c r="G199" s="243">
        <v>521530</v>
      </c>
      <c r="H199" s="243">
        <v>4743900</v>
      </c>
      <c r="I199" s="184" t="e">
        <f>VLOOKUP(LEFT(C199,6),#REF!,3,0)</f>
        <v>#REF!</v>
      </c>
    </row>
    <row r="200" spans="1:134" ht="13.2" x14ac:dyDescent="0.25">
      <c r="A200" s="176">
        <f t="shared" si="6"/>
        <v>4772481.6134690344</v>
      </c>
      <c r="B200" s="243" t="s">
        <v>1199</v>
      </c>
      <c r="C200" s="258" t="s">
        <v>384</v>
      </c>
      <c r="D200" s="243" t="s">
        <v>1200</v>
      </c>
      <c r="E200" s="243" t="s">
        <v>275</v>
      </c>
      <c r="F200" s="243" t="s">
        <v>850</v>
      </c>
      <c r="G200" s="243">
        <v>521530</v>
      </c>
      <c r="H200" s="243">
        <v>4743900</v>
      </c>
      <c r="I200" s="184" t="e">
        <f>VLOOKUP(LEFT(C200,6),#REF!,3,0)</f>
        <v>#REF!</v>
      </c>
    </row>
    <row r="201" spans="1:134" ht="13.2" x14ac:dyDescent="0.25">
      <c r="A201" s="176">
        <f t="shared" si="6"/>
        <v>4772481.6134690344</v>
      </c>
      <c r="B201" s="243" t="s">
        <v>1199</v>
      </c>
      <c r="C201" s="258" t="s">
        <v>385</v>
      </c>
      <c r="D201" s="243" t="s">
        <v>1200</v>
      </c>
      <c r="E201" s="243" t="s">
        <v>275</v>
      </c>
      <c r="F201" s="243" t="s">
        <v>850</v>
      </c>
      <c r="G201" s="243">
        <v>521530</v>
      </c>
      <c r="H201" s="243">
        <v>4743900</v>
      </c>
      <c r="I201" s="184" t="e">
        <f>VLOOKUP(LEFT(C201,6),#REF!,3,0)</f>
        <v>#REF!</v>
      </c>
    </row>
    <row r="202" spans="1:134" ht="13.2" x14ac:dyDescent="0.25">
      <c r="A202" s="176">
        <f t="shared" si="6"/>
        <v>4772481.6134690344</v>
      </c>
      <c r="B202" s="243" t="s">
        <v>1199</v>
      </c>
      <c r="C202" s="258" t="s">
        <v>235</v>
      </c>
      <c r="D202" s="243" t="s">
        <v>1200</v>
      </c>
      <c r="E202" s="243" t="s">
        <v>275</v>
      </c>
      <c r="F202" s="243" t="s">
        <v>850</v>
      </c>
      <c r="G202" s="243">
        <v>521530</v>
      </c>
      <c r="H202" s="243">
        <v>4743900</v>
      </c>
      <c r="I202" s="184" t="e">
        <f>VLOOKUP(LEFT(C202,6),#REF!,3,0)</f>
        <v>#REF!</v>
      </c>
      <c r="EA202" s="175">
        <f>COLUMN(EA202)</f>
        <v>131</v>
      </c>
    </row>
    <row r="203" spans="1:134" ht="13.2" x14ac:dyDescent="0.25">
      <c r="A203" s="176">
        <f t="shared" si="6"/>
        <v>4772481.6134690344</v>
      </c>
      <c r="B203" s="243" t="s">
        <v>1199</v>
      </c>
      <c r="C203" s="258" t="s">
        <v>386</v>
      </c>
      <c r="D203" s="243" t="s">
        <v>1200</v>
      </c>
      <c r="E203" s="243" t="s">
        <v>275</v>
      </c>
      <c r="F203" s="243" t="s">
        <v>850</v>
      </c>
      <c r="G203" s="243">
        <v>521530</v>
      </c>
      <c r="H203" s="243">
        <v>4743900</v>
      </c>
      <c r="I203" s="184" t="e">
        <f>VLOOKUP(LEFT(C203,6),#REF!,3,0)</f>
        <v>#REF!</v>
      </c>
    </row>
    <row r="204" spans="1:134" ht="13.2" x14ac:dyDescent="0.25">
      <c r="A204" s="176">
        <f t="shared" si="6"/>
        <v>4772481.6134690344</v>
      </c>
      <c r="B204" s="243" t="s">
        <v>1199</v>
      </c>
      <c r="C204" s="258" t="s">
        <v>387</v>
      </c>
      <c r="D204" s="243" t="s">
        <v>1200</v>
      </c>
      <c r="E204" s="243" t="s">
        <v>275</v>
      </c>
      <c r="F204" s="243" t="s">
        <v>850</v>
      </c>
      <c r="G204" s="243">
        <v>521530</v>
      </c>
      <c r="H204" s="243">
        <v>4743900</v>
      </c>
      <c r="I204" s="184" t="e">
        <f>VLOOKUP(LEFT(C204,6),#REF!,3,0)</f>
        <v>#REF!</v>
      </c>
    </row>
    <row r="205" spans="1:134" ht="13.2" x14ac:dyDescent="0.25">
      <c r="A205" s="176">
        <f t="shared" si="6"/>
        <v>4772481.6134690344</v>
      </c>
      <c r="B205" s="243" t="s">
        <v>1199</v>
      </c>
      <c r="C205" s="258" t="s">
        <v>367</v>
      </c>
      <c r="D205" s="243" t="s">
        <v>1200</v>
      </c>
      <c r="E205" s="243" t="s">
        <v>275</v>
      </c>
      <c r="F205" s="243" t="s">
        <v>850</v>
      </c>
      <c r="G205" s="243">
        <v>521530</v>
      </c>
      <c r="H205" s="243">
        <v>4743900</v>
      </c>
      <c r="I205" s="184" t="e">
        <f>VLOOKUP(LEFT(C205,6),#REF!,3,0)</f>
        <v>#REF!</v>
      </c>
      <c r="J205" s="240"/>
      <c r="K205" s="180" t="s">
        <v>260</v>
      </c>
      <c r="L205" s="180"/>
      <c r="M205" s="180"/>
      <c r="N205" s="180"/>
      <c r="O205" s="180" t="s">
        <v>261</v>
      </c>
      <c r="P205" s="180"/>
      <c r="Q205" s="180"/>
      <c r="R205" s="180"/>
      <c r="S205" s="180" t="s">
        <v>262</v>
      </c>
      <c r="T205" s="180"/>
      <c r="U205" s="180"/>
      <c r="V205" s="180"/>
      <c r="W205" s="180" t="s">
        <v>263</v>
      </c>
      <c r="X205" s="180"/>
      <c r="Y205" s="180"/>
      <c r="Z205" s="180"/>
      <c r="AA205" s="180" t="s">
        <v>264</v>
      </c>
      <c r="AB205" s="180"/>
      <c r="AC205" s="180"/>
      <c r="AD205" s="180"/>
      <c r="AE205" s="180" t="s">
        <v>265</v>
      </c>
      <c r="AF205" s="180"/>
      <c r="AG205" s="180"/>
      <c r="AH205" s="241"/>
      <c r="AI205" t="s">
        <v>390</v>
      </c>
      <c r="AJ205"/>
      <c r="AK205"/>
      <c r="AL205"/>
      <c r="AM205" t="s">
        <v>369</v>
      </c>
      <c r="AN205"/>
      <c r="AO205"/>
      <c r="AP205"/>
      <c r="AQ205" t="s">
        <v>374</v>
      </c>
      <c r="AR205"/>
      <c r="AS205"/>
      <c r="AT205"/>
      <c r="AU205" t="s">
        <v>375</v>
      </c>
      <c r="AV205"/>
      <c r="AW205"/>
      <c r="AX205"/>
      <c r="AY205" t="s">
        <v>376</v>
      </c>
      <c r="AZ205"/>
      <c r="BA205"/>
      <c r="BB205"/>
      <c r="BC205" t="s">
        <v>364</v>
      </c>
      <c r="BD205"/>
      <c r="BE205"/>
      <c r="BF205"/>
      <c r="BG205" t="s">
        <v>438</v>
      </c>
      <c r="BH205"/>
      <c r="BI205"/>
      <c r="BJ205"/>
      <c r="BK205" t="s">
        <v>291</v>
      </c>
      <c r="BL205"/>
      <c r="BM205"/>
      <c r="BN205"/>
      <c r="BO205" t="s">
        <v>586</v>
      </c>
      <c r="BP205"/>
      <c r="BQ205"/>
      <c r="BR205"/>
      <c r="BS205" t="s">
        <v>1156</v>
      </c>
      <c r="BT205"/>
      <c r="BU205"/>
      <c r="BV205"/>
      <c r="BW205" t="s">
        <v>391</v>
      </c>
      <c r="BX205"/>
      <c r="BY205"/>
      <c r="BZ205"/>
      <c r="CA205" t="s">
        <v>1157</v>
      </c>
      <c r="CB205"/>
      <c r="CC205"/>
      <c r="CD205"/>
      <c r="CE205" t="s">
        <v>1158</v>
      </c>
      <c r="CF205"/>
      <c r="CG205"/>
      <c r="CH205"/>
      <c r="CI205" t="s">
        <v>271</v>
      </c>
      <c r="CJ205"/>
      <c r="CK205"/>
      <c r="CL205"/>
      <c r="CM205" t="s">
        <v>1159</v>
      </c>
      <c r="CN205"/>
      <c r="CO205"/>
      <c r="CP205"/>
      <c r="CQ205" t="s">
        <v>1160</v>
      </c>
      <c r="CR205"/>
      <c r="CS205"/>
      <c r="CT205"/>
      <c r="CU205" t="s">
        <v>1161</v>
      </c>
      <c r="CV205"/>
      <c r="CW205"/>
      <c r="CX205"/>
      <c r="CY205" t="s">
        <v>1162</v>
      </c>
      <c r="CZ205"/>
      <c r="DA205"/>
      <c r="DB205"/>
      <c r="DC205" t="s">
        <v>1163</v>
      </c>
      <c r="DD205"/>
      <c r="DE205"/>
      <c r="DF205"/>
      <c r="DG205" t="s">
        <v>1164</v>
      </c>
      <c r="DH205"/>
      <c r="DI205"/>
      <c r="DJ205"/>
      <c r="DK205" t="s">
        <v>598</v>
      </c>
      <c r="DL205"/>
      <c r="DM205"/>
      <c r="DN205"/>
      <c r="DO205" t="s">
        <v>497</v>
      </c>
      <c r="DP205"/>
      <c r="DQ205"/>
      <c r="DR205"/>
      <c r="DS205" t="s">
        <v>495</v>
      </c>
      <c r="DT205"/>
      <c r="DU205"/>
      <c r="DV205"/>
      <c r="DW205" t="s">
        <v>1165</v>
      </c>
      <c r="DX205"/>
      <c r="DY205"/>
      <c r="DZ205"/>
      <c r="EA205" t="s">
        <v>499</v>
      </c>
      <c r="EB205"/>
      <c r="EC205"/>
      <c r="ED205"/>
    </row>
    <row r="206" spans="1:134" ht="13.2" x14ac:dyDescent="0.25">
      <c r="A206" s="176">
        <f t="shared" si="6"/>
        <v>4737250.4528295733</v>
      </c>
      <c r="B206" s="251" t="s">
        <v>916</v>
      </c>
      <c r="C206" s="257" t="s">
        <v>380</v>
      </c>
      <c r="D206" s="249" t="s">
        <v>388</v>
      </c>
      <c r="E206" s="249" t="s">
        <v>389</v>
      </c>
      <c r="F206" s="249" t="s">
        <v>276</v>
      </c>
      <c r="G206" s="254">
        <v>541475</v>
      </c>
      <c r="H206" s="254">
        <v>4706203</v>
      </c>
      <c r="I206" s="184" t="e">
        <f>VLOOKUP(LEFT(C206,6),#REF!,3,0)</f>
        <v>#REF!</v>
      </c>
      <c r="K206" s="178" t="s">
        <v>208</v>
      </c>
      <c r="L206" s="185" t="s">
        <v>210</v>
      </c>
      <c r="M206" s="185" t="s">
        <v>211</v>
      </c>
      <c r="N206" s="185" t="s">
        <v>209</v>
      </c>
      <c r="O206" s="178" t="s">
        <v>208</v>
      </c>
      <c r="P206" s="185" t="s">
        <v>210</v>
      </c>
      <c r="Q206" s="185" t="s">
        <v>211</v>
      </c>
      <c r="R206" s="185" t="s">
        <v>209</v>
      </c>
      <c r="S206" s="178" t="s">
        <v>208</v>
      </c>
      <c r="T206" s="185" t="s">
        <v>210</v>
      </c>
      <c r="U206" s="185" t="s">
        <v>211</v>
      </c>
      <c r="V206" s="185" t="s">
        <v>209</v>
      </c>
      <c r="W206" s="178" t="s">
        <v>208</v>
      </c>
      <c r="X206" s="185" t="s">
        <v>210</v>
      </c>
      <c r="Y206" s="185" t="s">
        <v>211</v>
      </c>
      <c r="Z206" s="185" t="s">
        <v>209</v>
      </c>
      <c r="AA206" s="178" t="s">
        <v>208</v>
      </c>
      <c r="AB206" s="185" t="s">
        <v>210</v>
      </c>
      <c r="AC206" s="185" t="s">
        <v>211</v>
      </c>
      <c r="AD206" s="185" t="s">
        <v>209</v>
      </c>
      <c r="AE206" s="178" t="s">
        <v>208</v>
      </c>
      <c r="AF206" s="185" t="s">
        <v>210</v>
      </c>
      <c r="AG206" s="185" t="s">
        <v>211</v>
      </c>
      <c r="AH206" s="242" t="s">
        <v>209</v>
      </c>
      <c r="AI206" t="s">
        <v>208</v>
      </c>
      <c r="AJ206" t="s">
        <v>210</v>
      </c>
      <c r="AK206" t="s">
        <v>211</v>
      </c>
      <c r="AL206" t="s">
        <v>209</v>
      </c>
      <c r="AM206" t="s">
        <v>208</v>
      </c>
      <c r="AN206" t="s">
        <v>210</v>
      </c>
      <c r="AO206" t="s">
        <v>211</v>
      </c>
      <c r="AP206" t="s">
        <v>209</v>
      </c>
      <c r="AQ206" t="s">
        <v>208</v>
      </c>
      <c r="AR206" t="s">
        <v>210</v>
      </c>
      <c r="AS206" t="s">
        <v>211</v>
      </c>
      <c r="AT206" t="s">
        <v>209</v>
      </c>
      <c r="AU206" t="s">
        <v>208</v>
      </c>
      <c r="AV206" t="s">
        <v>210</v>
      </c>
      <c r="AW206" t="s">
        <v>211</v>
      </c>
      <c r="AX206" t="s">
        <v>209</v>
      </c>
      <c r="AY206" t="s">
        <v>208</v>
      </c>
      <c r="AZ206" t="s">
        <v>210</v>
      </c>
      <c r="BA206" t="s">
        <v>211</v>
      </c>
      <c r="BB206" t="s">
        <v>209</v>
      </c>
      <c r="BC206" t="s">
        <v>208</v>
      </c>
      <c r="BD206" t="s">
        <v>210</v>
      </c>
      <c r="BE206" t="s">
        <v>211</v>
      </c>
      <c r="BF206" t="s">
        <v>209</v>
      </c>
      <c r="BG206" t="s">
        <v>208</v>
      </c>
      <c r="BH206" t="s">
        <v>210</v>
      </c>
      <c r="BI206" t="s">
        <v>211</v>
      </c>
      <c r="BJ206" t="s">
        <v>209</v>
      </c>
      <c r="BK206" t="s">
        <v>208</v>
      </c>
      <c r="BL206" t="s">
        <v>210</v>
      </c>
      <c r="BM206" t="s">
        <v>211</v>
      </c>
      <c r="BN206" t="s">
        <v>209</v>
      </c>
      <c r="BO206" t="s">
        <v>208</v>
      </c>
      <c r="BP206" t="s">
        <v>210</v>
      </c>
      <c r="BQ206" t="s">
        <v>211</v>
      </c>
      <c r="BR206" t="s">
        <v>209</v>
      </c>
      <c r="BS206" t="s">
        <v>208</v>
      </c>
      <c r="BT206" t="s">
        <v>210</v>
      </c>
      <c r="BU206" t="s">
        <v>211</v>
      </c>
      <c r="BV206" t="s">
        <v>209</v>
      </c>
      <c r="BW206" t="s">
        <v>208</v>
      </c>
      <c r="BX206" t="s">
        <v>210</v>
      </c>
      <c r="BY206" t="s">
        <v>211</v>
      </c>
      <c r="BZ206" t="s">
        <v>209</v>
      </c>
      <c r="CA206" t="s">
        <v>208</v>
      </c>
      <c r="CB206" t="s">
        <v>210</v>
      </c>
      <c r="CC206" t="s">
        <v>211</v>
      </c>
      <c r="CD206" t="s">
        <v>209</v>
      </c>
      <c r="CE206" t="s">
        <v>208</v>
      </c>
      <c r="CF206" t="s">
        <v>210</v>
      </c>
      <c r="CG206" t="s">
        <v>211</v>
      </c>
      <c r="CH206" t="s">
        <v>209</v>
      </c>
      <c r="CI206" t="s">
        <v>208</v>
      </c>
      <c r="CJ206" t="s">
        <v>210</v>
      </c>
      <c r="CK206" t="s">
        <v>211</v>
      </c>
      <c r="CL206" t="s">
        <v>209</v>
      </c>
      <c r="CM206" t="s">
        <v>208</v>
      </c>
      <c r="CN206" t="s">
        <v>210</v>
      </c>
      <c r="CO206" t="s">
        <v>211</v>
      </c>
      <c r="CP206" t="s">
        <v>209</v>
      </c>
      <c r="CQ206" t="s">
        <v>208</v>
      </c>
      <c r="CR206" t="s">
        <v>210</v>
      </c>
      <c r="CS206" t="s">
        <v>211</v>
      </c>
      <c r="CT206" t="s">
        <v>209</v>
      </c>
      <c r="CU206" t="s">
        <v>208</v>
      </c>
      <c r="CV206" t="s">
        <v>210</v>
      </c>
      <c r="CW206" t="s">
        <v>211</v>
      </c>
      <c r="CX206" t="s">
        <v>209</v>
      </c>
      <c r="CY206" t="s">
        <v>208</v>
      </c>
      <c r="CZ206" t="s">
        <v>210</v>
      </c>
      <c r="DA206" t="s">
        <v>211</v>
      </c>
      <c r="DB206" t="s">
        <v>209</v>
      </c>
      <c r="DC206" t="s">
        <v>208</v>
      </c>
      <c r="DD206" t="s">
        <v>210</v>
      </c>
      <c r="DE206" t="s">
        <v>211</v>
      </c>
      <c r="DF206" t="s">
        <v>209</v>
      </c>
      <c r="DG206" t="s">
        <v>208</v>
      </c>
      <c r="DH206" t="s">
        <v>210</v>
      </c>
      <c r="DI206" t="s">
        <v>211</v>
      </c>
      <c r="DJ206" t="s">
        <v>209</v>
      </c>
      <c r="DK206" t="s">
        <v>208</v>
      </c>
      <c r="DL206" t="s">
        <v>210</v>
      </c>
      <c r="DM206" t="s">
        <v>211</v>
      </c>
      <c r="DN206" t="s">
        <v>209</v>
      </c>
      <c r="DO206" t="s">
        <v>208</v>
      </c>
      <c r="DP206" t="s">
        <v>210</v>
      </c>
      <c r="DQ206" t="s">
        <v>211</v>
      </c>
      <c r="DR206" t="s">
        <v>209</v>
      </c>
      <c r="DS206" t="s">
        <v>208</v>
      </c>
      <c r="DT206" t="s">
        <v>210</v>
      </c>
      <c r="DU206" t="s">
        <v>211</v>
      </c>
      <c r="DV206" t="s">
        <v>209</v>
      </c>
      <c r="DW206" t="s">
        <v>208</v>
      </c>
      <c r="DX206" t="s">
        <v>210</v>
      </c>
      <c r="DY206" t="s">
        <v>211</v>
      </c>
      <c r="DZ206" t="s">
        <v>209</v>
      </c>
      <c r="EA206" t="s">
        <v>208</v>
      </c>
      <c r="EB206" t="s">
        <v>210</v>
      </c>
      <c r="EC206" t="s">
        <v>211</v>
      </c>
      <c r="ED206" t="s">
        <v>209</v>
      </c>
    </row>
    <row r="207" spans="1:134" ht="13.2" x14ac:dyDescent="0.25">
      <c r="A207" s="176">
        <f t="shared" si="6"/>
        <v>4737250.4528295733</v>
      </c>
      <c r="B207" s="251" t="s">
        <v>916</v>
      </c>
      <c r="C207" s="257" t="s">
        <v>381</v>
      </c>
      <c r="D207" s="249" t="s">
        <v>388</v>
      </c>
      <c r="E207" s="249" t="s">
        <v>389</v>
      </c>
      <c r="F207" s="249" t="s">
        <v>276</v>
      </c>
      <c r="G207" s="254">
        <v>541475</v>
      </c>
      <c r="H207" s="254">
        <v>4706203</v>
      </c>
      <c r="I207" s="184" t="e">
        <f>VLOOKUP(LEFT(C207,6),#REF!,3,0)</f>
        <v>#REF!</v>
      </c>
      <c r="J207" s="175">
        <v>1</v>
      </c>
      <c r="K207" s="264">
        <f ca="1">SMALL(OFFSET(K$210,0,0,COUNTA(K$210:K$380),1),$J7)</f>
        <v>4772140.611811433</v>
      </c>
      <c r="L207" s="264">
        <f ca="1">VLOOKUP(K207,OFFSET(K$210,0,0,COUNTA(K$210:K$380),4),2,0)</f>
        <v>528100</v>
      </c>
      <c r="M207" s="264">
        <f ca="1">VLOOKUP(K207,OFFSET(K$210,0,0,COUNTA(K$210:K$380),4),3,0)</f>
        <v>4742830</v>
      </c>
      <c r="N207" s="264" t="str">
        <f ca="1">IF(ISERROR(VLOOKUP(K207,OFFSET(K$210,0,0,COUNTA(K$210:K$380),4),4,0)),"",VLOOKUP(K207,OFFSET(K$210,0,0,COUNTA(K$210:K$380),4),4,0))</f>
        <v>Urtalur,S.A.</v>
      </c>
      <c r="O207" s="264">
        <f ca="1">SMALL(OFFSET(O$210,0,0,COUNTA(O$210:O$380),1),$J7)</f>
        <v>4772140.611811433</v>
      </c>
      <c r="P207" s="264">
        <f ca="1">VLOOKUP(O207,OFFSET(O$210,0,0,COUNTA(O$210:O$380),4),2,0)</f>
        <v>528100</v>
      </c>
      <c r="Q207" s="264">
        <f ca="1">VLOOKUP(O207,OFFSET(O$210,0,0,COUNTA(O$210:O$380),4),3,0)</f>
        <v>4742830</v>
      </c>
      <c r="R207" s="264" t="str">
        <f ca="1">IF(ISERROR(VLOOKUP(O207,OFFSET(O$210,0,0,COUNTA(O$210:O$380),4),4,0)),"",VLOOKUP(O207,OFFSET(O$210,0,0,COUNTA(O$210:O$380),4),4,0))</f>
        <v>Urtalur,S.A.</v>
      </c>
      <c r="S207" s="264">
        <f ca="1">SMALL(OFFSET(S$210,0,0,COUNTA(S$210:S$380),1),$J7)</f>
        <v>4772140.611811433</v>
      </c>
      <c r="T207" s="264">
        <f ca="1">VLOOKUP(S207,OFFSET(S$210,0,0,COUNTA(S$210:S$380),4),2,0)</f>
        <v>528100</v>
      </c>
      <c r="U207" s="264">
        <f ca="1">VLOOKUP(S207,OFFSET(S$210,0,0,COUNTA(S$210:S$380),4),3,0)</f>
        <v>4742830</v>
      </c>
      <c r="V207" s="264" t="str">
        <f ca="1">IF(ISERROR(VLOOKUP(S207,OFFSET(S$210,0,0,COUNTA(S$210:S$380),4),4,0)),"",VLOOKUP(S207,OFFSET(S$210,0,0,COUNTA(S$210:S$380),4),4,0))</f>
        <v>Urtalur,S.A.</v>
      </c>
      <c r="W207" s="264">
        <f ca="1">SMALL(OFFSET(W$210,0,0,COUNTA(W$210:W$380),1),$J7)</f>
        <v>4708809.2265400812</v>
      </c>
      <c r="X207" s="264">
        <f ca="1">VLOOKUP(W207,OFFSET(W$210,0,0,COUNTA(W$210:W$380),4),2,0)</f>
        <v>603582</v>
      </c>
      <c r="Y207" s="264">
        <f ca="1">VLOOKUP(W207,OFFSET(W$210,0,0,COUNTA(W$210:W$380),4),3,0)</f>
        <v>4669965</v>
      </c>
      <c r="Z207" s="264" t="str">
        <f ca="1">IF(ISERROR(VLOOKUP(W207,OFFSET(W$210,0,0,COUNTA(W$210:W$380),4),4,0)),"",VLOOKUP(W207,OFFSET(W$210,0,0,COUNTA(W$210:W$380),4),4,0))</f>
        <v>RETRAOIL, S.L.  - Alfaro</v>
      </c>
      <c r="AA207" s="264">
        <f ca="1">SMALL(OFFSET(AA$210,0,0,COUNTA(AA$210:AA$380),1),$J7)</f>
        <v>4772140.611811433</v>
      </c>
      <c r="AB207" s="264">
        <f ca="1">VLOOKUP(AA207,OFFSET(AA$210,0,0,COUNTA(AA$210:AA$380),4),2,0)</f>
        <v>528100</v>
      </c>
      <c r="AC207" s="264">
        <f ca="1">VLOOKUP(AA207,OFFSET(AA$210,0,0,COUNTA(AA$210:AA$380),4),3,0)</f>
        <v>4742830</v>
      </c>
      <c r="AD207" s="264" t="str">
        <f ca="1">IF(ISERROR(VLOOKUP(AA207,OFFSET(AA$210,0,0,COUNTA(AA$210:AA$380),4),4,0)),"",VLOOKUP(AA207,OFFSET(AA$210,0,0,COUNTA(AA$210:AA$380),4),4,0))</f>
        <v>Urtalur,S.A.</v>
      </c>
      <c r="AE207" s="264">
        <f ca="1">SMALL(OFFSET(AE$210,0,0,COUNTA(AE$210:AE$380),1),$J7)</f>
        <v>4772140.611811433</v>
      </c>
      <c r="AF207" s="264">
        <f ca="1">VLOOKUP(AE207,OFFSET(AE$210,0,0,COUNTA(AE$210:AE$380),4),2,0)</f>
        <v>528100</v>
      </c>
      <c r="AG207" s="264">
        <f ca="1">VLOOKUP(AE207,OFFSET(AE$210,0,0,COUNTA(AE$210:AE$380),4),3,0)</f>
        <v>4742830</v>
      </c>
      <c r="AH207" s="264" t="str">
        <f ca="1">IF(ISERROR(VLOOKUP(AE207,OFFSET(AE$210,0,0,COUNTA(AE$210:AE$380),4),4,0)),"",VLOOKUP(AE207,OFFSET(AE$210,0,0,COUNTA(AE$210:AE$380),4),4,0))</f>
        <v>Urtalur,S.A.</v>
      </c>
      <c r="AI207" s="264">
        <f ca="1">SMALL(OFFSET(AI$210,0,0,COUNTA(AI$210:AI$380),1),$J7)</f>
        <v>4767601.33500663</v>
      </c>
      <c r="AJ207" s="264">
        <f ca="1">VLOOKUP(AI207,OFFSET(AI$210,0,0,COUNTA(AI$210:AI$380),4),2,0)</f>
        <v>515831</v>
      </c>
      <c r="AK207" s="264">
        <f ca="1">VLOOKUP(AI207,OFFSET(AI$210,0,0,COUNTA(AI$210:AI$380),4),3,0)</f>
        <v>4739614</v>
      </c>
      <c r="AL207" s="264" t="str">
        <f ca="1">IF(ISERROR(VLOOKUP(AI207,OFFSET(AI$210,0,0,COUNTA(AI$210:AI$380),4),4,0)),"",VLOOKUP(AI207,OFFSET(AI$210,0,0,COUNTA(AI$210:AI$380),4),4,0))</f>
        <v>Hierros y Metales M.C., Soc. Civil  - Iruña de Oca</v>
      </c>
      <c r="AM207" s="264">
        <f ca="1">SMALL(OFFSET(AM$210,0,0,COUNTA(AM$210:AM$380),1),$J7)</f>
        <v>4772481.6134690344</v>
      </c>
      <c r="AN207" s="264">
        <f ca="1">VLOOKUP(AM207,OFFSET(AM$210,0,0,COUNTA(AM$210:AM$380),4),2,0)</f>
        <v>521530</v>
      </c>
      <c r="AO207" s="264">
        <f ca="1">VLOOKUP(AM207,OFFSET(AM$210,0,0,COUNTA(AM$210:AM$380),4),3,0)</f>
        <v>4743900</v>
      </c>
      <c r="AP207" s="264" t="str">
        <f ca="1">IF(ISERROR(VLOOKUP(AM207,OFFSET(AM$210,0,0,COUNTA(AM$210:AM$380),4),4,0)),"",VLOOKUP(AM207,OFFSET(AM$210,0,0,COUNTA(AM$210:AM$380),4),4,0))</f>
        <v>Contenedores Escor Vitoria, S.L.</v>
      </c>
      <c r="AQ207" s="264">
        <f ca="1">SMALL(OFFSET(AQ$210,0,0,COUNTA(AQ$210:AQ$380),1),$J7)</f>
        <v>4767756.3647757843</v>
      </c>
      <c r="AR207" s="264">
        <f ca="1">VLOOKUP(AQ207,OFFSET(AQ$210,0,0,COUNTA(AQ$210:AQ$380),4),2,0)</f>
        <v>515904</v>
      </c>
      <c r="AS207" s="264">
        <f ca="1">VLOOKUP(AQ207,OFFSET(AQ$210,0,0,COUNTA(AQ$210:AQ$380),4),3,0)</f>
        <v>4739762</v>
      </c>
      <c r="AT207" s="264" t="str">
        <f ca="1">IF(ISERROR(VLOOKUP(AQ207,OFFSET(AQ$210,0,0,COUNTA(AQ$210:AQ$380),4),4,0)),"",VLOOKUP(AQ207,OFFSET(AQ$210,0,0,COUNTA(AQ$210:AQ$380),4),4,0))</f>
        <v>Euskobat, S.L.  - Nanclares de Oca</v>
      </c>
      <c r="AU207" s="264">
        <f ca="1">SMALL(OFFSET(AU$210,0,0,COUNTA(AU$210:AU$380),1),$J7)</f>
        <v>4767756.3647757843</v>
      </c>
      <c r="AV207" s="264">
        <f ca="1">VLOOKUP(AU207,OFFSET(AU$210,0,0,COUNTA(AU$210:AU$380),4),2,0)</f>
        <v>515904</v>
      </c>
      <c r="AW207" s="264">
        <f ca="1">VLOOKUP(AU207,OFFSET(AU$210,0,0,COUNTA(AU$210:AU$380),4),3,0)</f>
        <v>4739762</v>
      </c>
      <c r="AX207" s="264" t="str">
        <f ca="1">IF(ISERROR(VLOOKUP(AU207,OFFSET(AU$210,0,0,COUNTA(AU$210:AU$380),4),4,0)),"",VLOOKUP(AU207,OFFSET(AU$210,0,0,COUNTA(AU$210:AU$380),4),4,0))</f>
        <v>Euskobat, S.L.  - Nanclares de Oca</v>
      </c>
      <c r="AY207" s="264">
        <f ca="1">SMALL(OFFSET(AY$210,0,0,COUNTA(AY$210:AY$380),1),$J7)</f>
        <v>4767756.3647757843</v>
      </c>
      <c r="AZ207" s="264">
        <f ca="1">VLOOKUP(AY207,OFFSET(AY$210,0,0,COUNTA(AY$210:AY$380),4),2,0)</f>
        <v>515904</v>
      </c>
      <c r="BA207" s="264">
        <f ca="1">VLOOKUP(AY207,OFFSET(AY$210,0,0,COUNTA(AY$210:AY$380),4),3,0)</f>
        <v>4739762</v>
      </c>
      <c r="BB207" s="264" t="str">
        <f ca="1">IF(ISERROR(VLOOKUP(AY207,OFFSET(AY$210,0,0,COUNTA(AY$210:AY$380),4),4,0)),"",VLOOKUP(AY207,OFFSET(AY$210,0,0,COUNTA(AY$210:AY$380),4),4,0))</f>
        <v>Euskobat, S.L.  - Nanclares de Oca</v>
      </c>
      <c r="BC207" s="264">
        <f ca="1">SMALL(OFFSET(BC$210,0,0,COUNTA(BC$210:BC$380),1),$J7)</f>
        <v>4767601.33500663</v>
      </c>
      <c r="BD207" s="264">
        <f ca="1">VLOOKUP(BC207,OFFSET(BC$210,0,0,COUNTA(BC$210:BC$380),4),2,0)</f>
        <v>515831</v>
      </c>
      <c r="BE207" s="264">
        <f ca="1">VLOOKUP(BC207,OFFSET(BC$210,0,0,COUNTA(BC$210:BC$380),4),3,0)</f>
        <v>4739614</v>
      </c>
      <c r="BF207" s="264" t="str">
        <f ca="1">IF(ISERROR(VLOOKUP(BC207,OFFSET(BC$210,0,0,COUNTA(BC$210:BC$380),4),4,0)),"",VLOOKUP(BC207,OFFSET(BC$210,0,0,COUNTA(BC$210:BC$380),4),4,0))</f>
        <v>Hierros y Metales M.C., Soc. Civil  - Iruña de Oca</v>
      </c>
      <c r="BG207" s="264">
        <f ca="1">SMALL(OFFSET(BG$210,0,0,COUNTA(BG$210:BG$380),1),$J7)</f>
        <v>4769095.931096375</v>
      </c>
      <c r="BH207" s="264">
        <f ca="1">VLOOKUP(BG207,OFFSET(BG$210,0,0,COUNTA(BG$210:BG$380),4),2,0)</f>
        <v>526000</v>
      </c>
      <c r="BI207" s="264">
        <f ca="1">VLOOKUP(BG207,OFFSET(BG$210,0,0,COUNTA(BG$210:BG$380),4),3,0)</f>
        <v>4740000</v>
      </c>
      <c r="BJ207" s="264" t="str">
        <f ca="1">IF(ISERROR(VLOOKUP(BG207,OFFSET(BG$210,0,0,COUNTA(BG$210:BG$380),4),4,0)),"",VLOOKUP(BG207,OFFSET(BG$210,0,0,COUNTA(BG$210:BG$380),4),4,0))</f>
        <v>UTE RCD Gardelegui 2005  - Vitoria-Gasteiz</v>
      </c>
      <c r="BK207" s="264">
        <f ca="1">SMALL(OFFSET(BK$210,0,0,COUNTA(BK$210:BK$380),1),$J7)</f>
        <v>4769095.931096375</v>
      </c>
      <c r="BL207" s="264">
        <f ca="1">VLOOKUP(BK207,OFFSET(BK$210,0,0,COUNTA(BK$210:BK$380),4),2,0)</f>
        <v>526000</v>
      </c>
      <c r="BM207" s="264">
        <f ca="1">VLOOKUP(BK207,OFFSET(BK$210,0,0,COUNTA(BK$210:BK$380),4),3,0)</f>
        <v>4740000</v>
      </c>
      <c r="BN207" s="264" t="str">
        <f ca="1">IF(ISERROR(VLOOKUP(BK207,OFFSET(BK$210,0,0,COUNTA(BK$210:BK$380),4),4,0)),"",VLOOKUP(BK207,OFFSET(BK$210,0,0,COUNTA(BK$210:BK$380),4),4,0))</f>
        <v>UTE RCD Gardelegui 2005  - Vitoria-Gasteiz</v>
      </c>
      <c r="BO207" s="264">
        <f ca="1">SMALL(OFFSET(BO$210,0,0,COUNTA(BO$210:BO$380),1),$J7)</f>
        <v>4772140.611811433</v>
      </c>
      <c r="BP207" s="264">
        <f ca="1">VLOOKUP(BO207,OFFSET(BO$210,0,0,COUNTA(BO$210:BO$380),4),2,0)</f>
        <v>528100</v>
      </c>
      <c r="BQ207" s="264">
        <f ca="1">VLOOKUP(BO207,OFFSET(BO$210,0,0,COUNTA(BO$210:BO$380),4),3,0)</f>
        <v>4742830</v>
      </c>
      <c r="BR207" s="264" t="str">
        <f ca="1">IF(ISERROR(VLOOKUP(BO207,OFFSET(BO$210,0,0,COUNTA(BO$210:BO$380),4),4,0)),"",VLOOKUP(BO207,OFFSET(BO$210,0,0,COUNTA(BO$210:BO$380),4),4,0))</f>
        <v>Urtalur,S.A.</v>
      </c>
      <c r="BS207" s="264">
        <f ca="1">SMALL(OFFSET(BS$210,0,0,COUNTA(BS$210:BS$380),1),$J7)</f>
        <v>4772140.611811433</v>
      </c>
      <c r="BT207" s="264">
        <f ca="1">VLOOKUP(BS207,OFFSET(BS$210,0,0,COUNTA(BS$210:BS$380),4),2,0)</f>
        <v>528100</v>
      </c>
      <c r="BU207" s="264">
        <f ca="1">VLOOKUP(BS207,OFFSET(BS$210,0,0,COUNTA(BS$210:BS$380),4),3,0)</f>
        <v>4742830</v>
      </c>
      <c r="BV207" s="264" t="str">
        <f ca="1">IF(ISERROR(VLOOKUP(BS207,OFFSET(BS$210,0,0,COUNTA(BS$210:BS$380),4),4,0)),"",VLOOKUP(BS207,OFFSET(BS$210,0,0,COUNTA(BS$210:BS$380),4),4,0))</f>
        <v>Urtalur,S.A.</v>
      </c>
      <c r="BW207" s="264">
        <f ca="1">SMALL(OFFSET(BW$210,0,0,COUNTA(BW$210:BW$380),1),$J7)</f>
        <v>4805075.5935915308</v>
      </c>
      <c r="BX207" s="264">
        <f ca="1">VLOOKUP(BW207,OFFSET(BW$210,0,0,COUNTA(BW$210:BW$380),4),2,0)</f>
        <v>534340</v>
      </c>
      <c r="BY207" s="264">
        <f ca="1">VLOOKUP(BW207,OFFSET(BW$210,0,0,COUNTA(BW$210:BW$380),4),3,0)</f>
        <v>4775273</v>
      </c>
      <c r="BZ207" s="264" t="str">
        <f ca="1">IF(ISERROR(VLOOKUP(BW207,OFFSET(BW$210,0,0,COUNTA(BW$210:BW$380),4),4,0)),"",VLOOKUP(BW207,OFFSET(BW$210,0,0,COUNTA(BW$210:BW$380),4),4,0))</f>
        <v>Hirumet, S.L.  - Atxondo</v>
      </c>
      <c r="CA207" s="264">
        <f ca="1">SMALL(OFFSET(CA$210,0,0,COUNTA(CA$210:CA$380),1),$J7)</f>
        <v>4772140.611811433</v>
      </c>
      <c r="CB207" s="264">
        <f ca="1">VLOOKUP(CA207,OFFSET(CA$210,0,0,COUNTA(CA$210:CA$380),4),2,0)</f>
        <v>528100</v>
      </c>
      <c r="CC207" s="264">
        <f ca="1">VLOOKUP(CA207,OFFSET(CA$210,0,0,COUNTA(CA$210:CA$380),4),3,0)</f>
        <v>4742830</v>
      </c>
      <c r="CD207" s="264" t="str">
        <f ca="1">IF(ISERROR(VLOOKUP(CA207,OFFSET(CA$210,0,0,COUNTA(CA$210:CA$380),4),4,0)),"",VLOOKUP(CA207,OFFSET(CA$210,0,0,COUNTA(CA$210:CA$380),4),4,0))</f>
        <v>Urtalur,S.A.</v>
      </c>
      <c r="CE207" s="264">
        <f ca="1">SMALL(OFFSET(CE$210,0,0,COUNTA(CE$210:CE$380),1),$J7)</f>
        <v>4772140.611811433</v>
      </c>
      <c r="CF207" s="264">
        <f ca="1">VLOOKUP(CE207,OFFSET(CE$210,0,0,COUNTA(CE$210:CE$380),4),2,0)</f>
        <v>528100</v>
      </c>
      <c r="CG207" s="264">
        <f ca="1">VLOOKUP(CE207,OFFSET(CE$210,0,0,COUNTA(CE$210:CE$380),4),3,0)</f>
        <v>4742830</v>
      </c>
      <c r="CH207" s="264" t="str">
        <f ca="1">IF(ISERROR(VLOOKUP(CE207,OFFSET(CE$210,0,0,COUNTA(CE$210:CE$380),4),4,0)),"",VLOOKUP(CE207,OFFSET(CE$210,0,0,COUNTA(CE$210:CE$380),4),4,0))</f>
        <v>Urtalur,S.A.</v>
      </c>
      <c r="CI207" s="264">
        <f ca="1">SMALL(OFFSET(CI$210,0,0,COUNTA(CI$210:CI$380),1),$J7)</f>
        <v>4771388.0587763973</v>
      </c>
      <c r="CJ207" s="264">
        <f ca="1">VLOOKUP(CI207,OFFSET(CI$210,0,0,COUNTA(CI$210:CI$380),4),2,0)</f>
        <v>613385</v>
      </c>
      <c r="CK207" s="264">
        <f ca="1">VLOOKUP(CI207,OFFSET(CI$210,0,0,COUNTA(CI$210:CI$380),4),3,0)</f>
        <v>4731797</v>
      </c>
      <c r="CL207" s="264" t="str">
        <f ca="1">IF(ISERROR(VLOOKUP(CI207,OFFSET(CI$210,0,0,COUNTA(CI$210:CI$380),4),4,0)),"",VLOOKUP(CI207,OFFSET(CI$210,0,0,COUNTA(CI$210:CI$380),4),4,0))</f>
        <v>BIDASOA ECOGESTIÓN, S.L.  - Noain</v>
      </c>
      <c r="CM207" s="264">
        <f ca="1">SMALL(OFFSET(CM$210,0,0,COUNTA(CM$210:CM$380),1),$J7)</f>
        <v>4772140.611811433</v>
      </c>
      <c r="CN207" s="264">
        <f ca="1">VLOOKUP(CM207,OFFSET(CM$210,0,0,COUNTA(CM$210:CM$380),4),2,0)</f>
        <v>528100</v>
      </c>
      <c r="CO207" s="264">
        <f ca="1">VLOOKUP(CM207,OFFSET(CM$210,0,0,COUNTA(CM$210:CM$380),4),3,0)</f>
        <v>4742830</v>
      </c>
      <c r="CP207" s="264" t="str">
        <f ca="1">IF(ISERROR(VLOOKUP(CM207,OFFSET(CM$210,0,0,COUNTA(CM$210:CM$380),4),4,0)),"",VLOOKUP(CM207,OFFSET(CM$210,0,0,COUNTA(CM$210:CM$380),4),4,0))</f>
        <v>Urtalur,S.A.</v>
      </c>
      <c r="CQ207" s="264">
        <f ca="1">SMALL(OFFSET(CQ$210,0,0,COUNTA(CQ$210:CQ$380),1),$J7)</f>
        <v>4772140.611811433</v>
      </c>
      <c r="CR207" s="264">
        <f ca="1">VLOOKUP(CQ207,OFFSET(CQ$210,0,0,COUNTA(CQ$210:CQ$380),4),2,0)</f>
        <v>528100</v>
      </c>
      <c r="CS207" s="264">
        <f ca="1">VLOOKUP(CQ207,OFFSET(CQ$210,0,0,COUNTA(CQ$210:CQ$380),4),3,0)</f>
        <v>4742830</v>
      </c>
      <c r="CT207" s="264" t="str">
        <f ca="1">IF(ISERROR(VLOOKUP(CQ207,OFFSET(CQ$210,0,0,COUNTA(CQ$210:CQ$380),4),4,0)),"",VLOOKUP(CQ207,OFFSET(CQ$210,0,0,COUNTA(CQ$210:CQ$380),4),4,0))</f>
        <v>Urtalur,S.A.</v>
      </c>
      <c r="CU207" s="264">
        <f ca="1">SMALL(OFFSET(CU$210,0,0,COUNTA(CU$210:CU$380),1),$J7)</f>
        <v>4772140.611811433</v>
      </c>
      <c r="CV207" s="264">
        <f ca="1">VLOOKUP(CU207,OFFSET(CU$210,0,0,COUNTA(CU$210:CU$380),4),2,0)</f>
        <v>528100</v>
      </c>
      <c r="CW207" s="264">
        <f ca="1">VLOOKUP(CU207,OFFSET(CU$210,0,0,COUNTA(CU$210:CU$380),4),3,0)</f>
        <v>4742830</v>
      </c>
      <c r="CX207" s="264" t="str">
        <f ca="1">IF(ISERROR(VLOOKUP(CU207,OFFSET(CU$210,0,0,COUNTA(CU$210:CU$380),4),4,0)),"",VLOOKUP(CU207,OFFSET(CU$210,0,0,COUNTA(CU$210:CU$380),4),4,0))</f>
        <v>Urtalur,S.A.</v>
      </c>
      <c r="CY207" s="264">
        <f ca="1">SMALL(OFFSET(CY$210,0,0,COUNTA(CY$210:CY$380),1),$J7)</f>
        <v>4772140.611811433</v>
      </c>
      <c r="CZ207" s="264">
        <f ca="1">VLOOKUP(CY207,OFFSET(CY$210,0,0,COUNTA(CY$210:CY$380),4),2,0)</f>
        <v>528100</v>
      </c>
      <c r="DA207" s="264">
        <f ca="1">VLOOKUP(CY207,OFFSET(CY$210,0,0,COUNTA(CY$210:CY$380),4),3,0)</f>
        <v>4742830</v>
      </c>
      <c r="DB207" s="264" t="str">
        <f ca="1">IF(ISERROR(VLOOKUP(CY207,OFFSET(CY$210,0,0,COUNTA(CY$210:CY$380),4),4,0)),"",VLOOKUP(CY207,OFFSET(CY$210,0,0,COUNTA(CY$210:CY$380),4),4,0))</f>
        <v>Urtalur,S.A.</v>
      </c>
      <c r="DC207" s="264">
        <f ca="1">SMALL(OFFSET(DC$210,0,0,COUNTA(DC$210:DC$380),1),$J7)</f>
        <v>4772140.611811433</v>
      </c>
      <c r="DD207" s="264">
        <f ca="1">VLOOKUP(DC207,OFFSET(DC$210,0,0,COUNTA(DC$210:DC$380),4),2,0)</f>
        <v>528100</v>
      </c>
      <c r="DE207" s="264">
        <f ca="1">VLOOKUP(DC207,OFFSET(DC$210,0,0,COUNTA(DC$210:DC$380),4),3,0)</f>
        <v>4742830</v>
      </c>
      <c r="DF207" s="264" t="str">
        <f ca="1">IF(ISERROR(VLOOKUP(DC207,OFFSET(DC$210,0,0,COUNTA(DC$210:DC$380),4),4,0)),"",VLOOKUP(DC207,OFFSET(DC$210,0,0,COUNTA(DC$210:DC$380),4),4,0))</f>
        <v>Urtalur,S.A.</v>
      </c>
      <c r="DG207" s="264">
        <f ca="1">SMALL(OFFSET(DG$210,0,0,COUNTA(DG$210:DG$380),1),$J7)</f>
        <v>4772140.611811433</v>
      </c>
      <c r="DH207" s="264">
        <f ca="1">VLOOKUP(DG207,OFFSET(DG$210,0,0,COUNTA(DG$210:DG$380),4),2,0)</f>
        <v>528100</v>
      </c>
      <c r="DI207" s="264">
        <f ca="1">VLOOKUP(DG207,OFFSET(DG$210,0,0,COUNTA(DG$210:DG$380),4),3,0)</f>
        <v>4742830</v>
      </c>
      <c r="DJ207" s="264" t="str">
        <f ca="1">IF(ISERROR(VLOOKUP(DG207,OFFSET(DG$210,0,0,COUNTA(DG$210:DG$380),4),4,0)),"",VLOOKUP(DG207,OFFSET(DG$210,0,0,COUNTA(DG$210:DG$380),4),4,0))</f>
        <v>Urtalur,S.A.</v>
      </c>
      <c r="DK207" s="264">
        <f ca="1">SMALL(OFFSET(DK$210,0,0,COUNTA(DK$210:DK$380),1),$J7)</f>
        <v>4772140.611811433</v>
      </c>
      <c r="DL207" s="264">
        <f ca="1">VLOOKUP(DK207,OFFSET(DK$210,0,0,COUNTA(DK$210:DK$380),4),2,0)</f>
        <v>528100</v>
      </c>
      <c r="DM207" s="264">
        <f ca="1">VLOOKUP(DK207,OFFSET(DK$210,0,0,COUNTA(DK$210:DK$380),4),3,0)</f>
        <v>4742830</v>
      </c>
      <c r="DN207" s="264" t="str">
        <f ca="1">IF(ISERROR(VLOOKUP(DK207,OFFSET(DK$210,0,0,COUNTA(DK$210:DK$380),4),4,0)),"",VLOOKUP(DK207,OFFSET(DK$210,0,0,COUNTA(DK$210:DK$380),4),4,0))</f>
        <v>Urtalur,S.A.</v>
      </c>
      <c r="DO207" s="264">
        <f ca="1">SMALL(OFFSET(DO$210,0,0,COUNTA(DO$210:DO$380),1),$J7)</f>
        <v>4772140.611811433</v>
      </c>
      <c r="DP207" s="264">
        <f ca="1">VLOOKUP(DO207,OFFSET(DO$210,0,0,COUNTA(DO$210:DO$380),4),2,0)</f>
        <v>528100</v>
      </c>
      <c r="DQ207" s="264">
        <f ca="1">VLOOKUP(DO207,OFFSET(DO$210,0,0,COUNTA(DO$210:DO$380),4),3,0)</f>
        <v>4742830</v>
      </c>
      <c r="DR207" s="264" t="str">
        <f ca="1">IF(ISERROR(VLOOKUP(DO207,OFFSET(DO$210,0,0,COUNTA(DO$210:DO$380),4),4,0)),"",VLOOKUP(DO207,OFFSET(DO$210,0,0,COUNTA(DO$210:DO$380),4),4,0))</f>
        <v>Urtalur,S.A.</v>
      </c>
      <c r="DS207" s="264">
        <f ca="1">SMALL(OFFSET(DS$210,0,0,COUNTA(DS$210:DS$380),1),$J7)</f>
        <v>4772140.611811433</v>
      </c>
      <c r="DT207" s="264">
        <f ca="1">VLOOKUP(DS207,OFFSET(DS$210,0,0,COUNTA(DS$210:DS$380),4),2,0)</f>
        <v>528100</v>
      </c>
      <c r="DU207" s="264">
        <f ca="1">VLOOKUP(DS207,OFFSET(DS$210,0,0,COUNTA(DS$210:DS$380),4),3,0)</f>
        <v>4742830</v>
      </c>
      <c r="DV207" s="264" t="str">
        <f ca="1">IF(ISERROR(VLOOKUP(DS207,OFFSET(DS$210,0,0,COUNTA(DS$210:DS$380),4),4,0)),"",VLOOKUP(DS207,OFFSET(DS$210,0,0,COUNTA(DS$210:DS$380),4),4,0))</f>
        <v>Urtalur,S.A.</v>
      </c>
      <c r="DW207" s="264">
        <f ca="1">SMALL(OFFSET(DW$210,0,0,COUNTA(DW$210:DW$380),1),$J7)</f>
        <v>4772140.611811433</v>
      </c>
      <c r="DX207" s="264">
        <f ca="1">VLOOKUP(DW207,OFFSET(DW$210,0,0,COUNTA(DW$210:DW$380),4),2,0)</f>
        <v>528100</v>
      </c>
      <c r="DY207" s="264">
        <f ca="1">VLOOKUP(DW207,OFFSET(DW$210,0,0,COUNTA(DW$210:DW$380),4),3,0)</f>
        <v>4742830</v>
      </c>
      <c r="DZ207" s="264" t="str">
        <f ca="1">IF(ISERROR(VLOOKUP(DW207,OFFSET(DW$210,0,0,COUNTA(DW$210:DW$380),4),4,0)),"",VLOOKUP(DW207,OFFSET(DW$210,0,0,COUNTA(DW$210:DW$380),4),4,0))</f>
        <v>Urtalur,S.A.</v>
      </c>
      <c r="EA207" s="264">
        <f ca="1">SMALL(OFFSET(EA$210,0,0,COUNTA(EA$210:EA$380),1),$J7)</f>
        <v>4772140.611811433</v>
      </c>
      <c r="EB207" s="264">
        <f ca="1">VLOOKUP(EA207,OFFSET(EA$210,0,0,COUNTA(EA$210:EA$380),4),2,0)</f>
        <v>528100</v>
      </c>
      <c r="EC207" s="264">
        <f ca="1">VLOOKUP(EA207,OFFSET(EA$210,0,0,COUNTA(EA$210:EA$380),4),3,0)</f>
        <v>4742830</v>
      </c>
      <c r="ED207" s="264" t="str">
        <f ca="1">IF(ISERROR(VLOOKUP(EA207,OFFSET(EA$210,0,0,COUNTA(EA$210:EA$380),4),4,0)),"",VLOOKUP(EA207,OFFSET(EA$210,0,0,COUNTA(EA$210:EA$380),4),4,0))</f>
        <v>Urtalur,S.A.</v>
      </c>
    </row>
    <row r="208" spans="1:134" ht="13.2" x14ac:dyDescent="0.25">
      <c r="A208" s="176">
        <f t="shared" si="6"/>
        <v>4737250.4528295733</v>
      </c>
      <c r="B208" s="251" t="s">
        <v>916</v>
      </c>
      <c r="C208" s="257" t="s">
        <v>233</v>
      </c>
      <c r="D208" s="249" t="s">
        <v>388</v>
      </c>
      <c r="E208" s="249" t="s">
        <v>389</v>
      </c>
      <c r="F208" s="249" t="s">
        <v>276</v>
      </c>
      <c r="G208" s="254">
        <v>541475</v>
      </c>
      <c r="H208" s="254">
        <v>4706203</v>
      </c>
      <c r="I208" s="184" t="e">
        <f>VLOOKUP(LEFT(C208,6),#REF!,3,0)</f>
        <v>#REF!</v>
      </c>
      <c r="J208" s="175">
        <v>2</v>
      </c>
      <c r="K208" s="264">
        <f ca="1">SMALL(OFFSET(K$210,0,0,COUNTA(K$210:K$380),1),$J8)</f>
        <v>4772171.6872824263</v>
      </c>
      <c r="L208" s="264">
        <f ca="1">VLOOKUP(K208,OFFSET(K$210,0,0,COUNTA(K$210:K$380),4),2,0)</f>
        <v>522150</v>
      </c>
      <c r="M208" s="264">
        <f ca="1">VLOOKUP(K208,OFFSET(K$210,0,0,COUNTA(K$210:K$380),4),3,0)</f>
        <v>4743520</v>
      </c>
      <c r="N208" s="264" t="str">
        <f ca="1">IF(ISERROR(VLOOKUP(K208,OFFSET(K$210,0,0,COUNTA(K$210:K$380),4),4,0)),"",VLOOKUP(K208,OFFSET(K$210,0,0,COUNTA(K$210:K$380),4),4,0))</f>
        <v>Safety Kleen España, S.A.</v>
      </c>
      <c r="O208" s="264">
        <f ca="1">SMALL(OFFSET(O$210,0,0,COUNTA(O$210:O$380),1),$J8)</f>
        <v>4772171.6872824263</v>
      </c>
      <c r="P208" s="264">
        <f ca="1">VLOOKUP(O208,OFFSET(O$210,0,0,COUNTA(O$210:O$380),4),2,0)</f>
        <v>522150</v>
      </c>
      <c r="Q208" s="264">
        <f ca="1">VLOOKUP(O208,OFFSET(O$210,0,0,COUNTA(O$210:O$380),4),3,0)</f>
        <v>4743520</v>
      </c>
      <c r="R208" s="264" t="str">
        <f ca="1">IF(ISERROR(VLOOKUP(O208,OFFSET(O$210,0,0,COUNTA(O$210:O$380),4),4,0)),"",VLOOKUP(O208,OFFSET(O$210,0,0,COUNTA(O$210:O$380),4),4,0))</f>
        <v>Safety Kleen España, S.A.</v>
      </c>
      <c r="S208" s="264">
        <f ca="1">SMALL(OFFSET(S$210,0,0,COUNTA(S$210:S$380),1),$J8)</f>
        <v>4772171.6872824263</v>
      </c>
      <c r="T208" s="264">
        <f ca="1">VLOOKUP(S208,OFFSET(S$210,0,0,COUNTA(S$210:S$380),4),2,0)</f>
        <v>522150</v>
      </c>
      <c r="U208" s="264">
        <f ca="1">VLOOKUP(S208,OFFSET(S$210,0,0,COUNTA(S$210:S$380),4),3,0)</f>
        <v>4743520</v>
      </c>
      <c r="V208" s="264" t="str">
        <f ca="1">IF(ISERROR(VLOOKUP(S208,OFFSET(S$210,0,0,COUNTA(S$210:S$380),4),4,0)),"",VLOOKUP(S208,OFFSET(S$210,0,0,COUNTA(S$210:S$380),4),4,0))</f>
        <v>Safety Kleen España, S.A.</v>
      </c>
      <c r="W208" s="264">
        <f ca="1">SMALL(OFFSET(W$210,0,0,COUNTA(W$210:W$380),1),$J8)</f>
        <v>4771388.0587763973</v>
      </c>
      <c r="X208" s="264">
        <f ca="1">VLOOKUP(W208,OFFSET(W$210,0,0,COUNTA(W$210:W$380),4),2,0)</f>
        <v>613385</v>
      </c>
      <c r="Y208" s="264">
        <f ca="1">VLOOKUP(W208,OFFSET(W$210,0,0,COUNTA(W$210:W$380),4),3,0)</f>
        <v>4731797</v>
      </c>
      <c r="Z208" s="264" t="str">
        <f ca="1">IF(ISERROR(VLOOKUP(W208,OFFSET(W$210,0,0,COUNTA(W$210:W$380),4),4,0)),"",VLOOKUP(W208,OFFSET(W$210,0,0,COUNTA(W$210:W$380),4),4,0))</f>
        <v>BIDASOA ECOGESTIÓN, S.L.  - Noain</v>
      </c>
      <c r="AA208" s="264">
        <f ca="1">SMALL(OFFSET(AA$210,0,0,COUNTA(AA$210:AA$380),1),$J8)</f>
        <v>4772171.6872824263</v>
      </c>
      <c r="AB208" s="264">
        <f ca="1">VLOOKUP(AA208,OFFSET(AA$210,0,0,COUNTA(AA$210:AA$380),4),2,0)</f>
        <v>522150</v>
      </c>
      <c r="AC208" s="264">
        <f ca="1">VLOOKUP(AA208,OFFSET(AA$210,0,0,COUNTA(AA$210:AA$380),4),3,0)</f>
        <v>4743520</v>
      </c>
      <c r="AD208" s="264" t="str">
        <f ca="1">IF(ISERROR(VLOOKUP(AA208,OFFSET(AA$210,0,0,COUNTA(AA$210:AA$380),4),4,0)),"",VLOOKUP(AA208,OFFSET(AA$210,0,0,COUNTA(AA$210:AA$380),4),4,0))</f>
        <v>Safety Kleen España, S.A.</v>
      </c>
      <c r="AE208" s="264">
        <f ca="1">SMALL(OFFSET(AE$210,0,0,COUNTA(AE$210:AE$380),1),$J8)</f>
        <v>4772171.6872824263</v>
      </c>
      <c r="AF208" s="264">
        <f ca="1">VLOOKUP(AE208,OFFSET(AE$210,0,0,COUNTA(AE$210:AE$380),4),2,0)</f>
        <v>522150</v>
      </c>
      <c r="AG208" s="264">
        <f ca="1">VLOOKUP(AE208,OFFSET(AE$210,0,0,COUNTA(AE$210:AE$380),4),3,0)</f>
        <v>4743520</v>
      </c>
      <c r="AH208" s="264" t="str">
        <f ca="1">IF(ISERROR(VLOOKUP(AE208,OFFSET(AE$210,0,0,COUNTA(AE$210:AE$380),4),4,0)),"",VLOOKUP(AE208,OFFSET(AE$210,0,0,COUNTA(AE$210:AE$380),4),4,0))</f>
        <v>Safety Kleen España, S.A.</v>
      </c>
      <c r="AI208" s="264">
        <f ca="1">SMALL(OFFSET(AI$210,0,0,COUNTA(AI$210:AI$380),1),$J8)</f>
        <v>4771530.963881718</v>
      </c>
      <c r="AJ208" s="264">
        <f ca="1">VLOOKUP(AI208,OFFSET(AI$210,0,0,COUNTA(AI$210:AI$380),4),2,0)</f>
        <v>522299</v>
      </c>
      <c r="AK208" s="264">
        <f ca="1">VLOOKUP(AI208,OFFSET(AI$210,0,0,COUNTA(AI$210:AI$380),4),3,0)</f>
        <v>4742859</v>
      </c>
      <c r="AL208" s="264" t="str">
        <f ca="1">IF(ISERROR(VLOOKUP(AI208,OFFSET(AI$210,0,0,COUNTA(AI$210:AI$380),4),4,0)),"",VLOOKUP(AI208,OFFSET(AI$210,0,0,COUNTA(AI$210:AI$380),4),4,0))</f>
        <v>Hierros Ezquerro, S.A.  - Vitoria-Gasteiz</v>
      </c>
      <c r="AM208" s="264">
        <f ca="1">SMALL(OFFSET(AM$210,0,0,COUNTA(AM$210:AM$380),1),$J8)</f>
        <v>4774552.2497013267</v>
      </c>
      <c r="AN208" s="264">
        <f ca="1">VLOOKUP(AM208,OFFSET(AM$210,0,0,COUNTA(AM$210:AM$380),4),2,0)</f>
        <v>524118</v>
      </c>
      <c r="AO208" s="264">
        <f ca="1">VLOOKUP(AM208,OFFSET(AM$210,0,0,COUNTA(AM$210:AM$380),4),3,0)</f>
        <v>4745698</v>
      </c>
      <c r="AP208" s="264" t="str">
        <f ca="1">IF(ISERROR(VLOOKUP(AM208,OFFSET(AM$210,0,0,COUNTA(AM$210:AM$380),4),4,0)),"",VLOOKUP(AM208,OFFSET(AM$210,0,0,COUNTA(AM$210:AM$380),4),4,0))</f>
        <v>Despanorsa - Vitoria  - Vitoria-Gasteiz</v>
      </c>
      <c r="AQ208" s="264">
        <f ca="1">SMALL(OFFSET(AQ$210,0,0,COUNTA(AQ$210:AQ$380),1),$J8)</f>
        <v>4769095.931096375</v>
      </c>
      <c r="AR208" s="264">
        <f ca="1">VLOOKUP(AQ208,OFFSET(AQ$210,0,0,COUNTA(AQ$210:AQ$380),4),2,0)</f>
        <v>526000</v>
      </c>
      <c r="AS208" s="264">
        <f ca="1">VLOOKUP(AQ208,OFFSET(AQ$210,0,0,COUNTA(AQ$210:AQ$380),4),3,0)</f>
        <v>4740000</v>
      </c>
      <c r="AT208" s="264" t="str">
        <f ca="1">IF(ISERROR(VLOOKUP(AQ208,OFFSET(AQ$210,0,0,COUNTA(AQ$210:AQ$380),4),4,0)),"",VLOOKUP(AQ208,OFFSET(AQ$210,0,0,COUNTA(AQ$210:AQ$380),4),4,0))</f>
        <v>UTE RCD Gardelegui 2005  - Vitoria-Gasteiz</v>
      </c>
      <c r="AU208" s="264">
        <f ca="1">SMALL(OFFSET(AU$210,0,0,COUNTA(AU$210:AU$380),1),$J8)</f>
        <v>4769095.931096375</v>
      </c>
      <c r="AV208" s="264">
        <f ca="1">VLOOKUP(AU208,OFFSET(AU$210,0,0,COUNTA(AU$210:AU$380),4),2,0)</f>
        <v>526000</v>
      </c>
      <c r="AW208" s="264">
        <f ca="1">VLOOKUP(AU208,OFFSET(AU$210,0,0,COUNTA(AU$210:AU$380),4),3,0)</f>
        <v>4740000</v>
      </c>
      <c r="AX208" s="264" t="str">
        <f ca="1">IF(ISERROR(VLOOKUP(AU208,OFFSET(AU$210,0,0,COUNTA(AU$210:AU$380),4),4,0)),"",VLOOKUP(AU208,OFFSET(AU$210,0,0,COUNTA(AU$210:AU$380),4),4,0))</f>
        <v>UTE RCD Gardelegui 2005  - Vitoria-Gasteiz</v>
      </c>
      <c r="AY208" s="264">
        <f ca="1">SMALL(OFFSET(AY$210,0,0,COUNTA(AY$210:AY$380),1),$J8)</f>
        <v>4769095.931096375</v>
      </c>
      <c r="AZ208" s="264">
        <f ca="1">VLOOKUP(AY208,OFFSET(AY$210,0,0,COUNTA(AY$210:AY$380),4),2,0)</f>
        <v>526000</v>
      </c>
      <c r="BA208" s="264">
        <f ca="1">VLOOKUP(AY208,OFFSET(AY$210,0,0,COUNTA(AY$210:AY$380),4),3,0)</f>
        <v>4740000</v>
      </c>
      <c r="BB208" s="264" t="str">
        <f ca="1">IF(ISERROR(VLOOKUP(AY208,OFFSET(AY$210,0,0,COUNTA(AY$210:AY$380),4),4,0)),"",VLOOKUP(AY208,OFFSET(AY$210,0,0,COUNTA(AY$210:AY$380),4),4,0))</f>
        <v>UTE RCD Gardelegui 2005  - Vitoria-Gasteiz</v>
      </c>
      <c r="BC208" s="264">
        <f ca="1">SMALL(OFFSET(BC$210,0,0,COUNTA(BC$210:BC$380),1),$J8)</f>
        <v>4769095.931096375</v>
      </c>
      <c r="BD208" s="264">
        <f ca="1">VLOOKUP(BC208,OFFSET(BC$210,0,0,COUNTA(BC$210:BC$380),4),2,0)</f>
        <v>526000</v>
      </c>
      <c r="BE208" s="264">
        <f ca="1">VLOOKUP(BC208,OFFSET(BC$210,0,0,COUNTA(BC$210:BC$380),4),3,0)</f>
        <v>4740000</v>
      </c>
      <c r="BF208" s="264" t="str">
        <f ca="1">IF(ISERROR(VLOOKUP(BC208,OFFSET(BC$210,0,0,COUNTA(BC$210:BC$380),4),4,0)),"",VLOOKUP(BC208,OFFSET(BC$210,0,0,COUNTA(BC$210:BC$380),4),4,0))</f>
        <v>UTE RCD Gardelegui 2005  - Vitoria-Gasteiz</v>
      </c>
      <c r="BG208" s="264">
        <f ca="1">SMALL(OFFSET(BG$210,0,0,COUNTA(BG$210:BG$380),1),$J8)</f>
        <v>4808723.6865280587</v>
      </c>
      <c r="BH208" s="264">
        <f ca="1">VLOOKUP(BG208,OFFSET(BG$210,0,0,COUNTA(BG$210:BG$380),4),2,0)</f>
        <v>507920</v>
      </c>
      <c r="BI208" s="264">
        <f ca="1">VLOOKUP(BG208,OFFSET(BG$210,0,0,COUNTA(BG$210:BG$380),4),3,0)</f>
        <v>4781824</v>
      </c>
      <c r="BJ208" s="264" t="str">
        <f ca="1">IF(ISERROR(VLOOKUP(BG208,OFFSET(BG$210,0,0,COUNTA(BG$210:BG$380),4),4,0)),"",VLOOKUP(BG208,OFFSET(BG$210,0,0,COUNTA(BG$210:BG$380),4),4,0))</f>
        <v>Palets del Valle, S.L.  - Arrigorriaga</v>
      </c>
      <c r="BK208" s="264">
        <f ca="1">SMALL(OFFSET(BK$210,0,0,COUNTA(BK$210:BK$380),1),$J8)</f>
        <v>4784074.7071484998</v>
      </c>
      <c r="BL208" s="264">
        <f ca="1">VLOOKUP(BK208,OFFSET(BK$210,0,0,COUNTA(BK$210:BK$380),4),2,0)</f>
        <v>530083</v>
      </c>
      <c r="BM208" s="264">
        <f ca="1">VLOOKUP(BK208,OFFSET(BK$210,0,0,COUNTA(BK$210:BK$380),4),3,0)</f>
        <v>4754617</v>
      </c>
      <c r="BN208" s="264" t="str">
        <f ca="1">IF(ISERROR(VLOOKUP(BK208,OFFSET(BK$210,0,0,COUNTA(BK$210:BK$380),4),4,0)),"",VLOOKUP(BK208,OFFSET(BK$210,0,0,COUNTA(BK$210:BK$380),4),4,0))</f>
        <v>Recimadera, S.L.  - Legutiano</v>
      </c>
      <c r="BO208" s="264">
        <f ca="1">SMALL(OFFSET(BO$210,0,0,COUNTA(BO$210:BO$380),1),$J8)</f>
        <v>4772171.6872824263</v>
      </c>
      <c r="BP208" s="264">
        <f ca="1">VLOOKUP(BO208,OFFSET(BO$210,0,0,COUNTA(BO$210:BO$380),4),2,0)</f>
        <v>522150</v>
      </c>
      <c r="BQ208" s="264">
        <f ca="1">VLOOKUP(BO208,OFFSET(BO$210,0,0,COUNTA(BO$210:BO$380),4),3,0)</f>
        <v>4743520</v>
      </c>
      <c r="BR208" s="264" t="str">
        <f ca="1">IF(ISERROR(VLOOKUP(BO208,OFFSET(BO$210,0,0,COUNTA(BO$210:BO$380),4),4,0)),"",VLOOKUP(BO208,OFFSET(BO$210,0,0,COUNTA(BO$210:BO$380),4),4,0))</f>
        <v>Safety Kleen España, S.A.</v>
      </c>
      <c r="BS208" s="264">
        <f ca="1">SMALL(OFFSET(BS$210,0,0,COUNTA(BS$210:BS$380),1),$J8)</f>
        <v>4772171.6872824263</v>
      </c>
      <c r="BT208" s="264">
        <f ca="1">VLOOKUP(BS208,OFFSET(BS$210,0,0,COUNTA(BS$210:BS$380),4),2,0)</f>
        <v>522150</v>
      </c>
      <c r="BU208" s="264">
        <f ca="1">VLOOKUP(BS208,OFFSET(BS$210,0,0,COUNTA(BS$210:BS$380),4),3,0)</f>
        <v>4743520</v>
      </c>
      <c r="BV208" s="264" t="str">
        <f ca="1">IF(ISERROR(VLOOKUP(BS208,OFFSET(BS$210,0,0,COUNTA(BS$210:BS$380),4),4,0)),"",VLOOKUP(BS208,OFFSET(BS$210,0,0,COUNTA(BS$210:BS$380),4),4,0))</f>
        <v>Safety Kleen España, S.A.</v>
      </c>
      <c r="BW208" s="264">
        <f ca="1">SMALL(OFFSET(BW$210,0,0,COUNTA(BW$210:BW$380),1),$J8)</f>
        <v>4805200.8447023313</v>
      </c>
      <c r="BX208" s="264">
        <f ca="1">VLOOKUP(BW208,OFFSET(BW$210,0,0,COUNTA(BW$210:BW$380),4),2,0)</f>
        <v>533598</v>
      </c>
      <c r="BY208" s="264">
        <f ca="1">VLOOKUP(BW208,OFFSET(BW$210,0,0,COUNTA(BW$210:BW$380),4),3,0)</f>
        <v>4775482</v>
      </c>
      <c r="BZ208" s="264" t="str">
        <f ca="1">IF(ISERROR(VLOOKUP(BW208,OFFSET(BW$210,0,0,COUNTA(BW$210:BW$380),4),4,0)),"",VLOOKUP(BW208,OFFSET(BW$210,0,0,COUNTA(BW$210:BW$380),4),4,0))</f>
        <v>Metalbema, S.L.  - Atxondo</v>
      </c>
      <c r="CA208" s="264">
        <f ca="1">SMALL(OFFSET(CA$210,0,0,COUNTA(CA$210:CA$380),1),$J8)</f>
        <v>4772171.6872824263</v>
      </c>
      <c r="CB208" s="264">
        <f ca="1">VLOOKUP(CA208,OFFSET(CA$210,0,0,COUNTA(CA$210:CA$380),4),2,0)</f>
        <v>522150</v>
      </c>
      <c r="CC208" s="264">
        <f ca="1">VLOOKUP(CA208,OFFSET(CA$210,0,0,COUNTA(CA$210:CA$380),4),3,0)</f>
        <v>4743520</v>
      </c>
      <c r="CD208" s="264" t="str">
        <f ca="1">IF(ISERROR(VLOOKUP(CA208,OFFSET(CA$210,0,0,COUNTA(CA$210:CA$380),4),4,0)),"",VLOOKUP(CA208,OFFSET(CA$210,0,0,COUNTA(CA$210:CA$380),4),4,0))</f>
        <v>Safety Kleen España, S.A.</v>
      </c>
      <c r="CE208" s="264">
        <f ca="1">SMALL(OFFSET(CE$210,0,0,COUNTA(CE$210:CE$380),1),$J8)</f>
        <v>4772171.6872824263</v>
      </c>
      <c r="CF208" s="264">
        <f ca="1">VLOOKUP(CE208,OFFSET(CE$210,0,0,COUNTA(CE$210:CE$380),4),2,0)</f>
        <v>522150</v>
      </c>
      <c r="CG208" s="264">
        <f ca="1">VLOOKUP(CE208,OFFSET(CE$210,0,0,COUNTA(CE$210:CE$380),4),3,0)</f>
        <v>4743520</v>
      </c>
      <c r="CH208" s="264" t="str">
        <f ca="1">IF(ISERROR(VLOOKUP(CE208,OFFSET(CE$210,0,0,COUNTA(CE$210:CE$380),4),4,0)),"",VLOOKUP(CE208,OFFSET(CE$210,0,0,COUNTA(CE$210:CE$380),4),4,0))</f>
        <v>Safety Kleen España, S.A.</v>
      </c>
      <c r="CI208" s="264">
        <f ca="1">SMALL(OFFSET(CI$210,0,0,COUNTA(CI$210:CI$380),1),$J8)</f>
        <v>4772140.611811433</v>
      </c>
      <c r="CJ208" s="264">
        <f ca="1">VLOOKUP(CI208,OFFSET(CI$210,0,0,COUNTA(CI$210:CI$380),4),2,0)</f>
        <v>528100</v>
      </c>
      <c r="CK208" s="264">
        <f ca="1">VLOOKUP(CI208,OFFSET(CI$210,0,0,COUNTA(CI$210:CI$380),4),3,0)</f>
        <v>4742830</v>
      </c>
      <c r="CL208" s="264" t="str">
        <f ca="1">IF(ISERROR(VLOOKUP(CI208,OFFSET(CI$210,0,0,COUNTA(CI$210:CI$380),4),4,0)),"",VLOOKUP(CI208,OFFSET(CI$210,0,0,COUNTA(CI$210:CI$380),4),4,0))</f>
        <v>Urtalur,S.A.</v>
      </c>
      <c r="CM208" s="264">
        <f ca="1">SMALL(OFFSET(CM$210,0,0,COUNTA(CM$210:CM$380),1),$J8)</f>
        <v>4772171.6872824263</v>
      </c>
      <c r="CN208" s="264">
        <f ca="1">VLOOKUP(CM208,OFFSET(CM$210,0,0,COUNTA(CM$210:CM$380),4),2,0)</f>
        <v>522150</v>
      </c>
      <c r="CO208" s="264">
        <f ca="1">VLOOKUP(CM208,OFFSET(CM$210,0,0,COUNTA(CM$210:CM$380),4),3,0)</f>
        <v>4743520</v>
      </c>
      <c r="CP208" s="264" t="str">
        <f ca="1">IF(ISERROR(VLOOKUP(CM208,OFFSET(CM$210,0,0,COUNTA(CM$210:CM$380),4),4,0)),"",VLOOKUP(CM208,OFFSET(CM$210,0,0,COUNTA(CM$210:CM$380),4),4,0))</f>
        <v>Safety Kleen España, S.A.</v>
      </c>
      <c r="CQ208" s="264">
        <f ca="1">SMALL(OFFSET(CQ$210,0,0,COUNTA(CQ$210:CQ$380),1),$J8)</f>
        <v>4772171.6872824263</v>
      </c>
      <c r="CR208" s="264">
        <f ca="1">VLOOKUP(CQ208,OFFSET(CQ$210,0,0,COUNTA(CQ$210:CQ$380),4),2,0)</f>
        <v>522150</v>
      </c>
      <c r="CS208" s="264">
        <f ca="1">VLOOKUP(CQ208,OFFSET(CQ$210,0,0,COUNTA(CQ$210:CQ$380),4),3,0)</f>
        <v>4743520</v>
      </c>
      <c r="CT208" s="264" t="str">
        <f ca="1">IF(ISERROR(VLOOKUP(CQ208,OFFSET(CQ$210,0,0,COUNTA(CQ$210:CQ$380),4),4,0)),"",VLOOKUP(CQ208,OFFSET(CQ$210,0,0,COUNTA(CQ$210:CQ$380),4),4,0))</f>
        <v>Safety Kleen España, S.A.</v>
      </c>
      <c r="CU208" s="264">
        <f ca="1">SMALL(OFFSET(CU$210,0,0,COUNTA(CU$210:CU$380),1),$J8)</f>
        <v>4772171.6872824263</v>
      </c>
      <c r="CV208" s="264">
        <f ca="1">VLOOKUP(CU208,OFFSET(CU$210,0,0,COUNTA(CU$210:CU$380),4),2,0)</f>
        <v>522150</v>
      </c>
      <c r="CW208" s="264">
        <f ca="1">VLOOKUP(CU208,OFFSET(CU$210,0,0,COUNTA(CU$210:CU$380),4),3,0)</f>
        <v>4743520</v>
      </c>
      <c r="CX208" s="264" t="str">
        <f ca="1">IF(ISERROR(VLOOKUP(CU208,OFFSET(CU$210,0,0,COUNTA(CU$210:CU$380),4),4,0)),"",VLOOKUP(CU208,OFFSET(CU$210,0,0,COUNTA(CU$210:CU$380),4),4,0))</f>
        <v>Safety Kleen España, S.A.</v>
      </c>
      <c r="CY208" s="264">
        <f ca="1">SMALL(OFFSET(CY$210,0,0,COUNTA(CY$210:CY$380),1),$J8)</f>
        <v>4772171.6872824263</v>
      </c>
      <c r="CZ208" s="264">
        <f ca="1">VLOOKUP(CY208,OFFSET(CY$210,0,0,COUNTA(CY$210:CY$380),4),2,0)</f>
        <v>522150</v>
      </c>
      <c r="DA208" s="264">
        <f ca="1">VLOOKUP(CY208,OFFSET(CY$210,0,0,COUNTA(CY$210:CY$380),4),3,0)</f>
        <v>4743520</v>
      </c>
      <c r="DB208" s="264" t="str">
        <f ca="1">IF(ISERROR(VLOOKUP(CY208,OFFSET(CY$210,0,0,COUNTA(CY$210:CY$380),4),4,0)),"",VLOOKUP(CY208,OFFSET(CY$210,0,0,COUNTA(CY$210:CY$380),4),4,0))</f>
        <v>Safety Kleen España, S.A.</v>
      </c>
      <c r="DC208" s="264">
        <f ca="1">SMALL(OFFSET(DC$210,0,0,COUNTA(DC$210:DC$380),1),$J8)</f>
        <v>4772171.6872824263</v>
      </c>
      <c r="DD208" s="264">
        <f ca="1">VLOOKUP(DC208,OFFSET(DC$210,0,0,COUNTA(DC$210:DC$380),4),2,0)</f>
        <v>522150</v>
      </c>
      <c r="DE208" s="264">
        <f ca="1">VLOOKUP(DC208,OFFSET(DC$210,0,0,COUNTA(DC$210:DC$380),4),3,0)</f>
        <v>4743520</v>
      </c>
      <c r="DF208" s="264" t="str">
        <f ca="1">IF(ISERROR(VLOOKUP(DC208,OFFSET(DC$210,0,0,COUNTA(DC$210:DC$380),4),4,0)),"",VLOOKUP(DC208,OFFSET(DC$210,0,0,COUNTA(DC$210:DC$380),4),4,0))</f>
        <v>Safety Kleen España, S.A.</v>
      </c>
      <c r="DG208" s="264">
        <f ca="1">SMALL(OFFSET(DG$210,0,0,COUNTA(DG$210:DG$380),1),$J8)</f>
        <v>4772171.6872824263</v>
      </c>
      <c r="DH208" s="264">
        <f ca="1">VLOOKUP(DG208,OFFSET(DG$210,0,0,COUNTA(DG$210:DG$380),4),2,0)</f>
        <v>522150</v>
      </c>
      <c r="DI208" s="264">
        <f ca="1">VLOOKUP(DG208,OFFSET(DG$210,0,0,COUNTA(DG$210:DG$380),4),3,0)</f>
        <v>4743520</v>
      </c>
      <c r="DJ208" s="264" t="str">
        <f ca="1">IF(ISERROR(VLOOKUP(DG208,OFFSET(DG$210,0,0,COUNTA(DG$210:DG$380),4),4,0)),"",VLOOKUP(DG208,OFFSET(DG$210,0,0,COUNTA(DG$210:DG$380),4),4,0))</f>
        <v>Safety Kleen España, S.A.</v>
      </c>
      <c r="DK208" s="264">
        <f ca="1">SMALL(OFFSET(DK$210,0,0,COUNTA(DK$210:DK$380),1),$J8)</f>
        <v>4772171.6872824263</v>
      </c>
      <c r="DL208" s="264">
        <f ca="1">VLOOKUP(DK208,OFFSET(DK$210,0,0,COUNTA(DK$210:DK$380),4),2,0)</f>
        <v>522150</v>
      </c>
      <c r="DM208" s="264">
        <f ca="1">VLOOKUP(DK208,OFFSET(DK$210,0,0,COUNTA(DK$210:DK$380),4),3,0)</f>
        <v>4743520</v>
      </c>
      <c r="DN208" s="264" t="str">
        <f ca="1">IF(ISERROR(VLOOKUP(DK208,OFFSET(DK$210,0,0,COUNTA(DK$210:DK$380),4),4,0)),"",VLOOKUP(DK208,OFFSET(DK$210,0,0,COUNTA(DK$210:DK$380),4),4,0))</f>
        <v>Safety Kleen España, S.A.</v>
      </c>
      <c r="DO208" s="264">
        <f ca="1">SMALL(OFFSET(DO$210,0,0,COUNTA(DO$210:DO$380),1),$J8)</f>
        <v>4772171.6872824263</v>
      </c>
      <c r="DP208" s="264">
        <f ca="1">VLOOKUP(DO208,OFFSET(DO$210,0,0,COUNTA(DO$210:DO$380),4),2,0)</f>
        <v>522150</v>
      </c>
      <c r="DQ208" s="264">
        <f ca="1">VLOOKUP(DO208,OFFSET(DO$210,0,0,COUNTA(DO$210:DO$380),4),3,0)</f>
        <v>4743520</v>
      </c>
      <c r="DR208" s="264" t="str">
        <f ca="1">IF(ISERROR(VLOOKUP(DO208,OFFSET(DO$210,0,0,COUNTA(DO$210:DO$380),4),4,0)),"",VLOOKUP(DO208,OFFSET(DO$210,0,0,COUNTA(DO$210:DO$380),4),4,0))</f>
        <v>Safety Kleen España, S.A.</v>
      </c>
      <c r="DS208" s="264">
        <f ca="1">SMALL(OFFSET(DS$210,0,0,COUNTA(DS$210:DS$380),1),$J8)</f>
        <v>4772171.6872824263</v>
      </c>
      <c r="DT208" s="264">
        <f ca="1">VLOOKUP(DS208,OFFSET(DS$210,0,0,COUNTA(DS$210:DS$380),4),2,0)</f>
        <v>522150</v>
      </c>
      <c r="DU208" s="264">
        <f ca="1">VLOOKUP(DS208,OFFSET(DS$210,0,0,COUNTA(DS$210:DS$380),4),3,0)</f>
        <v>4743520</v>
      </c>
      <c r="DV208" s="264" t="str">
        <f ca="1">IF(ISERROR(VLOOKUP(DS208,OFFSET(DS$210,0,0,COUNTA(DS$210:DS$380),4),4,0)),"",VLOOKUP(DS208,OFFSET(DS$210,0,0,COUNTA(DS$210:DS$380),4),4,0))</f>
        <v>Safety Kleen España, S.A.</v>
      </c>
      <c r="DW208" s="264">
        <f ca="1">SMALL(OFFSET(DW$210,0,0,COUNTA(DW$210:DW$380),1),$J8)</f>
        <v>4772171.6872824263</v>
      </c>
      <c r="DX208" s="264">
        <f ca="1">VLOOKUP(DW208,OFFSET(DW$210,0,0,COUNTA(DW$210:DW$380),4),2,0)</f>
        <v>522150</v>
      </c>
      <c r="DY208" s="264">
        <f ca="1">VLOOKUP(DW208,OFFSET(DW$210,0,0,COUNTA(DW$210:DW$380),4),3,0)</f>
        <v>4743520</v>
      </c>
      <c r="DZ208" s="264" t="str">
        <f ca="1">IF(ISERROR(VLOOKUP(DW208,OFFSET(DW$210,0,0,COUNTA(DW$210:DW$380),4),4,0)),"",VLOOKUP(DW208,OFFSET(DW$210,0,0,COUNTA(DW$210:DW$380),4),4,0))</f>
        <v>Safety Kleen España, S.A.</v>
      </c>
      <c r="EA208" s="264">
        <f ca="1">SMALL(OFFSET(EA$210,0,0,COUNTA(EA$210:EA$380),1),$J8)</f>
        <v>4772171.6872824263</v>
      </c>
      <c r="EB208" s="264">
        <f ca="1">VLOOKUP(EA208,OFFSET(EA$210,0,0,COUNTA(EA$210:EA$380),4),2,0)</f>
        <v>522150</v>
      </c>
      <c r="EC208" s="264">
        <f ca="1">VLOOKUP(EA208,OFFSET(EA$210,0,0,COUNTA(EA$210:EA$380),4),3,0)</f>
        <v>4743520</v>
      </c>
      <c r="ED208" s="264" t="str">
        <f ca="1">IF(ISERROR(VLOOKUP(EA208,OFFSET(EA$210,0,0,COUNTA(EA$210:EA$380),4),4,0)),"",VLOOKUP(EA208,OFFSET(EA$210,0,0,COUNTA(EA$210:EA$380),4),4,0))</f>
        <v>Safety Kleen España, S.A.</v>
      </c>
    </row>
    <row r="209" spans="1:134" ht="13.2" x14ac:dyDescent="0.25">
      <c r="A209" s="176">
        <f t="shared" si="6"/>
        <v>4737250.4528295733</v>
      </c>
      <c r="B209" s="251" t="s">
        <v>916</v>
      </c>
      <c r="C209" s="257" t="s">
        <v>385</v>
      </c>
      <c r="D209" s="249" t="s">
        <v>388</v>
      </c>
      <c r="E209" s="249" t="s">
        <v>389</v>
      </c>
      <c r="F209" s="249" t="s">
        <v>276</v>
      </c>
      <c r="G209" s="254">
        <v>541475</v>
      </c>
      <c r="H209" s="254">
        <v>4706203</v>
      </c>
      <c r="I209" s="184" t="e">
        <f>VLOOKUP(LEFT(C209,6),#REF!,3,0)</f>
        <v>#REF!</v>
      </c>
      <c r="J209" s="175">
        <v>3</v>
      </c>
      <c r="K209" s="264">
        <f ca="1">SMALL(OFFSET(K$210,0,0,COUNTA(K$210:K$380),1),$J9)</f>
        <v>4772181.1745259631</v>
      </c>
      <c r="L209" s="264">
        <f ca="1">VLOOKUP(K209,OFFSET(K$210,0,0,COUNTA(K$210:K$380),4),2,0)</f>
        <v>517400</v>
      </c>
      <c r="M209" s="264">
        <f ca="1">VLOOKUP(K209,OFFSET(K$210,0,0,COUNTA(K$210:K$380),4),3,0)</f>
        <v>4744050</v>
      </c>
      <c r="N209" s="264" t="str">
        <f ca="1">IF(ISERROR(VLOOKUP(K209,OFFSET(K$210,0,0,COUNTA(K$210:K$380),4),4,0)),"",VLOOKUP(K209,OFFSET(K$210,0,0,COUNTA(K$210:K$380),4),4,0))</f>
        <v>Ekonor - Trespuentes</v>
      </c>
      <c r="O209" s="264">
        <f ca="1">SMALL(OFFSET(O$210,0,0,COUNTA(O$210:O$380),1),$J9)</f>
        <v>4772181.1745259631</v>
      </c>
      <c r="P209" s="264">
        <f ca="1">VLOOKUP(O209,OFFSET(O$210,0,0,COUNTA(O$210:O$380),4),2,0)</f>
        <v>517400</v>
      </c>
      <c r="Q209" s="264">
        <f ca="1">VLOOKUP(O209,OFFSET(O$210,0,0,COUNTA(O$210:O$380),4),3,0)</f>
        <v>4744050</v>
      </c>
      <c r="R209" s="264" t="str">
        <f ca="1">IF(ISERROR(VLOOKUP(O209,OFFSET(O$210,0,0,COUNTA(O$210:O$380),4),4,0)),"",VLOOKUP(O209,OFFSET(O$210,0,0,COUNTA(O$210:O$380),4),4,0))</f>
        <v>Ekonor - Trespuentes</v>
      </c>
      <c r="S209" s="264">
        <f ca="1">SMALL(OFFSET(S$210,0,0,COUNTA(S$210:S$380),1),$J9)</f>
        <v>4772181.1745259631</v>
      </c>
      <c r="T209" s="264">
        <f ca="1">VLOOKUP(S209,OFFSET(S$210,0,0,COUNTA(S$210:S$380),4),2,0)</f>
        <v>517400</v>
      </c>
      <c r="U209" s="264">
        <f ca="1">VLOOKUP(S209,OFFSET(S$210,0,0,COUNTA(S$210:S$380),4),3,0)</f>
        <v>4744050</v>
      </c>
      <c r="V209" s="264" t="str">
        <f ca="1">IF(ISERROR(VLOOKUP(S209,OFFSET(S$210,0,0,COUNTA(S$210:S$380),4),4,0)),"",VLOOKUP(S209,OFFSET(S$210,0,0,COUNTA(S$210:S$380),4),4,0))</f>
        <v>Ekonor - Trespuentes</v>
      </c>
      <c r="W209" s="264">
        <f ca="1">SMALL(OFFSET(W$210,0,0,COUNTA(W$210:W$380),1),$J9)</f>
        <v>4772140.611811433</v>
      </c>
      <c r="X209" s="264">
        <f ca="1">VLOOKUP(W209,OFFSET(W$210,0,0,COUNTA(W$210:W$380),4),2,0)</f>
        <v>528100</v>
      </c>
      <c r="Y209" s="264">
        <f ca="1">VLOOKUP(W209,OFFSET(W$210,0,0,COUNTA(W$210:W$380),4),3,0)</f>
        <v>4742830</v>
      </c>
      <c r="Z209" s="264" t="str">
        <f ca="1">IF(ISERROR(VLOOKUP(W209,OFFSET(W$210,0,0,COUNTA(W$210:W$380),4),4,0)),"",VLOOKUP(W209,OFFSET(W$210,0,0,COUNTA(W$210:W$380),4),4,0))</f>
        <v>Urtalur,S.A.</v>
      </c>
      <c r="AA209" s="264">
        <f ca="1">SMALL(OFFSET(AA$210,0,0,COUNTA(AA$210:AA$380),1),$J9)</f>
        <v>4772181.1745259631</v>
      </c>
      <c r="AB209" s="264">
        <f ca="1">VLOOKUP(AA209,OFFSET(AA$210,0,0,COUNTA(AA$210:AA$380),4),2,0)</f>
        <v>517400</v>
      </c>
      <c r="AC209" s="264">
        <f ca="1">VLOOKUP(AA209,OFFSET(AA$210,0,0,COUNTA(AA$210:AA$380),4),3,0)</f>
        <v>4744050</v>
      </c>
      <c r="AD209" s="264" t="str">
        <f ca="1">IF(ISERROR(VLOOKUP(AA209,OFFSET(AA$210,0,0,COUNTA(AA$210:AA$380),4),4,0)),"",VLOOKUP(AA209,OFFSET(AA$210,0,0,COUNTA(AA$210:AA$380),4),4,0))</f>
        <v>Ekonor - Trespuentes</v>
      </c>
      <c r="AE209" s="264">
        <f ca="1">SMALL(OFFSET(AE$210,0,0,COUNTA(AE$210:AE$380),1),$J9)</f>
        <v>4772181.1745259631</v>
      </c>
      <c r="AF209" s="264">
        <f ca="1">VLOOKUP(AE209,OFFSET(AE$210,0,0,COUNTA(AE$210:AE$380),4),2,0)</f>
        <v>517400</v>
      </c>
      <c r="AG209" s="264">
        <f ca="1">VLOOKUP(AE209,OFFSET(AE$210,0,0,COUNTA(AE$210:AE$380),4),3,0)</f>
        <v>4744050</v>
      </c>
      <c r="AH209" s="264" t="str">
        <f ca="1">IF(ISERROR(VLOOKUP(AE209,OFFSET(AE$210,0,0,COUNTA(AE$210:AE$380),4),4,0)),"",VLOOKUP(AE209,OFFSET(AE$210,0,0,COUNTA(AE$210:AE$380),4),4,0))</f>
        <v>Ekonor - Trespuentes</v>
      </c>
      <c r="AI209" s="264">
        <f ca="1">SMALL(OFFSET(AI$210,0,0,COUNTA(AI$210:AI$380),1),$J9)</f>
        <v>4775299.7568149585</v>
      </c>
      <c r="AJ209" s="264">
        <f ca="1">VLOOKUP(AI209,OFFSET(AI$210,0,0,COUNTA(AI$210:AI$380),4),2,0)</f>
        <v>551779</v>
      </c>
      <c r="AK209" s="264">
        <f ca="1">VLOOKUP(AI209,OFFSET(AI$210,0,0,COUNTA(AI$210:AI$380),4),3,0)</f>
        <v>4743314</v>
      </c>
      <c r="AL209" s="264" t="str">
        <f ca="1">IF(ISERROR(VLOOKUP(AI209,OFFSET(AI$210,0,0,COUNTA(AI$210:AI$380),4),4,0)),"",VLOOKUP(AI209,OFFSET(AI$210,0,0,COUNTA(AI$210:AI$380),4),4,0))</f>
        <v>Lajo y Rodriguez, S.A. (Lyrsa)  - San Román de San Millán</v>
      </c>
      <c r="AM209" s="264">
        <f ca="1">SMALL(OFFSET(AM$210,0,0,COUNTA(AM$210:AM$380),1),$J9)</f>
        <v>4775590.9661679566</v>
      </c>
      <c r="AN209" s="264">
        <f ca="1">VLOOKUP(AM209,OFFSET(AM$210,0,0,COUNTA(AM$210:AM$380),4),2,0)</f>
        <v>528977</v>
      </c>
      <c r="AO209" s="264">
        <f ca="1">VLOOKUP(AM209,OFFSET(AM$210,0,0,COUNTA(AM$210:AM$380),4),3,0)</f>
        <v>4746204</v>
      </c>
      <c r="AP209" s="264" t="str">
        <f ca="1">IF(ISERROR(VLOOKUP(AM209,OFFSET(AM$210,0,0,COUNTA(AM$210:AM$380),4),4,0)),"",VLOOKUP(AM209,OFFSET(AM$210,0,0,COUNTA(AM$210:AM$380),4),4,0))</f>
        <v>Sacos y Cartón Santibañez, S.C.  - Vitoria-Gasteiz</v>
      </c>
      <c r="AQ209" s="264">
        <f ca="1">SMALL(OFFSET(AQ$210,0,0,COUNTA(AQ$210:AQ$380),1),$J9)</f>
        <v>4772481.6134690344</v>
      </c>
      <c r="AR209" s="264">
        <f ca="1">VLOOKUP(AQ209,OFFSET(AQ$210,0,0,COUNTA(AQ$210:AQ$380),4),2,0)</f>
        <v>521530</v>
      </c>
      <c r="AS209" s="264">
        <f ca="1">VLOOKUP(AQ209,OFFSET(AQ$210,0,0,COUNTA(AQ$210:AQ$380),4),3,0)</f>
        <v>4743900</v>
      </c>
      <c r="AT209" s="264" t="str">
        <f ca="1">IF(ISERROR(VLOOKUP(AQ209,OFFSET(AQ$210,0,0,COUNTA(AQ$210:AQ$380),4),4,0)),"",VLOOKUP(AQ209,OFFSET(AQ$210,0,0,COUNTA(AQ$210:AQ$380),4),4,0))</f>
        <v>Contenedores Escor Vitoria, S.L.</v>
      </c>
      <c r="AU209" s="264">
        <f ca="1">SMALL(OFFSET(AU$210,0,0,COUNTA(AU$210:AU$380),1),$J9)</f>
        <v>4772481.6134690344</v>
      </c>
      <c r="AV209" s="264">
        <f ca="1">VLOOKUP(AU209,OFFSET(AU$210,0,0,COUNTA(AU$210:AU$380),4),2,0)</f>
        <v>521530</v>
      </c>
      <c r="AW209" s="264">
        <f ca="1">VLOOKUP(AU209,OFFSET(AU$210,0,0,COUNTA(AU$210:AU$380),4),3,0)</f>
        <v>4743900</v>
      </c>
      <c r="AX209" s="264" t="str">
        <f ca="1">IF(ISERROR(VLOOKUP(AU209,OFFSET(AU$210,0,0,COUNTA(AU$210:AU$380),4),4,0)),"",VLOOKUP(AU209,OFFSET(AU$210,0,0,COUNTA(AU$210:AU$380),4),4,0))</f>
        <v>Contenedores Escor Vitoria, S.L.</v>
      </c>
      <c r="AY209" s="264">
        <f ca="1">SMALL(OFFSET(AY$210,0,0,COUNTA(AY$210:AY$380),1),$J9)</f>
        <v>4772481.6134690344</v>
      </c>
      <c r="AZ209" s="264">
        <f ca="1">VLOOKUP(AY209,OFFSET(AY$210,0,0,COUNTA(AY$210:AY$380),4),2,0)</f>
        <v>521530</v>
      </c>
      <c r="BA209" s="264">
        <f ca="1">VLOOKUP(AY209,OFFSET(AY$210,0,0,COUNTA(AY$210:AY$380),4),3,0)</f>
        <v>4743900</v>
      </c>
      <c r="BB209" s="264" t="str">
        <f ca="1">IF(ISERROR(VLOOKUP(AY209,OFFSET(AY$210,0,0,COUNTA(AY$210:AY$380),4),4,0)),"",VLOOKUP(AY209,OFFSET(AY$210,0,0,COUNTA(AY$210:AY$380),4),4,0))</f>
        <v>Contenedores Escor Vitoria, S.L.</v>
      </c>
      <c r="BC209" s="264">
        <f ca="1">SMALL(OFFSET(BC$210,0,0,COUNTA(BC$210:BC$380),1),$J9)</f>
        <v>4771530.963881718</v>
      </c>
      <c r="BD209" s="264">
        <f ca="1">VLOOKUP(BC209,OFFSET(BC$210,0,0,COUNTA(BC$210:BC$380),4),2,0)</f>
        <v>522299</v>
      </c>
      <c r="BE209" s="264">
        <f ca="1">VLOOKUP(BC209,OFFSET(BC$210,0,0,COUNTA(BC$210:BC$380),4),3,0)</f>
        <v>4742859</v>
      </c>
      <c r="BF209" s="264" t="str">
        <f ca="1">IF(ISERROR(VLOOKUP(BC209,OFFSET(BC$210,0,0,COUNTA(BC$210:BC$380),4),4,0)),"",VLOOKUP(BC209,OFFSET(BC$210,0,0,COUNTA(BC$210:BC$380),4),4,0))</f>
        <v>Hierros Ezquerro, S.A.  - Vitoria-Gasteiz</v>
      </c>
      <c r="BG209" s="264">
        <f ca="1">SMALL(OFFSET(BG$210,0,0,COUNTA(BG$210:BG$380),1),$J9)</f>
        <v>4816473.723367854</v>
      </c>
      <c r="BH209" s="264">
        <f ca="1">VLOOKUP(BG209,OFFSET(BG$210,0,0,COUNTA(BG$210:BG$380),4),2,0)</f>
        <v>505278</v>
      </c>
      <c r="BI209" s="264">
        <f ca="1">VLOOKUP(BG209,OFFSET(BG$210,0,0,COUNTA(BG$210:BG$380),4),3,0)</f>
        <v>4789897</v>
      </c>
      <c r="BJ209" s="264" t="str">
        <f ca="1">IF(ISERROR(VLOOKUP(BG209,OFFSET(BG$210,0,0,COUNTA(BG$210:BG$380),4),4,0)),"",VLOOKUP(BG209,OFFSET(BG$210,0,0,COUNTA(BG$210:BG$380),4),4,0))</f>
        <v>Zabalgarbi  - Bilbao</v>
      </c>
      <c r="BK209" s="264">
        <f ca="1">SMALL(OFFSET(BK$210,0,0,COUNTA(BK$210:BK$380),1),$J9)</f>
        <v>4784074.7071484998</v>
      </c>
      <c r="BL209" s="264">
        <f ca="1">VLOOKUP(BK209,OFFSET(BK$210,0,0,COUNTA(BK$210:BK$380),4),2,0)</f>
        <v>530083</v>
      </c>
      <c r="BM209" s="264">
        <f ca="1">VLOOKUP(BK209,OFFSET(BK$210,0,0,COUNTA(BK$210:BK$380),4),3,0)</f>
        <v>4754617</v>
      </c>
      <c r="BN209" s="264" t="str">
        <f ca="1">IF(ISERROR(VLOOKUP(BK209,OFFSET(BK$210,0,0,COUNTA(BK$210:BK$380),4),4,0)),"",VLOOKUP(BK209,OFFSET(BK$210,0,0,COUNTA(BK$210:BK$380),4),4,0))</f>
        <v>Recimadera, S.L.  - Legutiano</v>
      </c>
      <c r="BO209" s="264">
        <f ca="1">SMALL(OFFSET(BO$210,0,0,COUNTA(BO$210:BO$380),1),$J9)</f>
        <v>4772181.1745259631</v>
      </c>
      <c r="BP209" s="264">
        <f ca="1">VLOOKUP(BO209,OFFSET(BO$210,0,0,COUNTA(BO$210:BO$380),4),2,0)</f>
        <v>517400</v>
      </c>
      <c r="BQ209" s="264">
        <f ca="1">VLOOKUP(BO209,OFFSET(BO$210,0,0,COUNTA(BO$210:BO$380),4),3,0)</f>
        <v>4744050</v>
      </c>
      <c r="BR209" s="264" t="str">
        <f ca="1">IF(ISERROR(VLOOKUP(BO209,OFFSET(BO$210,0,0,COUNTA(BO$210:BO$380),4),4,0)),"",VLOOKUP(BO209,OFFSET(BO$210,0,0,COUNTA(BO$210:BO$380),4),4,0))</f>
        <v>Ekonor - Trespuentes</v>
      </c>
      <c r="BS209" s="264">
        <f ca="1">SMALL(OFFSET(BS$210,0,0,COUNTA(BS$210:BS$380),1),$J9)</f>
        <v>4772181.1745259631</v>
      </c>
      <c r="BT209" s="264">
        <f ca="1">VLOOKUP(BS209,OFFSET(BS$210,0,0,COUNTA(BS$210:BS$380),4),2,0)</f>
        <v>517400</v>
      </c>
      <c r="BU209" s="264">
        <f ca="1">VLOOKUP(BS209,OFFSET(BS$210,0,0,COUNTA(BS$210:BS$380),4),3,0)</f>
        <v>4744050</v>
      </c>
      <c r="BV209" s="264" t="str">
        <f ca="1">IF(ISERROR(VLOOKUP(BS209,OFFSET(BS$210,0,0,COUNTA(BS$210:BS$380),4),4,0)),"",VLOOKUP(BS209,OFFSET(BS$210,0,0,COUNTA(BS$210:BS$380),4),4,0))</f>
        <v>Ekonor - Trespuentes</v>
      </c>
      <c r="BW209" s="264">
        <f ca="1">SMALL(OFFSET(BW$210,0,0,COUNTA(BW$210:BW$380),1),$J9)</f>
        <v>4811441.0173303587</v>
      </c>
      <c r="BX209" s="264">
        <f ca="1">VLOOKUP(BW209,OFFSET(BW$210,0,0,COUNTA(BW$210:BW$380),4),2,0)</f>
        <v>538468</v>
      </c>
      <c r="BY209" s="264">
        <f ca="1">VLOOKUP(BW209,OFFSET(BW$210,0,0,COUNTA(BW$210:BW$380),4),3,0)</f>
        <v>4781215</v>
      </c>
      <c r="BZ209" s="264" t="str">
        <f ca="1">IF(ISERROR(VLOOKUP(BW209,OFFSET(BW$210,0,0,COUNTA(BW$210:BW$380),4),4,0)),"",VLOOKUP(BW209,OFFSET(BW$210,0,0,COUNTA(BW$210:BW$380),4),4,0))</f>
        <v>Hierros Sainz, S.A.  - Mallabia</v>
      </c>
      <c r="CA209" s="264">
        <f ca="1">SMALL(OFFSET(CA$210,0,0,COUNTA(CA$210:CA$380),1),$J9)</f>
        <v>4772181.1745259631</v>
      </c>
      <c r="CB209" s="264">
        <f ca="1">VLOOKUP(CA209,OFFSET(CA$210,0,0,COUNTA(CA$210:CA$380),4),2,0)</f>
        <v>517400</v>
      </c>
      <c r="CC209" s="264">
        <f ca="1">VLOOKUP(CA209,OFFSET(CA$210,0,0,COUNTA(CA$210:CA$380),4),3,0)</f>
        <v>4744050</v>
      </c>
      <c r="CD209" s="264" t="str">
        <f ca="1">IF(ISERROR(VLOOKUP(CA209,OFFSET(CA$210,0,0,COUNTA(CA$210:CA$380),4),4,0)),"",VLOOKUP(CA209,OFFSET(CA$210,0,0,COUNTA(CA$210:CA$380),4),4,0))</f>
        <v>Ekonor - Trespuentes</v>
      </c>
      <c r="CE209" s="264">
        <f ca="1">SMALL(OFFSET(CE$210,0,0,COUNTA(CE$210:CE$380),1),$J9)</f>
        <v>4772181.1745259631</v>
      </c>
      <c r="CF209" s="264">
        <f ca="1">VLOOKUP(CE209,OFFSET(CE$210,0,0,COUNTA(CE$210:CE$380),4),2,0)</f>
        <v>517400</v>
      </c>
      <c r="CG209" s="264">
        <f ca="1">VLOOKUP(CE209,OFFSET(CE$210,0,0,COUNTA(CE$210:CE$380),4),3,0)</f>
        <v>4744050</v>
      </c>
      <c r="CH209" s="264" t="str">
        <f ca="1">IF(ISERROR(VLOOKUP(CE209,OFFSET(CE$210,0,0,COUNTA(CE$210:CE$380),4),4,0)),"",VLOOKUP(CE209,OFFSET(CE$210,0,0,COUNTA(CE$210:CE$380),4),4,0))</f>
        <v>Ekonor - Trespuentes</v>
      </c>
      <c r="CI209" s="264">
        <f ca="1">SMALL(OFFSET(CI$210,0,0,COUNTA(CI$210:CI$380),1),$J9)</f>
        <v>4772171.6872824263</v>
      </c>
      <c r="CJ209" s="264">
        <f ca="1">VLOOKUP(CI209,OFFSET(CI$210,0,0,COUNTA(CI$210:CI$380),4),2,0)</f>
        <v>522150</v>
      </c>
      <c r="CK209" s="264">
        <f ca="1">VLOOKUP(CI209,OFFSET(CI$210,0,0,COUNTA(CI$210:CI$380),4),3,0)</f>
        <v>4743520</v>
      </c>
      <c r="CL209" s="264" t="str">
        <f ca="1">IF(ISERROR(VLOOKUP(CI209,OFFSET(CI$210,0,0,COUNTA(CI$210:CI$380),4),4,0)),"",VLOOKUP(CI209,OFFSET(CI$210,0,0,COUNTA(CI$210:CI$380),4),4,0))</f>
        <v>Safety Kleen España, S.A.</v>
      </c>
      <c r="CM209" s="264">
        <f ca="1">SMALL(OFFSET(CM$210,0,0,COUNTA(CM$210:CM$380),1),$J9)</f>
        <v>4772181.1745259631</v>
      </c>
      <c r="CN209" s="264">
        <f ca="1">VLOOKUP(CM209,OFFSET(CM$210,0,0,COUNTA(CM$210:CM$380),4),2,0)</f>
        <v>517400</v>
      </c>
      <c r="CO209" s="264">
        <f ca="1">VLOOKUP(CM209,OFFSET(CM$210,0,0,COUNTA(CM$210:CM$380),4),3,0)</f>
        <v>4744050</v>
      </c>
      <c r="CP209" s="264" t="str">
        <f ca="1">IF(ISERROR(VLOOKUP(CM209,OFFSET(CM$210,0,0,COUNTA(CM$210:CM$380),4),4,0)),"",VLOOKUP(CM209,OFFSET(CM$210,0,0,COUNTA(CM$210:CM$380),4),4,0))</f>
        <v>Ekonor - Trespuentes</v>
      </c>
      <c r="CQ209" s="264">
        <f ca="1">SMALL(OFFSET(CQ$210,0,0,COUNTA(CQ$210:CQ$380),1),$J9)</f>
        <v>4772181.1745259631</v>
      </c>
      <c r="CR209" s="264">
        <f ca="1">VLOOKUP(CQ209,OFFSET(CQ$210,0,0,COUNTA(CQ$210:CQ$380),4),2,0)</f>
        <v>517400</v>
      </c>
      <c r="CS209" s="264">
        <f ca="1">VLOOKUP(CQ209,OFFSET(CQ$210,0,0,COUNTA(CQ$210:CQ$380),4),3,0)</f>
        <v>4744050</v>
      </c>
      <c r="CT209" s="264" t="str">
        <f ca="1">IF(ISERROR(VLOOKUP(CQ209,OFFSET(CQ$210,0,0,COUNTA(CQ$210:CQ$380),4),4,0)),"",VLOOKUP(CQ209,OFFSET(CQ$210,0,0,COUNTA(CQ$210:CQ$380),4),4,0))</f>
        <v>Ekonor - Trespuentes</v>
      </c>
      <c r="CU209" s="264">
        <f ca="1">SMALL(OFFSET(CU$210,0,0,COUNTA(CU$210:CU$380),1),$J9)</f>
        <v>4772181.1745259631</v>
      </c>
      <c r="CV209" s="264">
        <f ca="1">VLOOKUP(CU209,OFFSET(CU$210,0,0,COUNTA(CU$210:CU$380),4),2,0)</f>
        <v>517400</v>
      </c>
      <c r="CW209" s="264">
        <f ca="1">VLOOKUP(CU209,OFFSET(CU$210,0,0,COUNTA(CU$210:CU$380),4),3,0)</f>
        <v>4744050</v>
      </c>
      <c r="CX209" s="264" t="str">
        <f ca="1">IF(ISERROR(VLOOKUP(CU209,OFFSET(CU$210,0,0,COUNTA(CU$210:CU$380),4),4,0)),"",VLOOKUP(CU209,OFFSET(CU$210,0,0,COUNTA(CU$210:CU$380),4),4,0))</f>
        <v>Ekonor - Trespuentes</v>
      </c>
      <c r="CY209" s="264">
        <f ca="1">SMALL(OFFSET(CY$210,0,0,COUNTA(CY$210:CY$380),1),$J9)</f>
        <v>4772181.1745259631</v>
      </c>
      <c r="CZ209" s="264">
        <f ca="1">VLOOKUP(CY209,OFFSET(CY$210,0,0,COUNTA(CY$210:CY$380),4),2,0)</f>
        <v>517400</v>
      </c>
      <c r="DA209" s="264">
        <f ca="1">VLOOKUP(CY209,OFFSET(CY$210,0,0,COUNTA(CY$210:CY$380),4),3,0)</f>
        <v>4744050</v>
      </c>
      <c r="DB209" s="264" t="str">
        <f ca="1">IF(ISERROR(VLOOKUP(CY209,OFFSET(CY$210,0,0,COUNTA(CY$210:CY$380),4),4,0)),"",VLOOKUP(CY209,OFFSET(CY$210,0,0,COUNTA(CY$210:CY$380),4),4,0))</f>
        <v>Ekonor - Trespuentes</v>
      </c>
      <c r="DC209" s="264">
        <f ca="1">SMALL(OFFSET(DC$210,0,0,COUNTA(DC$210:DC$380),1),$J9)</f>
        <v>4772181.1745259631</v>
      </c>
      <c r="DD209" s="264">
        <f ca="1">VLOOKUP(DC209,OFFSET(DC$210,0,0,COUNTA(DC$210:DC$380),4),2,0)</f>
        <v>517400</v>
      </c>
      <c r="DE209" s="264">
        <f ca="1">VLOOKUP(DC209,OFFSET(DC$210,0,0,COUNTA(DC$210:DC$380),4),3,0)</f>
        <v>4744050</v>
      </c>
      <c r="DF209" s="264" t="str">
        <f ca="1">IF(ISERROR(VLOOKUP(DC209,OFFSET(DC$210,0,0,COUNTA(DC$210:DC$380),4),4,0)),"",VLOOKUP(DC209,OFFSET(DC$210,0,0,COUNTA(DC$210:DC$380),4),4,0))</f>
        <v>Ekonor - Trespuentes</v>
      </c>
      <c r="DG209" s="264">
        <f ca="1">SMALL(OFFSET(DG$210,0,0,COUNTA(DG$210:DG$380),1),$J9)</f>
        <v>4772181.1745259631</v>
      </c>
      <c r="DH209" s="264">
        <f ca="1">VLOOKUP(DG209,OFFSET(DG$210,0,0,COUNTA(DG$210:DG$380),4),2,0)</f>
        <v>517400</v>
      </c>
      <c r="DI209" s="264">
        <f ca="1">VLOOKUP(DG209,OFFSET(DG$210,0,0,COUNTA(DG$210:DG$380),4),3,0)</f>
        <v>4744050</v>
      </c>
      <c r="DJ209" s="264" t="str">
        <f ca="1">IF(ISERROR(VLOOKUP(DG209,OFFSET(DG$210,0,0,COUNTA(DG$210:DG$380),4),4,0)),"",VLOOKUP(DG209,OFFSET(DG$210,0,0,COUNTA(DG$210:DG$380),4),4,0))</f>
        <v>Ekonor - Trespuentes</v>
      </c>
      <c r="DK209" s="264">
        <f ca="1">SMALL(OFFSET(DK$210,0,0,COUNTA(DK$210:DK$380),1),$J9)</f>
        <v>4772181.1745259631</v>
      </c>
      <c r="DL209" s="264">
        <f ca="1">VLOOKUP(DK209,OFFSET(DK$210,0,0,COUNTA(DK$210:DK$380),4),2,0)</f>
        <v>517400</v>
      </c>
      <c r="DM209" s="264">
        <f ca="1">VLOOKUP(DK209,OFFSET(DK$210,0,0,COUNTA(DK$210:DK$380),4),3,0)</f>
        <v>4744050</v>
      </c>
      <c r="DN209" s="264" t="str">
        <f ca="1">IF(ISERROR(VLOOKUP(DK209,OFFSET(DK$210,0,0,COUNTA(DK$210:DK$380),4),4,0)),"",VLOOKUP(DK209,OFFSET(DK$210,0,0,COUNTA(DK$210:DK$380),4),4,0))</f>
        <v>Ekonor - Trespuentes</v>
      </c>
      <c r="DO209" s="264">
        <f ca="1">SMALL(OFFSET(DO$210,0,0,COUNTA(DO$210:DO$380),1),$J9)</f>
        <v>4772181.1745259631</v>
      </c>
      <c r="DP209" s="264">
        <f ca="1">VLOOKUP(DO209,OFFSET(DO$210,0,0,COUNTA(DO$210:DO$380),4),2,0)</f>
        <v>517400</v>
      </c>
      <c r="DQ209" s="264">
        <f ca="1">VLOOKUP(DO209,OFFSET(DO$210,0,0,COUNTA(DO$210:DO$380),4),3,0)</f>
        <v>4744050</v>
      </c>
      <c r="DR209" s="264" t="str">
        <f ca="1">IF(ISERROR(VLOOKUP(DO209,OFFSET(DO$210,0,0,COUNTA(DO$210:DO$380),4),4,0)),"",VLOOKUP(DO209,OFFSET(DO$210,0,0,COUNTA(DO$210:DO$380),4),4,0))</f>
        <v>Ekonor - Trespuentes</v>
      </c>
      <c r="DS209" s="264">
        <f ca="1">SMALL(OFFSET(DS$210,0,0,COUNTA(DS$210:DS$380),1),$J9)</f>
        <v>4772181.1745259631</v>
      </c>
      <c r="DT209" s="264">
        <f ca="1">VLOOKUP(DS209,OFFSET(DS$210,0,0,COUNTA(DS$210:DS$380),4),2,0)</f>
        <v>517400</v>
      </c>
      <c r="DU209" s="264">
        <f ca="1">VLOOKUP(DS209,OFFSET(DS$210,0,0,COUNTA(DS$210:DS$380),4),3,0)</f>
        <v>4744050</v>
      </c>
      <c r="DV209" s="264" t="str">
        <f ca="1">IF(ISERROR(VLOOKUP(DS209,OFFSET(DS$210,0,0,COUNTA(DS$210:DS$380),4),4,0)),"",VLOOKUP(DS209,OFFSET(DS$210,0,0,COUNTA(DS$210:DS$380),4),4,0))</f>
        <v>Ekonor - Trespuentes</v>
      </c>
      <c r="DW209" s="264">
        <f ca="1">SMALL(OFFSET(DW$210,0,0,COUNTA(DW$210:DW$380),1),$J9)</f>
        <v>4772181.1745259631</v>
      </c>
      <c r="DX209" s="264">
        <f ca="1">VLOOKUP(DW209,OFFSET(DW$210,0,0,COUNTA(DW$210:DW$380),4),2,0)</f>
        <v>517400</v>
      </c>
      <c r="DY209" s="264">
        <f ca="1">VLOOKUP(DW209,OFFSET(DW$210,0,0,COUNTA(DW$210:DW$380),4),3,0)</f>
        <v>4744050</v>
      </c>
      <c r="DZ209" s="264" t="str">
        <f ca="1">IF(ISERROR(VLOOKUP(DW209,OFFSET(DW$210,0,0,COUNTA(DW$210:DW$380),4),4,0)),"",VLOOKUP(DW209,OFFSET(DW$210,0,0,COUNTA(DW$210:DW$380),4),4,0))</f>
        <v>Ekonor - Trespuentes</v>
      </c>
      <c r="EA209" s="264">
        <f ca="1">SMALL(OFFSET(EA$210,0,0,COUNTA(EA$210:EA$380),1),$J9)</f>
        <v>4772181.1745259631</v>
      </c>
      <c r="EB209" s="264">
        <f ca="1">VLOOKUP(EA209,OFFSET(EA$210,0,0,COUNTA(EA$210:EA$380),4),2,0)</f>
        <v>517400</v>
      </c>
      <c r="EC209" s="264">
        <f ca="1">VLOOKUP(EA209,OFFSET(EA$210,0,0,COUNTA(EA$210:EA$380),4),3,0)</f>
        <v>4744050</v>
      </c>
      <c r="ED209" s="264" t="str">
        <f ca="1">IF(ISERROR(VLOOKUP(EA209,OFFSET(EA$210,0,0,COUNTA(EA$210:EA$380),4),4,0)),"",VLOOKUP(EA209,OFFSET(EA$210,0,0,COUNTA(EA$210:EA$380),4),4,0))</f>
        <v>Ekonor - Trespuentes</v>
      </c>
    </row>
    <row r="210" spans="1:134" ht="13.2" x14ac:dyDescent="0.25">
      <c r="A210" s="176">
        <f t="shared" si="6"/>
        <v>4737250.4528295733</v>
      </c>
      <c r="B210" s="251" t="s">
        <v>916</v>
      </c>
      <c r="C210" s="257" t="s">
        <v>387</v>
      </c>
      <c r="D210" s="249" t="s">
        <v>388</v>
      </c>
      <c r="E210" s="249" t="s">
        <v>389</v>
      </c>
      <c r="F210" s="249" t="s">
        <v>276</v>
      </c>
      <c r="G210" s="254">
        <v>541475</v>
      </c>
      <c r="H210" s="254">
        <v>4706203</v>
      </c>
      <c r="I210" s="184" t="e">
        <f>VLOOKUP(LEFT(C210,6),#REF!,3,0)</f>
        <v>#REF!</v>
      </c>
      <c r="K210" s="175">
        <f>SQRT((G2869-G$2)^2+(H2869-H$2)^2)</f>
        <v>4822761.3228211906</v>
      </c>
      <c r="L210" s="175">
        <v>553880</v>
      </c>
      <c r="M210" s="175">
        <v>4790850</v>
      </c>
      <c r="N210" s="175" t="s">
        <v>1186</v>
      </c>
      <c r="O210" s="175">
        <f>SQRT((G2866-G$2)^2+(H2866-H$2)^2)</f>
        <v>4822761.3228211906</v>
      </c>
      <c r="P210" s="175">
        <v>553880</v>
      </c>
      <c r="Q210" s="175">
        <v>4790850</v>
      </c>
      <c r="R210" s="175" t="s">
        <v>1186</v>
      </c>
      <c r="S210" s="175">
        <f>SQRT((G2867-G$2)^2+(H2867-H$2)^2)</f>
        <v>4822761.3228211906</v>
      </c>
      <c r="T210" s="175">
        <v>553880</v>
      </c>
      <c r="U210" s="175">
        <v>4790850</v>
      </c>
      <c r="V210" s="175" t="s">
        <v>1186</v>
      </c>
      <c r="W210" s="175">
        <f>SQRT((G7-G$2)^2+(H7-H$2)^2)</f>
        <v>4820547.6791145839</v>
      </c>
      <c r="X210" s="175">
        <v>504419</v>
      </c>
      <c r="Y210" s="175">
        <v>4794084</v>
      </c>
      <c r="Z210" s="175" t="s">
        <v>874</v>
      </c>
      <c r="AA210" s="175">
        <f>SQRT((G2868-G$2)^2+(H2868-H$2)^2)</f>
        <v>4822761.3228211906</v>
      </c>
      <c r="AB210" s="175">
        <v>553880</v>
      </c>
      <c r="AC210" s="175">
        <v>4790850</v>
      </c>
      <c r="AD210" s="175" t="s">
        <v>1186</v>
      </c>
      <c r="AE210" s="175">
        <f>SQRT((G150-G$2)^2+(H150-H$2)^2)</f>
        <v>4820012.1652329881</v>
      </c>
      <c r="AF210" s="175">
        <v>495313</v>
      </c>
      <c r="AG210" s="175">
        <v>4794495</v>
      </c>
      <c r="AH210" s="175" t="s">
        <v>913</v>
      </c>
      <c r="AI210" s="175">
        <f>SQRT((G211-G$2)^2+(H211-H$2)^2)</f>
        <v>4820528.4504877683</v>
      </c>
      <c r="AJ210" s="175">
        <v>509089</v>
      </c>
      <c r="AK210" s="175">
        <v>4793571</v>
      </c>
      <c r="AL210" s="175" t="s">
        <v>897</v>
      </c>
      <c r="AM210" s="175">
        <f>SQRT((G175-G$2)^2+(H175-H$2)^2)</f>
        <v>4772481.6134690344</v>
      </c>
      <c r="AN210" s="175">
        <v>521530</v>
      </c>
      <c r="AO210" s="175">
        <v>4743900</v>
      </c>
      <c r="AP210" s="175" t="s">
        <v>1199</v>
      </c>
      <c r="AQ210" s="175">
        <f>SQRT((G180-G$2)^2+(H180-H$2)^2)</f>
        <v>4772481.6134690344</v>
      </c>
      <c r="AR210" s="175">
        <v>521530</v>
      </c>
      <c r="AS210" s="175">
        <v>4743900</v>
      </c>
      <c r="AT210" s="175" t="s">
        <v>1199</v>
      </c>
      <c r="AU210" s="175">
        <f>SQRT((G181-G$2)^2+(H181-H$2)^2)</f>
        <v>4772481.6134690344</v>
      </c>
      <c r="AV210" s="175">
        <v>521530</v>
      </c>
      <c r="AW210" s="175">
        <v>4743900</v>
      </c>
      <c r="AX210" s="175" t="s">
        <v>1199</v>
      </c>
      <c r="AY210" s="175">
        <f>SQRT((G182-G$2)^2+(H182-H$2)^2)</f>
        <v>4772481.6134690344</v>
      </c>
      <c r="AZ210" s="175">
        <v>521530</v>
      </c>
      <c r="BA210" s="175">
        <v>4743900</v>
      </c>
      <c r="BB210" s="175" t="s">
        <v>1199</v>
      </c>
      <c r="BC210" s="175">
        <f>SQRT((G163-G$2)^2+(H163-H$2)^2)</f>
        <v>4816575.5349008078</v>
      </c>
      <c r="BD210" s="175">
        <v>574066</v>
      </c>
      <c r="BE210" s="175">
        <v>4782243</v>
      </c>
      <c r="BF210" s="175" t="s">
        <v>915</v>
      </c>
      <c r="BG210" s="175">
        <f>SQRT((G271-G$2)^2+(H271-H$2)^2)</f>
        <v>4820369.6730298605</v>
      </c>
      <c r="BH210" s="175">
        <v>496371</v>
      </c>
      <c r="BI210" s="175">
        <v>4794745</v>
      </c>
      <c r="BJ210" s="175" t="s">
        <v>917</v>
      </c>
      <c r="BK210" s="175">
        <f>SQRT((G45-G$2)^2+(H45-H$2)^2)</f>
        <v>4818802.0733891949</v>
      </c>
      <c r="BL210" s="175">
        <v>511670</v>
      </c>
      <c r="BM210" s="175">
        <v>4791560</v>
      </c>
      <c r="BN210" s="175" t="s">
        <v>1176</v>
      </c>
      <c r="BO210" s="175">
        <f>SQRT((G503-G$2)^2+(H503-H$2)^2)</f>
        <v>4816473.723367854</v>
      </c>
      <c r="BP210" s="175">
        <v>505278</v>
      </c>
      <c r="BQ210" s="175">
        <v>4789897</v>
      </c>
      <c r="BR210" s="175" t="s">
        <v>919</v>
      </c>
      <c r="BS210" s="175">
        <f>SQRT((G2871-G$2)^2+(H2871-H$2)^2)</f>
        <v>4822761.3228211906</v>
      </c>
      <c r="BT210" s="175">
        <v>553880</v>
      </c>
      <c r="BU210" s="175">
        <v>4790850</v>
      </c>
      <c r="BV210" s="175" t="s">
        <v>1186</v>
      </c>
      <c r="BW210" s="175">
        <f>SQRT((G212-G$2)^2+(H212-H$2)^2)</f>
        <v>4820528.4504877683</v>
      </c>
      <c r="BX210" s="175">
        <v>509089</v>
      </c>
      <c r="BY210" s="175">
        <v>4793571</v>
      </c>
      <c r="BZ210" s="175" t="s">
        <v>897</v>
      </c>
      <c r="CA210" s="175">
        <f>SQRT((G2872-G$2)^2+(H2872-H$2)^2)</f>
        <v>4822761.3228211906</v>
      </c>
      <c r="CB210" s="175">
        <v>553880</v>
      </c>
      <c r="CC210" s="175">
        <v>4790850</v>
      </c>
      <c r="CD210" s="175" t="s">
        <v>1186</v>
      </c>
      <c r="CE210" s="175">
        <f>SQRT((G2873-G$2)^2+(H2873-H$2)^2)</f>
        <v>4822761.3228211906</v>
      </c>
      <c r="CF210" s="175">
        <v>553880</v>
      </c>
      <c r="CG210" s="175">
        <v>4790850</v>
      </c>
      <c r="CH210" s="175" t="s">
        <v>1186</v>
      </c>
      <c r="CI210" s="175">
        <f>SQRT((G11-G$2)^2+(H11-H$2)^2)</f>
        <v>4821011.6899917386</v>
      </c>
      <c r="CJ210" s="175">
        <v>490554</v>
      </c>
      <c r="CK210" s="175">
        <v>4795989</v>
      </c>
      <c r="CL210" s="175" t="s">
        <v>875</v>
      </c>
      <c r="CM210" s="175">
        <f>SQRT((G2874-G$2)^2+(H2874-H$2)^2)</f>
        <v>4822761.3228211906</v>
      </c>
      <c r="CN210" s="175">
        <v>553880</v>
      </c>
      <c r="CO210" s="175">
        <v>4790850</v>
      </c>
      <c r="CP210" s="175" t="s">
        <v>1186</v>
      </c>
      <c r="CQ210" s="175">
        <f>SQRT((G2875-G$2)^2+(H2875-H$2)^2)</f>
        <v>4822761.3228211906</v>
      </c>
      <c r="CR210" s="175">
        <v>553880</v>
      </c>
      <c r="CS210" s="175">
        <v>4790850</v>
      </c>
      <c r="CT210" s="175" t="s">
        <v>1186</v>
      </c>
      <c r="CU210" s="175">
        <f>SQRT((G2876-G$2)^2+(H2876-H$2)^2)</f>
        <v>4822761.3228211906</v>
      </c>
      <c r="CV210" s="175">
        <v>553880</v>
      </c>
      <c r="CW210" s="175">
        <v>4790850</v>
      </c>
      <c r="CX210" s="175" t="s">
        <v>1186</v>
      </c>
      <c r="CY210" s="175">
        <f>SQRT((G2877-G$2)^2+(H2877-H$2)^2)</f>
        <v>4822761.3228211906</v>
      </c>
      <c r="CZ210" s="175">
        <v>553880</v>
      </c>
      <c r="DA210" s="175">
        <v>4790850</v>
      </c>
      <c r="DB210" s="175" t="s">
        <v>1186</v>
      </c>
      <c r="DC210" s="175">
        <f>SQRT((G2878-G$2)^2+(H2878-H$2)^2)</f>
        <v>4822761.3228211906</v>
      </c>
      <c r="DD210" s="175">
        <v>553880</v>
      </c>
      <c r="DE210" s="175">
        <v>4790850</v>
      </c>
      <c r="DF210" s="175" t="s">
        <v>1186</v>
      </c>
      <c r="DG210" s="175">
        <f>SQRT((G2879-G$2)^2+(H2879-H$2)^2)</f>
        <v>4822761.3228211906</v>
      </c>
      <c r="DH210" s="175">
        <v>553880</v>
      </c>
      <c r="DI210" s="175">
        <v>4790850</v>
      </c>
      <c r="DJ210" s="175" t="s">
        <v>1186</v>
      </c>
      <c r="DK210" s="175">
        <f>SQRT((G543-G$2)^2+(H543-H$2)^2)</f>
        <v>4816473.723367854</v>
      </c>
      <c r="DL210" s="175">
        <v>505278</v>
      </c>
      <c r="DM210" s="175">
        <v>4789897</v>
      </c>
      <c r="DN210" s="175" t="s">
        <v>919</v>
      </c>
      <c r="DO210" s="175">
        <f>SQRT((G383-G$2)^2+(H383-H$2)^2)</f>
        <v>4817935.9843090484</v>
      </c>
      <c r="DP210" s="175">
        <v>502400</v>
      </c>
      <c r="DQ210" s="175">
        <v>4791670</v>
      </c>
      <c r="DR210" s="175" t="s">
        <v>1170</v>
      </c>
      <c r="DS210" s="175">
        <f>SQRT((G381-G$2)^2+(H381-H$2)^2)</f>
        <v>4817935.9843090484</v>
      </c>
      <c r="DT210" s="175">
        <v>502400</v>
      </c>
      <c r="DU210" s="175">
        <v>4791670</v>
      </c>
      <c r="DV210" s="175" t="s">
        <v>1170</v>
      </c>
      <c r="DW210" s="175">
        <f>SQRT((G2880-G$2)^2+(H2880-H$2)^2)</f>
        <v>4822761.3228211906</v>
      </c>
      <c r="DX210" s="175">
        <v>553880</v>
      </c>
      <c r="DY210" s="175">
        <v>4790850</v>
      </c>
      <c r="DZ210" s="175" t="s">
        <v>1186</v>
      </c>
      <c r="EA210" s="175">
        <f>SQRT((G385-G$2)^2+(H385-H$2)^2)</f>
        <v>4817935.9843090484</v>
      </c>
      <c r="EB210" s="175">
        <v>502400</v>
      </c>
      <c r="EC210" s="175">
        <v>4791670</v>
      </c>
      <c r="ED210" s="175" t="s">
        <v>1170</v>
      </c>
    </row>
    <row r="211" spans="1:134" ht="13.2" x14ac:dyDescent="0.25">
      <c r="A211" s="176">
        <f t="shared" si="6"/>
        <v>4820528.4504877683</v>
      </c>
      <c r="B211" s="249" t="s">
        <v>897</v>
      </c>
      <c r="C211" s="258" t="s">
        <v>390</v>
      </c>
      <c r="D211" s="249" t="s">
        <v>326</v>
      </c>
      <c r="E211" s="249" t="s">
        <v>327</v>
      </c>
      <c r="F211" s="249" t="s">
        <v>268</v>
      </c>
      <c r="G211" s="254">
        <v>509089</v>
      </c>
      <c r="H211" s="254">
        <v>4793571</v>
      </c>
      <c r="I211" s="184" t="e">
        <f>VLOOKUP(LEFT(C211,6),#REF!,3,0)</f>
        <v>#REF!</v>
      </c>
      <c r="K211" s="175">
        <f>SQRT((G2917-G$2)^2+(H2917-H$2)^2)</f>
        <v>4772481.6134690344</v>
      </c>
      <c r="L211" s="175">
        <v>521530</v>
      </c>
      <c r="M211" s="175">
        <v>4743900</v>
      </c>
      <c r="N211" s="175" t="s">
        <v>1199</v>
      </c>
      <c r="O211" s="175">
        <f>SQRT((G2914-G$2)^2+(H2914-H$2)^2)</f>
        <v>4772481.6134690344</v>
      </c>
      <c r="P211" s="175">
        <v>521530</v>
      </c>
      <c r="Q211" s="175">
        <v>4743900</v>
      </c>
      <c r="R211" s="175" t="s">
        <v>1199</v>
      </c>
      <c r="S211" s="175">
        <f>SQRT((G2915-G$2)^2+(H2915-H$2)^2)</f>
        <v>4772481.6134690344</v>
      </c>
      <c r="T211" s="175">
        <v>521530</v>
      </c>
      <c r="U211" s="175">
        <v>4743900</v>
      </c>
      <c r="V211" s="175" t="s">
        <v>1199</v>
      </c>
      <c r="W211" s="175">
        <f>SQRT((G21-G$2)^2+(H21-H$2)^2)</f>
        <v>4820302.5125504313</v>
      </c>
      <c r="X211" s="175">
        <v>504300</v>
      </c>
      <c r="Y211" s="175">
        <v>4793850</v>
      </c>
      <c r="Z211" s="175" t="s">
        <v>1178</v>
      </c>
      <c r="AA211" s="175">
        <f>SQRT((G2916-G$2)^2+(H2916-H$2)^2)</f>
        <v>4772481.6134690344</v>
      </c>
      <c r="AB211" s="175">
        <v>521530</v>
      </c>
      <c r="AC211" s="175">
        <v>4743900</v>
      </c>
      <c r="AD211" s="175" t="s">
        <v>1199</v>
      </c>
      <c r="AE211" s="175">
        <f>SQRT((G2853-G$2)^2+(H2853-H$2)^2)</f>
        <v>4822761.3228211906</v>
      </c>
      <c r="AF211" s="175">
        <v>553880</v>
      </c>
      <c r="AG211" s="175">
        <v>4790850</v>
      </c>
      <c r="AH211" s="175" t="s">
        <v>1186</v>
      </c>
      <c r="AI211" s="175">
        <f>SQRT((G224-G$2)^2+(H224-H$2)^2)</f>
        <v>4827918.6458265847</v>
      </c>
      <c r="AJ211" s="175">
        <v>500708</v>
      </c>
      <c r="AK211" s="175">
        <v>4801884</v>
      </c>
      <c r="AL211" s="175" t="s">
        <v>873</v>
      </c>
      <c r="AM211" s="175">
        <f>SQRT((G490-G$2)^2+(H490-H$2)^2)</f>
        <v>4816473.723367854</v>
      </c>
      <c r="AN211" s="175">
        <v>505278</v>
      </c>
      <c r="AO211" s="175">
        <v>4789897</v>
      </c>
      <c r="AP211" s="175" t="s">
        <v>919</v>
      </c>
      <c r="AQ211" s="175">
        <f>SQRT((G267-G$2)^2+(H267-H$2)^2)</f>
        <v>4820369.6730298605</v>
      </c>
      <c r="AR211" s="175">
        <v>496371</v>
      </c>
      <c r="AS211" s="175">
        <v>4794745</v>
      </c>
      <c r="AT211" s="175" t="s">
        <v>917</v>
      </c>
      <c r="AU211" s="175">
        <f>SQRT((G268-G$2)^2+(H268-H$2)^2)</f>
        <v>4820369.6730298605</v>
      </c>
      <c r="AV211" s="175">
        <v>496371</v>
      </c>
      <c r="AW211" s="175">
        <v>4794745</v>
      </c>
      <c r="AX211" s="175" t="s">
        <v>917</v>
      </c>
      <c r="AY211" s="175">
        <f>SQRT((G269-G$2)^2+(H269-H$2)^2)</f>
        <v>4820369.6730298605</v>
      </c>
      <c r="AZ211" s="175">
        <v>496371</v>
      </c>
      <c r="BA211" s="175">
        <v>4794745</v>
      </c>
      <c r="BB211" s="175" t="s">
        <v>917</v>
      </c>
      <c r="BC211" s="175">
        <f>SQRT((G270-G$2)^2+(H270-H$2)^2)</f>
        <v>4820369.6730298605</v>
      </c>
      <c r="BD211" s="175">
        <v>496371</v>
      </c>
      <c r="BE211" s="175">
        <v>4794745</v>
      </c>
      <c r="BF211" s="175" t="s">
        <v>917</v>
      </c>
      <c r="BG211" s="175">
        <f>SQRT((G528-G$2)^2+(H528-H$2)^2)</f>
        <v>4816473.723367854</v>
      </c>
      <c r="BH211" s="175">
        <v>505278</v>
      </c>
      <c r="BI211" s="175">
        <v>4789897</v>
      </c>
      <c r="BJ211" s="175" t="s">
        <v>919</v>
      </c>
      <c r="BK211" s="175">
        <f>SQRT((G272-G$2)^2+(H272-H$2)^2)</f>
        <v>4820369.6730298605</v>
      </c>
      <c r="BL211" s="175">
        <v>496371</v>
      </c>
      <c r="BM211" s="175">
        <v>4794745</v>
      </c>
      <c r="BN211" s="175" t="s">
        <v>917</v>
      </c>
      <c r="BO211" s="175">
        <f>SQRT((G2812-G$2)^2+(H2812-H$2)^2)</f>
        <v>4806710.4792734291</v>
      </c>
      <c r="BP211" s="175">
        <v>545566</v>
      </c>
      <c r="BQ211" s="175">
        <v>4775649</v>
      </c>
      <c r="BR211" s="175" t="s">
        <v>1061</v>
      </c>
      <c r="BS211" s="175">
        <f>SQRT((G2919-G$2)^2+(H2919-H$2)^2)</f>
        <v>4772481.6134690344</v>
      </c>
      <c r="BT211" s="175">
        <v>521530</v>
      </c>
      <c r="BU211" s="175">
        <v>4743900</v>
      </c>
      <c r="BV211" s="175" t="s">
        <v>1199</v>
      </c>
      <c r="BW211" s="175">
        <f>SQRT((G535-G$2)^2+(H535-H$2)^2)</f>
        <v>4816473.723367854</v>
      </c>
      <c r="BX211" s="175">
        <v>505278</v>
      </c>
      <c r="BY211" s="175">
        <v>4789897</v>
      </c>
      <c r="BZ211" s="175" t="s">
        <v>919</v>
      </c>
      <c r="CA211" s="175">
        <f>SQRT((G2920-G$2)^2+(H2920-H$2)^2)</f>
        <v>4772481.6134690344</v>
      </c>
      <c r="CB211" s="175">
        <v>521530</v>
      </c>
      <c r="CC211" s="175">
        <v>4743900</v>
      </c>
      <c r="CD211" s="175" t="s">
        <v>1199</v>
      </c>
      <c r="CE211" s="175">
        <f>SQRT((G2921-G$2)^2+(H2921-H$2)^2)</f>
        <v>4772481.6134690344</v>
      </c>
      <c r="CF211" s="175">
        <v>521530</v>
      </c>
      <c r="CG211" s="175">
        <v>4743900</v>
      </c>
      <c r="CH211" s="175" t="s">
        <v>1199</v>
      </c>
      <c r="CI211" s="175">
        <f>SQRT((G30-G$2)^2+(H30-H$2)^2)</f>
        <v>4817935.9843090484</v>
      </c>
      <c r="CJ211" s="175">
        <v>502400</v>
      </c>
      <c r="CK211" s="175">
        <v>4791670</v>
      </c>
      <c r="CL211" s="175" t="s">
        <v>1170</v>
      </c>
      <c r="CM211" s="175">
        <f>SQRT((G2922-G$2)^2+(H2922-H$2)^2)</f>
        <v>4772481.6134690344</v>
      </c>
      <c r="CN211" s="175">
        <v>521530</v>
      </c>
      <c r="CO211" s="175">
        <v>4743900</v>
      </c>
      <c r="CP211" s="175" t="s">
        <v>1199</v>
      </c>
      <c r="CQ211" s="175">
        <f>SQRT((G2923-G$2)^2+(H2923-H$2)^2)</f>
        <v>4772481.6134690344</v>
      </c>
      <c r="CR211" s="175">
        <v>521530</v>
      </c>
      <c r="CS211" s="175">
        <v>4743900</v>
      </c>
      <c r="CT211" s="175" t="s">
        <v>1199</v>
      </c>
      <c r="CU211" s="175">
        <f>SQRT((G2924-G$2)^2+(H2924-H$2)^2)</f>
        <v>4772481.6134690344</v>
      </c>
      <c r="CV211" s="175">
        <v>521530</v>
      </c>
      <c r="CW211" s="175">
        <v>4743900</v>
      </c>
      <c r="CX211" s="175" t="s">
        <v>1199</v>
      </c>
      <c r="CY211" s="175">
        <f>SQRT((G2925-G$2)^2+(H2925-H$2)^2)</f>
        <v>4772481.6134690344</v>
      </c>
      <c r="CZ211" s="175">
        <v>521530</v>
      </c>
      <c r="DA211" s="175">
        <v>4743900</v>
      </c>
      <c r="DB211" s="175" t="s">
        <v>1199</v>
      </c>
      <c r="DC211" s="175">
        <f>SQRT((G2926-G$2)^2+(H2926-H$2)^2)</f>
        <v>4772481.6134690344</v>
      </c>
      <c r="DD211" s="175">
        <v>521530</v>
      </c>
      <c r="DE211" s="175">
        <v>4743900</v>
      </c>
      <c r="DF211" s="175" t="s">
        <v>1199</v>
      </c>
      <c r="DG211" s="175">
        <f>SQRT((G2927-G$2)^2+(H2927-H$2)^2)</f>
        <v>4772481.6134690344</v>
      </c>
      <c r="DH211" s="175">
        <v>521530</v>
      </c>
      <c r="DI211" s="175">
        <v>4743900</v>
      </c>
      <c r="DJ211" s="175" t="s">
        <v>1199</v>
      </c>
      <c r="DK211" s="175">
        <f>SQRT((G2885-G$2)^2+(H2885-H$2)^2)</f>
        <v>4822761.3228211906</v>
      </c>
      <c r="DL211" s="175">
        <v>553880</v>
      </c>
      <c r="DM211" s="175">
        <v>4790850</v>
      </c>
      <c r="DN211" s="175" t="s">
        <v>1186</v>
      </c>
      <c r="DO211" s="175">
        <f>SQRT((G2883-G$2)^2+(H2883-H$2)^2)</f>
        <v>4822761.3228211906</v>
      </c>
      <c r="DP211" s="175">
        <v>553880</v>
      </c>
      <c r="DQ211" s="175">
        <v>4790850</v>
      </c>
      <c r="DR211" s="175" t="s">
        <v>1186</v>
      </c>
      <c r="DS211" s="175">
        <f>SQRT((G2882-G$2)^2+(H2882-H$2)^2)</f>
        <v>4822761.3228211906</v>
      </c>
      <c r="DT211" s="175">
        <v>553880</v>
      </c>
      <c r="DU211" s="175">
        <v>4790850</v>
      </c>
      <c r="DV211" s="175" t="s">
        <v>1186</v>
      </c>
      <c r="DW211" s="175">
        <f>SQRT((G2928-G$2)^2+(H2928-H$2)^2)</f>
        <v>4772481.6134690344</v>
      </c>
      <c r="DX211" s="175">
        <v>521530</v>
      </c>
      <c r="DY211" s="175">
        <v>4743900</v>
      </c>
      <c r="DZ211" s="175" t="s">
        <v>1199</v>
      </c>
      <c r="EA211" s="175">
        <f>SQRT((G2884-G$2)^2+(H2884-H$2)^2)</f>
        <v>4822761.3228211906</v>
      </c>
      <c r="EB211" s="175">
        <v>553880</v>
      </c>
      <c r="EC211" s="175">
        <v>4790850</v>
      </c>
      <c r="ED211" s="175" t="s">
        <v>1186</v>
      </c>
    </row>
    <row r="212" spans="1:134" ht="13.2" x14ac:dyDescent="0.25">
      <c r="A212" s="176">
        <f t="shared" si="6"/>
        <v>4820528.4504877683</v>
      </c>
      <c r="B212" s="249" t="s">
        <v>897</v>
      </c>
      <c r="C212" s="258" t="s">
        <v>391</v>
      </c>
      <c r="D212" s="249" t="s">
        <v>326</v>
      </c>
      <c r="E212" s="249" t="s">
        <v>327</v>
      </c>
      <c r="F212" s="249" t="s">
        <v>268</v>
      </c>
      <c r="G212" s="254">
        <v>509089</v>
      </c>
      <c r="H212" s="254">
        <v>4793571</v>
      </c>
      <c r="I212" s="184" t="e">
        <f>VLOOKUP(LEFT(C212,6),#REF!,3,0)</f>
        <v>#REF!</v>
      </c>
      <c r="K212" s="175">
        <f>SQRT((G2965-G$2)^2+(H2965-H$2)^2)</f>
        <v>4784144.4134662151</v>
      </c>
      <c r="L212" s="175">
        <v>528800</v>
      </c>
      <c r="M212" s="175">
        <v>4754830</v>
      </c>
      <c r="N212" s="175" t="s">
        <v>1180</v>
      </c>
      <c r="O212" s="175">
        <f>SQRT((G2962-G$2)^2+(H2962-H$2)^2)</f>
        <v>4784144.4134662151</v>
      </c>
      <c r="P212" s="175">
        <v>528800</v>
      </c>
      <c r="Q212" s="175">
        <v>4754830</v>
      </c>
      <c r="R212" s="175" t="s">
        <v>1180</v>
      </c>
      <c r="S212" s="175">
        <f>SQRT((G2963-G$2)^2+(H2963-H$2)^2)</f>
        <v>4784144.4134662151</v>
      </c>
      <c r="T212" s="175">
        <v>528800</v>
      </c>
      <c r="U212" s="175">
        <v>4754830</v>
      </c>
      <c r="V212" s="175" t="s">
        <v>1180</v>
      </c>
      <c r="W212" s="175">
        <f>SQRT((G24-G$2)^2+(H24-H$2)^2)</f>
        <v>4820302.5125504313</v>
      </c>
      <c r="X212" s="175">
        <v>504300</v>
      </c>
      <c r="Y212" s="175">
        <v>4793850</v>
      </c>
      <c r="Z212" s="175" t="s">
        <v>1178</v>
      </c>
      <c r="AA212" s="175">
        <f>SQRT((G2964-G$2)^2+(H2964-H$2)^2)</f>
        <v>4784144.4134662151</v>
      </c>
      <c r="AB212" s="175">
        <v>528800</v>
      </c>
      <c r="AC212" s="175">
        <v>4754830</v>
      </c>
      <c r="AD212" s="175" t="s">
        <v>1180</v>
      </c>
      <c r="AE212" s="175">
        <f>SQRT((G2901-G$2)^2+(H2901-H$2)^2)</f>
        <v>4772481.6134690344</v>
      </c>
      <c r="AF212" s="175">
        <v>521530</v>
      </c>
      <c r="AG212" s="175">
        <v>4743900</v>
      </c>
      <c r="AH212" s="175" t="s">
        <v>1199</v>
      </c>
      <c r="AI212" s="175">
        <f>SQRT((G298-G$2)^2+(H298-H$2)^2)</f>
        <v>4820369.6730298605</v>
      </c>
      <c r="AJ212" s="175">
        <v>496371</v>
      </c>
      <c r="AK212" s="175">
        <v>4794745</v>
      </c>
      <c r="AL212" s="175" t="s">
        <v>917</v>
      </c>
      <c r="AM212" s="175">
        <f>SQRT((G762-G$2)^2+(H762-H$2)^2)</f>
        <v>4808723.6865280587</v>
      </c>
      <c r="AN212" s="175">
        <v>507920</v>
      </c>
      <c r="AO212" s="175">
        <v>4781824</v>
      </c>
      <c r="AP212" s="175" t="s">
        <v>944</v>
      </c>
      <c r="AQ212" s="175">
        <f>SQRT((G525-G$2)^2+(H525-H$2)^2)</f>
        <v>4816473.723367854</v>
      </c>
      <c r="AR212" s="175">
        <v>505278</v>
      </c>
      <c r="AS212" s="175">
        <v>4789897</v>
      </c>
      <c r="AT212" s="175" t="s">
        <v>919</v>
      </c>
      <c r="AU212" s="175">
        <f>SQRT((G526-G$2)^2+(H526-H$2)^2)</f>
        <v>4816473.723367854</v>
      </c>
      <c r="AV212" s="175">
        <v>505278</v>
      </c>
      <c r="AW212" s="175">
        <v>4789897</v>
      </c>
      <c r="AX212" s="175" t="s">
        <v>919</v>
      </c>
      <c r="AY212" s="175">
        <f>SQRT((G527-G$2)^2+(H527-H$2)^2)</f>
        <v>4816473.723367854</v>
      </c>
      <c r="AZ212" s="175">
        <v>505278</v>
      </c>
      <c r="BA212" s="175">
        <v>4789897</v>
      </c>
      <c r="BB212" s="175" t="s">
        <v>919</v>
      </c>
      <c r="BC212" s="175">
        <f>SQRT((G594-G$2)^2+(H594-H$2)^2)</f>
        <v>4794838.8117011813</v>
      </c>
      <c r="BD212" s="175">
        <v>540036</v>
      </c>
      <c r="BE212" s="175">
        <v>4764330</v>
      </c>
      <c r="BF212" s="175" t="s">
        <v>902</v>
      </c>
      <c r="BG212" s="175">
        <f>SQRT((G652-G$2)^2+(H652-H$2)^2)</f>
        <v>4769095.931096375</v>
      </c>
      <c r="BH212" s="175">
        <v>526000</v>
      </c>
      <c r="BI212" s="175">
        <v>4740000</v>
      </c>
      <c r="BJ212" s="175" t="s">
        <v>928</v>
      </c>
      <c r="BK212" s="175">
        <f>SQRT((G529-G$2)^2+(H529-H$2)^2)</f>
        <v>4816473.723367854</v>
      </c>
      <c r="BL212" s="175">
        <v>505278</v>
      </c>
      <c r="BM212" s="175">
        <v>4789897</v>
      </c>
      <c r="BN212" s="175" t="s">
        <v>919</v>
      </c>
      <c r="BO212" s="175">
        <f>SQRT((G2881-G$2)^2+(H2881-H$2)^2)</f>
        <v>4822761.3228211906</v>
      </c>
      <c r="BP212" s="175">
        <v>553880</v>
      </c>
      <c r="BQ212" s="175">
        <v>4790850</v>
      </c>
      <c r="BR212" s="175" t="s">
        <v>1186</v>
      </c>
      <c r="BS212" s="175">
        <f>SQRT((G2967-G$2)^2+(H2967-H$2)^2)</f>
        <v>4784144.4134662151</v>
      </c>
      <c r="BT212" s="175">
        <v>528800</v>
      </c>
      <c r="BU212" s="175">
        <v>4754830</v>
      </c>
      <c r="BV212" s="175" t="s">
        <v>1180</v>
      </c>
      <c r="BW212" s="175">
        <f>SQRT((G635-G$2)^2+(H635-H$2)^2)</f>
        <v>4819878.1308315257</v>
      </c>
      <c r="BX212" s="175">
        <v>495238</v>
      </c>
      <c r="BY212" s="175">
        <v>4794368</v>
      </c>
      <c r="BZ212" s="175" t="s">
        <v>925</v>
      </c>
      <c r="CA212" s="175">
        <f>SQRT((G2968-G$2)^2+(H2968-H$2)^2)</f>
        <v>4784144.4134662151</v>
      </c>
      <c r="CB212" s="175">
        <v>528800</v>
      </c>
      <c r="CC212" s="175">
        <v>4754830</v>
      </c>
      <c r="CD212" s="175" t="s">
        <v>1180</v>
      </c>
      <c r="CE212" s="175">
        <f>SQRT((G2969-G$2)^2+(H2969-H$2)^2)</f>
        <v>4784144.4134662151</v>
      </c>
      <c r="CF212" s="175">
        <v>528800</v>
      </c>
      <c r="CG212" s="175">
        <v>4754830</v>
      </c>
      <c r="CH212" s="175" t="s">
        <v>1180</v>
      </c>
      <c r="CI212" s="175">
        <f>SQRT((G34-G$2)^2+(H34-H$2)^2)</f>
        <v>4817935.9843090484</v>
      </c>
      <c r="CJ212" s="175">
        <v>502400</v>
      </c>
      <c r="CK212" s="175">
        <v>4791670</v>
      </c>
      <c r="CL212" s="175" t="s">
        <v>1170</v>
      </c>
      <c r="CM212" s="175">
        <f>SQRT((G2970-G$2)^2+(H2970-H$2)^2)</f>
        <v>4784144.4134662151</v>
      </c>
      <c r="CN212" s="175">
        <v>528800</v>
      </c>
      <c r="CO212" s="175">
        <v>4754830</v>
      </c>
      <c r="CP212" s="175" t="s">
        <v>1180</v>
      </c>
      <c r="CQ212" s="175">
        <f>SQRT((G2971-G$2)^2+(H2971-H$2)^2)</f>
        <v>4784144.4134662151</v>
      </c>
      <c r="CR212" s="175">
        <v>528800</v>
      </c>
      <c r="CS212" s="175">
        <v>4754830</v>
      </c>
      <c r="CT212" s="175" t="s">
        <v>1180</v>
      </c>
      <c r="CU212" s="175">
        <f>SQRT((G2972-G$2)^2+(H2972-H$2)^2)</f>
        <v>4784144.4134662151</v>
      </c>
      <c r="CV212" s="175">
        <v>528800</v>
      </c>
      <c r="CW212" s="175">
        <v>4754830</v>
      </c>
      <c r="CX212" s="175" t="s">
        <v>1180</v>
      </c>
      <c r="CY212" s="175">
        <f>SQRT((G2973-G$2)^2+(H2973-H$2)^2)</f>
        <v>4784144.4134662151</v>
      </c>
      <c r="CZ212" s="175">
        <v>528800</v>
      </c>
      <c r="DA212" s="175">
        <v>4754830</v>
      </c>
      <c r="DB212" s="175" t="s">
        <v>1180</v>
      </c>
      <c r="DC212" s="175">
        <f>SQRT((G2974-G$2)^2+(H2974-H$2)^2)</f>
        <v>4784144.4134662151</v>
      </c>
      <c r="DD212" s="175">
        <v>528800</v>
      </c>
      <c r="DE212" s="175">
        <v>4754830</v>
      </c>
      <c r="DF212" s="175" t="s">
        <v>1180</v>
      </c>
      <c r="DG212" s="175">
        <f>SQRT((G2975-G$2)^2+(H2975-H$2)^2)</f>
        <v>4784144.4134662151</v>
      </c>
      <c r="DH212" s="175">
        <v>528800</v>
      </c>
      <c r="DI212" s="175">
        <v>4754830</v>
      </c>
      <c r="DJ212" s="175" t="s">
        <v>1180</v>
      </c>
      <c r="DK212" s="175">
        <f>SQRT((G2933-G$2)^2+(H2933-H$2)^2)</f>
        <v>4772481.6134690344</v>
      </c>
      <c r="DL212" s="175">
        <v>521530</v>
      </c>
      <c r="DM212" s="175">
        <v>4743900</v>
      </c>
      <c r="DN212" s="175" t="s">
        <v>1199</v>
      </c>
      <c r="DO212" s="175">
        <f>SQRT((G2931-G$2)^2+(H2931-H$2)^2)</f>
        <v>4772481.6134690344</v>
      </c>
      <c r="DP212" s="175">
        <v>521530</v>
      </c>
      <c r="DQ212" s="175">
        <v>4743900</v>
      </c>
      <c r="DR212" s="175" t="s">
        <v>1199</v>
      </c>
      <c r="DS212" s="175">
        <f>SQRT((G2930-G$2)^2+(H2930-H$2)^2)</f>
        <v>4772481.6134690344</v>
      </c>
      <c r="DT212" s="175">
        <v>521530</v>
      </c>
      <c r="DU212" s="175">
        <v>4743900</v>
      </c>
      <c r="DV212" s="175" t="s">
        <v>1199</v>
      </c>
      <c r="DW212" s="175">
        <f>SQRT((G2976-G$2)^2+(H2976-H$2)^2)</f>
        <v>4784144.4134662151</v>
      </c>
      <c r="DX212" s="175">
        <v>528800</v>
      </c>
      <c r="DY212" s="175">
        <v>4754830</v>
      </c>
      <c r="DZ212" s="175" t="s">
        <v>1180</v>
      </c>
      <c r="EA212" s="175">
        <f>SQRT((G2932-G$2)^2+(H2932-H$2)^2)</f>
        <v>4772481.6134690344</v>
      </c>
      <c r="EB212" s="175">
        <v>521530</v>
      </c>
      <c r="EC212" s="175">
        <v>4743900</v>
      </c>
      <c r="ED212" s="175" t="s">
        <v>1199</v>
      </c>
    </row>
    <row r="213" spans="1:134" ht="13.2" x14ac:dyDescent="0.25">
      <c r="A213" s="176">
        <f t="shared" si="6"/>
        <v>4820528.4504877683</v>
      </c>
      <c r="B213" s="249" t="s">
        <v>897</v>
      </c>
      <c r="C213" s="258" t="s">
        <v>392</v>
      </c>
      <c r="D213" s="249" t="s">
        <v>326</v>
      </c>
      <c r="E213" s="249" t="s">
        <v>327</v>
      </c>
      <c r="F213" s="249" t="s">
        <v>268</v>
      </c>
      <c r="G213" s="254">
        <v>509089</v>
      </c>
      <c r="H213" s="254">
        <v>4793571</v>
      </c>
      <c r="I213" s="184" t="e">
        <f>VLOOKUP(LEFT(C213,6),#REF!,3,0)</f>
        <v>#REF!</v>
      </c>
      <c r="K213" s="175">
        <f>SQRT((G3013-G$2)^2+(H3013-H$2)^2)</f>
        <v>4795816.0447174162</v>
      </c>
      <c r="L213" s="175">
        <v>561263</v>
      </c>
      <c r="M213" s="175">
        <v>4762860</v>
      </c>
      <c r="N213" s="175" t="s">
        <v>1064</v>
      </c>
      <c r="O213" s="175">
        <f>SQRT((G3010-G$2)^2+(H3010-H$2)^2)</f>
        <v>4795816.0447174162</v>
      </c>
      <c r="P213" s="175">
        <v>561263</v>
      </c>
      <c r="Q213" s="175">
        <v>4762860</v>
      </c>
      <c r="R213" s="175" t="s">
        <v>1064</v>
      </c>
      <c r="S213" s="175">
        <f>SQRT((G3011-G$2)^2+(H3011-H$2)^2)</f>
        <v>4795816.0447174162</v>
      </c>
      <c r="T213" s="175">
        <v>561263</v>
      </c>
      <c r="U213" s="175">
        <v>4762860</v>
      </c>
      <c r="V213" s="175" t="s">
        <v>1064</v>
      </c>
      <c r="W213" s="175">
        <f>SQRT((G41-G$2)^2+(H41-H$2)^2)</f>
        <v>4817935.9843090484</v>
      </c>
      <c r="X213" s="175">
        <v>502400</v>
      </c>
      <c r="Y213" s="175">
        <v>4791670</v>
      </c>
      <c r="Z213" s="175" t="s">
        <v>1170</v>
      </c>
      <c r="AA213" s="175">
        <f>SQRT((G3012-G$2)^2+(H3012-H$2)^2)</f>
        <v>4795816.0447174162</v>
      </c>
      <c r="AB213" s="175">
        <v>561263</v>
      </c>
      <c r="AC213" s="175">
        <v>4762860</v>
      </c>
      <c r="AD213" s="175" t="s">
        <v>1064</v>
      </c>
      <c r="AE213" s="175">
        <f>SQRT((G2949-G$2)^2+(H2949-H$2)^2)</f>
        <v>4784144.4134662151</v>
      </c>
      <c r="AF213" s="175">
        <v>528800</v>
      </c>
      <c r="AG213" s="175">
        <v>4754830</v>
      </c>
      <c r="AH213" s="175" t="s">
        <v>1180</v>
      </c>
      <c r="AI213" s="175">
        <f>SQRT((G334-G$2)^2+(H334-H$2)^2)</f>
        <v>4827442.5011554509</v>
      </c>
      <c r="AJ213" s="175">
        <v>514481</v>
      </c>
      <c r="AK213" s="175">
        <v>4799949</v>
      </c>
      <c r="AL213" s="175" t="s">
        <v>918</v>
      </c>
      <c r="AM213" s="175">
        <f>SQRT((G794-G$2)^2+(H794-H$2)^2)</f>
        <v>4824556.9194830731</v>
      </c>
      <c r="AN213" s="175">
        <v>577374</v>
      </c>
      <c r="AO213" s="175">
        <v>4789884</v>
      </c>
      <c r="AP213" s="175" t="s">
        <v>946</v>
      </c>
      <c r="AQ213" s="175">
        <f>SQRT((G592-G$2)^2+(H592-H$2)^2)</f>
        <v>4794838.8117011813</v>
      </c>
      <c r="AR213" s="175">
        <v>540036</v>
      </c>
      <c r="AS213" s="175">
        <v>4764330</v>
      </c>
      <c r="AT213" s="175" t="s">
        <v>902</v>
      </c>
      <c r="AU213" s="175">
        <f>SQRT((G622-G$2)^2+(H622-H$2)^2)</f>
        <v>4767756.3647757843</v>
      </c>
      <c r="AV213" s="175">
        <v>515904</v>
      </c>
      <c r="AW213" s="175">
        <v>4739762</v>
      </c>
      <c r="AX213" s="175" t="s">
        <v>923</v>
      </c>
      <c r="AY213" s="175">
        <f>SQRT((G593-G$2)^2+(H593-H$2)^2)</f>
        <v>4794838.8117011813</v>
      </c>
      <c r="AZ213" s="175">
        <v>540036</v>
      </c>
      <c r="BA213" s="175">
        <v>4764330</v>
      </c>
      <c r="BB213" s="175" t="s">
        <v>902</v>
      </c>
      <c r="BC213" s="175">
        <f>SQRT((G651-G$2)^2+(H651-H$2)^2)</f>
        <v>4769095.931096375</v>
      </c>
      <c r="BD213" s="175">
        <v>526000</v>
      </c>
      <c r="BE213" s="175">
        <v>4740000</v>
      </c>
      <c r="BF213" s="175" t="s">
        <v>928</v>
      </c>
      <c r="BG213" s="175">
        <f>SQRT((G772-G$2)^2+(H772-H$2)^2)</f>
        <v>4808723.6865280587</v>
      </c>
      <c r="BH213" s="175">
        <v>507920</v>
      </c>
      <c r="BI213" s="175">
        <v>4781824</v>
      </c>
      <c r="BJ213" s="175" t="s">
        <v>944</v>
      </c>
      <c r="BK213" s="175">
        <f>SQRT((G653-G$2)^2+(H653-H$2)^2)</f>
        <v>4769095.931096375</v>
      </c>
      <c r="BL213" s="175">
        <v>526000</v>
      </c>
      <c r="BM213" s="175">
        <v>4740000</v>
      </c>
      <c r="BN213" s="175" t="s">
        <v>928</v>
      </c>
      <c r="BO213" s="175">
        <f>SQRT((G2929-G$2)^2+(H2929-H$2)^2)</f>
        <v>4772481.6134690344</v>
      </c>
      <c r="BP213" s="175">
        <v>521530</v>
      </c>
      <c r="BQ213" s="175">
        <v>4743900</v>
      </c>
      <c r="BR213" s="175" t="s">
        <v>1199</v>
      </c>
      <c r="BS213" s="175">
        <f>SQRT((G3015-G$2)^2+(H3015-H$2)^2)</f>
        <v>4795816.0447174162</v>
      </c>
      <c r="BT213" s="175">
        <v>561263</v>
      </c>
      <c r="BU213" s="175">
        <v>4762860</v>
      </c>
      <c r="BV213" s="175" t="s">
        <v>1064</v>
      </c>
      <c r="BW213" s="175">
        <f>SQRT((G1142-G$2)^2+(H1142-H$2)^2)</f>
        <v>4819898.0803176742</v>
      </c>
      <c r="BX213" s="175">
        <v>498471</v>
      </c>
      <c r="BY213" s="175">
        <v>4794053</v>
      </c>
      <c r="BZ213" s="175" t="s">
        <v>969</v>
      </c>
      <c r="CA213" s="175">
        <f>SQRT((G3016-G$2)^2+(H3016-H$2)^2)</f>
        <v>4795816.0447174162</v>
      </c>
      <c r="CB213" s="175">
        <v>561263</v>
      </c>
      <c r="CC213" s="175">
        <v>4762860</v>
      </c>
      <c r="CD213" s="175" t="s">
        <v>1064</v>
      </c>
      <c r="CE213" s="175">
        <f>SQRT((G3017-G$2)^2+(H3017-H$2)^2)</f>
        <v>4795816.0447174162</v>
      </c>
      <c r="CF213" s="175">
        <v>561263</v>
      </c>
      <c r="CG213" s="175">
        <v>4762860</v>
      </c>
      <c r="CH213" s="175" t="s">
        <v>1064</v>
      </c>
      <c r="CI213" s="175">
        <f>SQRT((G46-G$2)^2+(H46-H$2)^2)</f>
        <v>4818802.0733891949</v>
      </c>
      <c r="CJ213" s="175">
        <v>511670</v>
      </c>
      <c r="CK213" s="175">
        <v>4791560</v>
      </c>
      <c r="CL213" s="175" t="s">
        <v>1176</v>
      </c>
      <c r="CM213" s="175">
        <f>SQRT((G3018-G$2)^2+(H3018-H$2)^2)</f>
        <v>4795816.0447174162</v>
      </c>
      <c r="CN213" s="175">
        <v>561263</v>
      </c>
      <c r="CO213" s="175">
        <v>4762860</v>
      </c>
      <c r="CP213" s="175" t="s">
        <v>1064</v>
      </c>
      <c r="CQ213" s="175">
        <f>SQRT((G3019-G$2)^2+(H3019-H$2)^2)</f>
        <v>4795816.0447174162</v>
      </c>
      <c r="CR213" s="175">
        <v>561263</v>
      </c>
      <c r="CS213" s="175">
        <v>4762860</v>
      </c>
      <c r="CT213" s="175" t="s">
        <v>1064</v>
      </c>
      <c r="CU213" s="175">
        <f>SQRT((G3020-G$2)^2+(H3020-H$2)^2)</f>
        <v>4795816.0447174162</v>
      </c>
      <c r="CV213" s="175">
        <v>561263</v>
      </c>
      <c r="CW213" s="175">
        <v>4762860</v>
      </c>
      <c r="CX213" s="175" t="s">
        <v>1064</v>
      </c>
      <c r="CY213" s="175">
        <f>SQRT((G3021-G$2)^2+(H3021-H$2)^2)</f>
        <v>4795816.0447174162</v>
      </c>
      <c r="CZ213" s="175">
        <v>561263</v>
      </c>
      <c r="DA213" s="175">
        <v>4762860</v>
      </c>
      <c r="DB213" s="175" t="s">
        <v>1064</v>
      </c>
      <c r="DC213" s="175">
        <f>SQRT((G3022-G$2)^2+(H3022-H$2)^2)</f>
        <v>4795816.0447174162</v>
      </c>
      <c r="DD213" s="175">
        <v>561263</v>
      </c>
      <c r="DE213" s="175">
        <v>4762860</v>
      </c>
      <c r="DF213" s="175" t="s">
        <v>1064</v>
      </c>
      <c r="DG213" s="175">
        <f>SQRT((G3023-G$2)^2+(H3023-H$2)^2)</f>
        <v>4795816.0447174162</v>
      </c>
      <c r="DH213" s="175">
        <v>561263</v>
      </c>
      <c r="DI213" s="175">
        <v>4762860</v>
      </c>
      <c r="DJ213" s="175" t="s">
        <v>1064</v>
      </c>
      <c r="DK213" s="175">
        <f>SQRT((G2981-G$2)^2+(H2981-H$2)^2)</f>
        <v>4784144.4134662151</v>
      </c>
      <c r="DL213" s="175">
        <v>528800</v>
      </c>
      <c r="DM213" s="175">
        <v>4754830</v>
      </c>
      <c r="DN213" s="175" t="s">
        <v>1180</v>
      </c>
      <c r="DO213" s="175">
        <f>SQRT((G2979-G$2)^2+(H2979-H$2)^2)</f>
        <v>4784144.4134662151</v>
      </c>
      <c r="DP213" s="175">
        <v>528800</v>
      </c>
      <c r="DQ213" s="175">
        <v>4754830</v>
      </c>
      <c r="DR213" s="175" t="s">
        <v>1180</v>
      </c>
      <c r="DS213" s="175">
        <f>SQRT((G2978-G$2)^2+(H2978-H$2)^2)</f>
        <v>4784144.4134662151</v>
      </c>
      <c r="DT213" s="175">
        <v>528800</v>
      </c>
      <c r="DU213" s="175">
        <v>4754830</v>
      </c>
      <c r="DV213" s="175" t="s">
        <v>1180</v>
      </c>
      <c r="DW213" s="175">
        <f>SQRT((G3024-G$2)^2+(H3024-H$2)^2)</f>
        <v>4795816.0447174162</v>
      </c>
      <c r="DX213" s="175">
        <v>561263</v>
      </c>
      <c r="DY213" s="175">
        <v>4762860</v>
      </c>
      <c r="DZ213" s="175" t="s">
        <v>1064</v>
      </c>
      <c r="EA213" s="175">
        <f>SQRT((G2980-G$2)^2+(H2980-H$2)^2)</f>
        <v>4784144.4134662151</v>
      </c>
      <c r="EB213" s="175">
        <v>528800</v>
      </c>
      <c r="EC213" s="175">
        <v>4754830</v>
      </c>
      <c r="ED213" s="175" t="s">
        <v>1180</v>
      </c>
    </row>
    <row r="214" spans="1:134" ht="13.2" x14ac:dyDescent="0.25">
      <c r="A214" s="176">
        <f t="shared" si="6"/>
        <v>4827918.6458265847</v>
      </c>
      <c r="B214" s="249" t="s">
        <v>873</v>
      </c>
      <c r="C214" s="258" t="s">
        <v>393</v>
      </c>
      <c r="D214" s="249" t="s">
        <v>266</v>
      </c>
      <c r="E214" s="249" t="s">
        <v>267</v>
      </c>
      <c r="F214" s="249" t="s">
        <v>268</v>
      </c>
      <c r="G214" s="254">
        <v>500708</v>
      </c>
      <c r="H214" s="254">
        <v>4801884</v>
      </c>
      <c r="I214" s="184" t="e">
        <f>VLOOKUP(LEFT(C214,6),#REF!,3,0)</f>
        <v>#REF!</v>
      </c>
      <c r="K214" s="175">
        <f>SQRT((G3061-G$2)^2+(H3061-H$2)^2)</f>
        <v>4821790.2155216169</v>
      </c>
      <c r="L214" s="175">
        <v>501400</v>
      </c>
      <c r="M214" s="175">
        <v>4795650</v>
      </c>
      <c r="N214" s="175" t="s">
        <v>1188</v>
      </c>
      <c r="O214" s="175">
        <f>SQRT((G3058-G$2)^2+(H3058-H$2)^2)</f>
        <v>4821790.2155216169</v>
      </c>
      <c r="P214" s="175">
        <v>501400</v>
      </c>
      <c r="Q214" s="175">
        <v>4795650</v>
      </c>
      <c r="R214" s="175" t="s">
        <v>1188</v>
      </c>
      <c r="S214" s="175">
        <f>SQRT((G3059-G$2)^2+(H3059-H$2)^2)</f>
        <v>4821790.2155216169</v>
      </c>
      <c r="T214" s="175">
        <v>501400</v>
      </c>
      <c r="U214" s="175">
        <v>4795650</v>
      </c>
      <c r="V214" s="175" t="s">
        <v>1188</v>
      </c>
      <c r="W214" s="175">
        <f>SQRT((G47-G$2)^2+(H47-H$2)^2)</f>
        <v>4818802.0733891949</v>
      </c>
      <c r="X214" s="175">
        <v>511670</v>
      </c>
      <c r="Y214" s="175">
        <v>4791560</v>
      </c>
      <c r="Z214" s="175" t="s">
        <v>1176</v>
      </c>
      <c r="AA214" s="175">
        <f>SQRT((G3060-G$2)^2+(H3060-H$2)^2)</f>
        <v>4821790.2155216169</v>
      </c>
      <c r="AB214" s="175">
        <v>501400</v>
      </c>
      <c r="AC214" s="175">
        <v>4795650</v>
      </c>
      <c r="AD214" s="175" t="s">
        <v>1188</v>
      </c>
      <c r="AE214" s="175">
        <f>SQRT((G2997-G$2)^2+(H2997-H$2)^2)</f>
        <v>4795816.0447174162</v>
      </c>
      <c r="AF214" s="175">
        <v>561263</v>
      </c>
      <c r="AG214" s="175">
        <v>4762860</v>
      </c>
      <c r="AH214" s="175" t="s">
        <v>1064</v>
      </c>
      <c r="AI214" s="175">
        <f>SQRT((G606-G$2)^2+(H606-H$2)^2)</f>
        <v>4794838.8117011813</v>
      </c>
      <c r="AJ214" s="175">
        <v>540036</v>
      </c>
      <c r="AK214" s="175">
        <v>4764330</v>
      </c>
      <c r="AL214" s="175" t="s">
        <v>902</v>
      </c>
      <c r="AM214" s="175">
        <f>SQRT((G2602-G$2)^2+(H2602-H$2)^2)</f>
        <v>4774552.2497013267</v>
      </c>
      <c r="AN214" s="175">
        <v>524118</v>
      </c>
      <c r="AO214" s="175">
        <v>4745698</v>
      </c>
      <c r="AP214" s="175" t="s">
        <v>1047</v>
      </c>
      <c r="AQ214" s="175">
        <f>SQRT((G621-G$2)^2+(H621-H$2)^2)</f>
        <v>4767756.3647757843</v>
      </c>
      <c r="AR214" s="175">
        <v>515904</v>
      </c>
      <c r="AS214" s="175">
        <v>4739762</v>
      </c>
      <c r="AT214" s="175" t="s">
        <v>923</v>
      </c>
      <c r="AU214" s="175">
        <f>SQRT((G649-G$2)^2+(H649-H$2)^2)</f>
        <v>4769095.931096375</v>
      </c>
      <c r="AV214" s="175">
        <v>526000</v>
      </c>
      <c r="AW214" s="175">
        <v>4740000</v>
      </c>
      <c r="AX214" s="175" t="s">
        <v>928</v>
      </c>
      <c r="AY214" s="175">
        <f>SQRT((G623-G$2)^2+(H623-H$2)^2)</f>
        <v>4767756.3647757843</v>
      </c>
      <c r="AZ214" s="175">
        <v>515904</v>
      </c>
      <c r="BA214" s="175">
        <v>4739762</v>
      </c>
      <c r="BB214" s="175" t="s">
        <v>923</v>
      </c>
      <c r="BC214" s="175">
        <f>SQRT((G687-G$2)^2+(H687-H$2)^2)</f>
        <v>4828228.5918714534</v>
      </c>
      <c r="BD214" s="175">
        <v>510223</v>
      </c>
      <c r="BE214" s="175">
        <v>4801194</v>
      </c>
      <c r="BF214" s="175" t="s">
        <v>935</v>
      </c>
      <c r="BK214" s="175">
        <f>SQRT((G726-G$2)^2+(H726-H$2)^2)</f>
        <v>4784074.7071484998</v>
      </c>
      <c r="BL214" s="175">
        <v>530083</v>
      </c>
      <c r="BM214" s="175">
        <v>4754617</v>
      </c>
      <c r="BN214" s="175" t="s">
        <v>938</v>
      </c>
      <c r="BO214" s="175">
        <f>SQRT((G2977-G$2)^2+(H2977-H$2)^2)</f>
        <v>4784144.4134662151</v>
      </c>
      <c r="BP214" s="175">
        <v>528800</v>
      </c>
      <c r="BQ214" s="175">
        <v>4754830</v>
      </c>
      <c r="BR214" s="175" t="s">
        <v>1180</v>
      </c>
      <c r="BS214" s="175">
        <f>SQRT((G3063-G$2)^2+(H3063-H$2)^2)</f>
        <v>4821790.2155216169</v>
      </c>
      <c r="BT214" s="175">
        <v>501400</v>
      </c>
      <c r="BU214" s="175">
        <v>4795650</v>
      </c>
      <c r="BV214" s="175" t="s">
        <v>1188</v>
      </c>
      <c r="BW214" s="175">
        <f>SQRT((G1172-G$2)^2+(H1172-H$2)^2)</f>
        <v>4819446.3676422415</v>
      </c>
      <c r="BX214" s="175">
        <v>503188</v>
      </c>
      <c r="BY214" s="175">
        <v>4793106</v>
      </c>
      <c r="BZ214" s="175" t="s">
        <v>970</v>
      </c>
      <c r="CA214" s="175">
        <f>SQRT((G3064-G$2)^2+(H3064-H$2)^2)</f>
        <v>4821790.2155216169</v>
      </c>
      <c r="CB214" s="175">
        <v>501400</v>
      </c>
      <c r="CC214" s="175">
        <v>4795650</v>
      </c>
      <c r="CD214" s="175" t="s">
        <v>1188</v>
      </c>
      <c r="CE214" s="175">
        <f>SQRT((G3065-G$2)^2+(H3065-H$2)^2)</f>
        <v>4821790.2155216169</v>
      </c>
      <c r="CF214" s="175">
        <v>501400</v>
      </c>
      <c r="CG214" s="175">
        <v>4795650</v>
      </c>
      <c r="CH214" s="175" t="s">
        <v>1188</v>
      </c>
      <c r="CI214" s="175">
        <f>SQRT((G83-G$2)^2+(H83-H$2)^2)</f>
        <v>4826262.8586205291</v>
      </c>
      <c r="CJ214" s="175">
        <v>491410</v>
      </c>
      <c r="CK214" s="175">
        <v>4801180</v>
      </c>
      <c r="CL214" s="175" t="s">
        <v>1168</v>
      </c>
      <c r="CM214" s="175">
        <f>SQRT((G3066-G$2)^2+(H3066-H$2)^2)</f>
        <v>4821790.2155216169</v>
      </c>
      <c r="CN214" s="175">
        <v>501400</v>
      </c>
      <c r="CO214" s="175">
        <v>4795650</v>
      </c>
      <c r="CP214" s="175" t="s">
        <v>1188</v>
      </c>
      <c r="CQ214" s="175">
        <f>SQRT((G3067-G$2)^2+(H3067-H$2)^2)</f>
        <v>4821790.2155216169</v>
      </c>
      <c r="CR214" s="175">
        <v>501400</v>
      </c>
      <c r="CS214" s="175">
        <v>4795650</v>
      </c>
      <c r="CT214" s="175" t="s">
        <v>1188</v>
      </c>
      <c r="CU214" s="175">
        <f>SQRT((G3068-G$2)^2+(H3068-H$2)^2)</f>
        <v>4821790.2155216169</v>
      </c>
      <c r="CV214" s="175">
        <v>501400</v>
      </c>
      <c r="CW214" s="175">
        <v>4795650</v>
      </c>
      <c r="CX214" s="175" t="s">
        <v>1188</v>
      </c>
      <c r="CY214" s="175">
        <f>SQRT((G3069-G$2)^2+(H3069-H$2)^2)</f>
        <v>4821790.2155216169</v>
      </c>
      <c r="CZ214" s="175">
        <v>501400</v>
      </c>
      <c r="DA214" s="175">
        <v>4795650</v>
      </c>
      <c r="DB214" s="175" t="s">
        <v>1188</v>
      </c>
      <c r="DC214" s="175">
        <f>SQRT((G3070-G$2)^2+(H3070-H$2)^2)</f>
        <v>4821790.2155216169</v>
      </c>
      <c r="DD214" s="175">
        <v>501400</v>
      </c>
      <c r="DE214" s="175">
        <v>4795650</v>
      </c>
      <c r="DF214" s="175" t="s">
        <v>1188</v>
      </c>
      <c r="DG214" s="175">
        <f>SQRT((G3071-G$2)^2+(H3071-H$2)^2)</f>
        <v>4821790.2155216169</v>
      </c>
      <c r="DH214" s="175">
        <v>501400</v>
      </c>
      <c r="DI214" s="175">
        <v>4795650</v>
      </c>
      <c r="DJ214" s="175" t="s">
        <v>1188</v>
      </c>
      <c r="DK214" s="175">
        <f>SQRT((G3029-G$2)^2+(H3029-H$2)^2)</f>
        <v>4795816.0447174162</v>
      </c>
      <c r="DL214" s="175">
        <v>561263</v>
      </c>
      <c r="DM214" s="175">
        <v>4762860</v>
      </c>
      <c r="DN214" s="175" t="s">
        <v>1064</v>
      </c>
      <c r="DO214" s="175">
        <f>SQRT((G3027-G$2)^2+(H3027-H$2)^2)</f>
        <v>4795816.0447174162</v>
      </c>
      <c r="DP214" s="175">
        <v>561263</v>
      </c>
      <c r="DQ214" s="175">
        <v>4762860</v>
      </c>
      <c r="DR214" s="175" t="s">
        <v>1064</v>
      </c>
      <c r="DS214" s="175">
        <f>SQRT((G3026-G$2)^2+(H3026-H$2)^2)</f>
        <v>4795816.0447174162</v>
      </c>
      <c r="DT214" s="175">
        <v>561263</v>
      </c>
      <c r="DU214" s="175">
        <v>4762860</v>
      </c>
      <c r="DV214" s="175" t="s">
        <v>1064</v>
      </c>
      <c r="DW214" s="175">
        <f>SQRT((G3072-G$2)^2+(H3072-H$2)^2)</f>
        <v>4821790.2155216169</v>
      </c>
      <c r="DX214" s="175">
        <v>501400</v>
      </c>
      <c r="DY214" s="175">
        <v>4795650</v>
      </c>
      <c r="DZ214" s="175" t="s">
        <v>1188</v>
      </c>
      <c r="EA214" s="175">
        <f>SQRT((G3028-G$2)^2+(H3028-H$2)^2)</f>
        <v>4795816.0447174162</v>
      </c>
      <c r="EB214" s="175">
        <v>561263</v>
      </c>
      <c r="EC214" s="175">
        <v>4762860</v>
      </c>
      <c r="ED214" s="175" t="s">
        <v>1064</v>
      </c>
    </row>
    <row r="215" spans="1:134" ht="13.2" x14ac:dyDescent="0.25">
      <c r="A215" s="176">
        <f t="shared" si="6"/>
        <v>4827918.6458265847</v>
      </c>
      <c r="B215" s="249" t="s">
        <v>873</v>
      </c>
      <c r="C215" s="258" t="s">
        <v>394</v>
      </c>
      <c r="D215" s="249" t="s">
        <v>266</v>
      </c>
      <c r="E215" s="249" t="s">
        <v>267</v>
      </c>
      <c r="F215" s="249" t="s">
        <v>268</v>
      </c>
      <c r="G215" s="254">
        <v>500708</v>
      </c>
      <c r="H215" s="254">
        <v>4801884</v>
      </c>
      <c r="I215" s="184" t="e">
        <f>VLOOKUP(LEFT(C215,6),#REF!,3,0)</f>
        <v>#REF!</v>
      </c>
      <c r="K215" s="175">
        <f>SQRT((G3109-G$2)^2+(H3109-H$2)^2)</f>
        <v>4772181.1745259631</v>
      </c>
      <c r="L215" s="175">
        <v>517400</v>
      </c>
      <c r="M215" s="175">
        <v>4744050</v>
      </c>
      <c r="N215" s="175" t="s">
        <v>1166</v>
      </c>
      <c r="O215" s="175">
        <f>SQRT((G3106-G$2)^2+(H3106-H$2)^2)</f>
        <v>4772181.1745259631</v>
      </c>
      <c r="P215" s="175">
        <v>517400</v>
      </c>
      <c r="Q215" s="175">
        <v>4744050</v>
      </c>
      <c r="R215" s="175" t="s">
        <v>1166</v>
      </c>
      <c r="S215" s="175">
        <f>SQRT((G3107-G$2)^2+(H3107-H$2)^2)</f>
        <v>4772181.1745259631</v>
      </c>
      <c r="T215" s="175">
        <v>517400</v>
      </c>
      <c r="U215" s="175">
        <v>4744050</v>
      </c>
      <c r="V215" s="175" t="s">
        <v>1166</v>
      </c>
      <c r="W215" s="175">
        <f>SQRT((G95-G$2)^2+(H95-H$2)^2)</f>
        <v>4827669.9036028758</v>
      </c>
      <c r="X215" s="175">
        <v>431493</v>
      </c>
      <c r="Y215" s="175">
        <v>4808348</v>
      </c>
      <c r="Z215" s="175" t="s">
        <v>901</v>
      </c>
      <c r="AA215" s="175">
        <f>SQRT((G3108-G$2)^2+(H3108-H$2)^2)</f>
        <v>4772181.1745259631</v>
      </c>
      <c r="AB215" s="175">
        <v>517400</v>
      </c>
      <c r="AC215" s="175">
        <v>4744050</v>
      </c>
      <c r="AD215" s="175" t="s">
        <v>1166</v>
      </c>
      <c r="AE215" s="175">
        <f>SQRT((G3045-G$2)^2+(H3045-H$2)^2)</f>
        <v>4821790.2155216169</v>
      </c>
      <c r="AF215" s="175">
        <v>501400</v>
      </c>
      <c r="AG215" s="175">
        <v>4795650</v>
      </c>
      <c r="AH215" s="175" t="s">
        <v>1188</v>
      </c>
      <c r="AI215" s="175">
        <f>SQRT((G697-G$2)^2+(H697-H$2)^2)</f>
        <v>4828228.5918714534</v>
      </c>
      <c r="AJ215" s="175">
        <v>510223</v>
      </c>
      <c r="AK215" s="175">
        <v>4801194</v>
      </c>
      <c r="AL215" s="175" t="s">
        <v>935</v>
      </c>
      <c r="AM215" s="175">
        <f>SQRT((G2636-G$2)^2+(H2636-H$2)^2)</f>
        <v>4815259.6116670594</v>
      </c>
      <c r="AN215" s="175">
        <v>520054</v>
      </c>
      <c r="AO215" s="175">
        <v>4787094</v>
      </c>
      <c r="AP215" s="175" t="s">
        <v>1048</v>
      </c>
      <c r="AQ215" s="175">
        <f>SQRT((G648-G$2)^2+(H648-H$2)^2)</f>
        <v>4769095.931096375</v>
      </c>
      <c r="AR215" s="175">
        <v>526000</v>
      </c>
      <c r="AS215" s="175">
        <v>4740000</v>
      </c>
      <c r="AT215" s="175" t="s">
        <v>928</v>
      </c>
      <c r="AU215" s="175">
        <f>SQRT((G744-G$2)^2+(H744-H$2)^2)</f>
        <v>4808723.6865280587</v>
      </c>
      <c r="AV215" s="175">
        <v>507920</v>
      </c>
      <c r="AW215" s="175">
        <v>4781824</v>
      </c>
      <c r="AX215" s="175" t="s">
        <v>941</v>
      </c>
      <c r="AY215" s="175">
        <f>SQRT((G650-G$2)^2+(H650-H$2)^2)</f>
        <v>4769095.931096375</v>
      </c>
      <c r="AZ215" s="175">
        <v>526000</v>
      </c>
      <c r="BA215" s="175">
        <v>4740000</v>
      </c>
      <c r="BB215" s="175" t="s">
        <v>928</v>
      </c>
      <c r="BC215" s="175">
        <f>SQRT((G746-G$2)^2+(H746-H$2)^2)</f>
        <v>4808723.6865280587</v>
      </c>
      <c r="BD215" s="175">
        <v>507920</v>
      </c>
      <c r="BE215" s="175">
        <v>4781824</v>
      </c>
      <c r="BF215" s="175" t="s">
        <v>941</v>
      </c>
      <c r="BK215" s="175">
        <f>SQRT((G729-G$2)^2+(H729-H$2)^2)</f>
        <v>4784074.7071484998</v>
      </c>
      <c r="BL215" s="175">
        <v>530083</v>
      </c>
      <c r="BM215" s="175">
        <v>4754617</v>
      </c>
      <c r="BN215" s="175" t="s">
        <v>939</v>
      </c>
      <c r="BO215" s="175">
        <f>SQRT((G3025-G$2)^2+(H3025-H$2)^2)</f>
        <v>4795816.0447174162</v>
      </c>
      <c r="BP215" s="175">
        <v>561263</v>
      </c>
      <c r="BQ215" s="175">
        <v>4762860</v>
      </c>
      <c r="BR215" s="175" t="s">
        <v>1064</v>
      </c>
      <c r="BS215" s="175">
        <f>SQRT((G3111-G$2)^2+(H3111-H$2)^2)</f>
        <v>4772181.1745259631</v>
      </c>
      <c r="BT215" s="175">
        <v>517400</v>
      </c>
      <c r="BU215" s="175">
        <v>4744050</v>
      </c>
      <c r="BV215" s="175" t="s">
        <v>1166</v>
      </c>
      <c r="BW215" s="175">
        <f>SQRT((G1262-G$2)^2+(H1262-H$2)^2)</f>
        <v>4820418.0408311058</v>
      </c>
      <c r="BX215" s="175">
        <v>497689</v>
      </c>
      <c r="BY215" s="175">
        <v>4794657</v>
      </c>
      <c r="BZ215" s="175" t="s">
        <v>889</v>
      </c>
      <c r="CA215" s="175">
        <f>SQRT((G3112-G$2)^2+(H3112-H$2)^2)</f>
        <v>4772181.1745259631</v>
      </c>
      <c r="CB215" s="175">
        <v>517400</v>
      </c>
      <c r="CC215" s="175">
        <v>4744050</v>
      </c>
      <c r="CD215" s="175" t="s">
        <v>1166</v>
      </c>
      <c r="CE215" s="175">
        <f>SQRT((G3113-G$2)^2+(H3113-H$2)^2)</f>
        <v>4772181.1745259631</v>
      </c>
      <c r="CF215" s="175">
        <v>517400</v>
      </c>
      <c r="CG215" s="175">
        <v>4744050</v>
      </c>
      <c r="CH215" s="175" t="s">
        <v>1166</v>
      </c>
      <c r="CI215" s="175">
        <f>SQRT((G85-G$2)^2+(H85-H$2)^2)</f>
        <v>4772181.1745259631</v>
      </c>
      <c r="CJ215" s="175">
        <v>517400</v>
      </c>
      <c r="CK215" s="175">
        <v>4744050</v>
      </c>
      <c r="CL215" s="175" t="s">
        <v>1166</v>
      </c>
      <c r="CM215" s="175">
        <f>SQRT((G3114-G$2)^2+(H3114-H$2)^2)</f>
        <v>4772181.1745259631</v>
      </c>
      <c r="CN215" s="175">
        <v>517400</v>
      </c>
      <c r="CO215" s="175">
        <v>4744050</v>
      </c>
      <c r="CP215" s="175" t="s">
        <v>1166</v>
      </c>
      <c r="CQ215" s="175">
        <f>SQRT((G3115-G$2)^2+(H3115-H$2)^2)</f>
        <v>4772181.1745259631</v>
      </c>
      <c r="CR215" s="175">
        <v>517400</v>
      </c>
      <c r="CS215" s="175">
        <v>4744050</v>
      </c>
      <c r="CT215" s="175" t="s">
        <v>1166</v>
      </c>
      <c r="CU215" s="175">
        <f>SQRT((G3116-G$2)^2+(H3116-H$2)^2)</f>
        <v>4772181.1745259631</v>
      </c>
      <c r="CV215" s="175">
        <v>517400</v>
      </c>
      <c r="CW215" s="175">
        <v>4744050</v>
      </c>
      <c r="CX215" s="175" t="s">
        <v>1166</v>
      </c>
      <c r="CY215" s="175">
        <f>SQRT((G3117-G$2)^2+(H3117-H$2)^2)</f>
        <v>4772181.1745259631</v>
      </c>
      <c r="CZ215" s="175">
        <v>517400</v>
      </c>
      <c r="DA215" s="175">
        <v>4744050</v>
      </c>
      <c r="DB215" s="175" t="s">
        <v>1166</v>
      </c>
      <c r="DC215" s="175">
        <f>SQRT((G3118-G$2)^2+(H3118-H$2)^2)</f>
        <v>4772181.1745259631</v>
      </c>
      <c r="DD215" s="175">
        <v>517400</v>
      </c>
      <c r="DE215" s="175">
        <v>4744050</v>
      </c>
      <c r="DF215" s="175" t="s">
        <v>1166</v>
      </c>
      <c r="DG215" s="175">
        <f>SQRT((G3119-G$2)^2+(H3119-H$2)^2)</f>
        <v>4772181.1745259631</v>
      </c>
      <c r="DH215" s="175">
        <v>517400</v>
      </c>
      <c r="DI215" s="175">
        <v>4744050</v>
      </c>
      <c r="DJ215" s="175" t="s">
        <v>1166</v>
      </c>
      <c r="DK215" s="175">
        <f>SQRT((G3077-G$2)^2+(H3077-H$2)^2)</f>
        <v>4821790.2155216169</v>
      </c>
      <c r="DL215" s="175">
        <v>501400</v>
      </c>
      <c r="DM215" s="175">
        <v>4795650</v>
      </c>
      <c r="DN215" s="175" t="s">
        <v>1188</v>
      </c>
      <c r="DO215" s="175">
        <f>SQRT((G3075-G$2)^2+(H3075-H$2)^2)</f>
        <v>4821790.2155216169</v>
      </c>
      <c r="DP215" s="175">
        <v>501400</v>
      </c>
      <c r="DQ215" s="175">
        <v>4795650</v>
      </c>
      <c r="DR215" s="175" t="s">
        <v>1188</v>
      </c>
      <c r="DS215" s="175">
        <f>SQRT((G3074-G$2)^2+(H3074-H$2)^2)</f>
        <v>4821790.2155216169</v>
      </c>
      <c r="DT215" s="175">
        <v>501400</v>
      </c>
      <c r="DU215" s="175">
        <v>4795650</v>
      </c>
      <c r="DV215" s="175" t="s">
        <v>1188</v>
      </c>
      <c r="DW215" s="175">
        <f>SQRT((G3120-G$2)^2+(H3120-H$2)^2)</f>
        <v>4772181.1745259631</v>
      </c>
      <c r="DX215" s="175">
        <v>517400</v>
      </c>
      <c r="DY215" s="175">
        <v>4744050</v>
      </c>
      <c r="DZ215" s="175" t="s">
        <v>1166</v>
      </c>
      <c r="EA215" s="175">
        <f>SQRT((G3076-G$2)^2+(H3076-H$2)^2)</f>
        <v>4821790.2155216169</v>
      </c>
      <c r="EB215" s="175">
        <v>501400</v>
      </c>
      <c r="EC215" s="175">
        <v>4795650</v>
      </c>
      <c r="ED215" s="175" t="s">
        <v>1188</v>
      </c>
    </row>
    <row r="216" spans="1:134" ht="13.2" x14ac:dyDescent="0.25">
      <c r="A216" s="176">
        <f t="shared" si="6"/>
        <v>4827918.6458265847</v>
      </c>
      <c r="B216" s="249" t="s">
        <v>873</v>
      </c>
      <c r="C216" s="258" t="s">
        <v>377</v>
      </c>
      <c r="D216" s="249" t="s">
        <v>266</v>
      </c>
      <c r="E216" s="249" t="s">
        <v>267</v>
      </c>
      <c r="F216" s="249" t="s">
        <v>268</v>
      </c>
      <c r="G216" s="254">
        <v>500708</v>
      </c>
      <c r="H216" s="254">
        <v>4801884</v>
      </c>
      <c r="I216" s="184" t="e">
        <f>VLOOKUP(LEFT(C216,6),#REF!,3,0)</f>
        <v>#REF!</v>
      </c>
      <c r="K216" s="175">
        <f>SQRT((G3157-G$2)^2+(H3157-H$2)^2)</f>
        <v>4825924.2214494003</v>
      </c>
      <c r="L216" s="175">
        <v>499006</v>
      </c>
      <c r="M216" s="175">
        <v>4800056</v>
      </c>
      <c r="N216" s="175" t="s">
        <v>1203</v>
      </c>
      <c r="O216" s="175">
        <f>SQRT((G3154-G$2)^2+(H3154-H$2)^2)</f>
        <v>4825924.2214494003</v>
      </c>
      <c r="P216" s="175">
        <v>499006</v>
      </c>
      <c r="Q216" s="175">
        <v>4800056</v>
      </c>
      <c r="R216" s="175" t="s">
        <v>1203</v>
      </c>
      <c r="S216" s="175">
        <f>SQRT((G3155-G$2)^2+(H3155-H$2)^2)</f>
        <v>4825924.2214494003</v>
      </c>
      <c r="T216" s="175">
        <v>499006</v>
      </c>
      <c r="U216" s="175">
        <v>4800056</v>
      </c>
      <c r="V216" s="175" t="s">
        <v>1203</v>
      </c>
      <c r="W216" s="175">
        <f>SQRT((G101-G$2)^2+(H101-H$2)^2)</f>
        <v>4818805.3230227092</v>
      </c>
      <c r="X216" s="175">
        <v>517714</v>
      </c>
      <c r="Y216" s="175">
        <v>4790914</v>
      </c>
      <c r="Z216" s="175" t="s">
        <v>903</v>
      </c>
      <c r="AA216" s="175">
        <f>SQRT((G3156-G$2)^2+(H3156-H$2)^2)</f>
        <v>4825924.2214494003</v>
      </c>
      <c r="AB216" s="175">
        <v>499006</v>
      </c>
      <c r="AC216" s="175">
        <v>4800056</v>
      </c>
      <c r="AD216" s="175" t="s">
        <v>1203</v>
      </c>
      <c r="AE216" s="175">
        <f>SQRT((G3093-G$2)^2+(H3093-H$2)^2)</f>
        <v>4772181.1745259631</v>
      </c>
      <c r="AF216" s="175">
        <v>517400</v>
      </c>
      <c r="AG216" s="175">
        <v>4744050</v>
      </c>
      <c r="AH216" s="175" t="s">
        <v>1166</v>
      </c>
      <c r="AI216" s="175">
        <f>SQRT((G854-G$2)^2+(H854-H$2)^2)</f>
        <v>4771530.963881718</v>
      </c>
      <c r="AJ216" s="175">
        <v>522299</v>
      </c>
      <c r="AK216" s="175">
        <v>4742859</v>
      </c>
      <c r="AL216" s="175" t="s">
        <v>953</v>
      </c>
      <c r="AM216" s="175">
        <f>SQRT((G2665-G$2)^2+(H2665-H$2)^2)</f>
        <v>4815756.1570997341</v>
      </c>
      <c r="AN216" s="175">
        <v>520362</v>
      </c>
      <c r="AO216" s="175">
        <v>4787560</v>
      </c>
      <c r="AP216" s="175" t="s">
        <v>1049</v>
      </c>
      <c r="AQ216" s="175">
        <f>SQRT((G670-G$2)^2+(H670-H$2)^2)</f>
        <v>4828662.1274406845</v>
      </c>
      <c r="AR216" s="175">
        <v>581452</v>
      </c>
      <c r="AS216" s="175">
        <v>4793526</v>
      </c>
      <c r="AT216" s="175" t="s">
        <v>930</v>
      </c>
      <c r="AU216" s="175">
        <f>SQRT((G769-G$2)^2+(H769-H$2)^2)</f>
        <v>4808723.6865280587</v>
      </c>
      <c r="AV216" s="175">
        <v>507920</v>
      </c>
      <c r="AW216" s="175">
        <v>4781824</v>
      </c>
      <c r="AX216" s="175" t="s">
        <v>944</v>
      </c>
      <c r="AY216" s="175">
        <f>SQRT((G671-G$2)^2+(H671-H$2)^2)</f>
        <v>4828662.1274406845</v>
      </c>
      <c r="AZ216" s="175">
        <v>581452</v>
      </c>
      <c r="BA216" s="175">
        <v>4793526</v>
      </c>
      <c r="BB216" s="175" t="s">
        <v>930</v>
      </c>
      <c r="BC216" s="175">
        <f>SQRT((G771-G$2)^2+(H771-H$2)^2)</f>
        <v>4808723.6865280587</v>
      </c>
      <c r="BD216" s="175">
        <v>507920</v>
      </c>
      <c r="BE216" s="175">
        <v>4781824</v>
      </c>
      <c r="BF216" s="175" t="s">
        <v>944</v>
      </c>
      <c r="BK216" s="175">
        <f>SQRT((G747-G$2)^2+(H747-H$2)^2)</f>
        <v>4808723.6865280587</v>
      </c>
      <c r="BL216" s="175">
        <v>507920</v>
      </c>
      <c r="BM216" s="175">
        <v>4781824</v>
      </c>
      <c r="BN216" s="175" t="s">
        <v>941</v>
      </c>
      <c r="BO216" s="175">
        <f>SQRT((G3073-G$2)^2+(H3073-H$2)^2)</f>
        <v>4821790.2155216169</v>
      </c>
      <c r="BP216" s="175">
        <v>501400</v>
      </c>
      <c r="BQ216" s="175">
        <v>4795650</v>
      </c>
      <c r="BR216" s="175" t="s">
        <v>1188</v>
      </c>
      <c r="BS216" s="175">
        <f>SQRT((G3159-G$2)^2+(H3159-H$2)^2)</f>
        <v>4825924.2214494003</v>
      </c>
      <c r="BT216" s="175">
        <v>499006</v>
      </c>
      <c r="BU216" s="175">
        <v>4800056</v>
      </c>
      <c r="BV216" s="175" t="s">
        <v>1203</v>
      </c>
      <c r="BW216" s="175">
        <f>SQRT((G1351-G$2)^2+(H1351-H$2)^2)</f>
        <v>4811793.4581368929</v>
      </c>
      <c r="BX216" s="175">
        <v>501387</v>
      </c>
      <c r="BY216" s="175">
        <v>4785600</v>
      </c>
      <c r="BZ216" s="175" t="s">
        <v>979</v>
      </c>
      <c r="CA216" s="175">
        <f>SQRT((G3160-G$2)^2+(H3160-H$2)^2)</f>
        <v>4825924.2214494003</v>
      </c>
      <c r="CB216" s="175">
        <v>499006</v>
      </c>
      <c r="CC216" s="175">
        <v>4800056</v>
      </c>
      <c r="CD216" s="175" t="s">
        <v>1203</v>
      </c>
      <c r="CE216" s="175">
        <f>SQRT((G3161-G$2)^2+(H3161-H$2)^2)</f>
        <v>4825924.2214494003</v>
      </c>
      <c r="CF216" s="175">
        <v>499006</v>
      </c>
      <c r="CG216" s="175">
        <v>4800056</v>
      </c>
      <c r="CH216" s="175" t="s">
        <v>1203</v>
      </c>
      <c r="CI216" s="175">
        <f>SQRT((G102-G$2)^2+(H102-H$2)^2)</f>
        <v>4818805.3230227092</v>
      </c>
      <c r="CJ216" s="175">
        <v>517714</v>
      </c>
      <c r="CK216" s="175">
        <v>4790914</v>
      </c>
      <c r="CL216" s="175" t="s">
        <v>903</v>
      </c>
      <c r="CM216" s="175">
        <f>SQRT((G3162-G$2)^2+(H3162-H$2)^2)</f>
        <v>4825924.2214494003</v>
      </c>
      <c r="CN216" s="175">
        <v>499006</v>
      </c>
      <c r="CO216" s="175">
        <v>4800056</v>
      </c>
      <c r="CP216" s="175" t="s">
        <v>1203</v>
      </c>
      <c r="CQ216" s="175">
        <f>SQRT((G3163-G$2)^2+(H3163-H$2)^2)</f>
        <v>4825924.2214494003</v>
      </c>
      <c r="CR216" s="175">
        <v>499006</v>
      </c>
      <c r="CS216" s="175">
        <v>4800056</v>
      </c>
      <c r="CT216" s="175" t="s">
        <v>1203</v>
      </c>
      <c r="CU216" s="175">
        <f>SQRT((G3164-G$2)^2+(H3164-H$2)^2)</f>
        <v>4825924.2214494003</v>
      </c>
      <c r="CV216" s="175">
        <v>499006</v>
      </c>
      <c r="CW216" s="175">
        <v>4800056</v>
      </c>
      <c r="CX216" s="175" t="s">
        <v>1203</v>
      </c>
      <c r="CY216" s="175">
        <f>SQRT((G3165-G$2)^2+(H3165-H$2)^2)</f>
        <v>4825924.2214494003</v>
      </c>
      <c r="CZ216" s="175">
        <v>499006</v>
      </c>
      <c r="DA216" s="175">
        <v>4800056</v>
      </c>
      <c r="DB216" s="175" t="s">
        <v>1203</v>
      </c>
      <c r="DC216" s="175">
        <f>SQRT((G3166-G$2)^2+(H3166-H$2)^2)</f>
        <v>4825924.2214494003</v>
      </c>
      <c r="DD216" s="175">
        <v>499006</v>
      </c>
      <c r="DE216" s="175">
        <v>4800056</v>
      </c>
      <c r="DF216" s="175" t="s">
        <v>1203</v>
      </c>
      <c r="DG216" s="175">
        <f>SQRT((G3167-G$2)^2+(H3167-H$2)^2)</f>
        <v>4825924.2214494003</v>
      </c>
      <c r="DH216" s="175">
        <v>499006</v>
      </c>
      <c r="DI216" s="175">
        <v>4800056</v>
      </c>
      <c r="DJ216" s="175" t="s">
        <v>1203</v>
      </c>
      <c r="DK216" s="175">
        <f>SQRT((G3125-G$2)^2+(H3125-H$2)^2)</f>
        <v>4772181.1745259631</v>
      </c>
      <c r="DL216" s="175">
        <v>517400</v>
      </c>
      <c r="DM216" s="175">
        <v>4744050</v>
      </c>
      <c r="DN216" s="175" t="s">
        <v>1166</v>
      </c>
      <c r="DO216" s="175">
        <f>SQRT((G3123-G$2)^2+(H3123-H$2)^2)</f>
        <v>4772181.1745259631</v>
      </c>
      <c r="DP216" s="175">
        <v>517400</v>
      </c>
      <c r="DQ216" s="175">
        <v>4744050</v>
      </c>
      <c r="DR216" s="175" t="s">
        <v>1166</v>
      </c>
      <c r="DS216" s="175">
        <f>SQRT((G3122-G$2)^2+(H3122-H$2)^2)</f>
        <v>4772181.1745259631</v>
      </c>
      <c r="DT216" s="175">
        <v>517400</v>
      </c>
      <c r="DU216" s="175">
        <v>4744050</v>
      </c>
      <c r="DV216" s="175" t="s">
        <v>1166</v>
      </c>
      <c r="DW216" s="175">
        <f>SQRT((G3168-G$2)^2+(H3168-H$2)^2)</f>
        <v>4825924.2214494003</v>
      </c>
      <c r="DX216" s="175">
        <v>499006</v>
      </c>
      <c r="DY216" s="175">
        <v>4800056</v>
      </c>
      <c r="DZ216" s="175" t="s">
        <v>1203</v>
      </c>
      <c r="EA216" s="175">
        <f>SQRT((G3124-G$2)^2+(H3124-H$2)^2)</f>
        <v>4772181.1745259631</v>
      </c>
      <c r="EB216" s="175">
        <v>517400</v>
      </c>
      <c r="EC216" s="175">
        <v>4744050</v>
      </c>
      <c r="ED216" s="175" t="s">
        <v>1166</v>
      </c>
    </row>
    <row r="217" spans="1:134" ht="13.2" x14ac:dyDescent="0.25">
      <c r="A217" s="176">
        <f t="shared" si="6"/>
        <v>4827918.6458265847</v>
      </c>
      <c r="B217" s="249" t="s">
        <v>873</v>
      </c>
      <c r="C217" s="258" t="s">
        <v>218</v>
      </c>
      <c r="D217" s="249" t="s">
        <v>266</v>
      </c>
      <c r="E217" s="249" t="s">
        <v>267</v>
      </c>
      <c r="F217" s="249" t="s">
        <v>268</v>
      </c>
      <c r="G217" s="254">
        <v>500708</v>
      </c>
      <c r="H217" s="254">
        <v>4801884</v>
      </c>
      <c r="I217" s="184" t="e">
        <f>VLOOKUP(LEFT(C217,6),#REF!,3,0)</f>
        <v>#REF!</v>
      </c>
      <c r="K217" s="175">
        <f>SQRT((G3205-G$2)^2+(H3205-H$2)^2)</f>
        <v>4826262.8586205291</v>
      </c>
      <c r="L217" s="175">
        <v>491410</v>
      </c>
      <c r="M217" s="175">
        <v>4801180</v>
      </c>
      <c r="N217" s="175" t="s">
        <v>1168</v>
      </c>
      <c r="O217" s="175">
        <f>SQRT((G3202-G$2)^2+(H3202-H$2)^2)</f>
        <v>4826262.8586205291</v>
      </c>
      <c r="P217" s="175">
        <v>491410</v>
      </c>
      <c r="Q217" s="175">
        <v>4801180</v>
      </c>
      <c r="R217" s="175" t="s">
        <v>1168</v>
      </c>
      <c r="S217" s="175">
        <f>SQRT((G3203-G$2)^2+(H3203-H$2)^2)</f>
        <v>4826262.8586205291</v>
      </c>
      <c r="T217" s="175">
        <v>491410</v>
      </c>
      <c r="U217" s="175">
        <v>4801180</v>
      </c>
      <c r="V217" s="175" t="s">
        <v>1168</v>
      </c>
      <c r="W217" s="175">
        <f>SQRT((G107-G$2)^2+(H107-H$2)^2)</f>
        <v>4784357.9951280821</v>
      </c>
      <c r="X217" s="175">
        <v>528889</v>
      </c>
      <c r="Y217" s="175">
        <v>4755035</v>
      </c>
      <c r="Z217" s="175" t="s">
        <v>904</v>
      </c>
      <c r="AA217" s="175">
        <f>SQRT((G3204-G$2)^2+(H3204-H$2)^2)</f>
        <v>4826262.8586205291</v>
      </c>
      <c r="AB217" s="175">
        <v>491410</v>
      </c>
      <c r="AC217" s="175">
        <v>4801180</v>
      </c>
      <c r="AD217" s="175" t="s">
        <v>1168</v>
      </c>
      <c r="AE217" s="175">
        <f>SQRT((G3141-G$2)^2+(H3141-H$2)^2)</f>
        <v>4825924.2214494003</v>
      </c>
      <c r="AF217" s="175">
        <v>499006</v>
      </c>
      <c r="AG217" s="175">
        <v>4800056</v>
      </c>
      <c r="AH217" s="175" t="s">
        <v>1203</v>
      </c>
      <c r="AI217" s="175">
        <f>SQRT((G878-G$2)^2+(H878-H$2)^2)</f>
        <v>4775483.7753703026</v>
      </c>
      <c r="AJ217" s="175">
        <v>528736</v>
      </c>
      <c r="AK217" s="175">
        <v>4746123</v>
      </c>
      <c r="AL217" s="175" t="s">
        <v>954</v>
      </c>
      <c r="AM217" s="175">
        <f>SQRT((G2698-G$2)^2+(H2698-H$2)^2)</f>
        <v>4816845.0364862271</v>
      </c>
      <c r="AN217" s="175">
        <v>503201</v>
      </c>
      <c r="AO217" s="175">
        <v>4790489</v>
      </c>
      <c r="AP217" s="175" t="s">
        <v>1050</v>
      </c>
      <c r="AQ217" s="175">
        <f>SQRT((G743-G$2)^2+(H743-H$2)^2)</f>
        <v>4808723.6865280587</v>
      </c>
      <c r="AR217" s="175">
        <v>507920</v>
      </c>
      <c r="AS217" s="175">
        <v>4781824</v>
      </c>
      <c r="AT217" s="175" t="s">
        <v>941</v>
      </c>
      <c r="AU217" s="175">
        <f>SQRT((G801-G$2)^2+(H801-H$2)^2)</f>
        <v>4824556.9194830731</v>
      </c>
      <c r="AV217" s="175">
        <v>577374</v>
      </c>
      <c r="AW217" s="175">
        <v>4789884</v>
      </c>
      <c r="AX217" s="175" t="s">
        <v>946</v>
      </c>
      <c r="AY217" s="175">
        <f>SQRT((G725-G$2)^2+(H725-H$2)^2)</f>
        <v>4784074.7071484998</v>
      </c>
      <c r="AZ217" s="175">
        <v>530083</v>
      </c>
      <c r="BA217" s="175">
        <v>4754617</v>
      </c>
      <c r="BB217" s="175" t="s">
        <v>938</v>
      </c>
      <c r="BC217" s="175">
        <f>SQRT((G816-G$2)^2+(H816-H$2)^2)</f>
        <v>4781095.24784646</v>
      </c>
      <c r="BD217" s="175">
        <v>528926</v>
      </c>
      <c r="BE217" s="175">
        <v>4751748</v>
      </c>
      <c r="BF217" s="175" t="s">
        <v>949</v>
      </c>
      <c r="BK217" s="175">
        <f>SQRT((G773-G$2)^2+(H773-H$2)^2)</f>
        <v>4808723.6865280587</v>
      </c>
      <c r="BL217" s="175">
        <v>507920</v>
      </c>
      <c r="BM217" s="175">
        <v>4781824</v>
      </c>
      <c r="BN217" s="175" t="s">
        <v>944</v>
      </c>
      <c r="BO217" s="175">
        <f>SQRT((G3121-G$2)^2+(H3121-H$2)^2)</f>
        <v>4772181.1745259631</v>
      </c>
      <c r="BP217" s="175">
        <v>517400</v>
      </c>
      <c r="BQ217" s="175">
        <v>4744050</v>
      </c>
      <c r="BR217" s="175" t="s">
        <v>1166</v>
      </c>
      <c r="BS217" s="175">
        <f>SQRT((G3207-G$2)^2+(H3207-H$2)^2)</f>
        <v>4826262.8586205291</v>
      </c>
      <c r="BT217" s="175">
        <v>491410</v>
      </c>
      <c r="BU217" s="175">
        <v>4801180</v>
      </c>
      <c r="BV217" s="175" t="s">
        <v>1168</v>
      </c>
      <c r="BW217" s="175">
        <f>SQRT((G1411-G$2)^2+(H1411-H$2)^2)</f>
        <v>4811441.0173303587</v>
      </c>
      <c r="BX217" s="175">
        <v>538468</v>
      </c>
      <c r="BY217" s="175">
        <v>4781215</v>
      </c>
      <c r="BZ217" s="175" t="s">
        <v>982</v>
      </c>
      <c r="CA217" s="175">
        <f>SQRT((G3208-G$2)^2+(H3208-H$2)^2)</f>
        <v>4826262.8586205291</v>
      </c>
      <c r="CB217" s="175">
        <v>491410</v>
      </c>
      <c r="CC217" s="175">
        <v>4801180</v>
      </c>
      <c r="CD217" s="175" t="s">
        <v>1168</v>
      </c>
      <c r="CE217" s="175">
        <f>SQRT((G3209-G$2)^2+(H3209-H$2)^2)</f>
        <v>4826262.8586205291</v>
      </c>
      <c r="CF217" s="175">
        <v>491410</v>
      </c>
      <c r="CG217" s="175">
        <v>4801180</v>
      </c>
      <c r="CH217" s="175" t="s">
        <v>1168</v>
      </c>
      <c r="CI217" s="175">
        <f>SQRT((G108-G$2)^2+(H108-H$2)^2)</f>
        <v>4784357.9951280821</v>
      </c>
      <c r="CJ217" s="175">
        <v>528889</v>
      </c>
      <c r="CK217" s="175">
        <v>4755035</v>
      </c>
      <c r="CL217" s="175" t="s">
        <v>904</v>
      </c>
      <c r="CM217" s="175">
        <f>SQRT((G3210-G$2)^2+(H3210-H$2)^2)</f>
        <v>4826262.8586205291</v>
      </c>
      <c r="CN217" s="175">
        <v>491410</v>
      </c>
      <c r="CO217" s="175">
        <v>4801180</v>
      </c>
      <c r="CP217" s="175" t="s">
        <v>1168</v>
      </c>
      <c r="CQ217" s="175">
        <f>SQRT((G3211-G$2)^2+(H3211-H$2)^2)</f>
        <v>4826262.8586205291</v>
      </c>
      <c r="CR217" s="175">
        <v>491410</v>
      </c>
      <c r="CS217" s="175">
        <v>4801180</v>
      </c>
      <c r="CT217" s="175" t="s">
        <v>1168</v>
      </c>
      <c r="CU217" s="175">
        <f>SQRT((G3212-G$2)^2+(H3212-H$2)^2)</f>
        <v>4826262.8586205291</v>
      </c>
      <c r="CV217" s="175">
        <v>491410</v>
      </c>
      <c r="CW217" s="175">
        <v>4801180</v>
      </c>
      <c r="CX217" s="175" t="s">
        <v>1168</v>
      </c>
      <c r="CY217" s="175">
        <f>SQRT((G3213-G$2)^2+(H3213-H$2)^2)</f>
        <v>4826262.8586205291</v>
      </c>
      <c r="CZ217" s="175">
        <v>491410</v>
      </c>
      <c r="DA217" s="175">
        <v>4801180</v>
      </c>
      <c r="DB217" s="175" t="s">
        <v>1168</v>
      </c>
      <c r="DC217" s="175">
        <f>SQRT((G3214-G$2)^2+(H3214-H$2)^2)</f>
        <v>4826262.8586205291</v>
      </c>
      <c r="DD217" s="175">
        <v>491410</v>
      </c>
      <c r="DE217" s="175">
        <v>4801180</v>
      </c>
      <c r="DF217" s="175" t="s">
        <v>1168</v>
      </c>
      <c r="DG217" s="175">
        <f>SQRT((G3215-G$2)^2+(H3215-H$2)^2)</f>
        <v>4826262.8586205291</v>
      </c>
      <c r="DH217" s="175">
        <v>491410</v>
      </c>
      <c r="DI217" s="175">
        <v>4801180</v>
      </c>
      <c r="DJ217" s="175" t="s">
        <v>1168</v>
      </c>
      <c r="DK217" s="175">
        <f>SQRT((G3173-G$2)^2+(H3173-H$2)^2)</f>
        <v>4825924.2214494003</v>
      </c>
      <c r="DL217" s="175">
        <v>499006</v>
      </c>
      <c r="DM217" s="175">
        <v>4800056</v>
      </c>
      <c r="DN217" s="175" t="s">
        <v>1203</v>
      </c>
      <c r="DO217" s="175">
        <f>SQRT((G3171-G$2)^2+(H3171-H$2)^2)</f>
        <v>4825924.2214494003</v>
      </c>
      <c r="DP217" s="175">
        <v>499006</v>
      </c>
      <c r="DQ217" s="175">
        <v>4800056</v>
      </c>
      <c r="DR217" s="175" t="s">
        <v>1203</v>
      </c>
      <c r="DS217" s="175">
        <f>SQRT((G3170-G$2)^2+(H3170-H$2)^2)</f>
        <v>4825924.2214494003</v>
      </c>
      <c r="DT217" s="175">
        <v>499006</v>
      </c>
      <c r="DU217" s="175">
        <v>4800056</v>
      </c>
      <c r="DV217" s="175" t="s">
        <v>1203</v>
      </c>
      <c r="DW217" s="175">
        <f>SQRT((G3216-G$2)^2+(H3216-H$2)^2)</f>
        <v>4826262.8586205291</v>
      </c>
      <c r="DX217" s="175">
        <v>491410</v>
      </c>
      <c r="DY217" s="175">
        <v>4801180</v>
      </c>
      <c r="DZ217" s="175" t="s">
        <v>1168</v>
      </c>
      <c r="EA217" s="175">
        <f>SQRT((G3172-G$2)^2+(H3172-H$2)^2)</f>
        <v>4825924.2214494003</v>
      </c>
      <c r="EB217" s="175">
        <v>499006</v>
      </c>
      <c r="EC217" s="175">
        <v>4800056</v>
      </c>
      <c r="ED217" s="175" t="s">
        <v>1203</v>
      </c>
    </row>
    <row r="218" spans="1:134" ht="13.2" x14ac:dyDescent="0.25">
      <c r="A218" s="176">
        <f t="shared" si="6"/>
        <v>4827918.6458265847</v>
      </c>
      <c r="B218" s="249" t="s">
        <v>873</v>
      </c>
      <c r="C218" s="258" t="s">
        <v>221</v>
      </c>
      <c r="D218" s="249" t="s">
        <v>266</v>
      </c>
      <c r="E218" s="249" t="s">
        <v>267</v>
      </c>
      <c r="F218" s="249" t="s">
        <v>268</v>
      </c>
      <c r="G218" s="254">
        <v>500708</v>
      </c>
      <c r="H218" s="254">
        <v>4801884</v>
      </c>
      <c r="I218" s="184" t="e">
        <f>VLOOKUP(LEFT(C218,6),#REF!,3,0)</f>
        <v>#REF!</v>
      </c>
      <c r="K218" s="175">
        <f>SQRT((G3253-G$2)^2+(H3253-H$2)^2)</f>
        <v>4825585.385473974</v>
      </c>
      <c r="L218" s="175">
        <v>493350</v>
      </c>
      <c r="M218" s="175">
        <v>4800300</v>
      </c>
      <c r="N218" s="175" t="s">
        <v>1182</v>
      </c>
      <c r="O218" s="175">
        <f>SQRT((G3250-G$2)^2+(H3250-H$2)^2)</f>
        <v>4825585.385473974</v>
      </c>
      <c r="P218" s="175">
        <v>493350</v>
      </c>
      <c r="Q218" s="175">
        <v>4800300</v>
      </c>
      <c r="R218" s="175" t="s">
        <v>1182</v>
      </c>
      <c r="S218" s="175">
        <f>SQRT((G3251-G$2)^2+(H3251-H$2)^2)</f>
        <v>4825585.385473974</v>
      </c>
      <c r="T218" s="175">
        <v>493350</v>
      </c>
      <c r="U218" s="175">
        <v>4800300</v>
      </c>
      <c r="V218" s="175" t="s">
        <v>1182</v>
      </c>
      <c r="W218" s="175">
        <f>SQRT((G115-G$2)^2+(H115-H$2)^2)</f>
        <v>4795558.2848435901</v>
      </c>
      <c r="X218" s="175">
        <v>562826</v>
      </c>
      <c r="Y218" s="175">
        <v>4762416</v>
      </c>
      <c r="Z218" s="175" t="s">
        <v>907</v>
      </c>
      <c r="AA218" s="175">
        <f>SQRT((G3252-G$2)^2+(H3252-H$2)^2)</f>
        <v>4825585.385473974</v>
      </c>
      <c r="AB218" s="175">
        <v>493350</v>
      </c>
      <c r="AC218" s="175">
        <v>4800300</v>
      </c>
      <c r="AD218" s="175" t="s">
        <v>1182</v>
      </c>
      <c r="AE218" s="175">
        <f>SQRT((G3189-G$2)^2+(H3189-H$2)^2)</f>
        <v>4826262.8586205291</v>
      </c>
      <c r="AF218" s="175">
        <v>491410</v>
      </c>
      <c r="AG218" s="175">
        <v>4801180</v>
      </c>
      <c r="AH218" s="175" t="s">
        <v>1168</v>
      </c>
      <c r="AI218" s="175">
        <f>SQRT((G899-G$2)^2+(H899-H$2)^2)</f>
        <v>4767601.33500663</v>
      </c>
      <c r="AJ218" s="175">
        <v>515831</v>
      </c>
      <c r="AK218" s="175">
        <v>4739614</v>
      </c>
      <c r="AL218" s="175" t="s">
        <v>955</v>
      </c>
      <c r="AM218" s="175">
        <f>SQRT((G2710-G$2)^2+(H2710-H$2)^2)</f>
        <v>4820323.8727800231</v>
      </c>
      <c r="AN218" s="175">
        <v>496187</v>
      </c>
      <c r="AO218" s="175">
        <v>4794718</v>
      </c>
      <c r="AP218" s="175" t="s">
        <v>1051</v>
      </c>
      <c r="AQ218" s="175">
        <f>SQRT((G768-G$2)^2+(H768-H$2)^2)</f>
        <v>4808723.6865280587</v>
      </c>
      <c r="AR218" s="175">
        <v>507920</v>
      </c>
      <c r="AS218" s="175">
        <v>4781824</v>
      </c>
      <c r="AT218" s="175" t="s">
        <v>944</v>
      </c>
      <c r="AU218" s="175">
        <f>SQRT((G2559-G$2)^2+(H2559-H$2)^2)</f>
        <v>4775899.4839841425</v>
      </c>
      <c r="AV218" s="175">
        <v>528532</v>
      </c>
      <c r="AW218" s="175">
        <v>4746564</v>
      </c>
      <c r="AX218" s="175" t="s">
        <v>1041</v>
      </c>
      <c r="AY218" s="175">
        <f>SQRT((G728-G$2)^2+(H728-H$2)^2)</f>
        <v>4784074.7071484998</v>
      </c>
      <c r="AZ218" s="175">
        <v>530083</v>
      </c>
      <c r="BA218" s="175">
        <v>4754617</v>
      </c>
      <c r="BB218" s="175" t="s">
        <v>939</v>
      </c>
      <c r="BC218" s="175">
        <f>SQRT((G822-G$2)^2+(H822-H$2)^2)</f>
        <v>4776010.6989282388</v>
      </c>
      <c r="BD218" s="175">
        <v>548119</v>
      </c>
      <c r="BE218" s="175">
        <v>4744454</v>
      </c>
      <c r="BF218" s="175" t="s">
        <v>950</v>
      </c>
      <c r="BO218" s="175">
        <f>SQRT((G3169-G$2)^2+(H3169-H$2)^2)</f>
        <v>4825924.2214494003</v>
      </c>
      <c r="BP218" s="175">
        <v>499006</v>
      </c>
      <c r="BQ218" s="175">
        <v>4800056</v>
      </c>
      <c r="BR218" s="175" t="s">
        <v>1203</v>
      </c>
      <c r="BS218" s="175">
        <f>SQRT((G3255-G$2)^2+(H3255-H$2)^2)</f>
        <v>4825585.385473974</v>
      </c>
      <c r="BT218" s="175">
        <v>493350</v>
      </c>
      <c r="BU218" s="175">
        <v>4800300</v>
      </c>
      <c r="BV218" s="175" t="s">
        <v>1182</v>
      </c>
      <c r="BW218" s="175">
        <f>SQRT((G1486-G$2)^2+(H1486-H$2)^2)</f>
        <v>4805075.5935915308</v>
      </c>
      <c r="BX218" s="175">
        <v>534340</v>
      </c>
      <c r="BY218" s="175">
        <v>4775273</v>
      </c>
      <c r="BZ218" s="175" t="s">
        <v>986</v>
      </c>
      <c r="CA218" s="175">
        <f>SQRT((G3256-G$2)^2+(H3256-H$2)^2)</f>
        <v>4825585.385473974</v>
      </c>
      <c r="CB218" s="175">
        <v>493350</v>
      </c>
      <c r="CC218" s="175">
        <v>4800300</v>
      </c>
      <c r="CD218" s="175" t="s">
        <v>1182</v>
      </c>
      <c r="CE218" s="175">
        <f>SQRT((G3257-G$2)^2+(H3257-H$2)^2)</f>
        <v>4825585.385473974</v>
      </c>
      <c r="CF218" s="175">
        <v>493350</v>
      </c>
      <c r="CG218" s="175">
        <v>4800300</v>
      </c>
      <c r="CH218" s="175" t="s">
        <v>1182</v>
      </c>
      <c r="CI218" s="175">
        <f>SQRT((G112-G$2)^2+(H112-H$2)^2)</f>
        <v>4795558.2848435901</v>
      </c>
      <c r="CJ218" s="175">
        <v>562826</v>
      </c>
      <c r="CK218" s="175">
        <v>4762416</v>
      </c>
      <c r="CL218" s="175" t="s">
        <v>907</v>
      </c>
      <c r="CM218" s="175">
        <f>SQRT((G3258-G$2)^2+(H3258-H$2)^2)</f>
        <v>4825585.385473974</v>
      </c>
      <c r="CN218" s="175">
        <v>493350</v>
      </c>
      <c r="CO218" s="175">
        <v>4800300</v>
      </c>
      <c r="CP218" s="175" t="s">
        <v>1182</v>
      </c>
      <c r="CQ218" s="175">
        <f>SQRT((G3259-G$2)^2+(H3259-H$2)^2)</f>
        <v>4825585.385473974</v>
      </c>
      <c r="CR218" s="175">
        <v>493350</v>
      </c>
      <c r="CS218" s="175">
        <v>4800300</v>
      </c>
      <c r="CT218" s="175" t="s">
        <v>1182</v>
      </c>
      <c r="CU218" s="175">
        <f>SQRT((G3260-G$2)^2+(H3260-H$2)^2)</f>
        <v>4825585.385473974</v>
      </c>
      <c r="CV218" s="175">
        <v>493350</v>
      </c>
      <c r="CW218" s="175">
        <v>4800300</v>
      </c>
      <c r="CX218" s="175" t="s">
        <v>1182</v>
      </c>
      <c r="CY218" s="175">
        <f>SQRT((G3261-G$2)^2+(H3261-H$2)^2)</f>
        <v>4825585.385473974</v>
      </c>
      <c r="CZ218" s="175">
        <v>493350</v>
      </c>
      <c r="DA218" s="175">
        <v>4800300</v>
      </c>
      <c r="DB218" s="175" t="s">
        <v>1182</v>
      </c>
      <c r="DC218" s="175">
        <f>SQRT((G3262-G$2)^2+(H3262-H$2)^2)</f>
        <v>4825585.385473974</v>
      </c>
      <c r="DD218" s="175">
        <v>493350</v>
      </c>
      <c r="DE218" s="175">
        <v>4800300</v>
      </c>
      <c r="DF218" s="175" t="s">
        <v>1182</v>
      </c>
      <c r="DG218" s="175">
        <f>SQRT((G3263-G$2)^2+(H3263-H$2)^2)</f>
        <v>4825585.385473974</v>
      </c>
      <c r="DH218" s="175">
        <v>493350</v>
      </c>
      <c r="DI218" s="175">
        <v>4800300</v>
      </c>
      <c r="DJ218" s="175" t="s">
        <v>1182</v>
      </c>
      <c r="DK218" s="175">
        <f>SQRT((G3221-G$2)^2+(H3221-H$2)^2)</f>
        <v>4826262.8586205291</v>
      </c>
      <c r="DL218" s="175">
        <v>491410</v>
      </c>
      <c r="DM218" s="175">
        <v>4801180</v>
      </c>
      <c r="DN218" s="175" t="s">
        <v>1168</v>
      </c>
      <c r="DO218" s="175">
        <f>SQRT((G3219-G$2)^2+(H3219-H$2)^2)</f>
        <v>4826262.8586205291</v>
      </c>
      <c r="DP218" s="175">
        <v>491410</v>
      </c>
      <c r="DQ218" s="175">
        <v>4801180</v>
      </c>
      <c r="DR218" s="175" t="s">
        <v>1168</v>
      </c>
      <c r="DS218" s="175">
        <f>SQRT((G3218-G$2)^2+(H3218-H$2)^2)</f>
        <v>4826262.8586205291</v>
      </c>
      <c r="DT218" s="175">
        <v>491410</v>
      </c>
      <c r="DU218" s="175">
        <v>4801180</v>
      </c>
      <c r="DV218" s="175" t="s">
        <v>1168</v>
      </c>
      <c r="DW218" s="175">
        <f>SQRT((G3264-G$2)^2+(H3264-H$2)^2)</f>
        <v>4825585.385473974</v>
      </c>
      <c r="DX218" s="175">
        <v>493350</v>
      </c>
      <c r="DY218" s="175">
        <v>4800300</v>
      </c>
      <c r="DZ218" s="175" t="s">
        <v>1182</v>
      </c>
      <c r="EA218" s="175">
        <f>SQRT((G3220-G$2)^2+(H3220-H$2)^2)</f>
        <v>4826262.8586205291</v>
      </c>
      <c r="EB218" s="175">
        <v>491410</v>
      </c>
      <c r="EC218" s="175">
        <v>4801180</v>
      </c>
      <c r="ED218" s="175" t="s">
        <v>1168</v>
      </c>
    </row>
    <row r="219" spans="1:134" ht="13.2" x14ac:dyDescent="0.25">
      <c r="A219" s="176">
        <f t="shared" si="6"/>
        <v>4827918.6458265847</v>
      </c>
      <c r="B219" s="249" t="s">
        <v>873</v>
      </c>
      <c r="C219" s="258" t="s">
        <v>222</v>
      </c>
      <c r="D219" s="249" t="s">
        <v>266</v>
      </c>
      <c r="E219" s="249" t="s">
        <v>267</v>
      </c>
      <c r="F219" s="249" t="s">
        <v>268</v>
      </c>
      <c r="G219" s="254">
        <v>500708</v>
      </c>
      <c r="H219" s="254">
        <v>4801884</v>
      </c>
      <c r="I219" s="184" t="e">
        <f>VLOOKUP(LEFT(C219,6),#REF!,3,0)</f>
        <v>#REF!</v>
      </c>
      <c r="K219" s="175">
        <f>SQRT((G3301-G$2)^2+(H3301-H$2)^2)</f>
        <v>4817935.9843090484</v>
      </c>
      <c r="L219" s="175">
        <v>502400</v>
      </c>
      <c r="M219" s="175">
        <v>4791670</v>
      </c>
      <c r="N219" s="175" t="s">
        <v>1170</v>
      </c>
      <c r="O219" s="175">
        <f>SQRT((G3298-G$2)^2+(H3298-H$2)^2)</f>
        <v>4817935.9843090484</v>
      </c>
      <c r="P219" s="175">
        <v>502400</v>
      </c>
      <c r="Q219" s="175">
        <v>4791670</v>
      </c>
      <c r="R219" s="175" t="s">
        <v>1170</v>
      </c>
      <c r="S219" s="175">
        <f>SQRT((G3299-G$2)^2+(H3299-H$2)^2)</f>
        <v>4817935.9843090484</v>
      </c>
      <c r="T219" s="175">
        <v>502400</v>
      </c>
      <c r="U219" s="175">
        <v>4791670</v>
      </c>
      <c r="V219" s="175" t="s">
        <v>1170</v>
      </c>
      <c r="W219" s="175">
        <f>SQRT((G124-G$2)^2+(H124-H$2)^2)</f>
        <v>4708809.2265400812</v>
      </c>
      <c r="X219" s="175">
        <v>603582</v>
      </c>
      <c r="Y219" s="175">
        <v>4669965</v>
      </c>
      <c r="Z219" s="175" t="s">
        <v>910</v>
      </c>
      <c r="AA219" s="175">
        <f>SQRT((G3300-G$2)^2+(H3300-H$2)^2)</f>
        <v>4817935.9843090484</v>
      </c>
      <c r="AB219" s="175">
        <v>502400</v>
      </c>
      <c r="AC219" s="175">
        <v>4791670</v>
      </c>
      <c r="AD219" s="175" t="s">
        <v>1170</v>
      </c>
      <c r="AE219" s="175">
        <f>SQRT((G3237-G$2)^2+(H3237-H$2)^2)</f>
        <v>4825585.385473974</v>
      </c>
      <c r="AF219" s="175">
        <v>493350</v>
      </c>
      <c r="AG219" s="175">
        <v>4800300</v>
      </c>
      <c r="AH219" s="175" t="s">
        <v>1182</v>
      </c>
      <c r="AI219" s="175">
        <f>SQRT((G921-G$2)^2+(H921-H$2)^2)</f>
        <v>4777395.0062168818</v>
      </c>
      <c r="AJ219" s="175">
        <v>523275</v>
      </c>
      <c r="AK219" s="175">
        <v>4748651</v>
      </c>
      <c r="AL219" s="175" t="s">
        <v>956</v>
      </c>
      <c r="AM219" s="175">
        <f>SQRT((G2727-G$2)^2+(H2727-H$2)^2)</f>
        <v>4804583.7255372079</v>
      </c>
      <c r="AN219" s="175">
        <v>482409</v>
      </c>
      <c r="AO219" s="175">
        <v>4780304</v>
      </c>
      <c r="AP219" s="175" t="s">
        <v>1053</v>
      </c>
      <c r="AQ219" s="175">
        <f>SQRT((G800-G$2)^2+(H800-H$2)^2)</f>
        <v>4824556.9194830731</v>
      </c>
      <c r="AR219" s="175">
        <v>577374</v>
      </c>
      <c r="AS219" s="175">
        <v>4789884</v>
      </c>
      <c r="AT219" s="175" t="s">
        <v>946</v>
      </c>
      <c r="AU219" s="175">
        <f>SQRT((G2564-G$2)^2+(H2564-H$2)^2)</f>
        <v>4779066.0061773574</v>
      </c>
      <c r="AV219" s="175">
        <v>554830</v>
      </c>
      <c r="AW219" s="175">
        <v>4746750</v>
      </c>
      <c r="AX219" s="175" t="s">
        <v>1201</v>
      </c>
      <c r="AY219" s="175">
        <f>SQRT((G733-G$2)^2+(H733-H$2)^2)</f>
        <v>4810664.9449967928</v>
      </c>
      <c r="AZ219" s="175">
        <v>508270</v>
      </c>
      <c r="BA219" s="175">
        <v>4783739</v>
      </c>
      <c r="BB219" s="175" t="s">
        <v>940</v>
      </c>
      <c r="BC219" s="175">
        <f>SQRT((G843-G$2)^2+(H843-H$2)^2)</f>
        <v>4771530.963881718</v>
      </c>
      <c r="BD219" s="175">
        <v>522299</v>
      </c>
      <c r="BE219" s="175">
        <v>4742859</v>
      </c>
      <c r="BF219" s="175" t="s">
        <v>953</v>
      </c>
      <c r="BO219" s="175">
        <f>SQRT((G3217-G$2)^2+(H3217-H$2)^2)</f>
        <v>4826262.8586205291</v>
      </c>
      <c r="BP219" s="175">
        <v>491410</v>
      </c>
      <c r="BQ219" s="175">
        <v>4801180</v>
      </c>
      <c r="BR219" s="175" t="s">
        <v>1168</v>
      </c>
      <c r="BS219" s="175">
        <f>SQRT((G3303-G$2)^2+(H3303-H$2)^2)</f>
        <v>4817935.9843090484</v>
      </c>
      <c r="BT219" s="175">
        <v>502400</v>
      </c>
      <c r="BU219" s="175">
        <v>4791670</v>
      </c>
      <c r="BV219" s="175" t="s">
        <v>1170</v>
      </c>
      <c r="BW219" s="175">
        <f>SQRT((G1520-G$2)^2+(H1520-H$2)^2)</f>
        <v>4820547.6791145839</v>
      </c>
      <c r="BX219" s="175">
        <v>504419</v>
      </c>
      <c r="BY219" s="175">
        <v>4794084</v>
      </c>
      <c r="BZ219" s="175" t="s">
        <v>874</v>
      </c>
      <c r="CA219" s="175">
        <f>SQRT((G3304-G$2)^2+(H3304-H$2)^2)</f>
        <v>4817935.9843090484</v>
      </c>
      <c r="CB219" s="175">
        <v>502400</v>
      </c>
      <c r="CC219" s="175">
        <v>4791670</v>
      </c>
      <c r="CD219" s="175" t="s">
        <v>1170</v>
      </c>
      <c r="CE219" s="175">
        <f>SQRT((G3305-G$2)^2+(H3305-H$2)^2)</f>
        <v>4817935.9843090484</v>
      </c>
      <c r="CF219" s="175">
        <v>502400</v>
      </c>
      <c r="CG219" s="175">
        <v>4791670</v>
      </c>
      <c r="CH219" s="175" t="s">
        <v>1170</v>
      </c>
      <c r="CI219" s="175">
        <f>SQRT((G121-G$2)^2+(H121-H$2)^2)</f>
        <v>4799037.1295410916</v>
      </c>
      <c r="CJ219" s="175">
        <v>542135</v>
      </c>
      <c r="CK219" s="175">
        <v>4768317</v>
      </c>
      <c r="CL219" s="175" t="s">
        <v>909</v>
      </c>
      <c r="CM219" s="175">
        <f>SQRT((G3306-G$2)^2+(H3306-H$2)^2)</f>
        <v>4817935.9843090484</v>
      </c>
      <c r="CN219" s="175">
        <v>502400</v>
      </c>
      <c r="CO219" s="175">
        <v>4791670</v>
      </c>
      <c r="CP219" s="175" t="s">
        <v>1170</v>
      </c>
      <c r="CQ219" s="175">
        <f>SQRT((G3307-G$2)^2+(H3307-H$2)^2)</f>
        <v>4817935.9843090484</v>
      </c>
      <c r="CR219" s="175">
        <v>502400</v>
      </c>
      <c r="CS219" s="175">
        <v>4791670</v>
      </c>
      <c r="CT219" s="175" t="s">
        <v>1170</v>
      </c>
      <c r="CU219" s="175">
        <f>SQRT((G3308-G$2)^2+(H3308-H$2)^2)</f>
        <v>4817935.9843090484</v>
      </c>
      <c r="CV219" s="175">
        <v>502400</v>
      </c>
      <c r="CW219" s="175">
        <v>4791670</v>
      </c>
      <c r="CX219" s="175" t="s">
        <v>1170</v>
      </c>
      <c r="CY219" s="175">
        <f>SQRT((G3309-G$2)^2+(H3309-H$2)^2)</f>
        <v>4817935.9843090484</v>
      </c>
      <c r="CZ219" s="175">
        <v>502400</v>
      </c>
      <c r="DA219" s="175">
        <v>4791670</v>
      </c>
      <c r="DB219" s="175" t="s">
        <v>1170</v>
      </c>
      <c r="DC219" s="175">
        <f>SQRT((G3310-G$2)^2+(H3310-H$2)^2)</f>
        <v>4817935.9843090484</v>
      </c>
      <c r="DD219" s="175">
        <v>502400</v>
      </c>
      <c r="DE219" s="175">
        <v>4791670</v>
      </c>
      <c r="DF219" s="175" t="s">
        <v>1170</v>
      </c>
      <c r="DG219" s="175">
        <f>SQRT((G3311-G$2)^2+(H3311-H$2)^2)</f>
        <v>4817935.9843090484</v>
      </c>
      <c r="DH219" s="175">
        <v>502400</v>
      </c>
      <c r="DI219" s="175">
        <v>4791670</v>
      </c>
      <c r="DJ219" s="175" t="s">
        <v>1170</v>
      </c>
      <c r="DK219" s="175">
        <f>SQRT((G3269-G$2)^2+(H3269-H$2)^2)</f>
        <v>4825585.385473974</v>
      </c>
      <c r="DL219" s="175">
        <v>493350</v>
      </c>
      <c r="DM219" s="175">
        <v>4800300</v>
      </c>
      <c r="DN219" s="175" t="s">
        <v>1182</v>
      </c>
      <c r="DO219" s="175">
        <f>SQRT((G3267-G$2)^2+(H3267-H$2)^2)</f>
        <v>4825585.385473974</v>
      </c>
      <c r="DP219" s="175">
        <v>493350</v>
      </c>
      <c r="DQ219" s="175">
        <v>4800300</v>
      </c>
      <c r="DR219" s="175" t="s">
        <v>1182</v>
      </c>
      <c r="DS219" s="175">
        <f>SQRT((G3266-G$2)^2+(H3266-H$2)^2)</f>
        <v>4825585.385473974</v>
      </c>
      <c r="DT219" s="175">
        <v>493350</v>
      </c>
      <c r="DU219" s="175">
        <v>4800300</v>
      </c>
      <c r="DV219" s="175" t="s">
        <v>1182</v>
      </c>
      <c r="DW219" s="175">
        <f>SQRT((G3312-G$2)^2+(H3312-H$2)^2)</f>
        <v>4817935.9843090484</v>
      </c>
      <c r="DX219" s="175">
        <v>502400</v>
      </c>
      <c r="DY219" s="175">
        <v>4791670</v>
      </c>
      <c r="DZ219" s="175" t="s">
        <v>1170</v>
      </c>
      <c r="EA219" s="175">
        <f>SQRT((G3268-G$2)^2+(H3268-H$2)^2)</f>
        <v>4825585.385473974</v>
      </c>
      <c r="EB219" s="175">
        <v>493350</v>
      </c>
      <c r="EC219" s="175">
        <v>4800300</v>
      </c>
      <c r="ED219" s="175" t="s">
        <v>1182</v>
      </c>
    </row>
    <row r="220" spans="1:134" ht="13.2" x14ac:dyDescent="0.25">
      <c r="A220" s="176">
        <f t="shared" si="6"/>
        <v>4827918.6458265847</v>
      </c>
      <c r="B220" s="249" t="s">
        <v>873</v>
      </c>
      <c r="C220" s="258" t="s">
        <v>223</v>
      </c>
      <c r="D220" s="249" t="s">
        <v>266</v>
      </c>
      <c r="E220" s="249" t="s">
        <v>267</v>
      </c>
      <c r="F220" s="249" t="s">
        <v>268</v>
      </c>
      <c r="G220" s="254">
        <v>500708</v>
      </c>
      <c r="H220" s="254">
        <v>4801884</v>
      </c>
      <c r="I220" s="184" t="e">
        <f>VLOOKUP(LEFT(C220,6),#REF!,3,0)</f>
        <v>#REF!</v>
      </c>
      <c r="K220" s="175">
        <f>SQRT((G3349-G$2)^2+(H3349-H$2)^2)</f>
        <v>4811529.1976667875</v>
      </c>
      <c r="L220" s="175">
        <v>524100</v>
      </c>
      <c r="M220" s="175">
        <v>4782900</v>
      </c>
      <c r="N220" s="175" t="s">
        <v>1184</v>
      </c>
      <c r="O220" s="175">
        <f>SQRT((G3346-G$2)^2+(H3346-H$2)^2)</f>
        <v>4811529.1976667875</v>
      </c>
      <c r="P220" s="175">
        <v>524100</v>
      </c>
      <c r="Q220" s="175">
        <v>4782900</v>
      </c>
      <c r="R220" s="175" t="s">
        <v>1184</v>
      </c>
      <c r="S220" s="175">
        <f>SQRT((G3347-G$2)^2+(H3347-H$2)^2)</f>
        <v>4811529.1976667875</v>
      </c>
      <c r="T220" s="175">
        <v>524100</v>
      </c>
      <c r="U220" s="175">
        <v>4782900</v>
      </c>
      <c r="V220" s="175" t="s">
        <v>1184</v>
      </c>
      <c r="W220" s="175">
        <f>SQRT((G134-G$2)^2+(H134-H$2)^2)</f>
        <v>4835980.8775185412</v>
      </c>
      <c r="X220" s="175">
        <v>596515</v>
      </c>
      <c r="Y220" s="175">
        <v>4799050</v>
      </c>
      <c r="Z220" s="175" t="s">
        <v>911</v>
      </c>
      <c r="AA220" s="175">
        <f>SQRT((G3348-G$2)^2+(H3348-H$2)^2)</f>
        <v>4811529.1976667875</v>
      </c>
      <c r="AB220" s="175">
        <v>524100</v>
      </c>
      <c r="AC220" s="175">
        <v>4782900</v>
      </c>
      <c r="AD220" s="175" t="s">
        <v>1184</v>
      </c>
      <c r="AE220" s="175">
        <f>SQRT((G3285-G$2)^2+(H3285-H$2)^2)</f>
        <v>4817935.9843090484</v>
      </c>
      <c r="AF220" s="175">
        <v>502400</v>
      </c>
      <c r="AG220" s="175">
        <v>4791670</v>
      </c>
      <c r="AH220" s="175" t="s">
        <v>1170</v>
      </c>
      <c r="AI220" s="175">
        <f>SQRT((G953-G$2)^2+(H953-H$2)^2)</f>
        <v>4775299.7568149585</v>
      </c>
      <c r="AJ220" s="175">
        <v>551779</v>
      </c>
      <c r="AK220" s="175">
        <v>4743314</v>
      </c>
      <c r="AL220" s="175" t="s">
        <v>957</v>
      </c>
      <c r="AM220" s="175">
        <f>SQRT((G2732-G$2)^2+(H2732-H$2)^2)</f>
        <v>4818558.0579575878</v>
      </c>
      <c r="AN220" s="175">
        <v>499218</v>
      </c>
      <c r="AO220" s="175">
        <v>4792628</v>
      </c>
      <c r="AP220" s="175" t="s">
        <v>1054</v>
      </c>
      <c r="AQ220" s="175">
        <f>SQRT((G2607-G$2)^2+(H2607-H$2)^2)</f>
        <v>4774552.2497013267</v>
      </c>
      <c r="AR220" s="175">
        <v>524118</v>
      </c>
      <c r="AS220" s="175">
        <v>4745698</v>
      </c>
      <c r="AT220" s="175" t="s">
        <v>1047</v>
      </c>
      <c r="AU220" s="175">
        <f>SQRT((G2569-G$2)^2+(H2569-H$2)^2)</f>
        <v>4824328.9563967343</v>
      </c>
      <c r="AV220" s="175">
        <v>512422</v>
      </c>
      <c r="AW220" s="175">
        <v>4797038</v>
      </c>
      <c r="AX220" s="175" t="s">
        <v>1042</v>
      </c>
      <c r="AY220" s="175">
        <f>SQRT((G745-G$2)^2+(H745-H$2)^2)</f>
        <v>4808723.6865280587</v>
      </c>
      <c r="AZ220" s="175">
        <v>507920</v>
      </c>
      <c r="BA220" s="175">
        <v>4781824</v>
      </c>
      <c r="BB220" s="175" t="s">
        <v>941</v>
      </c>
      <c r="BC220" s="175">
        <f>SQRT((G868-G$2)^2+(H868-H$2)^2)</f>
        <v>4775483.7753703026</v>
      </c>
      <c r="BD220" s="175">
        <v>528736</v>
      </c>
      <c r="BE220" s="175">
        <v>4746123</v>
      </c>
      <c r="BF220" s="175" t="s">
        <v>954</v>
      </c>
      <c r="BO220" s="175">
        <f>SQRT((G3265-G$2)^2+(H3265-H$2)^2)</f>
        <v>4825585.385473974</v>
      </c>
      <c r="BP220" s="175">
        <v>493350</v>
      </c>
      <c r="BQ220" s="175">
        <v>4800300</v>
      </c>
      <c r="BR220" s="175" t="s">
        <v>1182</v>
      </c>
      <c r="BS220" s="175">
        <f>SQRT((G3351-G$2)^2+(H3351-H$2)^2)</f>
        <v>4811529.1976667875</v>
      </c>
      <c r="BT220" s="175">
        <v>524100</v>
      </c>
      <c r="BU220" s="175">
        <v>4782900</v>
      </c>
      <c r="BV220" s="175" t="s">
        <v>1184</v>
      </c>
      <c r="BW220" s="175">
        <f>SQRT((G1564-G$2)^2+(H1564-H$2)^2)</f>
        <v>4805200.8447023313</v>
      </c>
      <c r="BX220" s="175">
        <v>533598</v>
      </c>
      <c r="BY220" s="175">
        <v>4775482</v>
      </c>
      <c r="BZ220" s="175" t="s">
        <v>989</v>
      </c>
      <c r="CA220" s="175">
        <f>SQRT((G3352-G$2)^2+(H3352-H$2)^2)</f>
        <v>4811529.1976667875</v>
      </c>
      <c r="CB220" s="175">
        <v>524100</v>
      </c>
      <c r="CC220" s="175">
        <v>4782900</v>
      </c>
      <c r="CD220" s="175" t="s">
        <v>1184</v>
      </c>
      <c r="CE220" s="175">
        <f>SQRT((G3353-G$2)^2+(H3353-H$2)^2)</f>
        <v>4811529.1976667875</v>
      </c>
      <c r="CF220" s="175">
        <v>524100</v>
      </c>
      <c r="CG220" s="175">
        <v>4782900</v>
      </c>
      <c r="CH220" s="175" t="s">
        <v>1184</v>
      </c>
      <c r="CI220" s="175">
        <f>SQRT((G129-G$2)^2+(H129-H$2)^2)</f>
        <v>4835980.8775185412</v>
      </c>
      <c r="CJ220" s="175">
        <v>596515</v>
      </c>
      <c r="CK220" s="175">
        <v>4799050</v>
      </c>
      <c r="CL220" s="175" t="s">
        <v>911</v>
      </c>
      <c r="CM220" s="175">
        <f>SQRT((G3354-G$2)^2+(H3354-H$2)^2)</f>
        <v>4811529.1976667875</v>
      </c>
      <c r="CN220" s="175">
        <v>524100</v>
      </c>
      <c r="CO220" s="175">
        <v>4782900</v>
      </c>
      <c r="CP220" s="175" t="s">
        <v>1184</v>
      </c>
      <c r="CQ220" s="175">
        <f>SQRT((G3355-G$2)^2+(H3355-H$2)^2)</f>
        <v>4811529.1976667875</v>
      </c>
      <c r="CR220" s="175">
        <v>524100</v>
      </c>
      <c r="CS220" s="175">
        <v>4782900</v>
      </c>
      <c r="CT220" s="175" t="s">
        <v>1184</v>
      </c>
      <c r="CU220" s="175">
        <f>SQRT((G3356-G$2)^2+(H3356-H$2)^2)</f>
        <v>4811529.1976667875</v>
      </c>
      <c r="CV220" s="175">
        <v>524100</v>
      </c>
      <c r="CW220" s="175">
        <v>4782900</v>
      </c>
      <c r="CX220" s="175" t="s">
        <v>1184</v>
      </c>
      <c r="CY220" s="175">
        <f>SQRT((G3357-G$2)^2+(H3357-H$2)^2)</f>
        <v>4811529.1976667875</v>
      </c>
      <c r="CZ220" s="175">
        <v>524100</v>
      </c>
      <c r="DA220" s="175">
        <v>4782900</v>
      </c>
      <c r="DB220" s="175" t="s">
        <v>1184</v>
      </c>
      <c r="DC220" s="175">
        <f>SQRT((G3358-G$2)^2+(H3358-H$2)^2)</f>
        <v>4811529.1976667875</v>
      </c>
      <c r="DD220" s="175">
        <v>524100</v>
      </c>
      <c r="DE220" s="175">
        <v>4782900</v>
      </c>
      <c r="DF220" s="175" t="s">
        <v>1184</v>
      </c>
      <c r="DG220" s="175">
        <f>SQRT((G3359-G$2)^2+(H3359-H$2)^2)</f>
        <v>4811529.1976667875</v>
      </c>
      <c r="DH220" s="175">
        <v>524100</v>
      </c>
      <c r="DI220" s="175">
        <v>4782900</v>
      </c>
      <c r="DJ220" s="175" t="s">
        <v>1184</v>
      </c>
      <c r="DK220" s="175">
        <f>SQRT((G3317-G$2)^2+(H3317-H$2)^2)</f>
        <v>4817935.9843090484</v>
      </c>
      <c r="DL220" s="175">
        <v>502400</v>
      </c>
      <c r="DM220" s="175">
        <v>4791670</v>
      </c>
      <c r="DN220" s="175" t="s">
        <v>1170</v>
      </c>
      <c r="DO220" s="175">
        <f>SQRT((G3315-G$2)^2+(H3315-H$2)^2)</f>
        <v>4817935.9843090484</v>
      </c>
      <c r="DP220" s="175">
        <v>502400</v>
      </c>
      <c r="DQ220" s="175">
        <v>4791670</v>
      </c>
      <c r="DR220" s="175" t="s">
        <v>1170</v>
      </c>
      <c r="DS220" s="175">
        <f>SQRT((G3314-G$2)^2+(H3314-H$2)^2)</f>
        <v>4817935.9843090484</v>
      </c>
      <c r="DT220" s="175">
        <v>502400</v>
      </c>
      <c r="DU220" s="175">
        <v>4791670</v>
      </c>
      <c r="DV220" s="175" t="s">
        <v>1170</v>
      </c>
      <c r="DW220" s="175">
        <f>SQRT((G3360-G$2)^2+(H3360-H$2)^2)</f>
        <v>4811529.1976667875</v>
      </c>
      <c r="DX220" s="175">
        <v>524100</v>
      </c>
      <c r="DY220" s="175">
        <v>4782900</v>
      </c>
      <c r="DZ220" s="175" t="s">
        <v>1184</v>
      </c>
      <c r="EA220" s="175">
        <f>SQRT((G3316-G$2)^2+(H3316-H$2)^2)</f>
        <v>4817935.9843090484</v>
      </c>
      <c r="EB220" s="175">
        <v>502400</v>
      </c>
      <c r="EC220" s="175">
        <v>4791670</v>
      </c>
      <c r="ED220" s="175" t="s">
        <v>1170</v>
      </c>
    </row>
    <row r="221" spans="1:134" ht="13.2" x14ac:dyDescent="0.25">
      <c r="A221" s="176">
        <f t="shared" si="6"/>
        <v>4827918.6458265847</v>
      </c>
      <c r="B221" s="249" t="s">
        <v>873</v>
      </c>
      <c r="C221" s="258" t="s">
        <v>224</v>
      </c>
      <c r="D221" s="249" t="s">
        <v>266</v>
      </c>
      <c r="E221" s="249" t="s">
        <v>267</v>
      </c>
      <c r="F221" s="249" t="s">
        <v>268</v>
      </c>
      <c r="G221" s="254">
        <v>500708</v>
      </c>
      <c r="H221" s="254">
        <v>4801884</v>
      </c>
      <c r="I221" s="184" t="e">
        <f>VLOOKUP(LEFT(C221,6),#REF!,3,0)</f>
        <v>#REF!</v>
      </c>
      <c r="K221" s="175">
        <f>SQRT((G3397-G$2)^2+(H3397-H$2)^2)</f>
        <v>4818802.0733891949</v>
      </c>
      <c r="L221" s="175">
        <v>511670</v>
      </c>
      <c r="M221" s="175">
        <v>4791560</v>
      </c>
      <c r="N221" s="175" t="s">
        <v>1176</v>
      </c>
      <c r="O221" s="175">
        <f>SQRT((G3394-G$2)^2+(H3394-H$2)^2)</f>
        <v>4818802.0733891949</v>
      </c>
      <c r="P221" s="175">
        <v>511670</v>
      </c>
      <c r="Q221" s="175">
        <v>4791560</v>
      </c>
      <c r="R221" s="175" t="s">
        <v>1176</v>
      </c>
      <c r="S221" s="175">
        <f>SQRT((G3395-G$2)^2+(H3395-H$2)^2)</f>
        <v>4818802.0733891949</v>
      </c>
      <c r="T221" s="175">
        <v>511670</v>
      </c>
      <c r="U221" s="175">
        <v>4791560</v>
      </c>
      <c r="V221" s="175" t="s">
        <v>1176</v>
      </c>
      <c r="W221" s="175">
        <f>SQRT((G142-G$2)^2+(H142-H$2)^2)</f>
        <v>4771388.0587763973</v>
      </c>
      <c r="X221" s="175">
        <v>613385</v>
      </c>
      <c r="Y221" s="175">
        <v>4731797</v>
      </c>
      <c r="Z221" s="175" t="s">
        <v>912</v>
      </c>
      <c r="AA221" s="175">
        <f>SQRT((G3396-G$2)^2+(H3396-H$2)^2)</f>
        <v>4818802.0733891949</v>
      </c>
      <c r="AB221" s="175">
        <v>511670</v>
      </c>
      <c r="AC221" s="175">
        <v>4791560</v>
      </c>
      <c r="AD221" s="175" t="s">
        <v>1176</v>
      </c>
      <c r="AE221" s="175">
        <f>SQRT((G3333-G$2)^2+(H3333-H$2)^2)</f>
        <v>4811529.1976667875</v>
      </c>
      <c r="AF221" s="175">
        <v>524100</v>
      </c>
      <c r="AG221" s="175">
        <v>4782900</v>
      </c>
      <c r="AH221" s="175" t="s">
        <v>1184</v>
      </c>
      <c r="AI221" s="175">
        <f>SQRT((G979-G$2)^2+(H979-H$2)^2)</f>
        <v>4775726.8155753007</v>
      </c>
      <c r="AJ221" s="175">
        <v>529046</v>
      </c>
      <c r="AK221" s="175">
        <v>4746333</v>
      </c>
      <c r="AL221" s="175" t="s">
        <v>959</v>
      </c>
      <c r="AM221" s="175">
        <f>SQRT((G2760-G$2)^2+(H2760-H$2)^2)</f>
        <v>4782721.8033425277</v>
      </c>
      <c r="AN221" s="175">
        <v>615418</v>
      </c>
      <c r="AO221" s="175">
        <v>4742962</v>
      </c>
      <c r="AP221" s="175" t="s">
        <v>1055</v>
      </c>
      <c r="AQ221" s="175">
        <f>SQRT((G2640-G$2)^2+(H2640-H$2)^2)</f>
        <v>4815259.6116670594</v>
      </c>
      <c r="AR221" s="175">
        <v>520054</v>
      </c>
      <c r="AS221" s="175">
        <v>4787094</v>
      </c>
      <c r="AT221" s="175" t="s">
        <v>1048</v>
      </c>
      <c r="AU221" s="175">
        <f>SQRT((G2578-G$2)^2+(H2578-H$2)^2)</f>
        <v>4820969.3435363183</v>
      </c>
      <c r="AV221" s="175">
        <v>494841</v>
      </c>
      <c r="AW221" s="175">
        <v>4795506</v>
      </c>
      <c r="AX221" s="175" t="s">
        <v>1043</v>
      </c>
      <c r="AY221" s="175">
        <f>SQRT((G758-G$2)^2+(H758-H$2)^2)</f>
        <v>4818983.656043876</v>
      </c>
      <c r="AZ221" s="175">
        <v>512097</v>
      </c>
      <c r="BA221" s="175">
        <v>4791697</v>
      </c>
      <c r="BB221" s="175" t="s">
        <v>942</v>
      </c>
      <c r="BC221" s="175">
        <f>SQRT((G888-G$2)^2+(H888-H$2)^2)</f>
        <v>4767601.33500663</v>
      </c>
      <c r="BD221" s="175">
        <v>515831</v>
      </c>
      <c r="BE221" s="175">
        <v>4739614</v>
      </c>
      <c r="BF221" s="175" t="s">
        <v>955</v>
      </c>
      <c r="BO221" s="175">
        <f>SQRT((G3313-G$2)^2+(H3313-H$2)^2)</f>
        <v>4817935.9843090484</v>
      </c>
      <c r="BP221" s="175">
        <v>502400</v>
      </c>
      <c r="BQ221" s="175">
        <v>4791670</v>
      </c>
      <c r="BR221" s="175" t="s">
        <v>1170</v>
      </c>
      <c r="BS221" s="175">
        <f>SQRT((G3399-G$2)^2+(H3399-H$2)^2)</f>
        <v>4818802.0733891949</v>
      </c>
      <c r="BT221" s="175">
        <v>511670</v>
      </c>
      <c r="BU221" s="175">
        <v>4791560</v>
      </c>
      <c r="BV221" s="175" t="s">
        <v>1176</v>
      </c>
      <c r="BW221" s="175">
        <f>SQRT((G1735-G$2)^2+(H1735-H$2)^2)</f>
        <v>4819082.9726047469</v>
      </c>
      <c r="BX221" s="175">
        <v>498793</v>
      </c>
      <c r="BY221" s="175">
        <v>4793200</v>
      </c>
      <c r="BZ221" s="175" t="s">
        <v>996</v>
      </c>
      <c r="CA221" s="175">
        <f>SQRT((G3400-G$2)^2+(H3400-H$2)^2)</f>
        <v>4818802.0733891949</v>
      </c>
      <c r="CB221" s="175">
        <v>511670</v>
      </c>
      <c r="CC221" s="175">
        <v>4791560</v>
      </c>
      <c r="CD221" s="175" t="s">
        <v>1176</v>
      </c>
      <c r="CE221" s="175">
        <f>SQRT((G3401-G$2)^2+(H3401-H$2)^2)</f>
        <v>4818802.0733891949</v>
      </c>
      <c r="CF221" s="175">
        <v>511670</v>
      </c>
      <c r="CG221" s="175">
        <v>4791560</v>
      </c>
      <c r="CH221" s="175" t="s">
        <v>1176</v>
      </c>
      <c r="CI221" s="175">
        <f>SQRT((G137-G$2)^2+(H137-H$2)^2)</f>
        <v>4771388.0587763973</v>
      </c>
      <c r="CJ221" s="175">
        <v>613385</v>
      </c>
      <c r="CK221" s="175">
        <v>4731797</v>
      </c>
      <c r="CL221" s="175" t="s">
        <v>912</v>
      </c>
      <c r="CM221" s="175">
        <f>SQRT((G3402-G$2)^2+(H3402-H$2)^2)</f>
        <v>4818802.0733891949</v>
      </c>
      <c r="CN221" s="175">
        <v>511670</v>
      </c>
      <c r="CO221" s="175">
        <v>4791560</v>
      </c>
      <c r="CP221" s="175" t="s">
        <v>1176</v>
      </c>
      <c r="CQ221" s="175">
        <f>SQRT((G3403-G$2)^2+(H3403-H$2)^2)</f>
        <v>4818802.0733891949</v>
      </c>
      <c r="CR221" s="175">
        <v>511670</v>
      </c>
      <c r="CS221" s="175">
        <v>4791560</v>
      </c>
      <c r="CT221" s="175" t="s">
        <v>1176</v>
      </c>
      <c r="CU221" s="175">
        <f>SQRT((G3404-G$2)^2+(H3404-H$2)^2)</f>
        <v>4818802.0733891949</v>
      </c>
      <c r="CV221" s="175">
        <v>511670</v>
      </c>
      <c r="CW221" s="175">
        <v>4791560</v>
      </c>
      <c r="CX221" s="175" t="s">
        <v>1176</v>
      </c>
      <c r="CY221" s="175">
        <f>SQRT((G3405-G$2)^2+(H3405-H$2)^2)</f>
        <v>4818802.0733891949</v>
      </c>
      <c r="CZ221" s="175">
        <v>511670</v>
      </c>
      <c r="DA221" s="175">
        <v>4791560</v>
      </c>
      <c r="DB221" s="175" t="s">
        <v>1176</v>
      </c>
      <c r="DC221" s="175">
        <f>SQRT((G3406-G$2)^2+(H3406-H$2)^2)</f>
        <v>4818802.0733891949</v>
      </c>
      <c r="DD221" s="175">
        <v>511670</v>
      </c>
      <c r="DE221" s="175">
        <v>4791560</v>
      </c>
      <c r="DF221" s="175" t="s">
        <v>1176</v>
      </c>
      <c r="DG221" s="175">
        <f>SQRT((G3407-G$2)^2+(H3407-H$2)^2)</f>
        <v>4818802.0733891949</v>
      </c>
      <c r="DH221" s="175">
        <v>511670</v>
      </c>
      <c r="DI221" s="175">
        <v>4791560</v>
      </c>
      <c r="DJ221" s="175" t="s">
        <v>1176</v>
      </c>
      <c r="DK221" s="175">
        <f>SQRT((G3365-G$2)^2+(H3365-H$2)^2)</f>
        <v>4811529.1976667875</v>
      </c>
      <c r="DL221" s="175">
        <v>524100</v>
      </c>
      <c r="DM221" s="175">
        <v>4782900</v>
      </c>
      <c r="DN221" s="175" t="s">
        <v>1184</v>
      </c>
      <c r="DO221" s="175">
        <f>SQRT((G3363-G$2)^2+(H3363-H$2)^2)</f>
        <v>4811529.1976667875</v>
      </c>
      <c r="DP221" s="175">
        <v>524100</v>
      </c>
      <c r="DQ221" s="175">
        <v>4782900</v>
      </c>
      <c r="DR221" s="175" t="s">
        <v>1184</v>
      </c>
      <c r="DS221" s="175">
        <f>SQRT((G3362-G$2)^2+(H3362-H$2)^2)</f>
        <v>4811529.1976667875</v>
      </c>
      <c r="DT221" s="175">
        <v>524100</v>
      </c>
      <c r="DU221" s="175">
        <v>4782900</v>
      </c>
      <c r="DV221" s="175" t="s">
        <v>1184</v>
      </c>
      <c r="DW221" s="175">
        <f>SQRT((G3408-G$2)^2+(H3408-H$2)^2)</f>
        <v>4818802.0733891949</v>
      </c>
      <c r="DX221" s="175">
        <v>511670</v>
      </c>
      <c r="DY221" s="175">
        <v>4791560</v>
      </c>
      <c r="DZ221" s="175" t="s">
        <v>1176</v>
      </c>
      <c r="EA221" s="175">
        <f>SQRT((G3364-G$2)^2+(H3364-H$2)^2)</f>
        <v>4811529.1976667875</v>
      </c>
      <c r="EB221" s="175">
        <v>524100</v>
      </c>
      <c r="EC221" s="175">
        <v>4782900</v>
      </c>
      <c r="ED221" s="175" t="s">
        <v>1184</v>
      </c>
    </row>
    <row r="222" spans="1:134" ht="13.2" x14ac:dyDescent="0.25">
      <c r="A222" s="176">
        <f t="shared" si="6"/>
        <v>4827918.6458265847</v>
      </c>
      <c r="B222" s="249" t="s">
        <v>873</v>
      </c>
      <c r="C222" s="258" t="s">
        <v>225</v>
      </c>
      <c r="D222" s="249" t="s">
        <v>266</v>
      </c>
      <c r="E222" s="249" t="s">
        <v>267</v>
      </c>
      <c r="F222" s="249" t="s">
        <v>268</v>
      </c>
      <c r="G222" s="254">
        <v>500708</v>
      </c>
      <c r="H222" s="254">
        <v>4801884</v>
      </c>
      <c r="I222" s="184" t="e">
        <f>VLOOKUP(LEFT(C222,6),#REF!,3,0)</f>
        <v>#REF!</v>
      </c>
      <c r="K222" s="175">
        <f>SQRT((G3445-G$2)^2+(H3445-H$2)^2)</f>
        <v>4814182.9716993514</v>
      </c>
      <c r="L222" s="175">
        <v>517850</v>
      </c>
      <c r="M222" s="175">
        <v>4786250</v>
      </c>
      <c r="N222" s="175" t="s">
        <v>1065</v>
      </c>
      <c r="O222" s="175">
        <f>SQRT((G3442-G$2)^2+(H3442-H$2)^2)</f>
        <v>4814182.9716993514</v>
      </c>
      <c r="P222" s="175">
        <v>517850</v>
      </c>
      <c r="Q222" s="175">
        <v>4786250</v>
      </c>
      <c r="R222" s="175" t="s">
        <v>1065</v>
      </c>
      <c r="S222" s="175">
        <f>SQRT((G3443-G$2)^2+(H3443-H$2)^2)</f>
        <v>4814182.9716993514</v>
      </c>
      <c r="T222" s="175">
        <v>517850</v>
      </c>
      <c r="U222" s="175">
        <v>4786250</v>
      </c>
      <c r="V222" s="175" t="s">
        <v>1065</v>
      </c>
      <c r="W222" s="175">
        <f>SQRT((G2838-G$2)^2+(H2838-H$2)^2)</f>
        <v>4822761.3228211906</v>
      </c>
      <c r="X222" s="175">
        <v>553880</v>
      </c>
      <c r="Y222" s="175">
        <v>4790850</v>
      </c>
      <c r="Z222" s="175" t="s">
        <v>1186</v>
      </c>
      <c r="AA222" s="175">
        <f>SQRT((G3444-G$2)^2+(H3444-H$2)^2)</f>
        <v>4814182.9716993514</v>
      </c>
      <c r="AB222" s="175">
        <v>517850</v>
      </c>
      <c r="AC222" s="175">
        <v>4786250</v>
      </c>
      <c r="AD222" s="175" t="s">
        <v>1065</v>
      </c>
      <c r="AE222" s="175">
        <f>SQRT((G3381-G$2)^2+(H3381-H$2)^2)</f>
        <v>4818802.0733891949</v>
      </c>
      <c r="AF222" s="175">
        <v>511670</v>
      </c>
      <c r="AG222" s="175">
        <v>4791560</v>
      </c>
      <c r="AH222" s="175" t="s">
        <v>1176</v>
      </c>
      <c r="AI222" s="175">
        <f>SQRT((G992-G$2)^2+(H992-H$2)^2)</f>
        <v>4781202.8821142903</v>
      </c>
      <c r="AJ222" s="175">
        <v>555723</v>
      </c>
      <c r="AK222" s="175">
        <v>4748797</v>
      </c>
      <c r="AL222" s="175" t="s">
        <v>960</v>
      </c>
      <c r="AM222" s="175">
        <f>SQRT((G2816-G$2)^2+(H2816-H$2)^2)</f>
        <v>4775590.9661679566</v>
      </c>
      <c r="AN222" s="175">
        <v>528977</v>
      </c>
      <c r="AO222" s="175">
        <v>4746204</v>
      </c>
      <c r="AP222" s="175" t="s">
        <v>1062</v>
      </c>
      <c r="AQ222" s="175">
        <f>SQRT((G2670-G$2)^2+(H2670-H$2)^2)</f>
        <v>4815756.1570997341</v>
      </c>
      <c r="AR222" s="175">
        <v>520362</v>
      </c>
      <c r="AS222" s="175">
        <v>4787560</v>
      </c>
      <c r="AT222" s="175" t="s">
        <v>1049</v>
      </c>
      <c r="AU222" s="175">
        <f>SQRT((G2586-G$2)^2+(H2586-H$2)^2)</f>
        <v>4810732.1661494523</v>
      </c>
      <c r="AV222" s="175">
        <v>518395</v>
      </c>
      <c r="AW222" s="175">
        <v>4782720</v>
      </c>
      <c r="AX222" s="175" t="s">
        <v>1044</v>
      </c>
      <c r="AY222" s="175">
        <f>SQRT((G759-G$2)^2+(H759-H$2)^2)</f>
        <v>4818877.8173954571</v>
      </c>
      <c r="AZ222" s="175">
        <v>511681</v>
      </c>
      <c r="BA222" s="175">
        <v>4791635</v>
      </c>
      <c r="BB222" s="175" t="s">
        <v>943</v>
      </c>
      <c r="BC222" s="175">
        <f>SQRT((G911-G$2)^2+(H911-H$2)^2)</f>
        <v>4777395.0062168818</v>
      </c>
      <c r="BD222" s="175">
        <v>523275</v>
      </c>
      <c r="BE222" s="175">
        <v>4748651</v>
      </c>
      <c r="BF222" s="175" t="s">
        <v>956</v>
      </c>
      <c r="BO222" s="175">
        <f>SQRT((G3361-G$2)^2+(H3361-H$2)^2)</f>
        <v>4811529.1976667875</v>
      </c>
      <c r="BP222" s="175">
        <v>524100</v>
      </c>
      <c r="BQ222" s="175">
        <v>4782900</v>
      </c>
      <c r="BR222" s="175" t="s">
        <v>1184</v>
      </c>
      <c r="BS222" s="175">
        <f>SQRT((G3447-G$2)^2+(H3447-H$2)^2)</f>
        <v>4814182.9716993514</v>
      </c>
      <c r="BT222" s="175">
        <v>517850</v>
      </c>
      <c r="BU222" s="175">
        <v>4786250</v>
      </c>
      <c r="BV222" s="175" t="s">
        <v>1065</v>
      </c>
      <c r="BW222" s="175">
        <f>SQRT((G2319-G$2)^2+(H2319-H$2)^2)</f>
        <v>4829594.8887678972</v>
      </c>
      <c r="BX222" s="175">
        <v>579458</v>
      </c>
      <c r="BY222" s="175">
        <v>4794707</v>
      </c>
      <c r="BZ222" s="175" t="s">
        <v>1027</v>
      </c>
      <c r="CA222" s="175">
        <f>SQRT((G3448-G$2)^2+(H3448-H$2)^2)</f>
        <v>4814182.9716993514</v>
      </c>
      <c r="CB222" s="175">
        <v>517850</v>
      </c>
      <c r="CC222" s="175">
        <v>4786250</v>
      </c>
      <c r="CD222" s="175" t="s">
        <v>1065</v>
      </c>
      <c r="CE222" s="175">
        <f>SQRT((G3449-G$2)^2+(H3449-H$2)^2)</f>
        <v>4814182.9716993514</v>
      </c>
      <c r="CF222" s="175">
        <v>517850</v>
      </c>
      <c r="CG222" s="175">
        <v>4786250</v>
      </c>
      <c r="CH222" s="175" t="s">
        <v>1065</v>
      </c>
      <c r="CI222" s="175">
        <f>SQRT((G2840-G$2)^2+(H2840-H$2)^2)</f>
        <v>4822761.3228211906</v>
      </c>
      <c r="CJ222" s="175">
        <v>553880</v>
      </c>
      <c r="CK222" s="175">
        <v>4790850</v>
      </c>
      <c r="CL222" s="175" t="s">
        <v>1186</v>
      </c>
      <c r="CM222" s="175">
        <f>SQRT((G3450-G$2)^2+(H3450-H$2)^2)</f>
        <v>4814182.9716993514</v>
      </c>
      <c r="CN222" s="175">
        <v>517850</v>
      </c>
      <c r="CO222" s="175">
        <v>4786250</v>
      </c>
      <c r="CP222" s="175" t="s">
        <v>1065</v>
      </c>
      <c r="CQ222" s="175">
        <f>SQRT((G3451-G$2)^2+(H3451-H$2)^2)</f>
        <v>4814182.9716993514</v>
      </c>
      <c r="CR222" s="175">
        <v>517850</v>
      </c>
      <c r="CS222" s="175">
        <v>4786250</v>
      </c>
      <c r="CT222" s="175" t="s">
        <v>1065</v>
      </c>
      <c r="CU222" s="175">
        <f>SQRT((G3452-G$2)^2+(H3452-H$2)^2)</f>
        <v>4814182.9716993514</v>
      </c>
      <c r="CV222" s="175">
        <v>517850</v>
      </c>
      <c r="CW222" s="175">
        <v>4786250</v>
      </c>
      <c r="CX222" s="175" t="s">
        <v>1065</v>
      </c>
      <c r="CY222" s="175">
        <f>SQRT((G3453-G$2)^2+(H3453-H$2)^2)</f>
        <v>4814182.9716993514</v>
      </c>
      <c r="CZ222" s="175">
        <v>517850</v>
      </c>
      <c r="DA222" s="175">
        <v>4786250</v>
      </c>
      <c r="DB222" s="175" t="s">
        <v>1065</v>
      </c>
      <c r="DC222" s="175">
        <f>SQRT((G3454-G$2)^2+(H3454-H$2)^2)</f>
        <v>4814182.9716993514</v>
      </c>
      <c r="DD222" s="175">
        <v>517850</v>
      </c>
      <c r="DE222" s="175">
        <v>4786250</v>
      </c>
      <c r="DF222" s="175" t="s">
        <v>1065</v>
      </c>
      <c r="DG222" s="175">
        <f>SQRT((G3455-G$2)^2+(H3455-H$2)^2)</f>
        <v>4814182.9716993514</v>
      </c>
      <c r="DH222" s="175">
        <v>517850</v>
      </c>
      <c r="DI222" s="175">
        <v>4786250</v>
      </c>
      <c r="DJ222" s="175" t="s">
        <v>1065</v>
      </c>
      <c r="DK222" s="175">
        <f>SQRT((G3413-G$2)^2+(H3413-H$2)^2)</f>
        <v>4818802.0733891949</v>
      </c>
      <c r="DL222" s="175">
        <v>511670</v>
      </c>
      <c r="DM222" s="175">
        <v>4791560</v>
      </c>
      <c r="DN222" s="175" t="s">
        <v>1176</v>
      </c>
      <c r="DO222" s="175">
        <f>SQRT((G3411-G$2)^2+(H3411-H$2)^2)</f>
        <v>4818802.0733891949</v>
      </c>
      <c r="DP222" s="175">
        <v>511670</v>
      </c>
      <c r="DQ222" s="175">
        <v>4791560</v>
      </c>
      <c r="DR222" s="175" t="s">
        <v>1176</v>
      </c>
      <c r="DS222" s="175">
        <f>SQRT((G3410-G$2)^2+(H3410-H$2)^2)</f>
        <v>4818802.0733891949</v>
      </c>
      <c r="DT222" s="175">
        <v>511670</v>
      </c>
      <c r="DU222" s="175">
        <v>4791560</v>
      </c>
      <c r="DV222" s="175" t="s">
        <v>1176</v>
      </c>
      <c r="DW222" s="175">
        <f>SQRT((G3456-G$2)^2+(H3456-H$2)^2)</f>
        <v>4814182.9716993514</v>
      </c>
      <c r="DX222" s="175">
        <v>517850</v>
      </c>
      <c r="DY222" s="175">
        <v>4786250</v>
      </c>
      <c r="DZ222" s="175" t="s">
        <v>1065</v>
      </c>
      <c r="EA222" s="175">
        <f>SQRT((G3412-G$2)^2+(H3412-H$2)^2)</f>
        <v>4818802.0733891949</v>
      </c>
      <c r="EB222" s="175">
        <v>511670</v>
      </c>
      <c r="EC222" s="175">
        <v>4791560</v>
      </c>
      <c r="ED222" s="175" t="s">
        <v>1176</v>
      </c>
    </row>
    <row r="223" spans="1:134" ht="13.2" x14ac:dyDescent="0.25">
      <c r="A223" s="176">
        <f t="shared" si="6"/>
        <v>4827918.6458265847</v>
      </c>
      <c r="B223" s="249" t="s">
        <v>873</v>
      </c>
      <c r="C223" s="258" t="s">
        <v>226</v>
      </c>
      <c r="D223" s="249" t="s">
        <v>266</v>
      </c>
      <c r="E223" s="249" t="s">
        <v>267</v>
      </c>
      <c r="F223" s="249" t="s">
        <v>268</v>
      </c>
      <c r="G223" s="254">
        <v>500708</v>
      </c>
      <c r="H223" s="254">
        <v>4801884</v>
      </c>
      <c r="I223" s="184" t="e">
        <f>VLOOKUP(LEFT(C223,6),#REF!,3,0)</f>
        <v>#REF!</v>
      </c>
      <c r="K223" s="175">
        <f>SQRT((G3493-G$2)^2+(H3493-H$2)^2)</f>
        <v>4798010.0645996984</v>
      </c>
      <c r="L223" s="175">
        <v>559300</v>
      </c>
      <c r="M223" s="175">
        <v>4765300</v>
      </c>
      <c r="N223" s="175" t="s">
        <v>1066</v>
      </c>
      <c r="O223" s="175">
        <f>SQRT((G3490-G$2)^2+(H3490-H$2)^2)</f>
        <v>4798010.0645996984</v>
      </c>
      <c r="P223" s="175">
        <v>559300</v>
      </c>
      <c r="Q223" s="175">
        <v>4765300</v>
      </c>
      <c r="R223" s="175" t="s">
        <v>1066</v>
      </c>
      <c r="S223" s="175">
        <f>SQRT((G3491-G$2)^2+(H3491-H$2)^2)</f>
        <v>4798010.0645996984</v>
      </c>
      <c r="T223" s="175">
        <v>559300</v>
      </c>
      <c r="U223" s="175">
        <v>4765300</v>
      </c>
      <c r="V223" s="175" t="s">
        <v>1066</v>
      </c>
      <c r="W223" s="175">
        <f>SQRT((G2886-G$2)^2+(H2886-H$2)^2)</f>
        <v>4772481.6134690344</v>
      </c>
      <c r="X223" s="175">
        <v>521530</v>
      </c>
      <c r="Y223" s="175">
        <v>4743900</v>
      </c>
      <c r="Z223" s="175" t="s">
        <v>1199</v>
      </c>
      <c r="AA223" s="175">
        <f>SQRT((G3492-G$2)^2+(H3492-H$2)^2)</f>
        <v>4798010.0645996984</v>
      </c>
      <c r="AB223" s="175">
        <v>559300</v>
      </c>
      <c r="AC223" s="175">
        <v>4765300</v>
      </c>
      <c r="AD223" s="175" t="s">
        <v>1066</v>
      </c>
      <c r="AE223" s="175">
        <f>SQRT((G3429-G$2)^2+(H3429-H$2)^2)</f>
        <v>4814182.9716993514</v>
      </c>
      <c r="AF223" s="175">
        <v>517850</v>
      </c>
      <c r="AG223" s="175">
        <v>4786250</v>
      </c>
      <c r="AH223" s="175" t="s">
        <v>1065</v>
      </c>
      <c r="AI223" s="175">
        <f>SQRT((G1008-G$2)^2+(H1008-H$2)^2)</f>
        <v>4775658.7415746115</v>
      </c>
      <c r="AJ223" s="175">
        <v>548177</v>
      </c>
      <c r="AK223" s="175">
        <v>4744093</v>
      </c>
      <c r="AL223" s="175" t="s">
        <v>961</v>
      </c>
      <c r="AM223" s="175">
        <f>SQRT((G2827-G$2)^2+(H2827-H$2)^2)</f>
        <v>4831633.3511788743</v>
      </c>
      <c r="AN223" s="175">
        <v>582268</v>
      </c>
      <c r="AO223" s="175">
        <v>4796420</v>
      </c>
      <c r="AP223" s="175" t="s">
        <v>1063</v>
      </c>
      <c r="AQ223" s="175">
        <f>SQRT((G2700-G$2)^2+(H2700-H$2)^2)</f>
        <v>4816845.0364862271</v>
      </c>
      <c r="AR223" s="175">
        <v>503201</v>
      </c>
      <c r="AS223" s="175">
        <v>4790489</v>
      </c>
      <c r="AT223" s="175" t="s">
        <v>1050</v>
      </c>
      <c r="AU223" s="175">
        <f>SQRT((G2594-G$2)^2+(H2594-H$2)^2)</f>
        <v>4822607.5357631994</v>
      </c>
      <c r="AV223" s="175">
        <v>581180</v>
      </c>
      <c r="AW223" s="175">
        <v>4787460</v>
      </c>
      <c r="AX223" s="175" t="s">
        <v>1045</v>
      </c>
      <c r="AY223" s="175">
        <f>SQRT((G770-G$2)^2+(H770-H$2)^2)</f>
        <v>4808723.6865280587</v>
      </c>
      <c r="AZ223" s="175">
        <v>507920</v>
      </c>
      <c r="BA223" s="175">
        <v>4781824</v>
      </c>
      <c r="BB223" s="175" t="s">
        <v>944</v>
      </c>
      <c r="BC223" s="175">
        <f>SQRT((G942-G$2)^2+(H942-H$2)^2)</f>
        <v>4775299.7568149585</v>
      </c>
      <c r="BD223" s="175">
        <v>551779</v>
      </c>
      <c r="BE223" s="175">
        <v>4743314</v>
      </c>
      <c r="BF223" s="175" t="s">
        <v>957</v>
      </c>
      <c r="BO223" s="175">
        <f>SQRT((G3409-G$2)^2+(H3409-H$2)^2)</f>
        <v>4818802.0733891949</v>
      </c>
      <c r="BP223" s="175">
        <v>511670</v>
      </c>
      <c r="BQ223" s="175">
        <v>4791560</v>
      </c>
      <c r="BR223" s="175" t="s">
        <v>1176</v>
      </c>
      <c r="BS223" s="175">
        <f>SQRT((G3495-G$2)^2+(H3495-H$2)^2)</f>
        <v>4798010.0645996984</v>
      </c>
      <c r="BT223" s="175">
        <v>559300</v>
      </c>
      <c r="BU223" s="175">
        <v>4765300</v>
      </c>
      <c r="BV223" s="175" t="s">
        <v>1066</v>
      </c>
      <c r="BW223" s="175">
        <f>SQRT((G2392-G$2)^2+(H2392-H$2)^2)</f>
        <v>4829598.1070581842</v>
      </c>
      <c r="BX223" s="175">
        <v>579460</v>
      </c>
      <c r="BY223" s="175">
        <v>4794710</v>
      </c>
      <c r="BZ223" s="175" t="s">
        <v>1031</v>
      </c>
      <c r="CA223" s="175">
        <f>SQRT((G3496-G$2)^2+(H3496-H$2)^2)</f>
        <v>4798010.0645996984</v>
      </c>
      <c r="CB223" s="175">
        <v>559300</v>
      </c>
      <c r="CC223" s="175">
        <v>4765300</v>
      </c>
      <c r="CD223" s="175" t="s">
        <v>1066</v>
      </c>
      <c r="CE223" s="175">
        <f>SQRT((G3497-G$2)^2+(H3497-H$2)^2)</f>
        <v>4798010.0645996984</v>
      </c>
      <c r="CF223" s="175">
        <v>559300</v>
      </c>
      <c r="CG223" s="175">
        <v>4765300</v>
      </c>
      <c r="CH223" s="175" t="s">
        <v>1066</v>
      </c>
      <c r="CI223" s="175">
        <f>SQRT((G2888-G$2)^2+(H2888-H$2)^2)</f>
        <v>4772481.6134690344</v>
      </c>
      <c r="CJ223" s="175">
        <v>521530</v>
      </c>
      <c r="CK223" s="175">
        <v>4743900</v>
      </c>
      <c r="CL223" s="175" t="s">
        <v>1199</v>
      </c>
      <c r="CM223" s="175">
        <f>SQRT((G3498-G$2)^2+(H3498-H$2)^2)</f>
        <v>4798010.0645996984</v>
      </c>
      <c r="CN223" s="175">
        <v>559300</v>
      </c>
      <c r="CO223" s="175">
        <v>4765300</v>
      </c>
      <c r="CP223" s="175" t="s">
        <v>1066</v>
      </c>
      <c r="CQ223" s="175">
        <f>SQRT((G3499-G$2)^2+(H3499-H$2)^2)</f>
        <v>4798010.0645996984</v>
      </c>
      <c r="CR223" s="175">
        <v>559300</v>
      </c>
      <c r="CS223" s="175">
        <v>4765300</v>
      </c>
      <c r="CT223" s="175" t="s">
        <v>1066</v>
      </c>
      <c r="CU223" s="175">
        <f>SQRT((G3500-G$2)^2+(H3500-H$2)^2)</f>
        <v>4798010.0645996984</v>
      </c>
      <c r="CV223" s="175">
        <v>559300</v>
      </c>
      <c r="CW223" s="175">
        <v>4765300</v>
      </c>
      <c r="CX223" s="175" t="s">
        <v>1066</v>
      </c>
      <c r="CY223" s="175">
        <f>SQRT((G3501-G$2)^2+(H3501-H$2)^2)</f>
        <v>4798010.0645996984</v>
      </c>
      <c r="CZ223" s="175">
        <v>559300</v>
      </c>
      <c r="DA223" s="175">
        <v>4765300</v>
      </c>
      <c r="DB223" s="175" t="s">
        <v>1066</v>
      </c>
      <c r="DC223" s="175">
        <f>SQRT((G3502-G$2)^2+(H3502-H$2)^2)</f>
        <v>4798010.0645996984</v>
      </c>
      <c r="DD223" s="175">
        <v>559300</v>
      </c>
      <c r="DE223" s="175">
        <v>4765300</v>
      </c>
      <c r="DF223" s="175" t="s">
        <v>1066</v>
      </c>
      <c r="DG223" s="175">
        <f>SQRT((G3503-G$2)^2+(H3503-H$2)^2)</f>
        <v>4798010.0645996984</v>
      </c>
      <c r="DH223" s="175">
        <v>559300</v>
      </c>
      <c r="DI223" s="175">
        <v>4765300</v>
      </c>
      <c r="DJ223" s="175" t="s">
        <v>1066</v>
      </c>
      <c r="DK223" s="175">
        <f>SQRT((G3461-G$2)^2+(H3461-H$2)^2)</f>
        <v>4814182.9716993514</v>
      </c>
      <c r="DL223" s="175">
        <v>517850</v>
      </c>
      <c r="DM223" s="175">
        <v>4786250</v>
      </c>
      <c r="DN223" s="175" t="s">
        <v>1065</v>
      </c>
      <c r="DO223" s="175">
        <f>SQRT((G3459-G$2)^2+(H3459-H$2)^2)</f>
        <v>4814182.9716993514</v>
      </c>
      <c r="DP223" s="175">
        <v>517850</v>
      </c>
      <c r="DQ223" s="175">
        <v>4786250</v>
      </c>
      <c r="DR223" s="175" t="s">
        <v>1065</v>
      </c>
      <c r="DS223" s="175">
        <f>SQRT((G3458-G$2)^2+(H3458-H$2)^2)</f>
        <v>4814182.9716993514</v>
      </c>
      <c r="DT223" s="175">
        <v>517850</v>
      </c>
      <c r="DU223" s="175">
        <v>4786250</v>
      </c>
      <c r="DV223" s="175" t="s">
        <v>1065</v>
      </c>
      <c r="DW223" s="175">
        <f>SQRT((G3504-G$2)^2+(H3504-H$2)^2)</f>
        <v>4798010.0645996984</v>
      </c>
      <c r="DX223" s="175">
        <v>559300</v>
      </c>
      <c r="DY223" s="175">
        <v>4765300</v>
      </c>
      <c r="DZ223" s="175" t="s">
        <v>1066</v>
      </c>
      <c r="EA223" s="175">
        <f>SQRT((G3460-G$2)^2+(H3460-H$2)^2)</f>
        <v>4814182.9716993514</v>
      </c>
      <c r="EB223" s="175">
        <v>517850</v>
      </c>
      <c r="EC223" s="175">
        <v>4786250</v>
      </c>
      <c r="ED223" s="175" t="s">
        <v>1065</v>
      </c>
    </row>
    <row r="224" spans="1:134" ht="13.2" x14ac:dyDescent="0.25">
      <c r="A224" s="176">
        <f t="shared" si="6"/>
        <v>4827918.6458265847</v>
      </c>
      <c r="B224" s="249" t="s">
        <v>873</v>
      </c>
      <c r="C224" s="258" t="s">
        <v>390</v>
      </c>
      <c r="D224" s="249" t="s">
        <v>266</v>
      </c>
      <c r="E224" s="249" t="s">
        <v>267</v>
      </c>
      <c r="F224" s="249" t="s">
        <v>268</v>
      </c>
      <c r="G224" s="254">
        <v>500708</v>
      </c>
      <c r="H224" s="254">
        <v>4801884</v>
      </c>
      <c r="I224" s="184" t="e">
        <f>VLOOKUP(LEFT(C224,6),#REF!,3,0)</f>
        <v>#REF!</v>
      </c>
      <c r="K224" s="175">
        <f>SQRT((G3541-G$2)^2+(H3541-H$2)^2)</f>
        <v>4806321.0787982112</v>
      </c>
      <c r="L224" s="175">
        <v>489300</v>
      </c>
      <c r="M224" s="175">
        <v>4781350</v>
      </c>
      <c r="N224" s="175" t="s">
        <v>1067</v>
      </c>
      <c r="O224" s="175">
        <f>SQRT((G3538-G$2)^2+(H3538-H$2)^2)</f>
        <v>4806321.0787982112</v>
      </c>
      <c r="P224" s="175">
        <v>489300</v>
      </c>
      <c r="Q224" s="175">
        <v>4781350</v>
      </c>
      <c r="R224" s="175" t="s">
        <v>1067</v>
      </c>
      <c r="S224" s="175">
        <f>SQRT((G3539-G$2)^2+(H3539-H$2)^2)</f>
        <v>4806321.0787982112</v>
      </c>
      <c r="T224" s="175">
        <v>489300</v>
      </c>
      <c r="U224" s="175">
        <v>4781350</v>
      </c>
      <c r="V224" s="175" t="s">
        <v>1067</v>
      </c>
      <c r="W224" s="175">
        <f>SQRT((G2934-G$2)^2+(H2934-H$2)^2)</f>
        <v>4784144.4134662151</v>
      </c>
      <c r="X224" s="175">
        <v>528800</v>
      </c>
      <c r="Y224" s="175">
        <v>4754830</v>
      </c>
      <c r="Z224" s="175" t="s">
        <v>1180</v>
      </c>
      <c r="AA224" s="175">
        <f>SQRT((G3540-G$2)^2+(H3540-H$2)^2)</f>
        <v>4806321.0787982112</v>
      </c>
      <c r="AB224" s="175">
        <v>489300</v>
      </c>
      <c r="AC224" s="175">
        <v>4781350</v>
      </c>
      <c r="AD224" s="175" t="s">
        <v>1067</v>
      </c>
      <c r="AE224" s="175">
        <f>SQRT((G3477-G$2)^2+(H3477-H$2)^2)</f>
        <v>4798010.0645996984</v>
      </c>
      <c r="AF224" s="175">
        <v>559300</v>
      </c>
      <c r="AG224" s="175">
        <v>4765300</v>
      </c>
      <c r="AH224" s="175" t="s">
        <v>1066</v>
      </c>
      <c r="AI224" s="175">
        <f>SQRT((G1049-G$2)^2+(H1049-H$2)^2)</f>
        <v>4809349.2936207075</v>
      </c>
      <c r="AJ224" s="175">
        <v>531455</v>
      </c>
      <c r="AK224" s="175">
        <v>4779895</v>
      </c>
      <c r="AL224" s="175" t="s">
        <v>963</v>
      </c>
      <c r="AQ224" s="175">
        <f>SQRT((G2711-G$2)^2+(H2711-H$2)^2)</f>
        <v>4820323.8727800231</v>
      </c>
      <c r="AR224" s="175">
        <v>496187</v>
      </c>
      <c r="AS224" s="175">
        <v>4794718</v>
      </c>
      <c r="AT224" s="175" t="s">
        <v>1051</v>
      </c>
      <c r="AU224" s="175">
        <f>SQRT((G2600-G$2)^2+(H2600-H$2)^2)</f>
        <v>4822607.5357631994</v>
      </c>
      <c r="AV224" s="175">
        <v>581180</v>
      </c>
      <c r="AW224" s="175">
        <v>4787460</v>
      </c>
      <c r="AX224" s="175" t="s">
        <v>1046</v>
      </c>
      <c r="AY224" s="175">
        <f>SQRT((G789-G$2)^2+(H789-H$2)^2)</f>
        <v>4818832.3962815935</v>
      </c>
      <c r="AZ224" s="175">
        <v>511787</v>
      </c>
      <c r="BA224" s="175">
        <v>4791578</v>
      </c>
      <c r="BB224" s="175" t="s">
        <v>945</v>
      </c>
      <c r="BC224" s="175">
        <f>SQRT((G969-G$2)^2+(H969-H$2)^2)</f>
        <v>4775726.8155753007</v>
      </c>
      <c r="BD224" s="175">
        <v>529046</v>
      </c>
      <c r="BE224" s="175">
        <v>4746333</v>
      </c>
      <c r="BF224" s="175" t="s">
        <v>959</v>
      </c>
      <c r="BO224" s="175">
        <f>SQRT((G3457-G$2)^2+(H3457-H$2)^2)</f>
        <v>4814182.9716993514</v>
      </c>
      <c r="BP224" s="175">
        <v>517850</v>
      </c>
      <c r="BQ224" s="175">
        <v>4786250</v>
      </c>
      <c r="BR224" s="175" t="s">
        <v>1065</v>
      </c>
      <c r="BS224" s="175">
        <f>SQRT((G3543-G$2)^2+(H3543-H$2)^2)</f>
        <v>4806321.0787982112</v>
      </c>
      <c r="BT224" s="175">
        <v>489300</v>
      </c>
      <c r="BU224" s="175">
        <v>4781350</v>
      </c>
      <c r="BV224" s="175" t="s">
        <v>1067</v>
      </c>
      <c r="BW224" s="175">
        <f>SQRT((G2723-G$2)^2+(H2723-H$2)^2)</f>
        <v>4815350.3013600167</v>
      </c>
      <c r="BX224" s="175">
        <v>508578</v>
      </c>
      <c r="BY224" s="175">
        <v>4788418</v>
      </c>
      <c r="BZ224" s="175" t="s">
        <v>1052</v>
      </c>
      <c r="CA224" s="175">
        <f>SQRT((G3544-G$2)^2+(H3544-H$2)^2)</f>
        <v>4806321.0787982112</v>
      </c>
      <c r="CB224" s="175">
        <v>489300</v>
      </c>
      <c r="CC224" s="175">
        <v>4781350</v>
      </c>
      <c r="CD224" s="175" t="s">
        <v>1067</v>
      </c>
      <c r="CE224" s="175">
        <f>SQRT((G3545-G$2)^2+(H3545-H$2)^2)</f>
        <v>4806321.0787982112</v>
      </c>
      <c r="CF224" s="175">
        <v>489300</v>
      </c>
      <c r="CG224" s="175">
        <v>4781350</v>
      </c>
      <c r="CH224" s="175" t="s">
        <v>1067</v>
      </c>
      <c r="CI224" s="175">
        <f>SQRT((G2936-G$2)^2+(H2936-H$2)^2)</f>
        <v>4784144.4134662151</v>
      </c>
      <c r="CJ224" s="175">
        <v>528800</v>
      </c>
      <c r="CK224" s="175">
        <v>4754830</v>
      </c>
      <c r="CL224" s="175" t="s">
        <v>1180</v>
      </c>
      <c r="CM224" s="175">
        <f>SQRT((G3546-G$2)^2+(H3546-H$2)^2)</f>
        <v>4806321.0787982112</v>
      </c>
      <c r="CN224" s="175">
        <v>489300</v>
      </c>
      <c r="CO224" s="175">
        <v>4781350</v>
      </c>
      <c r="CP224" s="175" t="s">
        <v>1067</v>
      </c>
      <c r="CQ224" s="175">
        <f>SQRT((G3547-G$2)^2+(H3547-H$2)^2)</f>
        <v>4806321.0787982112</v>
      </c>
      <c r="CR224" s="175">
        <v>489300</v>
      </c>
      <c r="CS224" s="175">
        <v>4781350</v>
      </c>
      <c r="CT224" s="175" t="s">
        <v>1067</v>
      </c>
      <c r="CU224" s="175">
        <f>SQRT((G3548-G$2)^2+(H3548-H$2)^2)</f>
        <v>4806321.0787982112</v>
      </c>
      <c r="CV224" s="175">
        <v>489300</v>
      </c>
      <c r="CW224" s="175">
        <v>4781350</v>
      </c>
      <c r="CX224" s="175" t="s">
        <v>1067</v>
      </c>
      <c r="CY224" s="175">
        <f>SQRT((G3549-G$2)^2+(H3549-H$2)^2)</f>
        <v>4806321.0787982112</v>
      </c>
      <c r="CZ224" s="175">
        <v>489300</v>
      </c>
      <c r="DA224" s="175">
        <v>4781350</v>
      </c>
      <c r="DB224" s="175" t="s">
        <v>1067</v>
      </c>
      <c r="DC224" s="175">
        <f>SQRT((G3550-G$2)^2+(H3550-H$2)^2)</f>
        <v>4806321.0787982112</v>
      </c>
      <c r="DD224" s="175">
        <v>489300</v>
      </c>
      <c r="DE224" s="175">
        <v>4781350</v>
      </c>
      <c r="DF224" s="175" t="s">
        <v>1067</v>
      </c>
      <c r="DG224" s="175">
        <f>SQRT((G3551-G$2)^2+(H3551-H$2)^2)</f>
        <v>4806321.0787982112</v>
      </c>
      <c r="DH224" s="175">
        <v>489300</v>
      </c>
      <c r="DI224" s="175">
        <v>4781350</v>
      </c>
      <c r="DJ224" s="175" t="s">
        <v>1067</v>
      </c>
      <c r="DK224" s="175">
        <f>SQRT((G3509-G$2)^2+(H3509-H$2)^2)</f>
        <v>4798010.0645996984</v>
      </c>
      <c r="DL224" s="175">
        <v>559300</v>
      </c>
      <c r="DM224" s="175">
        <v>4765300</v>
      </c>
      <c r="DN224" s="175" t="s">
        <v>1066</v>
      </c>
      <c r="DO224" s="175">
        <f>SQRT((G3507-G$2)^2+(H3507-H$2)^2)</f>
        <v>4798010.0645996984</v>
      </c>
      <c r="DP224" s="175">
        <v>559300</v>
      </c>
      <c r="DQ224" s="175">
        <v>4765300</v>
      </c>
      <c r="DR224" s="175" t="s">
        <v>1066</v>
      </c>
      <c r="DS224" s="175">
        <f>SQRT((G3506-G$2)^2+(H3506-H$2)^2)</f>
        <v>4798010.0645996984</v>
      </c>
      <c r="DT224" s="175">
        <v>559300</v>
      </c>
      <c r="DU224" s="175">
        <v>4765300</v>
      </c>
      <c r="DV224" s="175" t="s">
        <v>1066</v>
      </c>
      <c r="DW224" s="175">
        <f>SQRT((G3552-G$2)^2+(H3552-H$2)^2)</f>
        <v>4806321.0787982112</v>
      </c>
      <c r="DX224" s="175">
        <v>489300</v>
      </c>
      <c r="DY224" s="175">
        <v>4781350</v>
      </c>
      <c r="DZ224" s="175" t="s">
        <v>1067</v>
      </c>
      <c r="EA224" s="175">
        <f>SQRT((G3508-G$2)^2+(H3508-H$2)^2)</f>
        <v>4798010.0645996984</v>
      </c>
      <c r="EB224" s="175">
        <v>559300</v>
      </c>
      <c r="EC224" s="175">
        <v>4765300</v>
      </c>
      <c r="ED224" s="175" t="s">
        <v>1066</v>
      </c>
    </row>
    <row r="225" spans="1:134" ht="13.2" x14ac:dyDescent="0.25">
      <c r="A225" s="176">
        <f t="shared" si="6"/>
        <v>4827918.6458265847</v>
      </c>
      <c r="B225" s="249" t="s">
        <v>873</v>
      </c>
      <c r="C225" s="258" t="s">
        <v>365</v>
      </c>
      <c r="D225" s="249" t="s">
        <v>266</v>
      </c>
      <c r="E225" s="249" t="s">
        <v>267</v>
      </c>
      <c r="F225" s="249" t="s">
        <v>268</v>
      </c>
      <c r="G225" s="254">
        <v>500708</v>
      </c>
      <c r="H225" s="254">
        <v>4801884</v>
      </c>
      <c r="I225" s="184" t="e">
        <f>VLOOKUP(LEFT(C225,6),#REF!,3,0)</f>
        <v>#REF!</v>
      </c>
      <c r="K225" s="175">
        <f>SQRT((G3589-G$2)^2+(H3589-H$2)^2)</f>
        <v>4834152.4575151745</v>
      </c>
      <c r="L225" s="175">
        <v>593350</v>
      </c>
      <c r="M225" s="175">
        <v>4797600</v>
      </c>
      <c r="N225" s="175" t="s">
        <v>1068</v>
      </c>
      <c r="O225" s="175">
        <f>SQRT((G3586-G$2)^2+(H3586-H$2)^2)</f>
        <v>4834152.4575151745</v>
      </c>
      <c r="P225" s="175">
        <v>593350</v>
      </c>
      <c r="Q225" s="175">
        <v>4797600</v>
      </c>
      <c r="R225" s="175" t="s">
        <v>1068</v>
      </c>
      <c r="S225" s="175">
        <f>SQRT((G3587-G$2)^2+(H3587-H$2)^2)</f>
        <v>4834152.4575151745</v>
      </c>
      <c r="T225" s="175">
        <v>593350</v>
      </c>
      <c r="U225" s="175">
        <v>4797600</v>
      </c>
      <c r="V225" s="175" t="s">
        <v>1068</v>
      </c>
      <c r="W225" s="175">
        <f>SQRT((G2982-G$2)^2+(H2982-H$2)^2)</f>
        <v>4795816.0447174162</v>
      </c>
      <c r="X225" s="175">
        <v>561263</v>
      </c>
      <c r="Y225" s="175">
        <v>4762860</v>
      </c>
      <c r="Z225" s="175" t="s">
        <v>1064</v>
      </c>
      <c r="AA225" s="175">
        <f>SQRT((G3588-G$2)^2+(H3588-H$2)^2)</f>
        <v>4834152.4575151745</v>
      </c>
      <c r="AB225" s="175">
        <v>593350</v>
      </c>
      <c r="AC225" s="175">
        <v>4797600</v>
      </c>
      <c r="AD225" s="175" t="s">
        <v>1068</v>
      </c>
      <c r="AE225" s="175">
        <f>SQRT((G3525-G$2)^2+(H3525-H$2)^2)</f>
        <v>4806321.0787982112</v>
      </c>
      <c r="AF225" s="175">
        <v>489300</v>
      </c>
      <c r="AG225" s="175">
        <v>4781350</v>
      </c>
      <c r="AH225" s="175" t="s">
        <v>1067</v>
      </c>
      <c r="AI225" s="175">
        <f>SQRT((G1078-G$2)^2+(H1078-H$2)^2)</f>
        <v>4819814.2395288432</v>
      </c>
      <c r="AJ225" s="175">
        <v>505174</v>
      </c>
      <c r="AK225" s="175">
        <v>4793267</v>
      </c>
      <c r="AL225" s="175" t="s">
        <v>965</v>
      </c>
      <c r="AQ225" s="175">
        <f>SQRT((G2722-G$2)^2+(H2722-H$2)^2)</f>
        <v>4815350.3013600167</v>
      </c>
      <c r="AR225" s="175">
        <v>508578</v>
      </c>
      <c r="AS225" s="175">
        <v>4788418</v>
      </c>
      <c r="AT225" s="175" t="s">
        <v>1052</v>
      </c>
      <c r="AU225" s="175">
        <f>SQRT((G2608-G$2)^2+(H2608-H$2)^2)</f>
        <v>4774552.2497013267</v>
      </c>
      <c r="AV225" s="175">
        <v>524118</v>
      </c>
      <c r="AW225" s="175">
        <v>4745698</v>
      </c>
      <c r="AX225" s="175" t="s">
        <v>1047</v>
      </c>
      <c r="AY225" s="175">
        <f>SQRT((G802-G$2)^2+(H802-H$2)^2)</f>
        <v>4824556.9194830731</v>
      </c>
      <c r="AZ225" s="175">
        <v>577374</v>
      </c>
      <c r="BA225" s="175">
        <v>4789884</v>
      </c>
      <c r="BB225" s="175" t="s">
        <v>946</v>
      </c>
      <c r="BC225" s="175">
        <f>SQRT((G985-G$2)^2+(H985-H$2)^2)</f>
        <v>4781202.8821142903</v>
      </c>
      <c r="BD225" s="175">
        <v>555723</v>
      </c>
      <c r="BE225" s="175">
        <v>4748797</v>
      </c>
      <c r="BF225" s="175" t="s">
        <v>960</v>
      </c>
      <c r="BO225" s="175">
        <f>SQRT((G3505-G$2)^2+(H3505-H$2)^2)</f>
        <v>4798010.0645996984</v>
      </c>
      <c r="BP225" s="175">
        <v>559300</v>
      </c>
      <c r="BQ225" s="175">
        <v>4765300</v>
      </c>
      <c r="BR225" s="175" t="s">
        <v>1066</v>
      </c>
      <c r="BS225" s="175">
        <f>SQRT((G3591-G$2)^2+(H3591-H$2)^2)</f>
        <v>4834152.4575151745</v>
      </c>
      <c r="BT225" s="175">
        <v>593350</v>
      </c>
      <c r="BU225" s="175">
        <v>4797600</v>
      </c>
      <c r="BV225" s="175" t="s">
        <v>1068</v>
      </c>
      <c r="CA225" s="175">
        <f>SQRT((G3592-G$2)^2+(H3592-H$2)^2)</f>
        <v>4834152.4575151745</v>
      </c>
      <c r="CB225" s="175">
        <v>593350</v>
      </c>
      <c r="CC225" s="175">
        <v>4797600</v>
      </c>
      <c r="CD225" s="175" t="s">
        <v>1068</v>
      </c>
      <c r="CE225" s="175">
        <f>SQRT((G3593-G$2)^2+(H3593-H$2)^2)</f>
        <v>4834152.4575151745</v>
      </c>
      <c r="CF225" s="175">
        <v>593350</v>
      </c>
      <c r="CG225" s="175">
        <v>4797600</v>
      </c>
      <c r="CH225" s="175" t="s">
        <v>1068</v>
      </c>
      <c r="CI225" s="175">
        <f>SQRT((G2984-G$2)^2+(H2984-H$2)^2)</f>
        <v>4795816.0447174162</v>
      </c>
      <c r="CJ225" s="175">
        <v>561263</v>
      </c>
      <c r="CK225" s="175">
        <v>4762860</v>
      </c>
      <c r="CL225" s="175" t="s">
        <v>1064</v>
      </c>
      <c r="CM225" s="175">
        <f>SQRT((G3594-G$2)^2+(H3594-H$2)^2)</f>
        <v>4834152.4575151745</v>
      </c>
      <c r="CN225" s="175">
        <v>593350</v>
      </c>
      <c r="CO225" s="175">
        <v>4797600</v>
      </c>
      <c r="CP225" s="175" t="s">
        <v>1068</v>
      </c>
      <c r="CQ225" s="175">
        <f>SQRT((G3595-G$2)^2+(H3595-H$2)^2)</f>
        <v>4834152.4575151745</v>
      </c>
      <c r="CR225" s="175">
        <v>593350</v>
      </c>
      <c r="CS225" s="175">
        <v>4797600</v>
      </c>
      <c r="CT225" s="175" t="s">
        <v>1068</v>
      </c>
      <c r="CU225" s="175">
        <f>SQRT((G3596-G$2)^2+(H3596-H$2)^2)</f>
        <v>4834152.4575151745</v>
      </c>
      <c r="CV225" s="175">
        <v>593350</v>
      </c>
      <c r="CW225" s="175">
        <v>4797600</v>
      </c>
      <c r="CX225" s="175" t="s">
        <v>1068</v>
      </c>
      <c r="CY225" s="175">
        <f>SQRT((G3597-G$2)^2+(H3597-H$2)^2)</f>
        <v>4834152.4575151745</v>
      </c>
      <c r="CZ225" s="175">
        <v>593350</v>
      </c>
      <c r="DA225" s="175">
        <v>4797600</v>
      </c>
      <c r="DB225" s="175" t="s">
        <v>1068</v>
      </c>
      <c r="DC225" s="175">
        <f>SQRT((G3598-G$2)^2+(H3598-H$2)^2)</f>
        <v>4834152.4575151745</v>
      </c>
      <c r="DD225" s="175">
        <v>593350</v>
      </c>
      <c r="DE225" s="175">
        <v>4797600</v>
      </c>
      <c r="DF225" s="175" t="s">
        <v>1068</v>
      </c>
      <c r="DG225" s="175">
        <f>SQRT((G3599-G$2)^2+(H3599-H$2)^2)</f>
        <v>4834152.4575151745</v>
      </c>
      <c r="DH225" s="175">
        <v>593350</v>
      </c>
      <c r="DI225" s="175">
        <v>4797600</v>
      </c>
      <c r="DJ225" s="175" t="s">
        <v>1068</v>
      </c>
      <c r="DK225" s="175">
        <f>SQRT((G3557-G$2)^2+(H3557-H$2)^2)</f>
        <v>4806321.0787982112</v>
      </c>
      <c r="DL225" s="175">
        <v>489300</v>
      </c>
      <c r="DM225" s="175">
        <v>4781350</v>
      </c>
      <c r="DN225" s="175" t="s">
        <v>1067</v>
      </c>
      <c r="DO225" s="175">
        <f>SQRT((G3555-G$2)^2+(H3555-H$2)^2)</f>
        <v>4806321.0787982112</v>
      </c>
      <c r="DP225" s="175">
        <v>489300</v>
      </c>
      <c r="DQ225" s="175">
        <v>4781350</v>
      </c>
      <c r="DR225" s="175" t="s">
        <v>1067</v>
      </c>
      <c r="DS225" s="175">
        <f>SQRT((G3554-G$2)^2+(H3554-H$2)^2)</f>
        <v>4806321.0787982112</v>
      </c>
      <c r="DT225" s="175">
        <v>489300</v>
      </c>
      <c r="DU225" s="175">
        <v>4781350</v>
      </c>
      <c r="DV225" s="175" t="s">
        <v>1067</v>
      </c>
      <c r="DW225" s="175">
        <f>SQRT((G3600-G$2)^2+(H3600-H$2)^2)</f>
        <v>4834152.4575151745</v>
      </c>
      <c r="DX225" s="175">
        <v>593350</v>
      </c>
      <c r="DY225" s="175">
        <v>4797600</v>
      </c>
      <c r="DZ225" s="175" t="s">
        <v>1068</v>
      </c>
      <c r="EA225" s="175">
        <f>SQRT((G3556-G$2)^2+(H3556-H$2)^2)</f>
        <v>4806321.0787982112</v>
      </c>
      <c r="EB225" s="175">
        <v>489300</v>
      </c>
      <c r="EC225" s="175">
        <v>4781350</v>
      </c>
      <c r="ED225" s="175" t="s">
        <v>1067</v>
      </c>
    </row>
    <row r="226" spans="1:134" ht="13.2" x14ac:dyDescent="0.25">
      <c r="A226" s="176">
        <f t="shared" si="6"/>
        <v>4827918.6458265847</v>
      </c>
      <c r="B226" s="249" t="s">
        <v>873</v>
      </c>
      <c r="C226" s="258" t="s">
        <v>366</v>
      </c>
      <c r="D226" s="249" t="s">
        <v>266</v>
      </c>
      <c r="E226" s="249" t="s">
        <v>267</v>
      </c>
      <c r="F226" s="249" t="s">
        <v>268</v>
      </c>
      <c r="G226" s="254">
        <v>500708</v>
      </c>
      <c r="H226" s="254">
        <v>4801884</v>
      </c>
      <c r="I226" s="184" t="e">
        <f>VLOOKUP(LEFT(C226,6),#REF!,3,0)</f>
        <v>#REF!</v>
      </c>
      <c r="K226" s="175">
        <f>SQRT((G3637-G$2)^2+(H3637-H$2)^2)</f>
        <v>4772171.6872824263</v>
      </c>
      <c r="L226" s="175">
        <v>522150</v>
      </c>
      <c r="M226" s="175">
        <v>4743520</v>
      </c>
      <c r="N226" s="175" t="s">
        <v>1172</v>
      </c>
      <c r="O226" s="175">
        <f>SQRT((G3634-G$2)^2+(H3634-H$2)^2)</f>
        <v>4772171.6872824263</v>
      </c>
      <c r="P226" s="175">
        <v>522150</v>
      </c>
      <c r="Q226" s="175">
        <v>4743520</v>
      </c>
      <c r="R226" s="175" t="s">
        <v>1172</v>
      </c>
      <c r="S226" s="175">
        <f>SQRT((G3635-G$2)^2+(H3635-H$2)^2)</f>
        <v>4772171.6872824263</v>
      </c>
      <c r="T226" s="175">
        <v>522150</v>
      </c>
      <c r="U226" s="175">
        <v>4743520</v>
      </c>
      <c r="V226" s="175" t="s">
        <v>1172</v>
      </c>
      <c r="W226" s="175">
        <f>SQRT((G3030-G$2)^2+(H3030-H$2)^2)</f>
        <v>4821790.2155216169</v>
      </c>
      <c r="X226" s="175">
        <v>501400</v>
      </c>
      <c r="Y226" s="175">
        <v>4795650</v>
      </c>
      <c r="Z226" s="175" t="s">
        <v>1188</v>
      </c>
      <c r="AA226" s="175">
        <f>SQRT((G3636-G$2)^2+(H3636-H$2)^2)</f>
        <v>4772171.6872824263</v>
      </c>
      <c r="AB226" s="175">
        <v>522150</v>
      </c>
      <c r="AC226" s="175">
        <v>4743520</v>
      </c>
      <c r="AD226" s="175" t="s">
        <v>1172</v>
      </c>
      <c r="AE226" s="175">
        <f>SQRT((G3573-G$2)^2+(H3573-H$2)^2)</f>
        <v>4834152.4575151745</v>
      </c>
      <c r="AF226" s="175">
        <v>593350</v>
      </c>
      <c r="AG226" s="175">
        <v>4797600</v>
      </c>
      <c r="AH226" s="175" t="s">
        <v>1068</v>
      </c>
      <c r="AI226" s="175">
        <f>SQRT((G1101-G$2)^2+(H1101-H$2)^2)</f>
        <v>4821847.535895966</v>
      </c>
      <c r="AJ226" s="175">
        <v>500851</v>
      </c>
      <c r="AK226" s="175">
        <v>4795765</v>
      </c>
      <c r="AL226" s="175" t="s">
        <v>966</v>
      </c>
      <c r="AQ226" s="175">
        <f>SQRT((G2729-G$2)^2+(H2729-H$2)^2)</f>
        <v>4804583.7255372079</v>
      </c>
      <c r="AR226" s="175">
        <v>482409</v>
      </c>
      <c r="AS226" s="175">
        <v>4780304</v>
      </c>
      <c r="AT226" s="175" t="s">
        <v>1053</v>
      </c>
      <c r="AU226" s="175">
        <f>SQRT((G2641-G$2)^2+(H2641-H$2)^2)</f>
        <v>4815259.6116670594</v>
      </c>
      <c r="AV226" s="175">
        <v>520054</v>
      </c>
      <c r="AW226" s="175">
        <v>4787094</v>
      </c>
      <c r="AX226" s="175" t="s">
        <v>1048</v>
      </c>
      <c r="AY226" s="175">
        <f>SQRT((G811-G$2)^2+(H811-H$2)^2)</f>
        <v>4817802.2703191135</v>
      </c>
      <c r="AZ226" s="175">
        <v>576996</v>
      </c>
      <c r="BA226" s="175">
        <v>4783126</v>
      </c>
      <c r="BB226" s="175" t="s">
        <v>947</v>
      </c>
      <c r="BC226" s="175">
        <f>SQRT((G1039-G$2)^2+(H1039-H$2)^2)</f>
        <v>4809349.2936207075</v>
      </c>
      <c r="BD226" s="175">
        <v>531455</v>
      </c>
      <c r="BE226" s="175">
        <v>4779895</v>
      </c>
      <c r="BF226" s="175" t="s">
        <v>963</v>
      </c>
      <c r="BO226" s="175">
        <f>SQRT((G3553-G$2)^2+(H3553-H$2)^2)</f>
        <v>4806321.0787982112</v>
      </c>
      <c r="BP226" s="175">
        <v>489300</v>
      </c>
      <c r="BQ226" s="175">
        <v>4781350</v>
      </c>
      <c r="BR226" s="175" t="s">
        <v>1067</v>
      </c>
      <c r="BS226" s="175">
        <f>SQRT((G3639-G$2)^2+(H3639-H$2)^2)</f>
        <v>4772171.6872824263</v>
      </c>
      <c r="BT226" s="175">
        <v>522150</v>
      </c>
      <c r="BU226" s="175">
        <v>4743520</v>
      </c>
      <c r="BV226" s="175" t="s">
        <v>1172</v>
      </c>
      <c r="CA226" s="175">
        <f>SQRT((G3640-G$2)^2+(H3640-H$2)^2)</f>
        <v>4772171.6872824263</v>
      </c>
      <c r="CB226" s="175">
        <v>522150</v>
      </c>
      <c r="CC226" s="175">
        <v>4743520</v>
      </c>
      <c r="CD226" s="175" t="s">
        <v>1172</v>
      </c>
      <c r="CE226" s="175">
        <f>SQRT((G3641-G$2)^2+(H3641-H$2)^2)</f>
        <v>4772171.6872824263</v>
      </c>
      <c r="CF226" s="175">
        <v>522150</v>
      </c>
      <c r="CG226" s="175">
        <v>4743520</v>
      </c>
      <c r="CH226" s="175" t="s">
        <v>1172</v>
      </c>
      <c r="CI226" s="175">
        <f>SQRT((G3032-G$2)^2+(H3032-H$2)^2)</f>
        <v>4821790.2155216169</v>
      </c>
      <c r="CJ226" s="175">
        <v>501400</v>
      </c>
      <c r="CK226" s="175">
        <v>4795650</v>
      </c>
      <c r="CL226" s="175" t="s">
        <v>1188</v>
      </c>
      <c r="CM226" s="175">
        <f>SQRT((G3642-G$2)^2+(H3642-H$2)^2)</f>
        <v>4772171.6872824263</v>
      </c>
      <c r="CN226" s="175">
        <v>522150</v>
      </c>
      <c r="CO226" s="175">
        <v>4743520</v>
      </c>
      <c r="CP226" s="175" t="s">
        <v>1172</v>
      </c>
      <c r="CQ226" s="175">
        <f>SQRT((G3643-G$2)^2+(H3643-H$2)^2)</f>
        <v>4772171.6872824263</v>
      </c>
      <c r="CR226" s="175">
        <v>522150</v>
      </c>
      <c r="CS226" s="175">
        <v>4743520</v>
      </c>
      <c r="CT226" s="175" t="s">
        <v>1172</v>
      </c>
      <c r="CU226" s="175">
        <f>SQRT((G3644-G$2)^2+(H3644-H$2)^2)</f>
        <v>4772171.6872824263</v>
      </c>
      <c r="CV226" s="175">
        <v>522150</v>
      </c>
      <c r="CW226" s="175">
        <v>4743520</v>
      </c>
      <c r="CX226" s="175" t="s">
        <v>1172</v>
      </c>
      <c r="CY226" s="175">
        <f>SQRT((G3645-G$2)^2+(H3645-H$2)^2)</f>
        <v>4772171.6872824263</v>
      </c>
      <c r="CZ226" s="175">
        <v>522150</v>
      </c>
      <c r="DA226" s="175">
        <v>4743520</v>
      </c>
      <c r="DB226" s="175" t="s">
        <v>1172</v>
      </c>
      <c r="DC226" s="175">
        <f>SQRT((G3646-G$2)^2+(H3646-H$2)^2)</f>
        <v>4772171.6872824263</v>
      </c>
      <c r="DD226" s="175">
        <v>522150</v>
      </c>
      <c r="DE226" s="175">
        <v>4743520</v>
      </c>
      <c r="DF226" s="175" t="s">
        <v>1172</v>
      </c>
      <c r="DG226" s="175">
        <f>SQRT((G3647-G$2)^2+(H3647-H$2)^2)</f>
        <v>4772171.6872824263</v>
      </c>
      <c r="DH226" s="175">
        <v>522150</v>
      </c>
      <c r="DI226" s="175">
        <v>4743520</v>
      </c>
      <c r="DJ226" s="175" t="s">
        <v>1172</v>
      </c>
      <c r="DK226" s="175">
        <f>SQRT((G3605-G$2)^2+(H3605-H$2)^2)</f>
        <v>4834152.4575151745</v>
      </c>
      <c r="DL226" s="175">
        <v>593350</v>
      </c>
      <c r="DM226" s="175">
        <v>4797600</v>
      </c>
      <c r="DN226" s="175" t="s">
        <v>1068</v>
      </c>
      <c r="DO226" s="175">
        <f>SQRT((G3603-G$2)^2+(H3603-H$2)^2)</f>
        <v>4834152.4575151745</v>
      </c>
      <c r="DP226" s="175">
        <v>593350</v>
      </c>
      <c r="DQ226" s="175">
        <v>4797600</v>
      </c>
      <c r="DR226" s="175" t="s">
        <v>1068</v>
      </c>
      <c r="DS226" s="175">
        <f>SQRT((G3602-G$2)^2+(H3602-H$2)^2)</f>
        <v>4834152.4575151745</v>
      </c>
      <c r="DT226" s="175">
        <v>593350</v>
      </c>
      <c r="DU226" s="175">
        <v>4797600</v>
      </c>
      <c r="DV226" s="175" t="s">
        <v>1068</v>
      </c>
      <c r="DW226" s="175">
        <f>SQRT((G3648-G$2)^2+(H3648-H$2)^2)</f>
        <v>4772171.6872824263</v>
      </c>
      <c r="DX226" s="175">
        <v>522150</v>
      </c>
      <c r="DY226" s="175">
        <v>4743520</v>
      </c>
      <c r="DZ226" s="175" t="s">
        <v>1172</v>
      </c>
      <c r="EA226" s="175">
        <f>SQRT((G3604-G$2)^2+(H3604-H$2)^2)</f>
        <v>4834152.4575151745</v>
      </c>
      <c r="EB226" s="175">
        <v>593350</v>
      </c>
      <c r="EC226" s="175">
        <v>4797600</v>
      </c>
      <c r="ED226" s="175" t="s">
        <v>1068</v>
      </c>
    </row>
    <row r="227" spans="1:134" ht="13.2" x14ac:dyDescent="0.25">
      <c r="A227" s="176">
        <f t="shared" si="6"/>
        <v>4827918.6458265847</v>
      </c>
      <c r="B227" s="249" t="s">
        <v>873</v>
      </c>
      <c r="C227" s="258" t="s">
        <v>380</v>
      </c>
      <c r="D227" s="249" t="s">
        <v>266</v>
      </c>
      <c r="E227" s="249" t="s">
        <v>267</v>
      </c>
      <c r="F227" s="249" t="s">
        <v>268</v>
      </c>
      <c r="G227" s="254">
        <v>500708</v>
      </c>
      <c r="H227" s="254">
        <v>4801884</v>
      </c>
      <c r="I227" s="184" t="e">
        <f>VLOOKUP(LEFT(C227,6),#REF!,3,0)</f>
        <v>#REF!</v>
      </c>
      <c r="K227" s="175">
        <f>SQRT((G3685-G$2)^2+(H3685-H$2)^2)</f>
        <v>4795825.6249054763</v>
      </c>
      <c r="L227" s="175">
        <v>561260</v>
      </c>
      <c r="M227" s="175">
        <v>4762870</v>
      </c>
      <c r="N227" s="175" t="s">
        <v>1174</v>
      </c>
      <c r="O227" s="175">
        <f>SQRT((G3682-G$2)^2+(H3682-H$2)^2)</f>
        <v>4795825.6249054763</v>
      </c>
      <c r="P227" s="175">
        <v>561260</v>
      </c>
      <c r="Q227" s="175">
        <v>4762870</v>
      </c>
      <c r="R227" s="175" t="s">
        <v>1174</v>
      </c>
      <c r="S227" s="175">
        <f>SQRT((G3683-G$2)^2+(H3683-H$2)^2)</f>
        <v>4795825.6249054763</v>
      </c>
      <c r="T227" s="175">
        <v>561260</v>
      </c>
      <c r="U227" s="175">
        <v>4762870</v>
      </c>
      <c r="V227" s="175" t="s">
        <v>1174</v>
      </c>
      <c r="W227" s="175">
        <f>SQRT((G3078-G$2)^2+(H3078-H$2)^2)</f>
        <v>4772181.1745259631</v>
      </c>
      <c r="X227" s="175">
        <v>517400</v>
      </c>
      <c r="Y227" s="175">
        <v>4744050</v>
      </c>
      <c r="Z227" s="175" t="s">
        <v>1166</v>
      </c>
      <c r="AA227" s="175">
        <f>SQRT((G3684-G$2)^2+(H3684-H$2)^2)</f>
        <v>4795825.6249054763</v>
      </c>
      <c r="AB227" s="175">
        <v>561260</v>
      </c>
      <c r="AC227" s="175">
        <v>4762870</v>
      </c>
      <c r="AD227" s="175" t="s">
        <v>1174</v>
      </c>
      <c r="AE227" s="175">
        <f>SQRT((G3621-G$2)^2+(H3621-H$2)^2)</f>
        <v>4772171.6872824263</v>
      </c>
      <c r="AF227" s="175">
        <v>522150</v>
      </c>
      <c r="AG227" s="175">
        <v>4743520</v>
      </c>
      <c r="AH227" s="175" t="s">
        <v>1172</v>
      </c>
      <c r="AI227" s="175">
        <f>SQRT((G1151-G$2)^2+(H1151-H$2)^2)</f>
        <v>4819898.0803176742</v>
      </c>
      <c r="AJ227" s="175">
        <v>498471</v>
      </c>
      <c r="AK227" s="175">
        <v>4794053</v>
      </c>
      <c r="AL227" s="175" t="s">
        <v>969</v>
      </c>
      <c r="AQ227" s="175">
        <f>SQRT((G2736-G$2)^2+(H2736-H$2)^2)</f>
        <v>4818558.0579575878</v>
      </c>
      <c r="AR227" s="175">
        <v>499218</v>
      </c>
      <c r="AS227" s="175">
        <v>4792628</v>
      </c>
      <c r="AT227" s="175" t="s">
        <v>1054</v>
      </c>
      <c r="AU227" s="175">
        <f>SQRT((G2671-G$2)^2+(H2671-H$2)^2)</f>
        <v>4815756.1570997341</v>
      </c>
      <c r="AV227" s="175">
        <v>520362</v>
      </c>
      <c r="AW227" s="175">
        <v>4787560</v>
      </c>
      <c r="AX227" s="175" t="s">
        <v>1049</v>
      </c>
      <c r="AY227" s="175">
        <f>SQRT((G2609-G$2)^2+(H2609-H$2)^2)</f>
        <v>4774552.2497013267</v>
      </c>
      <c r="AZ227" s="175">
        <v>524118</v>
      </c>
      <c r="BA227" s="175">
        <v>4745698</v>
      </c>
      <c r="BB227" s="175" t="s">
        <v>1047</v>
      </c>
      <c r="BC227" s="175">
        <f>SQRT((G1057-G$2)^2+(H1057-H$2)^2)</f>
        <v>4812646.9109945102</v>
      </c>
      <c r="BD227" s="175">
        <v>509052</v>
      </c>
      <c r="BE227" s="175">
        <v>4785649</v>
      </c>
      <c r="BF227" s="175" t="s">
        <v>964</v>
      </c>
      <c r="BO227" s="175">
        <f>SQRT((G3601-G$2)^2+(H3601-H$2)^2)</f>
        <v>4834152.4575151745</v>
      </c>
      <c r="BP227" s="175">
        <v>593350</v>
      </c>
      <c r="BQ227" s="175">
        <v>4797600</v>
      </c>
      <c r="BR227" s="175" t="s">
        <v>1068</v>
      </c>
      <c r="BS227" s="175">
        <f>SQRT((G3687-G$2)^2+(H3687-H$2)^2)</f>
        <v>4795825.6249054763</v>
      </c>
      <c r="BT227" s="175">
        <v>561260</v>
      </c>
      <c r="BU227" s="175">
        <v>4762870</v>
      </c>
      <c r="BV227" s="175" t="s">
        <v>1174</v>
      </c>
      <c r="CA227" s="175">
        <f>SQRT((G3688-G$2)^2+(H3688-H$2)^2)</f>
        <v>4795825.6249054763</v>
      </c>
      <c r="CB227" s="175">
        <v>561260</v>
      </c>
      <c r="CC227" s="175">
        <v>4762870</v>
      </c>
      <c r="CD227" s="175" t="s">
        <v>1174</v>
      </c>
      <c r="CE227" s="175">
        <f>SQRT((G3689-G$2)^2+(H3689-H$2)^2)</f>
        <v>4795825.6249054763</v>
      </c>
      <c r="CF227" s="175">
        <v>561260</v>
      </c>
      <c r="CG227" s="175">
        <v>4762870</v>
      </c>
      <c r="CH227" s="175" t="s">
        <v>1174</v>
      </c>
      <c r="CI227" s="175">
        <f>SQRT((G3080-G$2)^2+(H3080-H$2)^2)</f>
        <v>4772181.1745259631</v>
      </c>
      <c r="CJ227" s="175">
        <v>517400</v>
      </c>
      <c r="CK227" s="175">
        <v>4744050</v>
      </c>
      <c r="CL227" s="175" t="s">
        <v>1166</v>
      </c>
      <c r="CM227" s="175">
        <f>SQRT((G3690-G$2)^2+(H3690-H$2)^2)</f>
        <v>4795825.6249054763</v>
      </c>
      <c r="CN227" s="175">
        <v>561260</v>
      </c>
      <c r="CO227" s="175">
        <v>4762870</v>
      </c>
      <c r="CP227" s="175" t="s">
        <v>1174</v>
      </c>
      <c r="CQ227" s="175">
        <f>SQRT((G3691-G$2)^2+(H3691-H$2)^2)</f>
        <v>4795825.6249054763</v>
      </c>
      <c r="CR227" s="175">
        <v>561260</v>
      </c>
      <c r="CS227" s="175">
        <v>4762870</v>
      </c>
      <c r="CT227" s="175" t="s">
        <v>1174</v>
      </c>
      <c r="CU227" s="175">
        <f>SQRT((G3692-G$2)^2+(H3692-H$2)^2)</f>
        <v>4795825.6249054763</v>
      </c>
      <c r="CV227" s="175">
        <v>561260</v>
      </c>
      <c r="CW227" s="175">
        <v>4762870</v>
      </c>
      <c r="CX227" s="175" t="s">
        <v>1174</v>
      </c>
      <c r="CY227" s="175">
        <f>SQRT((G3693-G$2)^2+(H3693-H$2)^2)</f>
        <v>4795825.6249054763</v>
      </c>
      <c r="CZ227" s="175">
        <v>561260</v>
      </c>
      <c r="DA227" s="175">
        <v>4762870</v>
      </c>
      <c r="DB227" s="175" t="s">
        <v>1174</v>
      </c>
      <c r="DC227" s="175">
        <f>SQRT((G3694-G$2)^2+(H3694-H$2)^2)</f>
        <v>4795825.6249054763</v>
      </c>
      <c r="DD227" s="175">
        <v>561260</v>
      </c>
      <c r="DE227" s="175">
        <v>4762870</v>
      </c>
      <c r="DF227" s="175" t="s">
        <v>1174</v>
      </c>
      <c r="DG227" s="175">
        <f>SQRT((G3695-G$2)^2+(H3695-H$2)^2)</f>
        <v>4795825.6249054763</v>
      </c>
      <c r="DH227" s="175">
        <v>561260</v>
      </c>
      <c r="DI227" s="175">
        <v>4762870</v>
      </c>
      <c r="DJ227" s="175" t="s">
        <v>1174</v>
      </c>
      <c r="DK227" s="175">
        <f>SQRT((G3653-G$2)^2+(H3653-H$2)^2)</f>
        <v>4772171.6872824263</v>
      </c>
      <c r="DL227" s="175">
        <v>522150</v>
      </c>
      <c r="DM227" s="175">
        <v>4743520</v>
      </c>
      <c r="DN227" s="175" t="s">
        <v>1172</v>
      </c>
      <c r="DO227" s="175">
        <f>SQRT((G3651-G$2)^2+(H3651-H$2)^2)</f>
        <v>4772171.6872824263</v>
      </c>
      <c r="DP227" s="175">
        <v>522150</v>
      </c>
      <c r="DQ227" s="175">
        <v>4743520</v>
      </c>
      <c r="DR227" s="175" t="s">
        <v>1172</v>
      </c>
      <c r="DS227" s="175">
        <f>SQRT((G3650-G$2)^2+(H3650-H$2)^2)</f>
        <v>4772171.6872824263</v>
      </c>
      <c r="DT227" s="175">
        <v>522150</v>
      </c>
      <c r="DU227" s="175">
        <v>4743520</v>
      </c>
      <c r="DV227" s="175" t="s">
        <v>1172</v>
      </c>
      <c r="DW227" s="175">
        <f>SQRT((G3696-G$2)^2+(H3696-H$2)^2)</f>
        <v>4795825.6249054763</v>
      </c>
      <c r="DX227" s="175">
        <v>561260</v>
      </c>
      <c r="DY227" s="175">
        <v>4762870</v>
      </c>
      <c r="DZ227" s="175" t="s">
        <v>1174</v>
      </c>
      <c r="EA227" s="175">
        <f>SQRT((G3652-G$2)^2+(H3652-H$2)^2)</f>
        <v>4772171.6872824263</v>
      </c>
      <c r="EB227" s="175">
        <v>522150</v>
      </c>
      <c r="EC227" s="175">
        <v>4743520</v>
      </c>
      <c r="ED227" s="175" t="s">
        <v>1172</v>
      </c>
    </row>
    <row r="228" spans="1:134" ht="13.2" x14ac:dyDescent="0.25">
      <c r="A228" s="176">
        <f t="shared" si="6"/>
        <v>4827918.6458265847</v>
      </c>
      <c r="B228" s="249" t="s">
        <v>873</v>
      </c>
      <c r="C228" s="258" t="s">
        <v>381</v>
      </c>
      <c r="D228" s="249" t="s">
        <v>266</v>
      </c>
      <c r="E228" s="249" t="s">
        <v>267</v>
      </c>
      <c r="F228" s="249" t="s">
        <v>268</v>
      </c>
      <c r="G228" s="254">
        <v>500708</v>
      </c>
      <c r="H228" s="254">
        <v>4801884</v>
      </c>
      <c r="I228" s="184" t="e">
        <f>VLOOKUP(LEFT(C228,6),#REF!,3,0)</f>
        <v>#REF!</v>
      </c>
      <c r="K228" s="175">
        <f>SQRT((G3733-G$2)^2+(H3733-H$2)^2)</f>
        <v>4820302.5125504313</v>
      </c>
      <c r="L228" s="175">
        <v>504300</v>
      </c>
      <c r="M228" s="175">
        <v>4793850</v>
      </c>
      <c r="N228" s="175" t="s">
        <v>1178</v>
      </c>
      <c r="O228" s="175">
        <f>SQRT((G3730-G$2)^2+(H3730-H$2)^2)</f>
        <v>4820302.5125504313</v>
      </c>
      <c r="P228" s="175">
        <v>504300</v>
      </c>
      <c r="Q228" s="175">
        <v>4793850</v>
      </c>
      <c r="R228" s="175" t="s">
        <v>1178</v>
      </c>
      <c r="S228" s="175">
        <f>SQRT((G3731-G$2)^2+(H3731-H$2)^2)</f>
        <v>4820302.5125504313</v>
      </c>
      <c r="T228" s="175">
        <v>504300</v>
      </c>
      <c r="U228" s="175">
        <v>4793850</v>
      </c>
      <c r="V228" s="175" t="s">
        <v>1178</v>
      </c>
      <c r="W228" s="175">
        <f>SQRT((G3126-G$2)^2+(H3126-H$2)^2)</f>
        <v>4825924.2214494003</v>
      </c>
      <c r="X228" s="175">
        <v>499006</v>
      </c>
      <c r="Y228" s="175">
        <v>4800056</v>
      </c>
      <c r="Z228" s="175" t="s">
        <v>1203</v>
      </c>
      <c r="AA228" s="175">
        <f>SQRT((G3732-G$2)^2+(H3732-H$2)^2)</f>
        <v>4820302.5125504313</v>
      </c>
      <c r="AB228" s="175">
        <v>504300</v>
      </c>
      <c r="AC228" s="175">
        <v>4793850</v>
      </c>
      <c r="AD228" s="175" t="s">
        <v>1178</v>
      </c>
      <c r="AE228" s="175">
        <f>SQRT((G3669-G$2)^2+(H3669-H$2)^2)</f>
        <v>4795825.6249054763</v>
      </c>
      <c r="AF228" s="175">
        <v>561260</v>
      </c>
      <c r="AG228" s="175">
        <v>4762870</v>
      </c>
      <c r="AH228" s="175" t="s">
        <v>1174</v>
      </c>
      <c r="AI228" s="175">
        <f>SQRT((G1181-G$2)^2+(H1181-H$2)^2)</f>
        <v>4819446.3676422415</v>
      </c>
      <c r="AJ228" s="175">
        <v>503188</v>
      </c>
      <c r="AK228" s="175">
        <v>4793106</v>
      </c>
      <c r="AL228" s="175" t="s">
        <v>970</v>
      </c>
      <c r="AQ228" s="175">
        <f>SQRT((G2767-G$2)^2+(H2767-H$2)^2)</f>
        <v>4782721.8033425277</v>
      </c>
      <c r="AR228" s="175">
        <v>615418</v>
      </c>
      <c r="AS228" s="175">
        <v>4742962</v>
      </c>
      <c r="AT228" s="175" t="s">
        <v>1055</v>
      </c>
      <c r="AU228" s="175">
        <f>SQRT((G2701-G$2)^2+(H2701-H$2)^2)</f>
        <v>4816845.0364862271</v>
      </c>
      <c r="AV228" s="175">
        <v>503201</v>
      </c>
      <c r="AW228" s="175">
        <v>4790489</v>
      </c>
      <c r="AX228" s="175" t="s">
        <v>1050</v>
      </c>
      <c r="AY228" s="175">
        <f>SQRT((G2642-G$2)^2+(H2642-H$2)^2)</f>
        <v>4815259.6116670594</v>
      </c>
      <c r="AZ228" s="175">
        <v>520054</v>
      </c>
      <c r="BA228" s="175">
        <v>4787094</v>
      </c>
      <c r="BB228" s="175" t="s">
        <v>1048</v>
      </c>
      <c r="BC228" s="175">
        <f>SQRT((G1068-G$2)^2+(H1068-H$2)^2)</f>
        <v>4819814.2395288432</v>
      </c>
      <c r="BD228" s="175">
        <v>505174</v>
      </c>
      <c r="BE228" s="175">
        <v>4793267</v>
      </c>
      <c r="BF228" s="175" t="s">
        <v>965</v>
      </c>
      <c r="BO228" s="175">
        <f>SQRT((G3649-G$2)^2+(H3649-H$2)^2)</f>
        <v>4772171.6872824263</v>
      </c>
      <c r="BP228" s="175">
        <v>522150</v>
      </c>
      <c r="BQ228" s="175">
        <v>4743520</v>
      </c>
      <c r="BR228" s="175" t="s">
        <v>1172</v>
      </c>
      <c r="BS228" s="175">
        <f>SQRT((G3735-G$2)^2+(H3735-H$2)^2)</f>
        <v>4820302.5125504313</v>
      </c>
      <c r="BT228" s="175">
        <v>504300</v>
      </c>
      <c r="BU228" s="175">
        <v>4793850</v>
      </c>
      <c r="BV228" s="175" t="s">
        <v>1178</v>
      </c>
      <c r="CA228" s="175">
        <f>SQRT((G3736-G$2)^2+(H3736-H$2)^2)</f>
        <v>4820302.5125504313</v>
      </c>
      <c r="CB228" s="175">
        <v>504300</v>
      </c>
      <c r="CC228" s="175">
        <v>4793850</v>
      </c>
      <c r="CD228" s="175" t="s">
        <v>1178</v>
      </c>
      <c r="CE228" s="175">
        <f>SQRT((G3737-G$2)^2+(H3737-H$2)^2)</f>
        <v>4820302.5125504313</v>
      </c>
      <c r="CF228" s="175">
        <v>504300</v>
      </c>
      <c r="CG228" s="175">
        <v>4793850</v>
      </c>
      <c r="CH228" s="175" t="s">
        <v>1178</v>
      </c>
      <c r="CI228" s="175">
        <f>SQRT((G3128-G$2)^2+(H3128-H$2)^2)</f>
        <v>4825924.2214494003</v>
      </c>
      <c r="CJ228" s="175">
        <v>499006</v>
      </c>
      <c r="CK228" s="175">
        <v>4800056</v>
      </c>
      <c r="CL228" s="175" t="s">
        <v>1203</v>
      </c>
      <c r="CM228" s="175">
        <f>SQRT((G3738-G$2)^2+(H3738-H$2)^2)</f>
        <v>4820302.5125504313</v>
      </c>
      <c r="CN228" s="175">
        <v>504300</v>
      </c>
      <c r="CO228" s="175">
        <v>4793850</v>
      </c>
      <c r="CP228" s="175" t="s">
        <v>1178</v>
      </c>
      <c r="CQ228" s="175">
        <f>SQRT((G3739-G$2)^2+(H3739-H$2)^2)</f>
        <v>4820302.5125504313</v>
      </c>
      <c r="CR228" s="175">
        <v>504300</v>
      </c>
      <c r="CS228" s="175">
        <v>4793850</v>
      </c>
      <c r="CT228" s="175" t="s">
        <v>1178</v>
      </c>
      <c r="CU228" s="175">
        <f>SQRT((G3740-G$2)^2+(H3740-H$2)^2)</f>
        <v>4820302.5125504313</v>
      </c>
      <c r="CV228" s="175">
        <v>504300</v>
      </c>
      <c r="CW228" s="175">
        <v>4793850</v>
      </c>
      <c r="CX228" s="175" t="s">
        <v>1178</v>
      </c>
      <c r="CY228" s="175">
        <f>SQRT((G3741-G$2)^2+(H3741-H$2)^2)</f>
        <v>4820302.5125504313</v>
      </c>
      <c r="CZ228" s="175">
        <v>504300</v>
      </c>
      <c r="DA228" s="175">
        <v>4793850</v>
      </c>
      <c r="DB228" s="175" t="s">
        <v>1178</v>
      </c>
      <c r="DC228" s="175">
        <f>SQRT((G3742-G$2)^2+(H3742-H$2)^2)</f>
        <v>4820302.5125504313</v>
      </c>
      <c r="DD228" s="175">
        <v>504300</v>
      </c>
      <c r="DE228" s="175">
        <v>4793850</v>
      </c>
      <c r="DF228" s="175" t="s">
        <v>1178</v>
      </c>
      <c r="DG228" s="175">
        <f>SQRT((G3743-G$2)^2+(H3743-H$2)^2)</f>
        <v>4820302.5125504313</v>
      </c>
      <c r="DH228" s="175">
        <v>504300</v>
      </c>
      <c r="DI228" s="175">
        <v>4793850</v>
      </c>
      <c r="DJ228" s="175" t="s">
        <v>1178</v>
      </c>
      <c r="DK228" s="175">
        <f>SQRT((G3701-G$2)^2+(H3701-H$2)^2)</f>
        <v>4795825.6249054763</v>
      </c>
      <c r="DL228" s="175">
        <v>561260</v>
      </c>
      <c r="DM228" s="175">
        <v>4762870</v>
      </c>
      <c r="DN228" s="175" t="s">
        <v>1174</v>
      </c>
      <c r="DO228" s="175">
        <f>SQRT((G3699-G$2)^2+(H3699-H$2)^2)</f>
        <v>4795825.6249054763</v>
      </c>
      <c r="DP228" s="175">
        <v>561260</v>
      </c>
      <c r="DQ228" s="175">
        <v>4762870</v>
      </c>
      <c r="DR228" s="175" t="s">
        <v>1174</v>
      </c>
      <c r="DS228" s="175">
        <f>SQRT((G3698-G$2)^2+(H3698-H$2)^2)</f>
        <v>4795825.6249054763</v>
      </c>
      <c r="DT228" s="175">
        <v>561260</v>
      </c>
      <c r="DU228" s="175">
        <v>4762870</v>
      </c>
      <c r="DV228" s="175" t="s">
        <v>1174</v>
      </c>
      <c r="DW228" s="175">
        <f>SQRT((G3744-G$2)^2+(H3744-H$2)^2)</f>
        <v>4820302.5125504313</v>
      </c>
      <c r="DX228" s="175">
        <v>504300</v>
      </c>
      <c r="DY228" s="175">
        <v>4793850</v>
      </c>
      <c r="DZ228" s="175" t="s">
        <v>1178</v>
      </c>
      <c r="EA228" s="175">
        <f>SQRT((G3700-G$2)^2+(H3700-H$2)^2)</f>
        <v>4795825.6249054763</v>
      </c>
      <c r="EB228" s="175">
        <v>561260</v>
      </c>
      <c r="EC228" s="175">
        <v>4762870</v>
      </c>
      <c r="ED228" s="175" t="s">
        <v>1174</v>
      </c>
    </row>
    <row r="229" spans="1:134" ht="13.2" x14ac:dyDescent="0.25">
      <c r="A229" s="176">
        <f t="shared" si="6"/>
        <v>4827918.6458265847</v>
      </c>
      <c r="B229" s="249" t="s">
        <v>873</v>
      </c>
      <c r="C229" s="258" t="s">
        <v>382</v>
      </c>
      <c r="D229" s="249" t="s">
        <v>266</v>
      </c>
      <c r="E229" s="249" t="s">
        <v>267</v>
      </c>
      <c r="F229" s="249" t="s">
        <v>268</v>
      </c>
      <c r="G229" s="254">
        <v>500708</v>
      </c>
      <c r="H229" s="254">
        <v>4801884</v>
      </c>
      <c r="I229" s="184" t="e">
        <f>VLOOKUP(LEFT(C229,6),#REF!,3,0)</f>
        <v>#REF!</v>
      </c>
      <c r="K229" s="175">
        <f>SQRT((G3781-G$2)^2+(H3781-H$2)^2)</f>
        <v>4772140.611811433</v>
      </c>
      <c r="L229" s="175">
        <v>528100</v>
      </c>
      <c r="M229" s="175">
        <v>4742830</v>
      </c>
      <c r="N229" s="175" t="s">
        <v>1190</v>
      </c>
      <c r="O229" s="175">
        <f>SQRT((G3778-G$2)^2+(H3778-H$2)^2)</f>
        <v>4772140.611811433</v>
      </c>
      <c r="P229" s="175">
        <v>528100</v>
      </c>
      <c r="Q229" s="175">
        <v>4742830</v>
      </c>
      <c r="R229" s="175" t="s">
        <v>1190</v>
      </c>
      <c r="S229" s="175">
        <f>SQRT((G3779-G$2)^2+(H3779-H$2)^2)</f>
        <v>4772140.611811433</v>
      </c>
      <c r="T229" s="175">
        <v>528100</v>
      </c>
      <c r="U229" s="175">
        <v>4742830</v>
      </c>
      <c r="V229" s="175" t="s">
        <v>1190</v>
      </c>
      <c r="W229" s="175">
        <f>SQRT((G3174-G$2)^2+(H3174-H$2)^2)</f>
        <v>4826262.8586205291</v>
      </c>
      <c r="X229" s="175">
        <v>491410</v>
      </c>
      <c r="Y229" s="175">
        <v>4801180</v>
      </c>
      <c r="Z229" s="175" t="s">
        <v>1168</v>
      </c>
      <c r="AA229" s="175">
        <f>SQRT((G3780-G$2)^2+(H3780-H$2)^2)</f>
        <v>4772140.611811433</v>
      </c>
      <c r="AB229" s="175">
        <v>528100</v>
      </c>
      <c r="AC229" s="175">
        <v>4742830</v>
      </c>
      <c r="AD229" s="175" t="s">
        <v>1190</v>
      </c>
      <c r="AE229" s="175">
        <f>SQRT((G3717-G$2)^2+(H3717-H$2)^2)</f>
        <v>4820302.5125504313</v>
      </c>
      <c r="AF229" s="175">
        <v>504300</v>
      </c>
      <c r="AG229" s="175">
        <v>4793850</v>
      </c>
      <c r="AH229" s="175" t="s">
        <v>1178</v>
      </c>
      <c r="AI229" s="175">
        <f>SQRT((G1202-G$2)^2+(H1202-H$2)^2)</f>
        <v>4821662.1215250036</v>
      </c>
      <c r="AJ229" s="175">
        <v>524890</v>
      </c>
      <c r="AK229" s="175">
        <v>4793007</v>
      </c>
      <c r="AL229" s="175" t="s">
        <v>971</v>
      </c>
      <c r="AQ229" s="175">
        <f>SQRT((G2795-G$2)^2+(H2795-H$2)^2)</f>
        <v>4832880.7384078912</v>
      </c>
      <c r="AR229" s="175">
        <v>591825</v>
      </c>
      <c r="AS229" s="175">
        <v>4796507</v>
      </c>
      <c r="AT229" s="175" t="s">
        <v>1057</v>
      </c>
      <c r="AU229" s="175">
        <f>SQRT((G2712-G$2)^2+(H2712-H$2)^2)</f>
        <v>4820323.8727800231</v>
      </c>
      <c r="AV229" s="175">
        <v>496187</v>
      </c>
      <c r="AW229" s="175">
        <v>4794718</v>
      </c>
      <c r="AX229" s="175" t="s">
        <v>1051</v>
      </c>
      <c r="AY229" s="175">
        <f>SQRT((G2672-G$2)^2+(H2672-H$2)^2)</f>
        <v>4815756.1570997341</v>
      </c>
      <c r="AZ229" s="175">
        <v>520362</v>
      </c>
      <c r="BA229" s="175">
        <v>4787560</v>
      </c>
      <c r="BB229" s="175" t="s">
        <v>1049</v>
      </c>
      <c r="BC229" s="175">
        <f>SQRT((G1091-G$2)^2+(H1091-H$2)^2)</f>
        <v>4821847.535895966</v>
      </c>
      <c r="BD229" s="175">
        <v>500851</v>
      </c>
      <c r="BE229" s="175">
        <v>4795765</v>
      </c>
      <c r="BF229" s="175" t="s">
        <v>966</v>
      </c>
      <c r="BO229" s="175">
        <f>SQRT((G3697-G$2)^2+(H3697-H$2)^2)</f>
        <v>4795825.6249054763</v>
      </c>
      <c r="BP229" s="175">
        <v>561260</v>
      </c>
      <c r="BQ229" s="175">
        <v>4762870</v>
      </c>
      <c r="BR229" s="175" t="s">
        <v>1174</v>
      </c>
      <c r="BS229" s="175">
        <f>SQRT((G3783-G$2)^2+(H3783-H$2)^2)</f>
        <v>4772140.611811433</v>
      </c>
      <c r="BT229" s="175">
        <v>528100</v>
      </c>
      <c r="BU229" s="175">
        <v>4742830</v>
      </c>
      <c r="BV229" s="175" t="s">
        <v>1190</v>
      </c>
      <c r="CA229" s="175">
        <f>SQRT((G3784-G$2)^2+(H3784-H$2)^2)</f>
        <v>4772140.611811433</v>
      </c>
      <c r="CB229" s="175">
        <v>528100</v>
      </c>
      <c r="CC229" s="175">
        <v>4742830</v>
      </c>
      <c r="CD229" s="175" t="s">
        <v>1190</v>
      </c>
      <c r="CE229" s="175">
        <f>SQRT((G3785-G$2)^2+(H3785-H$2)^2)</f>
        <v>4772140.611811433</v>
      </c>
      <c r="CF229" s="175">
        <v>528100</v>
      </c>
      <c r="CG229" s="175">
        <v>4742830</v>
      </c>
      <c r="CH229" s="175" t="s">
        <v>1190</v>
      </c>
      <c r="CI229" s="175">
        <f>SQRT((G3176-G$2)^2+(H3176-H$2)^2)</f>
        <v>4826262.8586205291</v>
      </c>
      <c r="CJ229" s="175">
        <v>491410</v>
      </c>
      <c r="CK229" s="175">
        <v>4801180</v>
      </c>
      <c r="CL229" s="175" t="s">
        <v>1168</v>
      </c>
      <c r="CM229" s="175">
        <f>SQRT((G3786-G$2)^2+(H3786-H$2)^2)</f>
        <v>4772140.611811433</v>
      </c>
      <c r="CN229" s="175">
        <v>528100</v>
      </c>
      <c r="CO229" s="175">
        <v>4742830</v>
      </c>
      <c r="CP229" s="175" t="s">
        <v>1190</v>
      </c>
      <c r="CQ229" s="175">
        <f>SQRT((G3787-G$2)^2+(H3787-H$2)^2)</f>
        <v>4772140.611811433</v>
      </c>
      <c r="CR229" s="175">
        <v>528100</v>
      </c>
      <c r="CS229" s="175">
        <v>4742830</v>
      </c>
      <c r="CT229" s="175" t="s">
        <v>1190</v>
      </c>
      <c r="CU229" s="175">
        <f>SQRT((G3788-G$2)^2+(H3788-H$2)^2)</f>
        <v>4772140.611811433</v>
      </c>
      <c r="CV229" s="175">
        <v>528100</v>
      </c>
      <c r="CW229" s="175">
        <v>4742830</v>
      </c>
      <c r="CX229" s="175" t="s">
        <v>1190</v>
      </c>
      <c r="CY229" s="175">
        <f>SQRT((G3789-G$2)^2+(H3789-H$2)^2)</f>
        <v>4772140.611811433</v>
      </c>
      <c r="CZ229" s="175">
        <v>528100</v>
      </c>
      <c r="DA229" s="175">
        <v>4742830</v>
      </c>
      <c r="DB229" s="175" t="s">
        <v>1190</v>
      </c>
      <c r="DC229" s="175">
        <f>SQRT((G3790-G$2)^2+(H3790-H$2)^2)</f>
        <v>4772140.611811433</v>
      </c>
      <c r="DD229" s="175">
        <v>528100</v>
      </c>
      <c r="DE229" s="175">
        <v>4742830</v>
      </c>
      <c r="DF229" s="175" t="s">
        <v>1190</v>
      </c>
      <c r="DG229" s="175">
        <f>SQRT((G3791-G$2)^2+(H3791-H$2)^2)</f>
        <v>4772140.611811433</v>
      </c>
      <c r="DH229" s="175">
        <v>528100</v>
      </c>
      <c r="DI229" s="175">
        <v>4742830</v>
      </c>
      <c r="DJ229" s="175" t="s">
        <v>1190</v>
      </c>
      <c r="DK229" s="175">
        <f>SQRT((G3749-G$2)^2+(H3749-H$2)^2)</f>
        <v>4820302.5125504313</v>
      </c>
      <c r="DL229" s="175">
        <v>504300</v>
      </c>
      <c r="DM229" s="175">
        <v>4793850</v>
      </c>
      <c r="DN229" s="175" t="s">
        <v>1178</v>
      </c>
      <c r="DO229" s="175">
        <f>SQRT((G3747-G$2)^2+(H3747-H$2)^2)</f>
        <v>4820302.5125504313</v>
      </c>
      <c r="DP229" s="175">
        <v>504300</v>
      </c>
      <c r="DQ229" s="175">
        <v>4793850</v>
      </c>
      <c r="DR229" s="175" t="s">
        <v>1178</v>
      </c>
      <c r="DS229" s="175">
        <f>SQRT((G3746-G$2)^2+(H3746-H$2)^2)</f>
        <v>4820302.5125504313</v>
      </c>
      <c r="DT229" s="175">
        <v>504300</v>
      </c>
      <c r="DU229" s="175">
        <v>4793850</v>
      </c>
      <c r="DV229" s="175" t="s">
        <v>1178</v>
      </c>
      <c r="DW229" s="175">
        <f>SQRT((G3792-G$2)^2+(H3792-H$2)^2)</f>
        <v>4772140.611811433</v>
      </c>
      <c r="DX229" s="175">
        <v>528100</v>
      </c>
      <c r="DY229" s="175">
        <v>4742830</v>
      </c>
      <c r="DZ229" s="175" t="s">
        <v>1190</v>
      </c>
      <c r="EA229" s="175">
        <f>SQRT((G3748-G$2)^2+(H3748-H$2)^2)</f>
        <v>4820302.5125504313</v>
      </c>
      <c r="EB229" s="175">
        <v>504300</v>
      </c>
      <c r="EC229" s="175">
        <v>4793850</v>
      </c>
      <c r="ED229" s="175" t="s">
        <v>1178</v>
      </c>
    </row>
    <row r="230" spans="1:134" ht="13.2" x14ac:dyDescent="0.25">
      <c r="A230" s="176">
        <f t="shared" si="6"/>
        <v>4827918.6458265847</v>
      </c>
      <c r="B230" s="249" t="s">
        <v>873</v>
      </c>
      <c r="C230" s="258" t="s">
        <v>395</v>
      </c>
      <c r="D230" s="249" t="s">
        <v>266</v>
      </c>
      <c r="E230" s="249" t="s">
        <v>267</v>
      </c>
      <c r="F230" s="249" t="s">
        <v>268</v>
      </c>
      <c r="G230" s="254">
        <v>500708</v>
      </c>
      <c r="H230" s="254">
        <v>4801884</v>
      </c>
      <c r="I230" s="184" t="e">
        <f>VLOOKUP(LEFT(C230,6),#REF!,3,0)</f>
        <v>#REF!</v>
      </c>
      <c r="K230" s="175">
        <f>SQRT((G3829-G$2)^2+(H3829-H$2)^2)</f>
        <v>4808452.2260286622</v>
      </c>
      <c r="L230" s="175">
        <v>508400</v>
      </c>
      <c r="M230" s="175">
        <v>4781500</v>
      </c>
      <c r="N230" s="175" t="s">
        <v>1192</v>
      </c>
      <c r="O230" s="175">
        <f>SQRT((G3826-G$2)^2+(H3826-H$2)^2)</f>
        <v>4808452.2260286622</v>
      </c>
      <c r="P230" s="175">
        <v>508400</v>
      </c>
      <c r="Q230" s="175">
        <v>4781500</v>
      </c>
      <c r="R230" s="175" t="s">
        <v>1192</v>
      </c>
      <c r="S230" s="175">
        <f>SQRT((G3827-G$2)^2+(H3827-H$2)^2)</f>
        <v>4808452.2260286622</v>
      </c>
      <c r="T230" s="175">
        <v>508400</v>
      </c>
      <c r="U230" s="175">
        <v>4781500</v>
      </c>
      <c r="V230" s="175" t="s">
        <v>1192</v>
      </c>
      <c r="W230" s="175">
        <f>SQRT((G3222-G$2)^2+(H3222-H$2)^2)</f>
        <v>4825585.385473974</v>
      </c>
      <c r="X230" s="175">
        <v>493350</v>
      </c>
      <c r="Y230" s="175">
        <v>4800300</v>
      </c>
      <c r="Z230" s="175" t="s">
        <v>1182</v>
      </c>
      <c r="AA230" s="175">
        <f>SQRT((G3828-G$2)^2+(H3828-H$2)^2)</f>
        <v>4808452.2260286622</v>
      </c>
      <c r="AB230" s="175">
        <v>508400</v>
      </c>
      <c r="AC230" s="175">
        <v>4781500</v>
      </c>
      <c r="AD230" s="175" t="s">
        <v>1192</v>
      </c>
      <c r="AE230" s="175">
        <f>SQRT((G3765-G$2)^2+(H3765-H$2)^2)</f>
        <v>4772140.611811433</v>
      </c>
      <c r="AF230" s="175">
        <v>528100</v>
      </c>
      <c r="AG230" s="175">
        <v>4742830</v>
      </c>
      <c r="AH230" s="175" t="s">
        <v>1190</v>
      </c>
      <c r="AI230" s="175">
        <f>SQRT((G1224-G$2)^2+(H1224-H$2)^2)</f>
        <v>4819723.3977472195</v>
      </c>
      <c r="AJ230" s="175">
        <v>502526</v>
      </c>
      <c r="AK230" s="175">
        <v>4793454</v>
      </c>
      <c r="AL230" s="175" t="s">
        <v>972</v>
      </c>
      <c r="AQ230" s="175">
        <f>SQRT((G2820-G$2)^2+(H2820-H$2)^2)</f>
        <v>4775590.9661679566</v>
      </c>
      <c r="AR230" s="175">
        <v>528977</v>
      </c>
      <c r="AS230" s="175">
        <v>4746204</v>
      </c>
      <c r="AT230" s="175" t="s">
        <v>1062</v>
      </c>
      <c r="AU230" s="175">
        <f>SQRT((G2737-G$2)^2+(H2737-H$2)^2)</f>
        <v>4816937.8270354494</v>
      </c>
      <c r="AV230" s="175">
        <v>499218</v>
      </c>
      <c r="AW230" s="175">
        <v>4790999</v>
      </c>
      <c r="AX230" s="175" t="s">
        <v>1054</v>
      </c>
      <c r="AY230" s="175">
        <f>SQRT((G2738-G$2)^2+(H2738-H$2)^2)</f>
        <v>4816937.8270354494</v>
      </c>
      <c r="AZ230" s="175">
        <v>499218</v>
      </c>
      <c r="BA230" s="175">
        <v>4790999</v>
      </c>
      <c r="BB230" s="175" t="s">
        <v>1054</v>
      </c>
      <c r="BC230" s="175">
        <f>SQRT((G1123-G$2)^2+(H1123-H$2)^2)</f>
        <v>4812645.0279880399</v>
      </c>
      <c r="BD230" s="175">
        <v>509053</v>
      </c>
      <c r="BE230" s="175">
        <v>4785647</v>
      </c>
      <c r="BF230" s="175" t="s">
        <v>968</v>
      </c>
      <c r="BO230" s="175">
        <f>SQRT((G3745-G$2)^2+(H3745-H$2)^2)</f>
        <v>4820302.5125504313</v>
      </c>
      <c r="BP230" s="175">
        <v>504300</v>
      </c>
      <c r="BQ230" s="175">
        <v>4793850</v>
      </c>
      <c r="BR230" s="175" t="s">
        <v>1178</v>
      </c>
      <c r="BS230" s="175">
        <f>SQRT((G3831-G$2)^2+(H3831-H$2)^2)</f>
        <v>4808452.2260286622</v>
      </c>
      <c r="BT230" s="175">
        <v>508400</v>
      </c>
      <c r="BU230" s="175">
        <v>4781500</v>
      </c>
      <c r="BV230" s="175" t="s">
        <v>1192</v>
      </c>
      <c r="CA230" s="175">
        <f>SQRT((G3832-G$2)^2+(H3832-H$2)^2)</f>
        <v>4808452.2260286622</v>
      </c>
      <c r="CB230" s="175">
        <v>508400</v>
      </c>
      <c r="CC230" s="175">
        <v>4781500</v>
      </c>
      <c r="CD230" s="175" t="s">
        <v>1192</v>
      </c>
      <c r="CE230" s="175">
        <f>SQRT((G3833-G$2)^2+(H3833-H$2)^2)</f>
        <v>4808452.2260286622</v>
      </c>
      <c r="CF230" s="175">
        <v>508400</v>
      </c>
      <c r="CG230" s="175">
        <v>4781500</v>
      </c>
      <c r="CH230" s="175" t="s">
        <v>1192</v>
      </c>
      <c r="CI230" s="175">
        <f>SQRT((G3224-G$2)^2+(H3224-H$2)^2)</f>
        <v>4825585.385473974</v>
      </c>
      <c r="CJ230" s="175">
        <v>493350</v>
      </c>
      <c r="CK230" s="175">
        <v>4800300</v>
      </c>
      <c r="CL230" s="175" t="s">
        <v>1182</v>
      </c>
      <c r="CM230" s="175">
        <f>SQRT((G3834-G$2)^2+(H3834-H$2)^2)</f>
        <v>4808452.2260286622</v>
      </c>
      <c r="CN230" s="175">
        <v>508400</v>
      </c>
      <c r="CO230" s="175">
        <v>4781500</v>
      </c>
      <c r="CP230" s="175" t="s">
        <v>1192</v>
      </c>
      <c r="CQ230" s="175">
        <f>SQRT((G3835-G$2)^2+(H3835-H$2)^2)</f>
        <v>4808452.2260286622</v>
      </c>
      <c r="CR230" s="175">
        <v>508400</v>
      </c>
      <c r="CS230" s="175">
        <v>4781500</v>
      </c>
      <c r="CT230" s="175" t="s">
        <v>1192</v>
      </c>
      <c r="CU230" s="175">
        <f>SQRT((G3836-G$2)^2+(H3836-H$2)^2)</f>
        <v>4808452.2260286622</v>
      </c>
      <c r="CV230" s="175">
        <v>508400</v>
      </c>
      <c r="CW230" s="175">
        <v>4781500</v>
      </c>
      <c r="CX230" s="175" t="s">
        <v>1192</v>
      </c>
      <c r="CY230" s="175">
        <f>SQRT((G3837-G$2)^2+(H3837-H$2)^2)</f>
        <v>4808452.2260286622</v>
      </c>
      <c r="CZ230" s="175">
        <v>508400</v>
      </c>
      <c r="DA230" s="175">
        <v>4781500</v>
      </c>
      <c r="DB230" s="175" t="s">
        <v>1192</v>
      </c>
      <c r="DC230" s="175">
        <f>SQRT((G3838-G$2)^2+(H3838-H$2)^2)</f>
        <v>4808452.2260286622</v>
      </c>
      <c r="DD230" s="175">
        <v>508400</v>
      </c>
      <c r="DE230" s="175">
        <v>4781500</v>
      </c>
      <c r="DF230" s="175" t="s">
        <v>1192</v>
      </c>
      <c r="DG230" s="175">
        <f>SQRT((G3839-G$2)^2+(H3839-H$2)^2)</f>
        <v>4808452.2260286622</v>
      </c>
      <c r="DH230" s="175">
        <v>508400</v>
      </c>
      <c r="DI230" s="175">
        <v>4781500</v>
      </c>
      <c r="DJ230" s="175" t="s">
        <v>1192</v>
      </c>
      <c r="DK230" s="175">
        <f>SQRT((G3797-G$2)^2+(H3797-H$2)^2)</f>
        <v>4772140.611811433</v>
      </c>
      <c r="DL230" s="175">
        <v>528100</v>
      </c>
      <c r="DM230" s="175">
        <v>4742830</v>
      </c>
      <c r="DN230" s="175" t="s">
        <v>1190</v>
      </c>
      <c r="DO230" s="175">
        <f>SQRT((G3795-G$2)^2+(H3795-H$2)^2)</f>
        <v>4772140.611811433</v>
      </c>
      <c r="DP230" s="175">
        <v>528100</v>
      </c>
      <c r="DQ230" s="175">
        <v>4742830</v>
      </c>
      <c r="DR230" s="175" t="s">
        <v>1190</v>
      </c>
      <c r="DS230" s="175">
        <f>SQRT((G3794-G$2)^2+(H3794-H$2)^2)</f>
        <v>4772140.611811433</v>
      </c>
      <c r="DT230" s="175">
        <v>528100</v>
      </c>
      <c r="DU230" s="175">
        <v>4742830</v>
      </c>
      <c r="DV230" s="175" t="s">
        <v>1190</v>
      </c>
      <c r="DW230" s="175">
        <f>SQRT((G3840-G$2)^2+(H3840-H$2)^2)</f>
        <v>4808452.2260286622</v>
      </c>
      <c r="DX230" s="175">
        <v>508400</v>
      </c>
      <c r="DY230" s="175">
        <v>4781500</v>
      </c>
      <c r="DZ230" s="175" t="s">
        <v>1192</v>
      </c>
      <c r="EA230" s="175">
        <f>SQRT((G3796-G$2)^2+(H3796-H$2)^2)</f>
        <v>4772140.611811433</v>
      </c>
      <c r="EB230" s="175">
        <v>528100</v>
      </c>
      <c r="EC230" s="175">
        <v>4742830</v>
      </c>
      <c r="ED230" s="175" t="s">
        <v>1190</v>
      </c>
    </row>
    <row r="231" spans="1:134" ht="13.2" x14ac:dyDescent="0.25">
      <c r="A231" s="176">
        <f t="shared" si="6"/>
        <v>4827918.6458265847</v>
      </c>
      <c r="B231" s="249" t="s">
        <v>873</v>
      </c>
      <c r="C231" s="258" t="s">
        <v>387</v>
      </c>
      <c r="D231" s="249" t="s">
        <v>266</v>
      </c>
      <c r="E231" s="249" t="s">
        <v>267</v>
      </c>
      <c r="F231" s="249" t="s">
        <v>268</v>
      </c>
      <c r="G231" s="254">
        <v>500708</v>
      </c>
      <c r="H231" s="254">
        <v>4801884</v>
      </c>
      <c r="I231" s="184" t="e">
        <f>VLOOKUP(LEFT(C231,6),#REF!,3,0)</f>
        <v>#REF!</v>
      </c>
      <c r="K231" s="175">
        <f>SQRT((G3877-G$2)^2+(H3877-H$2)^2)</f>
        <v>4794526.0709375646</v>
      </c>
      <c r="L231" s="175">
        <v>497930</v>
      </c>
      <c r="M231" s="175">
        <v>4768600</v>
      </c>
      <c r="N231" s="175" t="s">
        <v>1194</v>
      </c>
      <c r="O231" s="175">
        <f>SQRT((G3874-G$2)^2+(H3874-H$2)^2)</f>
        <v>4794526.0709375646</v>
      </c>
      <c r="P231" s="175">
        <v>497930</v>
      </c>
      <c r="Q231" s="175">
        <v>4768600</v>
      </c>
      <c r="R231" s="175" t="s">
        <v>1194</v>
      </c>
      <c r="S231" s="175">
        <f>SQRT((G3875-G$2)^2+(H3875-H$2)^2)</f>
        <v>4794526.0709375646</v>
      </c>
      <c r="T231" s="175">
        <v>497930</v>
      </c>
      <c r="U231" s="175">
        <v>4768600</v>
      </c>
      <c r="V231" s="175" t="s">
        <v>1194</v>
      </c>
      <c r="W231" s="175">
        <f>SQRT((G3270-G$2)^2+(H3270-H$2)^2)</f>
        <v>4817935.9843090484</v>
      </c>
      <c r="X231" s="175">
        <v>502400</v>
      </c>
      <c r="Y231" s="175">
        <v>4791670</v>
      </c>
      <c r="Z231" s="175" t="s">
        <v>1170</v>
      </c>
      <c r="AA231" s="175">
        <f>SQRT((G3876-G$2)^2+(H3876-H$2)^2)</f>
        <v>4794526.0709375646</v>
      </c>
      <c r="AB231" s="175">
        <v>497930</v>
      </c>
      <c r="AC231" s="175">
        <v>4768600</v>
      </c>
      <c r="AD231" s="175" t="s">
        <v>1194</v>
      </c>
      <c r="AE231" s="175">
        <f>SQRT((G3813-G$2)^2+(H3813-H$2)^2)</f>
        <v>4808452.2260286622</v>
      </c>
      <c r="AF231" s="175">
        <v>508400</v>
      </c>
      <c r="AG231" s="175">
        <v>4781500</v>
      </c>
      <c r="AH231" s="175" t="s">
        <v>1192</v>
      </c>
      <c r="AI231" s="175">
        <f>SQRT((G1247-G$2)^2+(H1247-H$2)^2)</f>
        <v>4812939.1920805527</v>
      </c>
      <c r="AJ231" s="175">
        <v>538376</v>
      </c>
      <c r="AK231" s="175">
        <v>4782733</v>
      </c>
      <c r="AL231" s="175" t="s">
        <v>973</v>
      </c>
      <c r="AQ231" s="175">
        <f>SQRT((G2830-G$2)^2+(H2830-H$2)^2)</f>
        <v>4831633.3511788743</v>
      </c>
      <c r="AR231" s="175">
        <v>582268</v>
      </c>
      <c r="AS231" s="175">
        <v>4796420</v>
      </c>
      <c r="AT231" s="175" t="s">
        <v>1063</v>
      </c>
      <c r="AU231" s="175">
        <f>SQRT((G2768-G$2)^2+(H2768-H$2)^2)</f>
        <v>4782721.8033425277</v>
      </c>
      <c r="AV231" s="175">
        <v>615418</v>
      </c>
      <c r="AW231" s="175">
        <v>4742962</v>
      </c>
      <c r="AX231" s="175" t="s">
        <v>1055</v>
      </c>
      <c r="AY231" s="175">
        <f>SQRT((G2769-G$2)^2+(H2769-H$2)^2)</f>
        <v>4782721.8033425277</v>
      </c>
      <c r="AZ231" s="175">
        <v>615418</v>
      </c>
      <c r="BA231" s="175">
        <v>4742962</v>
      </c>
      <c r="BB231" s="175" t="s">
        <v>1055</v>
      </c>
      <c r="BC231" s="175">
        <f>SQRT((G1138-G$2)^2+(H1138-H$2)^2)</f>
        <v>4819898.0803176742</v>
      </c>
      <c r="BD231" s="175">
        <v>498471</v>
      </c>
      <c r="BE231" s="175">
        <v>4794053</v>
      </c>
      <c r="BF231" s="175" t="s">
        <v>969</v>
      </c>
      <c r="BO231" s="175">
        <f>SQRT((G3793-G$2)^2+(H3793-H$2)^2)</f>
        <v>4772140.611811433</v>
      </c>
      <c r="BP231" s="175">
        <v>528100</v>
      </c>
      <c r="BQ231" s="175">
        <v>4742830</v>
      </c>
      <c r="BR231" s="175" t="s">
        <v>1190</v>
      </c>
      <c r="BS231" s="175">
        <f>SQRT((G3879-G$2)^2+(H3879-H$2)^2)</f>
        <v>4794526.0709375646</v>
      </c>
      <c r="BT231" s="175">
        <v>497930</v>
      </c>
      <c r="BU231" s="175">
        <v>4768600</v>
      </c>
      <c r="BV231" s="175" t="s">
        <v>1194</v>
      </c>
      <c r="CA231" s="175">
        <f>SQRT((G3880-G$2)^2+(H3880-H$2)^2)</f>
        <v>4794526.0709375646</v>
      </c>
      <c r="CB231" s="175">
        <v>497930</v>
      </c>
      <c r="CC231" s="175">
        <v>4768600</v>
      </c>
      <c r="CD231" s="175" t="s">
        <v>1194</v>
      </c>
      <c r="CE231" s="175">
        <f>SQRT((G3881-G$2)^2+(H3881-H$2)^2)</f>
        <v>4794526.0709375646</v>
      </c>
      <c r="CF231" s="175">
        <v>497930</v>
      </c>
      <c r="CG231" s="175">
        <v>4768600</v>
      </c>
      <c r="CH231" s="175" t="s">
        <v>1194</v>
      </c>
      <c r="CI231" s="175">
        <f>SQRT((G3272-G$2)^2+(H3272-H$2)^2)</f>
        <v>4817935.9843090484</v>
      </c>
      <c r="CJ231" s="175">
        <v>502400</v>
      </c>
      <c r="CK231" s="175">
        <v>4791670</v>
      </c>
      <c r="CL231" s="175" t="s">
        <v>1170</v>
      </c>
      <c r="CM231" s="175">
        <f>SQRT((G3882-G$2)^2+(H3882-H$2)^2)</f>
        <v>4794526.0709375646</v>
      </c>
      <c r="CN231" s="175">
        <v>497930</v>
      </c>
      <c r="CO231" s="175">
        <v>4768600</v>
      </c>
      <c r="CP231" s="175" t="s">
        <v>1194</v>
      </c>
      <c r="CQ231" s="175">
        <f>SQRT((G3883-G$2)^2+(H3883-H$2)^2)</f>
        <v>4794526.0709375646</v>
      </c>
      <c r="CR231" s="175">
        <v>497930</v>
      </c>
      <c r="CS231" s="175">
        <v>4768600</v>
      </c>
      <c r="CT231" s="175" t="s">
        <v>1194</v>
      </c>
      <c r="CU231" s="175">
        <f>SQRT((G3884-G$2)^2+(H3884-H$2)^2)</f>
        <v>4794526.0709375646</v>
      </c>
      <c r="CV231" s="175">
        <v>497930</v>
      </c>
      <c r="CW231" s="175">
        <v>4768600</v>
      </c>
      <c r="CX231" s="175" t="s">
        <v>1194</v>
      </c>
      <c r="CY231" s="175">
        <f>SQRT((G3885-G$2)^2+(H3885-H$2)^2)</f>
        <v>4794526.0709375646</v>
      </c>
      <c r="CZ231" s="175">
        <v>497930</v>
      </c>
      <c r="DA231" s="175">
        <v>4768600</v>
      </c>
      <c r="DB231" s="175" t="s">
        <v>1194</v>
      </c>
      <c r="DC231" s="175">
        <f>SQRT((G3886-G$2)^2+(H3886-H$2)^2)</f>
        <v>4794526.0709375646</v>
      </c>
      <c r="DD231" s="175">
        <v>497930</v>
      </c>
      <c r="DE231" s="175">
        <v>4768600</v>
      </c>
      <c r="DF231" s="175" t="s">
        <v>1194</v>
      </c>
      <c r="DG231" s="175">
        <f>SQRT((G3887-G$2)^2+(H3887-H$2)^2)</f>
        <v>4794526.0709375646</v>
      </c>
      <c r="DH231" s="175">
        <v>497930</v>
      </c>
      <c r="DI231" s="175">
        <v>4768600</v>
      </c>
      <c r="DJ231" s="175" t="s">
        <v>1194</v>
      </c>
      <c r="DK231" s="175">
        <f>SQRT((G3845-G$2)^2+(H3845-H$2)^2)</f>
        <v>4808452.2260286622</v>
      </c>
      <c r="DL231" s="175">
        <v>508400</v>
      </c>
      <c r="DM231" s="175">
        <v>4781500</v>
      </c>
      <c r="DN231" s="175" t="s">
        <v>1192</v>
      </c>
      <c r="DO231" s="175">
        <f>SQRT((G3843-G$2)^2+(H3843-H$2)^2)</f>
        <v>4808452.2260286622</v>
      </c>
      <c r="DP231" s="175">
        <v>508400</v>
      </c>
      <c r="DQ231" s="175">
        <v>4781500</v>
      </c>
      <c r="DR231" s="175" t="s">
        <v>1192</v>
      </c>
      <c r="DS231" s="175">
        <f>SQRT((G3842-G$2)^2+(H3842-H$2)^2)</f>
        <v>4808452.2260286622</v>
      </c>
      <c r="DT231" s="175">
        <v>508400</v>
      </c>
      <c r="DU231" s="175">
        <v>4781500</v>
      </c>
      <c r="DV231" s="175" t="s">
        <v>1192</v>
      </c>
      <c r="DW231" s="175">
        <f>SQRT((G3888-G$2)^2+(H3888-H$2)^2)</f>
        <v>4794526.0709375646</v>
      </c>
      <c r="DX231" s="175">
        <v>497930</v>
      </c>
      <c r="DY231" s="175">
        <v>4768600</v>
      </c>
      <c r="DZ231" s="175" t="s">
        <v>1194</v>
      </c>
      <c r="EA231" s="175">
        <f>SQRT((G3844-G$2)^2+(H3844-H$2)^2)</f>
        <v>4808452.2260286622</v>
      </c>
      <c r="EB231" s="175">
        <v>508400</v>
      </c>
      <c r="EC231" s="175">
        <v>4781500</v>
      </c>
      <c r="ED231" s="175" t="s">
        <v>1192</v>
      </c>
    </row>
    <row r="232" spans="1:134" ht="13.2" x14ac:dyDescent="0.25">
      <c r="A232" s="176">
        <f t="shared" si="6"/>
        <v>4827918.6458265847</v>
      </c>
      <c r="B232" s="249" t="s">
        <v>873</v>
      </c>
      <c r="C232" s="258" t="s">
        <v>367</v>
      </c>
      <c r="D232" s="249" t="s">
        <v>266</v>
      </c>
      <c r="E232" s="249" t="s">
        <v>267</v>
      </c>
      <c r="F232" s="249" t="s">
        <v>268</v>
      </c>
      <c r="G232" s="254">
        <v>500708</v>
      </c>
      <c r="H232" s="254">
        <v>4801884</v>
      </c>
      <c r="I232" s="184" t="e">
        <f>VLOOKUP(LEFT(C232,6),#REF!,3,0)</f>
        <v>#REF!</v>
      </c>
      <c r="K232" s="175">
        <f>SQRT((G3925-G$2)^2+(H3925-H$2)^2)</f>
        <v>4831462.526751087</v>
      </c>
      <c r="L232" s="175">
        <v>590430</v>
      </c>
      <c r="M232" s="175">
        <v>4795250</v>
      </c>
      <c r="N232" s="175" t="s">
        <v>1197</v>
      </c>
      <c r="O232" s="175">
        <f>SQRT((G3922-G$2)^2+(H3922-H$2)^2)</f>
        <v>4831462.526751087</v>
      </c>
      <c r="P232" s="175">
        <v>590430</v>
      </c>
      <c r="Q232" s="175">
        <v>4795250</v>
      </c>
      <c r="R232" s="175" t="s">
        <v>1197</v>
      </c>
      <c r="S232" s="175">
        <f>SQRT((G3923-G$2)^2+(H3923-H$2)^2)</f>
        <v>4831462.526751087</v>
      </c>
      <c r="T232" s="175">
        <v>590430</v>
      </c>
      <c r="U232" s="175">
        <v>4795250</v>
      </c>
      <c r="V232" s="175" t="s">
        <v>1197</v>
      </c>
      <c r="W232" s="175">
        <f>SQRT((G3318-G$2)^2+(H3318-H$2)^2)</f>
        <v>4811529.1976667875</v>
      </c>
      <c r="X232" s="175">
        <v>524100</v>
      </c>
      <c r="Y232" s="175">
        <v>4782900</v>
      </c>
      <c r="Z232" s="175" t="s">
        <v>1184</v>
      </c>
      <c r="AA232" s="175">
        <f>SQRT((G3924-G$2)^2+(H3924-H$2)^2)</f>
        <v>4831462.526751087</v>
      </c>
      <c r="AB232" s="175">
        <v>590430</v>
      </c>
      <c r="AC232" s="175">
        <v>4795250</v>
      </c>
      <c r="AD232" s="175" t="s">
        <v>1197</v>
      </c>
      <c r="AE232" s="175">
        <f>SQRT((G3861-G$2)^2+(H3861-H$2)^2)</f>
        <v>4794526.0709375646</v>
      </c>
      <c r="AF232" s="175">
        <v>497930</v>
      </c>
      <c r="AG232" s="175">
        <v>4768600</v>
      </c>
      <c r="AH232" s="175" t="s">
        <v>1194</v>
      </c>
      <c r="AI232" s="175">
        <f>SQRT((G1271-G$2)^2+(H1271-H$2)^2)</f>
        <v>4820418.0408311058</v>
      </c>
      <c r="AJ232" s="175">
        <v>497689</v>
      </c>
      <c r="AK232" s="175">
        <v>4794657</v>
      </c>
      <c r="AL232" s="175" t="s">
        <v>889</v>
      </c>
      <c r="AU232" s="175">
        <f>SQRT((G2796-G$2)^2+(H2796-H$2)^2)</f>
        <v>4832880.7384078912</v>
      </c>
      <c r="AV232" s="175">
        <v>591825</v>
      </c>
      <c r="AW232" s="175">
        <v>4796507</v>
      </c>
      <c r="AX232" s="175" t="s">
        <v>1057</v>
      </c>
      <c r="BC232" s="175">
        <f>SQRT((G1168-G$2)^2+(H1168-H$2)^2)</f>
        <v>4819446.3676422415</v>
      </c>
      <c r="BD232" s="175">
        <v>503188</v>
      </c>
      <c r="BE232" s="175">
        <v>4793106</v>
      </c>
      <c r="BF232" s="175" t="s">
        <v>970</v>
      </c>
      <c r="BO232" s="175">
        <f>SQRT((G3841-G$2)^2+(H3841-H$2)^2)</f>
        <v>4808452.2260286622</v>
      </c>
      <c r="BP232" s="175">
        <v>508400</v>
      </c>
      <c r="BQ232" s="175">
        <v>4781500</v>
      </c>
      <c r="BR232" s="175" t="s">
        <v>1192</v>
      </c>
      <c r="BS232" s="175">
        <f>SQRT((G3927-G$2)^2+(H3927-H$2)^2)</f>
        <v>4831462.526751087</v>
      </c>
      <c r="BT232" s="175">
        <v>590430</v>
      </c>
      <c r="BU232" s="175">
        <v>4795250</v>
      </c>
      <c r="BV232" s="175" t="s">
        <v>1197</v>
      </c>
      <c r="CA232" s="175">
        <f>SQRT((G3928-G$2)^2+(H3928-H$2)^2)</f>
        <v>4831462.526751087</v>
      </c>
      <c r="CB232" s="175">
        <v>590430</v>
      </c>
      <c r="CC232" s="175">
        <v>4795250</v>
      </c>
      <c r="CD232" s="175" t="s">
        <v>1197</v>
      </c>
      <c r="CE232" s="175">
        <f>SQRT((G3929-G$2)^2+(H3929-H$2)^2)</f>
        <v>4831462.526751087</v>
      </c>
      <c r="CF232" s="175">
        <v>590430</v>
      </c>
      <c r="CG232" s="175">
        <v>4795250</v>
      </c>
      <c r="CH232" s="175" t="s">
        <v>1197</v>
      </c>
      <c r="CI232" s="175">
        <f>SQRT((G3320-G$2)^2+(H3320-H$2)^2)</f>
        <v>4811529.1976667875</v>
      </c>
      <c r="CJ232" s="175">
        <v>524100</v>
      </c>
      <c r="CK232" s="175">
        <v>4782900</v>
      </c>
      <c r="CL232" s="175" t="s">
        <v>1184</v>
      </c>
      <c r="CM232" s="175">
        <f>SQRT((G3930-G$2)^2+(H3930-H$2)^2)</f>
        <v>4831462.526751087</v>
      </c>
      <c r="CN232" s="175">
        <v>590430</v>
      </c>
      <c r="CO232" s="175">
        <v>4795250</v>
      </c>
      <c r="CP232" s="175" t="s">
        <v>1197</v>
      </c>
      <c r="CQ232" s="175">
        <f>SQRT((G3931-G$2)^2+(H3931-H$2)^2)</f>
        <v>4831462.526751087</v>
      </c>
      <c r="CR232" s="175">
        <v>590430</v>
      </c>
      <c r="CS232" s="175">
        <v>4795250</v>
      </c>
      <c r="CT232" s="175" t="s">
        <v>1197</v>
      </c>
      <c r="CU232" s="175">
        <f>SQRT((G3932-G$2)^2+(H3932-H$2)^2)</f>
        <v>4831462.526751087</v>
      </c>
      <c r="CV232" s="175">
        <v>590430</v>
      </c>
      <c r="CW232" s="175">
        <v>4795250</v>
      </c>
      <c r="CX232" s="175" t="s">
        <v>1197</v>
      </c>
      <c r="CY232" s="175">
        <f>SQRT((G3933-G$2)^2+(H3933-H$2)^2)</f>
        <v>4831462.526751087</v>
      </c>
      <c r="CZ232" s="175">
        <v>590430</v>
      </c>
      <c r="DA232" s="175">
        <v>4795250</v>
      </c>
      <c r="DB232" s="175" t="s">
        <v>1197</v>
      </c>
      <c r="DC232" s="175">
        <f>SQRT((G3934-G$2)^2+(H3934-H$2)^2)</f>
        <v>4831462.526751087</v>
      </c>
      <c r="DD232" s="175">
        <v>590430</v>
      </c>
      <c r="DE232" s="175">
        <v>4795250</v>
      </c>
      <c r="DF232" s="175" t="s">
        <v>1197</v>
      </c>
      <c r="DG232" s="175">
        <f>SQRT((G3935-G$2)^2+(H3935-H$2)^2)</f>
        <v>4831462.526751087</v>
      </c>
      <c r="DH232" s="175">
        <v>590430</v>
      </c>
      <c r="DI232" s="175">
        <v>4795250</v>
      </c>
      <c r="DJ232" s="175" t="s">
        <v>1197</v>
      </c>
      <c r="DK232" s="175">
        <f>SQRT((G3893-G$2)^2+(H3893-H$2)^2)</f>
        <v>4794526.0709375646</v>
      </c>
      <c r="DL232" s="175">
        <v>497930</v>
      </c>
      <c r="DM232" s="175">
        <v>4768600</v>
      </c>
      <c r="DN232" s="175" t="s">
        <v>1194</v>
      </c>
      <c r="DO232" s="175">
        <f>SQRT((G3891-G$2)^2+(H3891-H$2)^2)</f>
        <v>4794526.0709375646</v>
      </c>
      <c r="DP232" s="175">
        <v>497930</v>
      </c>
      <c r="DQ232" s="175">
        <v>4768600</v>
      </c>
      <c r="DR232" s="175" t="s">
        <v>1194</v>
      </c>
      <c r="DS232" s="175">
        <f>SQRT((G3890-G$2)^2+(H3890-H$2)^2)</f>
        <v>4794526.0709375646</v>
      </c>
      <c r="DT232" s="175">
        <v>497930</v>
      </c>
      <c r="DU232" s="175">
        <v>4768600</v>
      </c>
      <c r="DV232" s="175" t="s">
        <v>1194</v>
      </c>
      <c r="DW232" s="175">
        <f>SQRT((G3936-G$2)^2+(H3936-H$2)^2)</f>
        <v>4831462.526751087</v>
      </c>
      <c r="DX232" s="175">
        <v>590430</v>
      </c>
      <c r="DY232" s="175">
        <v>4795250</v>
      </c>
      <c r="DZ232" s="175" t="s">
        <v>1197</v>
      </c>
      <c r="EA232" s="175">
        <f>SQRT((G3892-G$2)^2+(H3892-H$2)^2)</f>
        <v>4794526.0709375646</v>
      </c>
      <c r="EB232" s="175">
        <v>497930</v>
      </c>
      <c r="EC232" s="175">
        <v>4768600</v>
      </c>
      <c r="ED232" s="175" t="s">
        <v>1194</v>
      </c>
    </row>
    <row r="233" spans="1:134" ht="13.2" x14ac:dyDescent="0.25">
      <c r="A233" s="176">
        <f t="shared" si="6"/>
        <v>4820369.6730298605</v>
      </c>
      <c r="B233" s="251" t="s">
        <v>917</v>
      </c>
      <c r="C233" s="257" t="s">
        <v>414</v>
      </c>
      <c r="D233" s="251" t="s">
        <v>415</v>
      </c>
      <c r="E233" s="251" t="s">
        <v>293</v>
      </c>
      <c r="F233" s="251" t="s">
        <v>268</v>
      </c>
      <c r="G233" s="251">
        <v>496371</v>
      </c>
      <c r="H233" s="251">
        <v>4794745</v>
      </c>
      <c r="I233" s="184" t="e">
        <f>VLOOKUP(LEFT(C233,6),#REF!,3,0)</f>
        <v>#REF!</v>
      </c>
      <c r="K233" s="175">
        <f>SQRT((G3973-G$2)^2+(H3973-H$2)^2)</f>
        <v>4779066.0061773574</v>
      </c>
      <c r="L233" s="175">
        <v>554830</v>
      </c>
      <c r="M233" s="175">
        <v>4746750</v>
      </c>
      <c r="N233" s="175" t="s">
        <v>1201</v>
      </c>
      <c r="O233" s="175">
        <f>SQRT((G3970-G$2)^2+(H3970-H$2)^2)</f>
        <v>4779066.0061773574</v>
      </c>
      <c r="P233" s="175">
        <v>554830</v>
      </c>
      <c r="Q233" s="175">
        <v>4746750</v>
      </c>
      <c r="R233" s="175" t="s">
        <v>1201</v>
      </c>
      <c r="S233" s="175">
        <f>SQRT((G3971-G$2)^2+(H3971-H$2)^2)</f>
        <v>4779066.0061773574</v>
      </c>
      <c r="T233" s="175">
        <v>554830</v>
      </c>
      <c r="U233" s="175">
        <v>4746750</v>
      </c>
      <c r="V233" s="175" t="s">
        <v>1201</v>
      </c>
      <c r="W233" s="175">
        <f>SQRT((G3366-G$2)^2+(H3366-H$2)^2)</f>
        <v>4818802.0733891949</v>
      </c>
      <c r="X233" s="175">
        <v>511670</v>
      </c>
      <c r="Y233" s="175">
        <v>4791560</v>
      </c>
      <c r="Z233" s="175" t="s">
        <v>1176</v>
      </c>
      <c r="AA233" s="175">
        <f>SQRT((G3972-G$2)^2+(H3972-H$2)^2)</f>
        <v>4779066.0061773574</v>
      </c>
      <c r="AB233" s="175">
        <v>554830</v>
      </c>
      <c r="AC233" s="175">
        <v>4746750</v>
      </c>
      <c r="AD233" s="175" t="s">
        <v>1201</v>
      </c>
      <c r="AE233" s="175">
        <f>SQRT((G3909-G$2)^2+(H3909-H$2)^2)</f>
        <v>4831462.526751087</v>
      </c>
      <c r="AF233" s="175">
        <v>590430</v>
      </c>
      <c r="AG233" s="175">
        <v>4795250</v>
      </c>
      <c r="AH233" s="175" t="s">
        <v>1197</v>
      </c>
      <c r="AI233" s="175">
        <f>SQRT((G1296-G$2)^2+(H1296-H$2)^2)</f>
        <v>4815104.4792473614</v>
      </c>
      <c r="AJ233" s="175">
        <v>507662</v>
      </c>
      <c r="AK233" s="175">
        <v>4788268</v>
      </c>
      <c r="AL233" s="175" t="s">
        <v>976</v>
      </c>
      <c r="AU233" s="175">
        <f>SQRT((G2821-G$2)^2+(H2821-H$2)^2)</f>
        <v>4775590.9661679566</v>
      </c>
      <c r="AV233" s="175">
        <v>528977</v>
      </c>
      <c r="AW233" s="175">
        <v>4746204</v>
      </c>
      <c r="AX233" s="175" t="s">
        <v>1062</v>
      </c>
      <c r="BC233" s="175">
        <f>SQRT((G1214-G$2)^2+(H1214-H$2)^2)</f>
        <v>4819723.3977472195</v>
      </c>
      <c r="BD233" s="175">
        <v>502526</v>
      </c>
      <c r="BE233" s="175">
        <v>4793454</v>
      </c>
      <c r="BF233" s="175" t="s">
        <v>972</v>
      </c>
      <c r="BO233" s="175">
        <f>SQRT((G3889-G$2)^2+(H3889-H$2)^2)</f>
        <v>4794526.0709375646</v>
      </c>
      <c r="BP233" s="175">
        <v>497930</v>
      </c>
      <c r="BQ233" s="175">
        <v>4768600</v>
      </c>
      <c r="BR233" s="175" t="s">
        <v>1194</v>
      </c>
      <c r="BS233" s="175">
        <f>SQRT((G3975-G$2)^2+(H3975-H$2)^2)</f>
        <v>4779066.0061773574</v>
      </c>
      <c r="BT233" s="175">
        <v>554830</v>
      </c>
      <c r="BU233" s="175">
        <v>4746750</v>
      </c>
      <c r="BV233" s="175" t="s">
        <v>1201</v>
      </c>
      <c r="CA233" s="175">
        <f>SQRT((G3976-G$2)^2+(H3976-H$2)^2)</f>
        <v>4779066.0061773574</v>
      </c>
      <c r="CB233" s="175">
        <v>554830</v>
      </c>
      <c r="CC233" s="175">
        <v>4746750</v>
      </c>
      <c r="CD233" s="175" t="s">
        <v>1201</v>
      </c>
      <c r="CE233" s="175">
        <f>SQRT((G3977-G$2)^2+(H3977-H$2)^2)</f>
        <v>4779066.0061773574</v>
      </c>
      <c r="CF233" s="175">
        <v>554830</v>
      </c>
      <c r="CG233" s="175">
        <v>4746750</v>
      </c>
      <c r="CH233" s="175" t="s">
        <v>1201</v>
      </c>
      <c r="CI233" s="175">
        <f>SQRT((G3368-G$2)^2+(H3368-H$2)^2)</f>
        <v>4818802.0733891949</v>
      </c>
      <c r="CJ233" s="175">
        <v>511670</v>
      </c>
      <c r="CK233" s="175">
        <v>4791560</v>
      </c>
      <c r="CL233" s="175" t="s">
        <v>1176</v>
      </c>
      <c r="CM233" s="175">
        <f>SQRT((G3978-G$2)^2+(H3978-H$2)^2)</f>
        <v>4779066.0061773574</v>
      </c>
      <c r="CN233" s="175">
        <v>554830</v>
      </c>
      <c r="CO233" s="175">
        <v>4746750</v>
      </c>
      <c r="CP233" s="175" t="s">
        <v>1201</v>
      </c>
      <c r="CQ233" s="175">
        <f>SQRT((G3979-G$2)^2+(H3979-H$2)^2)</f>
        <v>4779066.0061773574</v>
      </c>
      <c r="CR233" s="175">
        <v>554830</v>
      </c>
      <c r="CS233" s="175">
        <v>4746750</v>
      </c>
      <c r="CT233" s="175" t="s">
        <v>1201</v>
      </c>
      <c r="CU233" s="175">
        <f>SQRT((G3980-G$2)^2+(H3980-H$2)^2)</f>
        <v>4779066.0061773574</v>
      </c>
      <c r="CV233" s="175">
        <v>554830</v>
      </c>
      <c r="CW233" s="175">
        <v>4746750</v>
      </c>
      <c r="CX233" s="175" t="s">
        <v>1201</v>
      </c>
      <c r="CY233" s="175">
        <f>SQRT((G3981-G$2)^2+(H3981-H$2)^2)</f>
        <v>4779066.0061773574</v>
      </c>
      <c r="CZ233" s="175">
        <v>554830</v>
      </c>
      <c r="DA233" s="175">
        <v>4746750</v>
      </c>
      <c r="DB233" s="175" t="s">
        <v>1201</v>
      </c>
      <c r="DC233" s="175">
        <f>SQRT((G3982-G$2)^2+(H3982-H$2)^2)</f>
        <v>4779066.0061773574</v>
      </c>
      <c r="DD233" s="175">
        <v>554830</v>
      </c>
      <c r="DE233" s="175">
        <v>4746750</v>
      </c>
      <c r="DF233" s="175" t="s">
        <v>1201</v>
      </c>
      <c r="DG233" s="175">
        <f>SQRT((G3983-G$2)^2+(H3983-H$2)^2)</f>
        <v>4779066.0061773574</v>
      </c>
      <c r="DH233" s="175">
        <v>554830</v>
      </c>
      <c r="DI233" s="175">
        <v>4746750</v>
      </c>
      <c r="DJ233" s="175" t="s">
        <v>1201</v>
      </c>
      <c r="DK233" s="175">
        <f>SQRT((G3941-G$2)^2+(H3941-H$2)^2)</f>
        <v>4831462.526751087</v>
      </c>
      <c r="DL233" s="175">
        <v>590430</v>
      </c>
      <c r="DM233" s="175">
        <v>4795250</v>
      </c>
      <c r="DN233" s="175" t="s">
        <v>1197</v>
      </c>
      <c r="DO233" s="175">
        <f>SQRT((G3939-G$2)^2+(H3939-H$2)^2)</f>
        <v>4831462.526751087</v>
      </c>
      <c r="DP233" s="175">
        <v>590430</v>
      </c>
      <c r="DQ233" s="175">
        <v>4795250</v>
      </c>
      <c r="DR233" s="175" t="s">
        <v>1197</v>
      </c>
      <c r="DS233" s="175">
        <f>SQRT((G3938-G$2)^2+(H3938-H$2)^2)</f>
        <v>4831462.526751087</v>
      </c>
      <c r="DT233" s="175">
        <v>590430</v>
      </c>
      <c r="DU233" s="175">
        <v>4795250</v>
      </c>
      <c r="DV233" s="175" t="s">
        <v>1197</v>
      </c>
      <c r="DW233" s="175">
        <f>SQRT((G3984-G$2)^2+(H3984-H$2)^2)</f>
        <v>4779066.0061773574</v>
      </c>
      <c r="DX233" s="175">
        <v>554830</v>
      </c>
      <c r="DY233" s="175">
        <v>4746750</v>
      </c>
      <c r="DZ233" s="175" t="s">
        <v>1201</v>
      </c>
      <c r="EA233" s="175">
        <f>SQRT((G3940-G$2)^2+(H3940-H$2)^2)</f>
        <v>4831462.526751087</v>
      </c>
      <c r="EB233" s="175">
        <v>590430</v>
      </c>
      <c r="EC233" s="175">
        <v>4795250</v>
      </c>
      <c r="ED233" s="175" t="s">
        <v>1197</v>
      </c>
    </row>
    <row r="234" spans="1:134" ht="13.2" x14ac:dyDescent="0.25">
      <c r="A234" s="176">
        <f t="shared" si="6"/>
        <v>4820369.6730298605</v>
      </c>
      <c r="B234" s="251" t="s">
        <v>917</v>
      </c>
      <c r="C234" s="257" t="s">
        <v>371</v>
      </c>
      <c r="D234" s="251" t="s">
        <v>415</v>
      </c>
      <c r="E234" s="251" t="s">
        <v>293</v>
      </c>
      <c r="F234" s="251" t="s">
        <v>268</v>
      </c>
      <c r="G234" s="251">
        <v>496371</v>
      </c>
      <c r="H234" s="251">
        <v>4794745</v>
      </c>
      <c r="I234" s="184" t="e">
        <f>VLOOKUP(LEFT(C234,6),#REF!,3,0)</f>
        <v>#REF!</v>
      </c>
      <c r="W234" s="175">
        <f>SQRT((G3414-G$2)^2+(H3414-H$2)^2)</f>
        <v>4814182.9716993514</v>
      </c>
      <c r="X234" s="175">
        <v>517850</v>
      </c>
      <c r="Y234" s="175">
        <v>4786250</v>
      </c>
      <c r="Z234" s="175" t="s">
        <v>1065</v>
      </c>
      <c r="AE234" s="175">
        <f>SQRT((G3957-G$2)^2+(H3957-H$2)^2)</f>
        <v>4779066.0061773574</v>
      </c>
      <c r="AF234" s="175">
        <v>554830</v>
      </c>
      <c r="AG234" s="175">
        <v>4746750</v>
      </c>
      <c r="AH234" s="175" t="s">
        <v>1201</v>
      </c>
      <c r="AI234" s="175">
        <f>SQRT((G1312-G$2)^2+(H1312-H$2)^2)</f>
        <v>4820269.1436678097</v>
      </c>
      <c r="AJ234" s="175">
        <v>493114</v>
      </c>
      <c r="AK234" s="175">
        <v>4794980</v>
      </c>
      <c r="AL234" s="175" t="s">
        <v>977</v>
      </c>
      <c r="AU234" s="175">
        <f>SQRT((G2831-G$2)^2+(H2831-H$2)^2)</f>
        <v>4831633.3511788743</v>
      </c>
      <c r="AV234" s="175">
        <v>582268</v>
      </c>
      <c r="AW234" s="175">
        <v>4796420</v>
      </c>
      <c r="AX234" s="175" t="s">
        <v>1063</v>
      </c>
      <c r="BC234" s="175">
        <f>SQRT((G1237-G$2)^2+(H1237-H$2)^2)</f>
        <v>4812939.1920805527</v>
      </c>
      <c r="BD234" s="175">
        <v>538376</v>
      </c>
      <c r="BE234" s="175">
        <v>4782733</v>
      </c>
      <c r="BF234" s="175" t="s">
        <v>973</v>
      </c>
      <c r="BO234" s="175">
        <f>SQRT((G3937-G$2)^2+(H3937-H$2)^2)</f>
        <v>4831462.526751087</v>
      </c>
      <c r="BP234" s="175">
        <v>590430</v>
      </c>
      <c r="BQ234" s="175">
        <v>4795250</v>
      </c>
      <c r="BR234" s="175" t="s">
        <v>1197</v>
      </c>
      <c r="CI234" s="175">
        <f>SQRT((G3416-G$2)^2+(H3416-H$2)^2)</f>
        <v>4814182.9716993514</v>
      </c>
      <c r="CJ234" s="175">
        <v>517850</v>
      </c>
      <c r="CK234" s="175">
        <v>4786250</v>
      </c>
      <c r="CL234" s="175" t="s">
        <v>1065</v>
      </c>
      <c r="DK234" s="175">
        <f>SQRT((G3989-G$2)^2+(H3989-H$2)^2)</f>
        <v>4779066.0061773574</v>
      </c>
      <c r="DL234" s="175">
        <v>554830</v>
      </c>
      <c r="DM234" s="175">
        <v>4746750</v>
      </c>
      <c r="DN234" s="175" t="s">
        <v>1201</v>
      </c>
      <c r="DO234" s="175">
        <f>SQRT((G3987-G$2)^2+(H3987-H$2)^2)</f>
        <v>4779066.0061773574</v>
      </c>
      <c r="DP234" s="175">
        <v>554830</v>
      </c>
      <c r="DQ234" s="175">
        <v>4746750</v>
      </c>
      <c r="DR234" s="175" t="s">
        <v>1201</v>
      </c>
      <c r="DS234" s="175">
        <f>SQRT((G3986-G$2)^2+(H3986-H$2)^2)</f>
        <v>4779066.0061773574</v>
      </c>
      <c r="DT234" s="175">
        <v>554830</v>
      </c>
      <c r="DU234" s="175">
        <v>4746750</v>
      </c>
      <c r="DV234" s="175" t="s">
        <v>1201</v>
      </c>
      <c r="EA234" s="175">
        <f>SQRT((G3988-G$2)^2+(H3988-H$2)^2)</f>
        <v>4779066.0061773574</v>
      </c>
      <c r="EB234" s="175">
        <v>554830</v>
      </c>
      <c r="EC234" s="175">
        <v>4746750</v>
      </c>
      <c r="ED234" s="175" t="s">
        <v>1201</v>
      </c>
    </row>
    <row r="235" spans="1:134" ht="13.2" x14ac:dyDescent="0.25">
      <c r="A235" s="176">
        <f t="shared" si="6"/>
        <v>4820369.6730298605</v>
      </c>
      <c r="B235" s="251" t="s">
        <v>917</v>
      </c>
      <c r="C235" s="257" t="s">
        <v>416</v>
      </c>
      <c r="D235" s="251" t="s">
        <v>415</v>
      </c>
      <c r="E235" s="251" t="s">
        <v>293</v>
      </c>
      <c r="F235" s="251" t="s">
        <v>268</v>
      </c>
      <c r="G235" s="251">
        <v>496371</v>
      </c>
      <c r="H235" s="251">
        <v>4794745</v>
      </c>
      <c r="I235" s="184" t="e">
        <f>VLOOKUP(LEFT(C235,6),#REF!,3,0)</f>
        <v>#REF!</v>
      </c>
      <c r="W235" s="175">
        <f>SQRT((G3462-G$2)^2+(H3462-H$2)^2)</f>
        <v>4798010.0645996984</v>
      </c>
      <c r="X235" s="175">
        <v>559300</v>
      </c>
      <c r="Y235" s="175">
        <v>4765300</v>
      </c>
      <c r="Z235" s="175" t="s">
        <v>1066</v>
      </c>
      <c r="AI235" s="175">
        <f>SQRT((G1334-G$2)^2+(H1334-H$2)^2)</f>
        <v>4811990.2525800066</v>
      </c>
      <c r="AJ235" s="175">
        <v>517494</v>
      </c>
      <c r="AK235" s="175">
        <v>4784083</v>
      </c>
      <c r="AL235" s="175" t="s">
        <v>978</v>
      </c>
      <c r="BC235" s="175">
        <f>SQRT((G1279-G$2)^2+(H1279-H$2)^2)</f>
        <v>4811499.3306290712</v>
      </c>
      <c r="BD235" s="175">
        <v>524738</v>
      </c>
      <c r="BE235" s="175">
        <v>4782800</v>
      </c>
      <c r="BF235" s="175" t="s">
        <v>975</v>
      </c>
      <c r="BO235" s="175">
        <f>SQRT((G3985-G$2)^2+(H3985-H$2)^2)</f>
        <v>4779066.0061773574</v>
      </c>
      <c r="BP235" s="175">
        <v>554830</v>
      </c>
      <c r="BQ235" s="175">
        <v>4746750</v>
      </c>
      <c r="BR235" s="175" t="s">
        <v>1201</v>
      </c>
      <c r="CI235" s="175">
        <f>SQRT((G3464-G$2)^2+(H3464-H$2)^2)</f>
        <v>4798010.0645996984</v>
      </c>
      <c r="CJ235" s="175">
        <v>559300</v>
      </c>
      <c r="CK235" s="175">
        <v>4765300</v>
      </c>
      <c r="CL235" s="175" t="s">
        <v>1066</v>
      </c>
    </row>
    <row r="236" spans="1:134" ht="13.2" x14ac:dyDescent="0.25">
      <c r="A236" s="176">
        <f t="shared" si="6"/>
        <v>4820369.6730298605</v>
      </c>
      <c r="B236" s="251" t="s">
        <v>917</v>
      </c>
      <c r="C236" s="257" t="s">
        <v>417</v>
      </c>
      <c r="D236" s="251" t="s">
        <v>415</v>
      </c>
      <c r="E236" s="251" t="s">
        <v>293</v>
      </c>
      <c r="F236" s="251" t="s">
        <v>268</v>
      </c>
      <c r="G236" s="251">
        <v>496371</v>
      </c>
      <c r="H236" s="251">
        <v>4794745</v>
      </c>
      <c r="I236" s="184" t="e">
        <f>VLOOKUP(LEFT(C236,6),#REF!,3,0)</f>
        <v>#REF!</v>
      </c>
      <c r="W236" s="175">
        <f>SQRT((G3510-G$2)^2+(H3510-H$2)^2)</f>
        <v>4806321.0787982112</v>
      </c>
      <c r="X236" s="175">
        <v>489300</v>
      </c>
      <c r="Y236" s="175">
        <v>4781350</v>
      </c>
      <c r="Z236" s="175" t="s">
        <v>1067</v>
      </c>
      <c r="AI236" s="175">
        <f>SQRT((G1360-G$2)^2+(H1360-H$2)^2)</f>
        <v>4811793.4581368929</v>
      </c>
      <c r="AJ236" s="175">
        <v>501387</v>
      </c>
      <c r="AK236" s="175">
        <v>4785600</v>
      </c>
      <c r="AL236" s="175" t="s">
        <v>979</v>
      </c>
      <c r="BC236" s="175">
        <f>SQRT((G1323-G$2)^2+(H1323-H$2)^2)</f>
        <v>4811990.2525800066</v>
      </c>
      <c r="BD236" s="175">
        <v>517494</v>
      </c>
      <c r="BE236" s="175">
        <v>4784083</v>
      </c>
      <c r="BF236" s="175" t="s">
        <v>978</v>
      </c>
      <c r="CI236" s="175">
        <f>SQRT((G3512-G$2)^2+(H3512-H$2)^2)</f>
        <v>4806321.0787982112</v>
      </c>
      <c r="CJ236" s="175">
        <v>489300</v>
      </c>
      <c r="CK236" s="175">
        <v>4781350</v>
      </c>
      <c r="CL236" s="175" t="s">
        <v>1067</v>
      </c>
    </row>
    <row r="237" spans="1:134" ht="13.2" x14ac:dyDescent="0.25">
      <c r="A237" s="176">
        <f t="shared" si="6"/>
        <v>4820369.6730298605</v>
      </c>
      <c r="B237" s="251" t="s">
        <v>917</v>
      </c>
      <c r="C237" s="257" t="s">
        <v>399</v>
      </c>
      <c r="D237" s="251" t="s">
        <v>415</v>
      </c>
      <c r="E237" s="251" t="s">
        <v>293</v>
      </c>
      <c r="F237" s="251" t="s">
        <v>268</v>
      </c>
      <c r="G237" s="251">
        <v>496371</v>
      </c>
      <c r="H237" s="251">
        <v>4794745</v>
      </c>
      <c r="I237" s="184" t="e">
        <f>VLOOKUP(LEFT(C237,6),#REF!,3,0)</f>
        <v>#REF!</v>
      </c>
      <c r="W237" s="175">
        <f>SQRT((G3558-G$2)^2+(H3558-H$2)^2)</f>
        <v>4834152.4575151745</v>
      </c>
      <c r="X237" s="175">
        <v>593350</v>
      </c>
      <c r="Y237" s="175">
        <v>4797600</v>
      </c>
      <c r="Z237" s="175" t="s">
        <v>1068</v>
      </c>
      <c r="AI237" s="175">
        <f>SQRT((G1381-G$2)^2+(H1381-H$2)^2)</f>
        <v>4814428.4760473911</v>
      </c>
      <c r="AJ237" s="175">
        <v>518376</v>
      </c>
      <c r="AK237" s="175">
        <v>4786440</v>
      </c>
      <c r="AL237" s="175" t="s">
        <v>980</v>
      </c>
      <c r="BC237" s="175">
        <f>SQRT((G1347-G$2)^2+(H1347-H$2)^2)</f>
        <v>4811793.4581368929</v>
      </c>
      <c r="BD237" s="175">
        <v>501387</v>
      </c>
      <c r="BE237" s="175">
        <v>4785600</v>
      </c>
      <c r="BF237" s="175" t="s">
        <v>979</v>
      </c>
      <c r="CI237" s="175">
        <f>SQRT((G3560-G$2)^2+(H3560-H$2)^2)</f>
        <v>4834152.4575151745</v>
      </c>
      <c r="CJ237" s="175">
        <v>593350</v>
      </c>
      <c r="CK237" s="175">
        <v>4797600</v>
      </c>
      <c r="CL237" s="175" t="s">
        <v>1068</v>
      </c>
    </row>
    <row r="238" spans="1:134" ht="13.2" x14ac:dyDescent="0.25">
      <c r="A238" s="176">
        <f t="shared" si="6"/>
        <v>4820369.6730298605</v>
      </c>
      <c r="B238" s="251" t="s">
        <v>917</v>
      </c>
      <c r="C238" s="257" t="s">
        <v>418</v>
      </c>
      <c r="D238" s="251" t="s">
        <v>415</v>
      </c>
      <c r="E238" s="251" t="s">
        <v>293</v>
      </c>
      <c r="F238" s="251" t="s">
        <v>268</v>
      </c>
      <c r="G238" s="251">
        <v>496371</v>
      </c>
      <c r="H238" s="251">
        <v>4794745</v>
      </c>
      <c r="I238" s="184" t="e">
        <f>VLOOKUP(LEFT(C238,6),#REF!,3,0)</f>
        <v>#REF!</v>
      </c>
      <c r="W238" s="175">
        <f>SQRT((G3606-G$2)^2+(H3606-H$2)^2)</f>
        <v>4772171.6872824263</v>
      </c>
      <c r="X238" s="175">
        <v>522150</v>
      </c>
      <c r="Y238" s="175">
        <v>4743520</v>
      </c>
      <c r="Z238" s="175" t="s">
        <v>1172</v>
      </c>
      <c r="AI238" s="175">
        <f>SQRT((G1448-G$2)^2+(H1448-H$2)^2)</f>
        <v>4815450.5222586393</v>
      </c>
      <c r="AJ238" s="175">
        <v>504264</v>
      </c>
      <c r="AK238" s="175">
        <v>4788975</v>
      </c>
      <c r="AL238" s="175" t="s">
        <v>984</v>
      </c>
      <c r="BC238" s="175">
        <f>SQRT((G1371-G$2)^2+(H1371-H$2)^2)</f>
        <v>4814428.4760473911</v>
      </c>
      <c r="BD238" s="175">
        <v>518376</v>
      </c>
      <c r="BE238" s="175">
        <v>4786440</v>
      </c>
      <c r="BF238" s="175" t="s">
        <v>980</v>
      </c>
      <c r="CI238" s="175">
        <f>SQRT((G3608-G$2)^2+(H3608-H$2)^2)</f>
        <v>4772171.6872824263</v>
      </c>
      <c r="CJ238" s="175">
        <v>522150</v>
      </c>
      <c r="CK238" s="175">
        <v>4743520</v>
      </c>
      <c r="CL238" s="175" t="s">
        <v>1172</v>
      </c>
    </row>
    <row r="239" spans="1:134" ht="13.2" x14ac:dyDescent="0.25">
      <c r="A239" s="176">
        <f t="shared" si="6"/>
        <v>4820369.6730298605</v>
      </c>
      <c r="B239" s="251" t="s">
        <v>917</v>
      </c>
      <c r="C239" s="257" t="s">
        <v>400</v>
      </c>
      <c r="D239" s="251" t="s">
        <v>415</v>
      </c>
      <c r="E239" s="251" t="s">
        <v>293</v>
      </c>
      <c r="F239" s="251" t="s">
        <v>268</v>
      </c>
      <c r="G239" s="251">
        <v>496371</v>
      </c>
      <c r="H239" s="251">
        <v>4794745</v>
      </c>
      <c r="I239" s="184" t="e">
        <f>VLOOKUP(LEFT(C239,6),#REF!,3,0)</f>
        <v>#REF!</v>
      </c>
      <c r="W239" s="175">
        <f>SQRT((G3654-G$2)^2+(H3654-H$2)^2)</f>
        <v>4795825.6249054763</v>
      </c>
      <c r="X239" s="175">
        <v>561260</v>
      </c>
      <c r="Y239" s="175">
        <v>4762870</v>
      </c>
      <c r="Z239" s="175" t="s">
        <v>1174</v>
      </c>
      <c r="AI239" s="175">
        <f>SQRT((G1471-G$2)^2+(H1471-H$2)^2)</f>
        <v>4821742.5402575154</v>
      </c>
      <c r="AJ239" s="175">
        <v>494873</v>
      </c>
      <c r="AK239" s="175">
        <v>4796280</v>
      </c>
      <c r="AL239" s="175" t="s">
        <v>985</v>
      </c>
      <c r="BC239" s="175">
        <f>SQRT((G1391-G$2)^2+(H1391-H$2)^2)</f>
        <v>4810191.9264605232</v>
      </c>
      <c r="BD239" s="175">
        <v>533805</v>
      </c>
      <c r="BE239" s="175">
        <v>4780481</v>
      </c>
      <c r="BF239" s="175" t="s">
        <v>981</v>
      </c>
      <c r="CI239" s="175">
        <f>SQRT((G3656-G$2)^2+(H3656-H$2)^2)</f>
        <v>4795825.6249054763</v>
      </c>
      <c r="CJ239" s="175">
        <v>561260</v>
      </c>
      <c r="CK239" s="175">
        <v>4762870</v>
      </c>
      <c r="CL239" s="175" t="s">
        <v>1174</v>
      </c>
    </row>
    <row r="240" spans="1:134" ht="13.2" x14ac:dyDescent="0.25">
      <c r="A240" s="176">
        <f t="shared" si="6"/>
        <v>4820369.6730298605</v>
      </c>
      <c r="B240" s="251" t="s">
        <v>917</v>
      </c>
      <c r="C240" s="257" t="s">
        <v>401</v>
      </c>
      <c r="D240" s="251" t="s">
        <v>415</v>
      </c>
      <c r="E240" s="251" t="s">
        <v>293</v>
      </c>
      <c r="F240" s="251" t="s">
        <v>268</v>
      </c>
      <c r="G240" s="251">
        <v>496371</v>
      </c>
      <c r="H240" s="251">
        <v>4794745</v>
      </c>
      <c r="I240" s="184" t="e">
        <f>VLOOKUP(LEFT(C240,6),#REF!,3,0)</f>
        <v>#REF!</v>
      </c>
      <c r="W240" s="175">
        <f>SQRT((G3702-G$2)^2+(H3702-H$2)^2)</f>
        <v>4820302.5125504313</v>
      </c>
      <c r="X240" s="175">
        <v>504300</v>
      </c>
      <c r="Y240" s="175">
        <v>4793850</v>
      </c>
      <c r="Z240" s="175" t="s">
        <v>1178</v>
      </c>
      <c r="AI240" s="175">
        <f>SQRT((G1490-G$2)^2+(H1490-H$2)^2)</f>
        <v>4805075.5935915308</v>
      </c>
      <c r="AJ240" s="175">
        <v>534340</v>
      </c>
      <c r="AK240" s="175">
        <v>4775273</v>
      </c>
      <c r="AL240" s="175" t="s">
        <v>986</v>
      </c>
      <c r="BC240" s="175">
        <f>SQRT((G1407-G$2)^2+(H1407-H$2)^2)</f>
        <v>4811441.0173303587</v>
      </c>
      <c r="BD240" s="175">
        <v>538468</v>
      </c>
      <c r="BE240" s="175">
        <v>4781215</v>
      </c>
      <c r="BF240" s="175" t="s">
        <v>982</v>
      </c>
      <c r="CI240" s="175">
        <f>SQRT((G3704-G$2)^2+(H3704-H$2)^2)</f>
        <v>4820302.5125504313</v>
      </c>
      <c r="CJ240" s="175">
        <v>504300</v>
      </c>
      <c r="CK240" s="175">
        <v>4793850</v>
      </c>
      <c r="CL240" s="175" t="s">
        <v>1178</v>
      </c>
    </row>
    <row r="241" spans="1:90" ht="13.2" x14ac:dyDescent="0.25">
      <c r="A241" s="176">
        <f t="shared" si="6"/>
        <v>4820369.6730298605</v>
      </c>
      <c r="B241" s="251" t="s">
        <v>917</v>
      </c>
      <c r="C241" s="257" t="s">
        <v>419</v>
      </c>
      <c r="D241" s="251" t="s">
        <v>415</v>
      </c>
      <c r="E241" s="251" t="s">
        <v>293</v>
      </c>
      <c r="F241" s="251" t="s">
        <v>268</v>
      </c>
      <c r="G241" s="251">
        <v>496371</v>
      </c>
      <c r="H241" s="251">
        <v>4794745</v>
      </c>
      <c r="I241" s="184" t="e">
        <f>VLOOKUP(LEFT(C241,6),#REF!,3,0)</f>
        <v>#REF!</v>
      </c>
      <c r="W241" s="175">
        <f>SQRT((G3750-G$2)^2+(H3750-H$2)^2)</f>
        <v>4772140.611811433</v>
      </c>
      <c r="X241" s="175">
        <v>528100</v>
      </c>
      <c r="Y241" s="175">
        <v>4742830</v>
      </c>
      <c r="Z241" s="175" t="s">
        <v>1190</v>
      </c>
      <c r="AI241" s="175">
        <f>SQRT((G1512-G$2)^2+(H1512-H$2)^2)</f>
        <v>4812591.6482478548</v>
      </c>
      <c r="AJ241" s="175">
        <v>509056</v>
      </c>
      <c r="AK241" s="175">
        <v>4785593</v>
      </c>
      <c r="AL241" s="175" t="s">
        <v>987</v>
      </c>
      <c r="BC241" s="175">
        <f>SQRT((G1429-G$2)^2+(H1429-H$2)^2)</f>
        <v>4812935.4148960905</v>
      </c>
      <c r="BD241" s="175">
        <v>538360</v>
      </c>
      <c r="BE241" s="175">
        <v>4782731</v>
      </c>
      <c r="BF241" s="175" t="s">
        <v>983</v>
      </c>
      <c r="CI241" s="175">
        <f>SQRT((G3752-G$2)^2+(H3752-H$2)^2)</f>
        <v>4772140.611811433</v>
      </c>
      <c r="CJ241" s="175">
        <v>528100</v>
      </c>
      <c r="CK241" s="175">
        <v>4742830</v>
      </c>
      <c r="CL241" s="175" t="s">
        <v>1190</v>
      </c>
    </row>
    <row r="242" spans="1:90" ht="13.2" x14ac:dyDescent="0.25">
      <c r="A242" s="176">
        <f t="shared" si="6"/>
        <v>4820369.6730298605</v>
      </c>
      <c r="B242" s="251" t="s">
        <v>917</v>
      </c>
      <c r="C242" s="257" t="s">
        <v>420</v>
      </c>
      <c r="D242" s="251" t="s">
        <v>415</v>
      </c>
      <c r="E242" s="251" t="s">
        <v>293</v>
      </c>
      <c r="F242" s="251" t="s">
        <v>268</v>
      </c>
      <c r="G242" s="251">
        <v>496371</v>
      </c>
      <c r="H242" s="251">
        <v>4794745</v>
      </c>
      <c r="I242" s="184" t="e">
        <f>VLOOKUP(LEFT(C242,6),#REF!,3,0)</f>
        <v>#REF!</v>
      </c>
      <c r="W242" s="175">
        <f>SQRT((G3798-G$2)^2+(H3798-H$2)^2)</f>
        <v>4808452.2260286622</v>
      </c>
      <c r="X242" s="175">
        <v>508400</v>
      </c>
      <c r="Y242" s="175">
        <v>4781500</v>
      </c>
      <c r="Z242" s="175" t="s">
        <v>1192</v>
      </c>
      <c r="AI242" s="175">
        <f>SQRT((G1528-G$2)^2+(H1528-H$2)^2)</f>
        <v>4820547.6791145839</v>
      </c>
      <c r="AJ242" s="175">
        <v>504419</v>
      </c>
      <c r="AK242" s="175">
        <v>4794084</v>
      </c>
      <c r="AL242" s="175" t="s">
        <v>874</v>
      </c>
      <c r="BC242" s="175">
        <f>SQRT((G1438-G$2)^2+(H1438-H$2)^2)</f>
        <v>4815450.5222586393</v>
      </c>
      <c r="BD242" s="175">
        <v>504264</v>
      </c>
      <c r="BE242" s="175">
        <v>4788975</v>
      </c>
      <c r="BF242" s="175" t="s">
        <v>984</v>
      </c>
      <c r="CI242" s="175">
        <f>SQRT((G3800-G$2)^2+(H3800-H$2)^2)</f>
        <v>4808452.2260286622</v>
      </c>
      <c r="CJ242" s="175">
        <v>508400</v>
      </c>
      <c r="CK242" s="175">
        <v>4781500</v>
      </c>
      <c r="CL242" s="175" t="s">
        <v>1192</v>
      </c>
    </row>
    <row r="243" spans="1:90" ht="13.2" x14ac:dyDescent="0.25">
      <c r="A243" s="176">
        <f t="shared" si="6"/>
        <v>4820369.6730298605</v>
      </c>
      <c r="B243" s="251" t="s">
        <v>917</v>
      </c>
      <c r="C243" s="257" t="s">
        <v>421</v>
      </c>
      <c r="D243" s="251" t="s">
        <v>415</v>
      </c>
      <c r="E243" s="251" t="s">
        <v>293</v>
      </c>
      <c r="F243" s="251" t="s">
        <v>268</v>
      </c>
      <c r="G243" s="251">
        <v>496371</v>
      </c>
      <c r="H243" s="251">
        <v>4794745</v>
      </c>
      <c r="I243" s="184" t="e">
        <f>VLOOKUP(LEFT(C243,6),#REF!,3,0)</f>
        <v>#REF!</v>
      </c>
      <c r="W243" s="175">
        <f>SQRT((G3846-G$2)^2+(H3846-H$2)^2)</f>
        <v>4794526.0709375646</v>
      </c>
      <c r="X243" s="175">
        <v>497930</v>
      </c>
      <c r="Y243" s="175">
        <v>4768600</v>
      </c>
      <c r="Z243" s="175" t="s">
        <v>1194</v>
      </c>
      <c r="AI243" s="175">
        <f>SQRT((G1548-G$2)^2+(H1548-H$2)^2)</f>
        <v>4820495.8812899115</v>
      </c>
      <c r="AJ243" s="175">
        <v>504133</v>
      </c>
      <c r="AK243" s="175">
        <v>4794062</v>
      </c>
      <c r="AL243" s="175" t="s">
        <v>988</v>
      </c>
      <c r="BC243" s="175">
        <f>SQRT((G1461-G$2)^2+(H1461-H$2)^2)</f>
        <v>4821742.5402575154</v>
      </c>
      <c r="BD243" s="175">
        <v>494873</v>
      </c>
      <c r="BE243" s="175">
        <v>4796280</v>
      </c>
      <c r="BF243" s="175" t="s">
        <v>985</v>
      </c>
      <c r="CI243" s="175">
        <f>SQRT((G3848-G$2)^2+(H3848-H$2)^2)</f>
        <v>4794526.0709375646</v>
      </c>
      <c r="CJ243" s="175">
        <v>497930</v>
      </c>
      <c r="CK243" s="175">
        <v>4768600</v>
      </c>
      <c r="CL243" s="175" t="s">
        <v>1194</v>
      </c>
    </row>
    <row r="244" spans="1:90" ht="13.2" x14ac:dyDescent="0.25">
      <c r="A244" s="176">
        <f t="shared" si="6"/>
        <v>4820369.6730298605</v>
      </c>
      <c r="B244" s="251" t="s">
        <v>917</v>
      </c>
      <c r="C244" s="257" t="s">
        <v>422</v>
      </c>
      <c r="D244" s="251" t="s">
        <v>415</v>
      </c>
      <c r="E244" s="251" t="s">
        <v>293</v>
      </c>
      <c r="F244" s="251" t="s">
        <v>268</v>
      </c>
      <c r="G244" s="251">
        <v>496371</v>
      </c>
      <c r="H244" s="251">
        <v>4794745</v>
      </c>
      <c r="I244" s="184" t="e">
        <f>VLOOKUP(LEFT(C244,6),#REF!,3,0)</f>
        <v>#REF!</v>
      </c>
      <c r="W244" s="175">
        <f>SQRT((G3894-G$2)^2+(H3894-H$2)^2)</f>
        <v>4831462.526751087</v>
      </c>
      <c r="X244" s="175">
        <v>590430</v>
      </c>
      <c r="Y244" s="175">
        <v>4795250</v>
      </c>
      <c r="Z244" s="175" t="s">
        <v>1197</v>
      </c>
      <c r="AI244" s="175">
        <f>SQRT((G1572-G$2)^2+(H1572-H$2)^2)</f>
        <v>4805200.8447023313</v>
      </c>
      <c r="AJ244" s="175">
        <v>533598</v>
      </c>
      <c r="AK244" s="175">
        <v>4775482</v>
      </c>
      <c r="AL244" s="175" t="s">
        <v>989</v>
      </c>
      <c r="BC244" s="175">
        <f>SQRT((G1483-G$2)^2+(H1483-H$2)^2)</f>
        <v>4805075.5935915308</v>
      </c>
      <c r="BD244" s="175">
        <v>534340</v>
      </c>
      <c r="BE244" s="175">
        <v>4775273</v>
      </c>
      <c r="BF244" s="175" t="s">
        <v>986</v>
      </c>
      <c r="CI244" s="175">
        <f>SQRT((G3896-G$2)^2+(H3896-H$2)^2)</f>
        <v>4831462.526751087</v>
      </c>
      <c r="CJ244" s="175">
        <v>590430</v>
      </c>
      <c r="CK244" s="175">
        <v>4795250</v>
      </c>
      <c r="CL244" s="175" t="s">
        <v>1197</v>
      </c>
    </row>
    <row r="245" spans="1:90" ht="13.2" x14ac:dyDescent="0.25">
      <c r="A245" s="176">
        <f t="shared" si="6"/>
        <v>4820369.6730298605</v>
      </c>
      <c r="B245" s="251" t="s">
        <v>917</v>
      </c>
      <c r="C245" s="257" t="s">
        <v>423</v>
      </c>
      <c r="D245" s="251" t="s">
        <v>415</v>
      </c>
      <c r="E245" s="251" t="s">
        <v>293</v>
      </c>
      <c r="F245" s="251" t="s">
        <v>268</v>
      </c>
      <c r="G245" s="251">
        <v>496371</v>
      </c>
      <c r="H245" s="251">
        <v>4794745</v>
      </c>
      <c r="I245" s="184" t="e">
        <f>VLOOKUP(LEFT(C245,6),#REF!,3,0)</f>
        <v>#REF!</v>
      </c>
      <c r="W245" s="175">
        <f>SQRT((G3942-G$2)^2+(H3942-H$2)^2)</f>
        <v>4779066.0061773574</v>
      </c>
      <c r="X245" s="175">
        <v>554830</v>
      </c>
      <c r="Y245" s="175">
        <v>4746750</v>
      </c>
      <c r="Z245" s="175" t="s">
        <v>1201</v>
      </c>
      <c r="AI245" s="175">
        <f>SQRT((G1588-G$2)^2+(H1588-H$2)^2)</f>
        <v>4812623.6802797075</v>
      </c>
      <c r="AJ245" s="175">
        <v>509058</v>
      </c>
      <c r="AK245" s="175">
        <v>4785625</v>
      </c>
      <c r="AL245" s="175" t="s">
        <v>990</v>
      </c>
      <c r="BC245" s="175">
        <f>SQRT((G1502-G$2)^2+(H1502-H$2)^2)</f>
        <v>4812591.6482478548</v>
      </c>
      <c r="BD245" s="175">
        <v>509056</v>
      </c>
      <c r="BE245" s="175">
        <v>4785593</v>
      </c>
      <c r="BF245" s="175" t="s">
        <v>987</v>
      </c>
      <c r="CI245" s="175">
        <f>SQRT((G3944-G$2)^2+(H3944-H$2)^2)</f>
        <v>4779066.0061773574</v>
      </c>
      <c r="CJ245" s="175">
        <v>554830</v>
      </c>
      <c r="CK245" s="175">
        <v>4746750</v>
      </c>
      <c r="CL245" s="175" t="s">
        <v>1201</v>
      </c>
    </row>
    <row r="246" spans="1:90" ht="13.2" x14ac:dyDescent="0.25">
      <c r="A246" s="176">
        <f t="shared" si="6"/>
        <v>4820369.6730298605</v>
      </c>
      <c r="B246" s="251" t="s">
        <v>917</v>
      </c>
      <c r="C246" s="257" t="s">
        <v>424</v>
      </c>
      <c r="D246" s="251" t="s">
        <v>415</v>
      </c>
      <c r="E246" s="251" t="s">
        <v>293</v>
      </c>
      <c r="F246" s="251" t="s">
        <v>268</v>
      </c>
      <c r="G246" s="251">
        <v>496371</v>
      </c>
      <c r="H246" s="251">
        <v>4794745</v>
      </c>
      <c r="I246" s="184" t="e">
        <f>VLOOKUP(LEFT(C246,6),#REF!,3,0)</f>
        <v>#REF!</v>
      </c>
      <c r="AI246" s="175">
        <f>SQRT((G1615-G$2)^2+(H1615-H$2)^2)</f>
        <v>4815712.0427501686</v>
      </c>
      <c r="AJ246" s="175">
        <v>508783</v>
      </c>
      <c r="AK246" s="175">
        <v>4788760</v>
      </c>
      <c r="AL246" s="175" t="s">
        <v>991</v>
      </c>
      <c r="BC246" s="175">
        <f>SQRT((G1538-G$2)^2+(H1538-H$2)^2)</f>
        <v>4820495.8812899115</v>
      </c>
      <c r="BD246" s="175">
        <v>504133</v>
      </c>
      <c r="BE246" s="175">
        <v>4794062</v>
      </c>
      <c r="BF246" s="175" t="s">
        <v>988</v>
      </c>
    </row>
    <row r="247" spans="1:90" ht="13.2" x14ac:dyDescent="0.25">
      <c r="A247" s="176">
        <f t="shared" si="6"/>
        <v>4820369.6730298605</v>
      </c>
      <c r="B247" s="251" t="s">
        <v>917</v>
      </c>
      <c r="C247" s="257" t="s">
        <v>425</v>
      </c>
      <c r="D247" s="251" t="s">
        <v>415</v>
      </c>
      <c r="E247" s="251" t="s">
        <v>293</v>
      </c>
      <c r="F247" s="251" t="s">
        <v>268</v>
      </c>
      <c r="G247" s="251">
        <v>496371</v>
      </c>
      <c r="H247" s="251">
        <v>4794745</v>
      </c>
      <c r="I247" s="184" t="e">
        <f>VLOOKUP(LEFT(C247,6),#REF!,3,0)</f>
        <v>#REF!</v>
      </c>
      <c r="AI247" s="175">
        <f>SQRT((G1635-G$2)^2+(H1635-H$2)^2)</f>
        <v>4812156.0520384209</v>
      </c>
      <c r="AJ247" s="175">
        <v>540131</v>
      </c>
      <c r="AK247" s="175">
        <v>4781747</v>
      </c>
      <c r="AL247" s="175" t="s">
        <v>992</v>
      </c>
      <c r="BC247" s="175">
        <f>SQRT((G1562-G$2)^2+(H1562-H$2)^2)</f>
        <v>4805200.8447023313</v>
      </c>
      <c r="BD247" s="175">
        <v>533598</v>
      </c>
      <c r="BE247" s="175">
        <v>4775482</v>
      </c>
      <c r="BF247" s="175" t="s">
        <v>989</v>
      </c>
    </row>
    <row r="248" spans="1:90" ht="13.2" x14ac:dyDescent="0.25">
      <c r="A248" s="176">
        <f t="shared" si="6"/>
        <v>4820369.6730298605</v>
      </c>
      <c r="B248" s="251" t="s">
        <v>917</v>
      </c>
      <c r="C248" s="257" t="s">
        <v>426</v>
      </c>
      <c r="D248" s="251" t="s">
        <v>415</v>
      </c>
      <c r="E248" s="251" t="s">
        <v>293</v>
      </c>
      <c r="F248" s="251" t="s">
        <v>268</v>
      </c>
      <c r="G248" s="251">
        <v>496371</v>
      </c>
      <c r="H248" s="251">
        <v>4794745</v>
      </c>
      <c r="I248" s="184" t="e">
        <f>VLOOKUP(LEFT(C248,6),#REF!,3,0)</f>
        <v>#REF!</v>
      </c>
      <c r="AI248" s="175">
        <f>SQRT((G1658-G$2)^2+(H1658-H$2)^2)</f>
        <v>4812637.1758333286</v>
      </c>
      <c r="AJ248" s="175">
        <v>539007</v>
      </c>
      <c r="AK248" s="175">
        <v>4782358</v>
      </c>
      <c r="AL248" s="175" t="s">
        <v>993</v>
      </c>
      <c r="BC248" s="175">
        <f>SQRT((G1604-G$2)^2+(H1604-H$2)^2)</f>
        <v>4815712.0427501686</v>
      </c>
      <c r="BD248" s="175">
        <v>508783</v>
      </c>
      <c r="BE248" s="175">
        <v>4788760</v>
      </c>
      <c r="BF248" s="175" t="s">
        <v>991</v>
      </c>
    </row>
    <row r="249" spans="1:90" ht="13.2" x14ac:dyDescent="0.25">
      <c r="A249" s="176">
        <f t="shared" si="6"/>
        <v>4820369.6730298605</v>
      </c>
      <c r="B249" s="251" t="s">
        <v>917</v>
      </c>
      <c r="C249" s="257" t="s">
        <v>427</v>
      </c>
      <c r="D249" s="251" t="s">
        <v>415</v>
      </c>
      <c r="E249" s="251" t="s">
        <v>293</v>
      </c>
      <c r="F249" s="251" t="s">
        <v>268</v>
      </c>
      <c r="G249" s="251">
        <v>496371</v>
      </c>
      <c r="H249" s="251">
        <v>4794745</v>
      </c>
      <c r="I249" s="184" t="e">
        <f>VLOOKUP(LEFT(C249,6),#REF!,3,0)</f>
        <v>#REF!</v>
      </c>
      <c r="AI249" s="175">
        <f>SQRT((G1687-G$2)^2+(H1687-H$2)^2)</f>
        <v>4820335.2185428971</v>
      </c>
      <c r="AJ249" s="175">
        <v>504470</v>
      </c>
      <c r="AK249" s="175">
        <v>4793865</v>
      </c>
      <c r="AL249" s="175" t="s">
        <v>994</v>
      </c>
      <c r="BC249" s="175">
        <f>SQRT((G1648-G$2)^2+(H1648-H$2)^2)</f>
        <v>4812637.1758333286</v>
      </c>
      <c r="BD249" s="175">
        <v>539007</v>
      </c>
      <c r="BE249" s="175">
        <v>4782358</v>
      </c>
      <c r="BF249" s="175" t="s">
        <v>993</v>
      </c>
    </row>
    <row r="250" spans="1:90" ht="13.2" x14ac:dyDescent="0.25">
      <c r="A250" s="176">
        <f t="shared" si="6"/>
        <v>4820369.6730298605</v>
      </c>
      <c r="B250" s="251" t="s">
        <v>917</v>
      </c>
      <c r="C250" s="257" t="s">
        <v>428</v>
      </c>
      <c r="D250" s="251" t="s">
        <v>415</v>
      </c>
      <c r="E250" s="251" t="s">
        <v>293</v>
      </c>
      <c r="F250" s="251" t="s">
        <v>268</v>
      </c>
      <c r="G250" s="251">
        <v>496371</v>
      </c>
      <c r="H250" s="251">
        <v>4794745</v>
      </c>
      <c r="I250" s="184" t="e">
        <f>VLOOKUP(LEFT(C250,6),#REF!,3,0)</f>
        <v>#REF!</v>
      </c>
      <c r="AI250" s="175">
        <f>SQRT((G1713-G$2)^2+(H1713-H$2)^2)</f>
        <v>4819186.2914653961</v>
      </c>
      <c r="AJ250" s="175">
        <v>505682</v>
      </c>
      <c r="AK250" s="175">
        <v>4792582</v>
      </c>
      <c r="AL250" s="175" t="s">
        <v>995</v>
      </c>
      <c r="BC250" s="175">
        <f>SQRT((G1676-G$2)^2+(H1676-H$2)^2)</f>
        <v>4820335.2185428971</v>
      </c>
      <c r="BD250" s="175">
        <v>504470</v>
      </c>
      <c r="BE250" s="175">
        <v>4793865</v>
      </c>
      <c r="BF250" s="175" t="s">
        <v>994</v>
      </c>
    </row>
    <row r="251" spans="1:90" ht="13.2" x14ac:dyDescent="0.25">
      <c r="A251" s="176">
        <f t="shared" si="6"/>
        <v>4820369.6730298605</v>
      </c>
      <c r="B251" s="251" t="s">
        <v>917</v>
      </c>
      <c r="C251" s="257" t="s">
        <v>429</v>
      </c>
      <c r="D251" s="251" t="s">
        <v>415</v>
      </c>
      <c r="E251" s="251" t="s">
        <v>293</v>
      </c>
      <c r="F251" s="251" t="s">
        <v>268</v>
      </c>
      <c r="G251" s="251">
        <v>496371</v>
      </c>
      <c r="H251" s="251">
        <v>4794745</v>
      </c>
      <c r="I251" s="184" t="e">
        <f>VLOOKUP(LEFT(C251,6),#REF!,3,0)</f>
        <v>#REF!</v>
      </c>
      <c r="AI251" s="175">
        <f>SQRT((G1744-G$2)^2+(H1744-H$2)^2)</f>
        <v>4819082.9726047469</v>
      </c>
      <c r="AJ251" s="175">
        <v>498793</v>
      </c>
      <c r="AK251" s="175">
        <v>4793200</v>
      </c>
      <c r="AL251" s="175" t="s">
        <v>996</v>
      </c>
      <c r="BC251" s="175">
        <f>SQRT((G1702-G$2)^2+(H1702-H$2)^2)</f>
        <v>4819186.2914653961</v>
      </c>
      <c r="BD251" s="175">
        <v>505682</v>
      </c>
      <c r="BE251" s="175">
        <v>4792582</v>
      </c>
      <c r="BF251" s="175" t="s">
        <v>995</v>
      </c>
    </row>
    <row r="252" spans="1:90" ht="13.2" x14ac:dyDescent="0.25">
      <c r="A252" s="176">
        <f t="shared" si="6"/>
        <v>4820369.6730298605</v>
      </c>
      <c r="B252" s="251" t="s">
        <v>917</v>
      </c>
      <c r="C252" s="257" t="s">
        <v>404</v>
      </c>
      <c r="D252" s="251" t="s">
        <v>415</v>
      </c>
      <c r="E252" s="251" t="s">
        <v>293</v>
      </c>
      <c r="F252" s="251" t="s">
        <v>268</v>
      </c>
      <c r="G252" s="251">
        <v>496371</v>
      </c>
      <c r="H252" s="251">
        <v>4794745</v>
      </c>
      <c r="I252" s="184" t="e">
        <f>VLOOKUP(LEFT(C252,6),#REF!,3,0)</f>
        <v>#REF!</v>
      </c>
      <c r="AI252" s="175">
        <f>SQRT((G1758-G$2)^2+(H1758-H$2)^2)</f>
        <v>4813762.0213037124</v>
      </c>
      <c r="AJ252" s="175">
        <v>514285</v>
      </c>
      <c r="AK252" s="175">
        <v>4786211</v>
      </c>
      <c r="AL252" s="175" t="s">
        <v>997</v>
      </c>
      <c r="BC252" s="175">
        <f>SQRT((G1731-G$2)^2+(H1731-H$2)^2)</f>
        <v>4819082.9726047469</v>
      </c>
      <c r="BD252" s="175">
        <v>498793</v>
      </c>
      <c r="BE252" s="175">
        <v>4793200</v>
      </c>
      <c r="BF252" s="175" t="s">
        <v>996</v>
      </c>
    </row>
    <row r="253" spans="1:90" ht="13.2" x14ac:dyDescent="0.25">
      <c r="A253" s="176">
        <f t="shared" si="6"/>
        <v>4820369.6730298605</v>
      </c>
      <c r="B253" s="251" t="s">
        <v>917</v>
      </c>
      <c r="C253" s="257" t="s">
        <v>406</v>
      </c>
      <c r="D253" s="251" t="s">
        <v>415</v>
      </c>
      <c r="E253" s="251" t="s">
        <v>293</v>
      </c>
      <c r="F253" s="251" t="s">
        <v>268</v>
      </c>
      <c r="G253" s="251">
        <v>496371</v>
      </c>
      <c r="H253" s="251">
        <v>4794745</v>
      </c>
      <c r="I253" s="184" t="e">
        <f>VLOOKUP(LEFT(C253,6),#REF!,3,0)</f>
        <v>#REF!</v>
      </c>
      <c r="AI253" s="175">
        <f>SQRT((G1781-G$2)^2+(H1781-H$2)^2)</f>
        <v>4809890.4438322708</v>
      </c>
      <c r="AJ253" s="175">
        <v>537087</v>
      </c>
      <c r="AK253" s="175">
        <v>4779810</v>
      </c>
      <c r="AL253" s="175" t="s">
        <v>998</v>
      </c>
      <c r="BC253" s="175">
        <f>SQRT((G1751-G$2)^2+(H1751-H$2)^2)</f>
        <v>4813762.0213037124</v>
      </c>
      <c r="BD253" s="175">
        <v>514285</v>
      </c>
      <c r="BE253" s="175">
        <v>4786211</v>
      </c>
      <c r="BF253" s="175" t="s">
        <v>997</v>
      </c>
    </row>
    <row r="254" spans="1:90" ht="13.2" x14ac:dyDescent="0.25">
      <c r="A254" s="176">
        <f t="shared" si="6"/>
        <v>4820369.6730298605</v>
      </c>
      <c r="B254" s="251" t="s">
        <v>917</v>
      </c>
      <c r="C254" s="257" t="s">
        <v>430</v>
      </c>
      <c r="D254" s="251" t="s">
        <v>415</v>
      </c>
      <c r="E254" s="251" t="s">
        <v>293</v>
      </c>
      <c r="F254" s="251" t="s">
        <v>268</v>
      </c>
      <c r="G254" s="251">
        <v>496371</v>
      </c>
      <c r="H254" s="251">
        <v>4794745</v>
      </c>
      <c r="I254" s="184" t="e">
        <f>VLOOKUP(LEFT(C254,6),#REF!,3,0)</f>
        <v>#REF!</v>
      </c>
      <c r="AI254" s="175">
        <f>SQRT((G1829-G$2)^2+(H1829-H$2)^2)</f>
        <v>4812925.9380889088</v>
      </c>
      <c r="AJ254" s="175">
        <v>538373</v>
      </c>
      <c r="AK254" s="175">
        <v>4782720</v>
      </c>
      <c r="AL254" s="175" t="s">
        <v>1000</v>
      </c>
      <c r="BC254" s="175">
        <f>SQRT((G1771-G$2)^2+(H1771-H$2)^2)</f>
        <v>4809890.4438322708</v>
      </c>
      <c r="BD254" s="175">
        <v>537087</v>
      </c>
      <c r="BE254" s="175">
        <v>4779810</v>
      </c>
      <c r="BF254" s="175" t="s">
        <v>998</v>
      </c>
    </row>
    <row r="255" spans="1:90" ht="13.2" x14ac:dyDescent="0.25">
      <c r="A255" s="176">
        <f t="shared" si="6"/>
        <v>4820369.6730298605</v>
      </c>
      <c r="B255" s="251" t="s">
        <v>917</v>
      </c>
      <c r="C255" s="257" t="s">
        <v>407</v>
      </c>
      <c r="D255" s="251" t="s">
        <v>415</v>
      </c>
      <c r="E255" s="251" t="s">
        <v>293</v>
      </c>
      <c r="F255" s="251" t="s">
        <v>268</v>
      </c>
      <c r="G255" s="251">
        <v>496371</v>
      </c>
      <c r="H255" s="251">
        <v>4794745</v>
      </c>
      <c r="I255" s="184" t="e">
        <f>VLOOKUP(LEFT(C255,6),#REF!,3,0)</f>
        <v>#REF!</v>
      </c>
      <c r="AI255" s="175">
        <f>SQRT((G1860-G$2)^2+(H1860-H$2)^2)</f>
        <v>4809713.4033869421</v>
      </c>
      <c r="AJ255" s="175">
        <v>536872</v>
      </c>
      <c r="AK255" s="175">
        <v>4779656</v>
      </c>
      <c r="AL255" s="175" t="s">
        <v>1001</v>
      </c>
      <c r="BC255" s="175">
        <f>SQRT((G1792-G$2)^2+(H1792-H$2)^2)</f>
        <v>4821332.5686379485</v>
      </c>
      <c r="BD255" s="175">
        <v>499655</v>
      </c>
      <c r="BE255" s="175">
        <v>4795372</v>
      </c>
      <c r="BF255" s="175" t="s">
        <v>999</v>
      </c>
    </row>
    <row r="256" spans="1:90" ht="13.2" x14ac:dyDescent="0.25">
      <c r="A256" s="176">
        <f t="shared" ref="A256:A319" si="7">SQRT((G256-G$2)^2+(H256-H$2)^2)</f>
        <v>4820369.6730298605</v>
      </c>
      <c r="B256" s="251" t="s">
        <v>917</v>
      </c>
      <c r="C256" s="257" t="s">
        <v>408</v>
      </c>
      <c r="D256" s="251" t="s">
        <v>415</v>
      </c>
      <c r="E256" s="251" t="s">
        <v>293</v>
      </c>
      <c r="F256" s="251" t="s">
        <v>268</v>
      </c>
      <c r="G256" s="251">
        <v>496371</v>
      </c>
      <c r="H256" s="251">
        <v>4794745</v>
      </c>
      <c r="I256" s="184" t="e">
        <f>VLOOKUP(LEFT(C256,6),#REF!,3,0)</f>
        <v>#REF!</v>
      </c>
      <c r="AI256" s="175">
        <f>SQRT((G1915-G$2)^2+(H1915-H$2)^2)</f>
        <v>4805711.3989365818</v>
      </c>
      <c r="AJ256" s="175">
        <v>505938</v>
      </c>
      <c r="AK256" s="175">
        <v>4779005</v>
      </c>
      <c r="AL256" s="175" t="s">
        <v>1004</v>
      </c>
      <c r="BC256" s="175">
        <f>SQRT((G1819-G$2)^2+(H1819-H$2)^2)</f>
        <v>4812925.9380889088</v>
      </c>
      <c r="BD256" s="175">
        <v>538373</v>
      </c>
      <c r="BE256" s="175">
        <v>4782720</v>
      </c>
      <c r="BF256" s="175" t="s">
        <v>1000</v>
      </c>
    </row>
    <row r="257" spans="1:58" ht="13.2" x14ac:dyDescent="0.25">
      <c r="A257" s="176">
        <f t="shared" si="7"/>
        <v>4820369.6730298605</v>
      </c>
      <c r="B257" s="251" t="s">
        <v>917</v>
      </c>
      <c r="C257" s="257" t="s">
        <v>431</v>
      </c>
      <c r="D257" s="251" t="s">
        <v>415</v>
      </c>
      <c r="E257" s="251" t="s">
        <v>293</v>
      </c>
      <c r="F257" s="251" t="s">
        <v>268</v>
      </c>
      <c r="G257" s="251">
        <v>496371</v>
      </c>
      <c r="H257" s="251">
        <v>4794745</v>
      </c>
      <c r="I257" s="184" t="e">
        <f>VLOOKUP(LEFT(C257,6),#REF!,3,0)</f>
        <v>#REF!</v>
      </c>
      <c r="AI257" s="175">
        <f>SQRT((G1938-G$2)^2+(H1938-H$2)^2)</f>
        <v>4818797.0947747948</v>
      </c>
      <c r="AJ257" s="175">
        <v>511089</v>
      </c>
      <c r="AK257" s="175">
        <v>4791617</v>
      </c>
      <c r="AL257" s="175" t="s">
        <v>1005</v>
      </c>
      <c r="BC257" s="175">
        <f>SQRT((G1850-G$2)^2+(H1850-H$2)^2)</f>
        <v>4809713.4033869421</v>
      </c>
      <c r="BD257" s="175">
        <v>536872</v>
      </c>
      <c r="BE257" s="175">
        <v>4779656</v>
      </c>
      <c r="BF257" s="175" t="s">
        <v>1001</v>
      </c>
    </row>
    <row r="258" spans="1:58" ht="13.2" x14ac:dyDescent="0.25">
      <c r="A258" s="176">
        <f t="shared" si="7"/>
        <v>4820369.6730298605</v>
      </c>
      <c r="B258" s="251" t="s">
        <v>917</v>
      </c>
      <c r="C258" s="257" t="s">
        <v>360</v>
      </c>
      <c r="D258" s="251" t="s">
        <v>415</v>
      </c>
      <c r="E258" s="251" t="s">
        <v>293</v>
      </c>
      <c r="F258" s="251" t="s">
        <v>268</v>
      </c>
      <c r="G258" s="251">
        <v>496371</v>
      </c>
      <c r="H258" s="251">
        <v>4794745</v>
      </c>
      <c r="I258" s="184" t="e">
        <f>VLOOKUP(LEFT(C258,6),#REF!,3,0)</f>
        <v>#REF!</v>
      </c>
      <c r="AI258" s="175">
        <f>SQRT((G1971-G$2)^2+(H1971-H$2)^2)</f>
        <v>4813568.1836393466</v>
      </c>
      <c r="AJ258" s="175">
        <v>511673</v>
      </c>
      <c r="AK258" s="175">
        <v>4786296</v>
      </c>
      <c r="AL258" s="175" t="s">
        <v>1007</v>
      </c>
      <c r="BC258" s="175">
        <f>SQRT((G1869-G$2)^2+(H1869-H$2)^2)</f>
        <v>4817662.8327723388</v>
      </c>
      <c r="BD258" s="175">
        <v>501974</v>
      </c>
      <c r="BE258" s="175">
        <v>4791440</v>
      </c>
      <c r="BF258" s="175" t="s">
        <v>1002</v>
      </c>
    </row>
    <row r="259" spans="1:58" ht="13.2" x14ac:dyDescent="0.25">
      <c r="A259" s="176">
        <f t="shared" si="7"/>
        <v>4820369.6730298605</v>
      </c>
      <c r="B259" s="251" t="s">
        <v>917</v>
      </c>
      <c r="C259" s="257" t="s">
        <v>432</v>
      </c>
      <c r="D259" s="251" t="s">
        <v>415</v>
      </c>
      <c r="E259" s="251" t="s">
        <v>293</v>
      </c>
      <c r="F259" s="251" t="s">
        <v>268</v>
      </c>
      <c r="G259" s="251">
        <v>496371</v>
      </c>
      <c r="H259" s="251">
        <v>4794745</v>
      </c>
      <c r="I259" s="184" t="e">
        <f>VLOOKUP(LEFT(C259,6),#REF!,3,0)</f>
        <v>#REF!</v>
      </c>
      <c r="AI259" s="175">
        <f>SQRT((G1995-G$2)^2+(H1995-H$2)^2)</f>
        <v>4812784.7941823658</v>
      </c>
      <c r="AJ259" s="175">
        <v>538648</v>
      </c>
      <c r="AK259" s="175">
        <v>4782547</v>
      </c>
      <c r="AL259" s="175" t="s">
        <v>1008</v>
      </c>
      <c r="BC259" s="175">
        <f>SQRT((G1891-G$2)^2+(H1891-H$2)^2)</f>
        <v>4805711.3989365818</v>
      </c>
      <c r="BD259" s="175">
        <v>505938</v>
      </c>
      <c r="BE259" s="175">
        <v>4779005</v>
      </c>
      <c r="BF259" s="175" t="s">
        <v>1003</v>
      </c>
    </row>
    <row r="260" spans="1:58" ht="13.2" x14ac:dyDescent="0.25">
      <c r="A260" s="176">
        <f t="shared" si="7"/>
        <v>4820369.6730298605</v>
      </c>
      <c r="B260" s="251" t="s">
        <v>917</v>
      </c>
      <c r="C260" s="257" t="s">
        <v>433</v>
      </c>
      <c r="D260" s="251" t="s">
        <v>415</v>
      </c>
      <c r="E260" s="251" t="s">
        <v>293</v>
      </c>
      <c r="F260" s="251" t="s">
        <v>268</v>
      </c>
      <c r="G260" s="251">
        <v>496371</v>
      </c>
      <c r="H260" s="251">
        <v>4794745</v>
      </c>
      <c r="I260" s="184" t="e">
        <f>VLOOKUP(LEFT(C260,6),#REF!,3,0)</f>
        <v>#REF!</v>
      </c>
      <c r="AI260" s="175">
        <f>SQRT((G2017-G$2)^2+(H2017-H$2)^2)</f>
        <v>4828976.7216983968</v>
      </c>
      <c r="AJ260" s="175">
        <v>464848</v>
      </c>
      <c r="AK260" s="175">
        <v>4806551</v>
      </c>
      <c r="AL260" s="175" t="s">
        <v>1009</v>
      </c>
      <c r="BC260" s="175">
        <f>SQRT((G1905-G$2)^2+(H1905-H$2)^2)</f>
        <v>4805711.3989365818</v>
      </c>
      <c r="BD260" s="175">
        <v>505938</v>
      </c>
      <c r="BE260" s="175">
        <v>4779005</v>
      </c>
      <c r="BF260" s="175" t="s">
        <v>1004</v>
      </c>
    </row>
    <row r="261" spans="1:58" ht="13.2" x14ac:dyDescent="0.25">
      <c r="A261" s="176">
        <f t="shared" si="7"/>
        <v>4820369.6730298605</v>
      </c>
      <c r="B261" s="251" t="s">
        <v>917</v>
      </c>
      <c r="C261" s="257" t="s">
        <v>434</v>
      </c>
      <c r="D261" s="251" t="s">
        <v>415</v>
      </c>
      <c r="E261" s="251" t="s">
        <v>293</v>
      </c>
      <c r="F261" s="251" t="s">
        <v>268</v>
      </c>
      <c r="G261" s="251">
        <v>496371</v>
      </c>
      <c r="H261" s="251">
        <v>4794745</v>
      </c>
      <c r="I261" s="184" t="e">
        <f>VLOOKUP(LEFT(C261,6),#REF!,3,0)</f>
        <v>#REF!</v>
      </c>
      <c r="AI261" s="175">
        <f>SQRT((G2069-G$2)^2+(H2069-H$2)^2)</f>
        <v>4831069.9199971221</v>
      </c>
      <c r="AJ261" s="175">
        <v>589035</v>
      </c>
      <c r="AK261" s="175">
        <v>4795026</v>
      </c>
      <c r="AL261" s="175" t="s">
        <v>1011</v>
      </c>
      <c r="BC261" s="175">
        <f>SQRT((G1927-G$2)^2+(H1927-H$2)^2)</f>
        <v>4818797.0947747948</v>
      </c>
      <c r="BD261" s="175">
        <v>511089</v>
      </c>
      <c r="BE261" s="175">
        <v>4791617</v>
      </c>
      <c r="BF261" s="175" t="s">
        <v>1005</v>
      </c>
    </row>
    <row r="262" spans="1:58" ht="13.2" x14ac:dyDescent="0.25">
      <c r="A262" s="176">
        <f t="shared" si="7"/>
        <v>4820369.6730298605</v>
      </c>
      <c r="B262" s="251" t="s">
        <v>917</v>
      </c>
      <c r="C262" s="257" t="s">
        <v>373</v>
      </c>
      <c r="D262" s="251" t="s">
        <v>415</v>
      </c>
      <c r="E262" s="251" t="s">
        <v>293</v>
      </c>
      <c r="F262" s="251" t="s">
        <v>268</v>
      </c>
      <c r="G262" s="251">
        <v>496371</v>
      </c>
      <c r="H262" s="251">
        <v>4794745</v>
      </c>
      <c r="I262" s="184" t="e">
        <f>VLOOKUP(LEFT(C262,6),#REF!,3,0)</f>
        <v>#REF!</v>
      </c>
      <c r="AI262" s="175">
        <f>SQRT((G2091-G$2)^2+(H2091-H$2)^2)</f>
        <v>4826237.813236828</v>
      </c>
      <c r="AJ262" s="175">
        <v>583179</v>
      </c>
      <c r="AK262" s="175">
        <v>4790874</v>
      </c>
      <c r="AL262" s="175" t="s">
        <v>1012</v>
      </c>
      <c r="BC262" s="175">
        <f>SQRT((G1946-G$2)^2+(H1946-H$2)^2)</f>
        <v>4812642.9334336659</v>
      </c>
      <c r="BD262" s="175">
        <v>509052</v>
      </c>
      <c r="BE262" s="175">
        <v>4785645</v>
      </c>
      <c r="BF262" s="175" t="s">
        <v>1006</v>
      </c>
    </row>
    <row r="263" spans="1:58" ht="13.2" x14ac:dyDescent="0.25">
      <c r="A263" s="176">
        <f t="shared" si="7"/>
        <v>4820369.6730298605</v>
      </c>
      <c r="B263" s="251" t="s">
        <v>917</v>
      </c>
      <c r="C263" s="257" t="s">
        <v>363</v>
      </c>
      <c r="D263" s="251" t="s">
        <v>415</v>
      </c>
      <c r="E263" s="251" t="s">
        <v>293</v>
      </c>
      <c r="F263" s="251" t="s">
        <v>268</v>
      </c>
      <c r="G263" s="251">
        <v>496371</v>
      </c>
      <c r="H263" s="251">
        <v>4794745</v>
      </c>
      <c r="I263" s="184" t="e">
        <f>VLOOKUP(LEFT(C263,6),#REF!,3,0)</f>
        <v>#REF!</v>
      </c>
      <c r="AI263" s="175">
        <f>SQRT((G2113-G$2)^2+(H2113-H$2)^2)</f>
        <v>4802354.121976533</v>
      </c>
      <c r="AJ263" s="175">
        <v>554872</v>
      </c>
      <c r="AK263" s="175">
        <v>4770191</v>
      </c>
      <c r="AL263" s="175" t="s">
        <v>1013</v>
      </c>
      <c r="BC263" s="175">
        <f>SQRT((G1961-G$2)^2+(H1961-H$2)^2)</f>
        <v>4813568.1836393466</v>
      </c>
      <c r="BD263" s="175">
        <v>511673</v>
      </c>
      <c r="BE263" s="175">
        <v>4786296</v>
      </c>
      <c r="BF263" s="175" t="s">
        <v>1007</v>
      </c>
    </row>
    <row r="264" spans="1:58" ht="13.2" x14ac:dyDescent="0.25">
      <c r="A264" s="176">
        <f t="shared" si="7"/>
        <v>4820369.6730298605</v>
      </c>
      <c r="B264" s="251" t="s">
        <v>917</v>
      </c>
      <c r="C264" s="257" t="s">
        <v>435</v>
      </c>
      <c r="D264" s="251" t="s">
        <v>415</v>
      </c>
      <c r="E264" s="251" t="s">
        <v>293</v>
      </c>
      <c r="F264" s="251" t="s">
        <v>268</v>
      </c>
      <c r="G264" s="251">
        <v>496371</v>
      </c>
      <c r="H264" s="251">
        <v>4794745</v>
      </c>
      <c r="I264" s="184" t="e">
        <f>VLOOKUP(LEFT(C264,6),#REF!,3,0)</f>
        <v>#REF!</v>
      </c>
      <c r="AI264" s="175">
        <f>SQRT((G2148-G$2)^2+(H2148-H$2)^2)</f>
        <v>4834225.7396800369</v>
      </c>
      <c r="AJ264" s="175">
        <v>595141</v>
      </c>
      <c r="AK264" s="175">
        <v>4797452</v>
      </c>
      <c r="AL264" s="175" t="s">
        <v>1018</v>
      </c>
      <c r="BC264" s="175">
        <f>SQRT((G1985-G$2)^2+(H1985-H$2)^2)</f>
        <v>4812784.7941823658</v>
      </c>
      <c r="BD264" s="175">
        <v>538648</v>
      </c>
      <c r="BE264" s="175">
        <v>4782547</v>
      </c>
      <c r="BF264" s="175" t="s">
        <v>1008</v>
      </c>
    </row>
    <row r="265" spans="1:58" ht="13.2" x14ac:dyDescent="0.25">
      <c r="A265" s="176">
        <f t="shared" si="7"/>
        <v>4820369.6730298605</v>
      </c>
      <c r="B265" s="251" t="s">
        <v>917</v>
      </c>
      <c r="C265" s="257" t="s">
        <v>436</v>
      </c>
      <c r="D265" s="251" t="s">
        <v>415</v>
      </c>
      <c r="E265" s="251" t="s">
        <v>293</v>
      </c>
      <c r="F265" s="251" t="s">
        <v>268</v>
      </c>
      <c r="G265" s="251">
        <v>496371</v>
      </c>
      <c r="H265" s="251">
        <v>4794745</v>
      </c>
      <c r="I265" s="184" t="e">
        <f>VLOOKUP(LEFT(C265,6),#REF!,3,0)</f>
        <v>#REF!</v>
      </c>
      <c r="AI265" s="175">
        <f>SQRT((G2170-G$2)^2+(H2170-H$2)^2)</f>
        <v>4795870.395191784</v>
      </c>
      <c r="AJ265" s="175">
        <v>562566</v>
      </c>
      <c r="AK265" s="175">
        <v>4762761</v>
      </c>
      <c r="AL265" s="175" t="s">
        <v>1019</v>
      </c>
      <c r="BC265" s="175">
        <f>SQRT((G2009-G$2)^2+(H2009-H$2)^2)</f>
        <v>4828976.7216983968</v>
      </c>
      <c r="BD265" s="175">
        <v>464848</v>
      </c>
      <c r="BE265" s="175">
        <v>4806551</v>
      </c>
      <c r="BF265" s="175" t="s">
        <v>1009</v>
      </c>
    </row>
    <row r="266" spans="1:58" ht="13.2" x14ac:dyDescent="0.25">
      <c r="A266" s="176">
        <f t="shared" si="7"/>
        <v>4820369.6730298605</v>
      </c>
      <c r="B266" s="251" t="s">
        <v>917</v>
      </c>
      <c r="C266" s="257" t="s">
        <v>437</v>
      </c>
      <c r="D266" s="251" t="s">
        <v>415</v>
      </c>
      <c r="E266" s="251" t="s">
        <v>293</v>
      </c>
      <c r="F266" s="251" t="s">
        <v>268</v>
      </c>
      <c r="G266" s="251">
        <v>496371</v>
      </c>
      <c r="H266" s="251">
        <v>4794745</v>
      </c>
      <c r="I266" s="184" t="e">
        <f>VLOOKUP(LEFT(C266,6),#REF!,3,0)</f>
        <v>#REF!</v>
      </c>
      <c r="AI266" s="175">
        <f>SQRT((G2211-G$2)^2+(H2211-H$2)^2)</f>
        <v>4825871.0069694156</v>
      </c>
      <c r="AJ266" s="175">
        <v>584758</v>
      </c>
      <c r="AK266" s="175">
        <v>4790312</v>
      </c>
      <c r="AL266" s="175" t="s">
        <v>1021</v>
      </c>
      <c r="BC266" s="175">
        <f>SQRT((G2032-G$2)^2+(H2032-H$2)^2)</f>
        <v>4799013.4191653393</v>
      </c>
      <c r="BD266" s="175">
        <v>554423</v>
      </c>
      <c r="BE266" s="175">
        <v>4766880</v>
      </c>
      <c r="BF266" s="175" t="s">
        <v>1010</v>
      </c>
    </row>
    <row r="267" spans="1:58" ht="13.2" x14ac:dyDescent="0.25">
      <c r="A267" s="176">
        <f t="shared" si="7"/>
        <v>4820369.6730298605</v>
      </c>
      <c r="B267" s="251" t="s">
        <v>917</v>
      </c>
      <c r="C267" s="257" t="s">
        <v>374</v>
      </c>
      <c r="D267" s="251" t="s">
        <v>415</v>
      </c>
      <c r="E267" s="251" t="s">
        <v>293</v>
      </c>
      <c r="F267" s="251" t="s">
        <v>268</v>
      </c>
      <c r="G267" s="251">
        <v>496371</v>
      </c>
      <c r="H267" s="251">
        <v>4794745</v>
      </c>
      <c r="I267" s="184" t="e">
        <f>VLOOKUP(LEFT(C267,6),#REF!,3,0)</f>
        <v>#REF!</v>
      </c>
      <c r="AI267" s="175">
        <f>SQRT((G2243-G$2)^2+(H2243-H$2)^2)</f>
        <v>4814576.4515273822</v>
      </c>
      <c r="AJ267" s="175">
        <v>555359</v>
      </c>
      <c r="AK267" s="175">
        <v>4782439</v>
      </c>
      <c r="AL267" s="175" t="s">
        <v>1023</v>
      </c>
      <c r="BC267" s="175">
        <f>SQRT((G2059-G$2)^2+(H2059-H$2)^2)</f>
        <v>4831069.9199971221</v>
      </c>
      <c r="BD267" s="175">
        <v>589035</v>
      </c>
      <c r="BE267" s="175">
        <v>4795026</v>
      </c>
      <c r="BF267" s="175" t="s">
        <v>1011</v>
      </c>
    </row>
    <row r="268" spans="1:58" ht="13.2" x14ac:dyDescent="0.25">
      <c r="A268" s="176">
        <f t="shared" si="7"/>
        <v>4820369.6730298605</v>
      </c>
      <c r="B268" s="251" t="s">
        <v>917</v>
      </c>
      <c r="C268" s="257" t="s">
        <v>375</v>
      </c>
      <c r="D268" s="251" t="s">
        <v>415</v>
      </c>
      <c r="E268" s="251" t="s">
        <v>293</v>
      </c>
      <c r="F268" s="251" t="s">
        <v>268</v>
      </c>
      <c r="G268" s="251">
        <v>496371</v>
      </c>
      <c r="H268" s="251">
        <v>4794745</v>
      </c>
      <c r="I268" s="184" t="e">
        <f>VLOOKUP(LEFT(C268,6),#REF!,3,0)</f>
        <v>#REF!</v>
      </c>
      <c r="AI268" s="175">
        <f>SQRT((G2264-G$2)^2+(H2264-H$2)^2)</f>
        <v>4823139.2123604519</v>
      </c>
      <c r="AJ268" s="175">
        <v>554385</v>
      </c>
      <c r="AK268" s="175">
        <v>4791172</v>
      </c>
      <c r="AL268" s="175" t="s">
        <v>1024</v>
      </c>
      <c r="BC268" s="175">
        <f>SQRT((G2080-G$2)^2+(H2080-H$2)^2)</f>
        <v>4826237.813236828</v>
      </c>
      <c r="BD268" s="175">
        <v>583179</v>
      </c>
      <c r="BE268" s="175">
        <v>4790874</v>
      </c>
      <c r="BF268" s="175" t="s">
        <v>1012</v>
      </c>
    </row>
    <row r="269" spans="1:58" ht="13.2" x14ac:dyDescent="0.25">
      <c r="A269" s="176">
        <f t="shared" si="7"/>
        <v>4820369.6730298605</v>
      </c>
      <c r="B269" s="251" t="s">
        <v>917</v>
      </c>
      <c r="C269" s="257" t="s">
        <v>376</v>
      </c>
      <c r="D269" s="251" t="s">
        <v>415</v>
      </c>
      <c r="E269" s="251" t="s">
        <v>293</v>
      </c>
      <c r="F269" s="251" t="s">
        <v>268</v>
      </c>
      <c r="G269" s="251">
        <v>496371</v>
      </c>
      <c r="H269" s="251">
        <v>4794745</v>
      </c>
      <c r="I269" s="184" t="e">
        <f>VLOOKUP(LEFT(C269,6),#REF!,3,0)</f>
        <v>#REF!</v>
      </c>
      <c r="AI269" s="175">
        <f>SQRT((G2305-G$2)^2+(H2305-H$2)^2)</f>
        <v>4800813.063843457</v>
      </c>
      <c r="AJ269" s="175">
        <v>559157</v>
      </c>
      <c r="AK269" s="175">
        <v>4768139</v>
      </c>
      <c r="AL269" s="175" t="s">
        <v>1026</v>
      </c>
      <c r="BC269" s="175">
        <f>SQRT((G2102-G$2)^2+(H2102-H$2)^2)</f>
        <v>4802354.121976533</v>
      </c>
      <c r="BD269" s="175">
        <v>554872</v>
      </c>
      <c r="BE269" s="175">
        <v>4770191</v>
      </c>
      <c r="BF269" s="175" t="s">
        <v>1013</v>
      </c>
    </row>
    <row r="270" spans="1:58" ht="13.2" x14ac:dyDescent="0.25">
      <c r="A270" s="176">
        <f t="shared" si="7"/>
        <v>4820369.6730298605</v>
      </c>
      <c r="B270" s="251" t="s">
        <v>917</v>
      </c>
      <c r="C270" s="257" t="s">
        <v>364</v>
      </c>
      <c r="D270" s="251" t="s">
        <v>415</v>
      </c>
      <c r="E270" s="251" t="s">
        <v>293</v>
      </c>
      <c r="F270" s="251" t="s">
        <v>268</v>
      </c>
      <c r="G270" s="251">
        <v>496371</v>
      </c>
      <c r="H270" s="251">
        <v>4794745</v>
      </c>
      <c r="I270" s="184" t="e">
        <f>VLOOKUP(LEFT(C270,6),#REF!,3,0)</f>
        <v>#REF!</v>
      </c>
      <c r="AI270" s="175">
        <f>SQRT((G2327-G$2)^2+(H2327-H$2)^2)</f>
        <v>4829594.8887678972</v>
      </c>
      <c r="AJ270" s="175">
        <v>579458</v>
      </c>
      <c r="AK270" s="175">
        <v>4794707</v>
      </c>
      <c r="AL270" s="175" t="s">
        <v>1027</v>
      </c>
      <c r="BC270" s="175">
        <f>SQRT((G2128-G$2)^2+(H2128-H$2)^2)</f>
        <v>4834390.4553995226</v>
      </c>
      <c r="BD270" s="175">
        <v>594907</v>
      </c>
      <c r="BE270" s="175">
        <v>4797647</v>
      </c>
      <c r="BF270" s="175" t="s">
        <v>1017</v>
      </c>
    </row>
    <row r="271" spans="1:58" ht="13.2" x14ac:dyDescent="0.25">
      <c r="A271" s="176">
        <f t="shared" si="7"/>
        <v>4820369.6730298605</v>
      </c>
      <c r="B271" s="251" t="s">
        <v>917</v>
      </c>
      <c r="C271" s="257" t="s">
        <v>438</v>
      </c>
      <c r="D271" s="251" t="s">
        <v>415</v>
      </c>
      <c r="E271" s="251" t="s">
        <v>293</v>
      </c>
      <c r="F271" s="251" t="s">
        <v>268</v>
      </c>
      <c r="G271" s="251">
        <v>496371</v>
      </c>
      <c r="H271" s="251">
        <v>4794745</v>
      </c>
      <c r="I271" s="184" t="e">
        <f>VLOOKUP(LEFT(C271,6),#REF!,3,0)</f>
        <v>#REF!</v>
      </c>
      <c r="AI271" s="175">
        <f>SQRT((G2346-G$2)^2+(H2346-H$2)^2)</f>
        <v>4821520.8156909375</v>
      </c>
      <c r="AJ271" s="175">
        <v>580515</v>
      </c>
      <c r="AK271" s="175">
        <v>4786446</v>
      </c>
      <c r="AL271" s="175" t="s">
        <v>1028</v>
      </c>
      <c r="BC271" s="175">
        <f>SQRT((G2160-G$2)^2+(H2160-H$2)^2)</f>
        <v>4795870.395191784</v>
      </c>
      <c r="BD271" s="175">
        <v>562566</v>
      </c>
      <c r="BE271" s="175">
        <v>4762761</v>
      </c>
      <c r="BF271" s="175" t="s">
        <v>1019</v>
      </c>
    </row>
    <row r="272" spans="1:58" ht="13.2" x14ac:dyDescent="0.25">
      <c r="A272" s="176">
        <f t="shared" si="7"/>
        <v>4820369.6730298605</v>
      </c>
      <c r="B272" s="251" t="s">
        <v>917</v>
      </c>
      <c r="C272" s="257" t="s">
        <v>291</v>
      </c>
      <c r="D272" s="251" t="s">
        <v>415</v>
      </c>
      <c r="E272" s="251" t="s">
        <v>293</v>
      </c>
      <c r="F272" s="251" t="s">
        <v>268</v>
      </c>
      <c r="G272" s="251">
        <v>496371</v>
      </c>
      <c r="H272" s="251">
        <v>4794745</v>
      </c>
      <c r="I272" s="184" t="e">
        <f>VLOOKUP(LEFT(C272,6),#REF!,3,0)</f>
        <v>#REF!</v>
      </c>
      <c r="AI272" s="175">
        <f>SQRT((G2361-G$2)^2+(H2361-H$2)^2)</f>
        <v>4830518.6887592105</v>
      </c>
      <c r="AJ272" s="175">
        <v>585726</v>
      </c>
      <c r="AK272" s="175">
        <v>4794876</v>
      </c>
      <c r="AL272" s="175" t="s">
        <v>1029</v>
      </c>
      <c r="BC272" s="175">
        <f>SQRT((G2180-G$2)^2+(H2180-H$2)^2)</f>
        <v>4796770.5866197105</v>
      </c>
      <c r="BD272" s="175">
        <v>564708</v>
      </c>
      <c r="BE272" s="175">
        <v>4763414</v>
      </c>
      <c r="BF272" s="175" t="s">
        <v>1020</v>
      </c>
    </row>
    <row r="273" spans="1:58" ht="13.2" x14ac:dyDescent="0.25">
      <c r="A273" s="176">
        <f t="shared" si="7"/>
        <v>4820369.6730298605</v>
      </c>
      <c r="B273" s="251" t="s">
        <v>917</v>
      </c>
      <c r="C273" s="257" t="s">
        <v>439</v>
      </c>
      <c r="D273" s="251" t="s">
        <v>415</v>
      </c>
      <c r="E273" s="251" t="s">
        <v>293</v>
      </c>
      <c r="F273" s="251" t="s">
        <v>268</v>
      </c>
      <c r="G273" s="251">
        <v>496371</v>
      </c>
      <c r="H273" s="251">
        <v>4794745</v>
      </c>
      <c r="I273" s="184" t="e">
        <f>VLOOKUP(LEFT(C273,6),#REF!,3,0)</f>
        <v>#REF!</v>
      </c>
      <c r="AI273" s="175">
        <f>SQRT((G2377-G$2)^2+(H2377-H$2)^2)</f>
        <v>4830698.1800200474</v>
      </c>
      <c r="AJ273" s="175">
        <v>590632</v>
      </c>
      <c r="AK273" s="175">
        <v>4794455</v>
      </c>
      <c r="AL273" s="175" t="s">
        <v>1030</v>
      </c>
      <c r="BC273" s="175">
        <f>SQRT((G2201-G$2)^2+(H2201-H$2)^2)</f>
        <v>4825871.0069694156</v>
      </c>
      <c r="BD273" s="175">
        <v>584758</v>
      </c>
      <c r="BE273" s="175">
        <v>4790312</v>
      </c>
      <c r="BF273" s="175" t="s">
        <v>1021</v>
      </c>
    </row>
    <row r="274" spans="1:58" ht="13.2" x14ac:dyDescent="0.25">
      <c r="A274" s="176">
        <f t="shared" si="7"/>
        <v>4820369.6730298605</v>
      </c>
      <c r="B274" s="251" t="s">
        <v>917</v>
      </c>
      <c r="C274" s="257" t="s">
        <v>409</v>
      </c>
      <c r="D274" s="251" t="s">
        <v>415</v>
      </c>
      <c r="E274" s="251" t="s">
        <v>293</v>
      </c>
      <c r="F274" s="251" t="s">
        <v>268</v>
      </c>
      <c r="G274" s="251">
        <v>496371</v>
      </c>
      <c r="H274" s="251">
        <v>4794745</v>
      </c>
      <c r="I274" s="184" t="e">
        <f>VLOOKUP(LEFT(C274,6),#REF!,3,0)</f>
        <v>#REF!</v>
      </c>
      <c r="AI274" s="175">
        <f>SQRT((G2400-G$2)^2+(H2400-H$2)^2)</f>
        <v>4829598.1070581842</v>
      </c>
      <c r="AJ274" s="175">
        <v>579460</v>
      </c>
      <c r="AK274" s="175">
        <v>4794710</v>
      </c>
      <c r="AL274" s="175" t="s">
        <v>1031</v>
      </c>
      <c r="BC274" s="175">
        <f>SQRT((G2233-G$2)^2+(H2233-H$2)^2)</f>
        <v>4814576.4515273822</v>
      </c>
      <c r="BD274" s="175">
        <v>555359</v>
      </c>
      <c r="BE274" s="175">
        <v>4782439</v>
      </c>
      <c r="BF274" s="175" t="s">
        <v>1023</v>
      </c>
    </row>
    <row r="275" spans="1:58" ht="13.2" x14ac:dyDescent="0.25">
      <c r="A275" s="176">
        <f t="shared" si="7"/>
        <v>4820369.6730298605</v>
      </c>
      <c r="B275" s="251" t="s">
        <v>917</v>
      </c>
      <c r="C275" s="257" t="s">
        <v>410</v>
      </c>
      <c r="D275" s="251" t="s">
        <v>415</v>
      </c>
      <c r="E275" s="251" t="s">
        <v>293</v>
      </c>
      <c r="F275" s="251" t="s">
        <v>268</v>
      </c>
      <c r="G275" s="251">
        <v>496371</v>
      </c>
      <c r="H275" s="251">
        <v>4794745</v>
      </c>
      <c r="I275" s="184" t="e">
        <f>VLOOKUP(LEFT(C275,6),#REF!,3,0)</f>
        <v>#REF!</v>
      </c>
      <c r="AI275" s="175">
        <f>SQRT((G2423-G$2)^2+(H2423-H$2)^2)</f>
        <v>4833671.5846422585</v>
      </c>
      <c r="AJ275" s="175">
        <v>591183</v>
      </c>
      <c r="AK275" s="175">
        <v>4797383</v>
      </c>
      <c r="AL275" s="175" t="s">
        <v>1032</v>
      </c>
      <c r="BC275" s="175">
        <f>SQRT((G2254-G$2)^2+(H2254-H$2)^2)</f>
        <v>4823139.2123604519</v>
      </c>
      <c r="BD275" s="175">
        <v>554385</v>
      </c>
      <c r="BE275" s="175">
        <v>4791172</v>
      </c>
      <c r="BF275" s="175" t="s">
        <v>1024</v>
      </c>
    </row>
    <row r="276" spans="1:58" ht="13.2" x14ac:dyDescent="0.25">
      <c r="A276" s="176">
        <f t="shared" si="7"/>
        <v>4820369.6730298605</v>
      </c>
      <c r="B276" s="251" t="s">
        <v>917</v>
      </c>
      <c r="C276" s="257" t="s">
        <v>440</v>
      </c>
      <c r="D276" s="251" t="s">
        <v>415</v>
      </c>
      <c r="E276" s="251" t="s">
        <v>293</v>
      </c>
      <c r="F276" s="251" t="s">
        <v>268</v>
      </c>
      <c r="G276" s="251">
        <v>496371</v>
      </c>
      <c r="H276" s="251">
        <v>4794745</v>
      </c>
      <c r="I276" s="184" t="e">
        <f>VLOOKUP(LEFT(C276,6),#REF!,3,0)</f>
        <v>#REF!</v>
      </c>
      <c r="AI276" s="175">
        <f>SQRT((G2474-G$2)^2+(H2474-H$2)^2)</f>
        <v>4799703.8965987265</v>
      </c>
      <c r="AJ276" s="175">
        <v>562745</v>
      </c>
      <c r="AK276" s="175">
        <v>4766600</v>
      </c>
      <c r="AL276" s="175" t="s">
        <v>1035</v>
      </c>
      <c r="BC276" s="175">
        <f>SQRT((G2276-G$2)^2+(H2276-H$2)^2)</f>
        <v>4803595.9602208426</v>
      </c>
      <c r="BD276" s="175">
        <v>546241</v>
      </c>
      <c r="BE276" s="175">
        <v>4772437</v>
      </c>
      <c r="BF276" s="175" t="s">
        <v>1025</v>
      </c>
    </row>
    <row r="277" spans="1:58" ht="13.2" x14ac:dyDescent="0.25">
      <c r="A277" s="176">
        <f t="shared" si="7"/>
        <v>4820369.6730298605</v>
      </c>
      <c r="B277" s="251" t="s">
        <v>917</v>
      </c>
      <c r="C277" s="257" t="s">
        <v>232</v>
      </c>
      <c r="D277" s="251" t="s">
        <v>415</v>
      </c>
      <c r="E277" s="251" t="s">
        <v>293</v>
      </c>
      <c r="F277" s="251" t="s">
        <v>268</v>
      </c>
      <c r="G277" s="251">
        <v>496371</v>
      </c>
      <c r="H277" s="251">
        <v>4794745</v>
      </c>
      <c r="I277" s="184" t="e">
        <f>VLOOKUP(LEFT(C277,6),#REF!,3,0)</f>
        <v>#REF!</v>
      </c>
      <c r="AI277" s="175">
        <f>SQRT((G2495-G$2)^2+(H2495-H$2)^2)</f>
        <v>4835666.6915974468</v>
      </c>
      <c r="AJ277" s="175">
        <v>597073</v>
      </c>
      <c r="AK277" s="175">
        <v>4798664</v>
      </c>
      <c r="AL277" s="175" t="s">
        <v>1036</v>
      </c>
      <c r="BC277" s="175">
        <f>SQRT((G2294-G$2)^2+(H2294-H$2)^2)</f>
        <v>4800813.063843457</v>
      </c>
      <c r="BD277" s="175">
        <v>559157</v>
      </c>
      <c r="BE277" s="175">
        <v>4768139</v>
      </c>
      <c r="BF277" s="175" t="s">
        <v>1026</v>
      </c>
    </row>
    <row r="278" spans="1:58" ht="13.2" x14ac:dyDescent="0.25">
      <c r="A278" s="176">
        <f t="shared" si="7"/>
        <v>4820369.6730298605</v>
      </c>
      <c r="B278" s="251" t="s">
        <v>917</v>
      </c>
      <c r="C278" s="257" t="s">
        <v>393</v>
      </c>
      <c r="D278" s="251" t="s">
        <v>415</v>
      </c>
      <c r="E278" s="251" t="s">
        <v>293</v>
      </c>
      <c r="F278" s="251" t="s">
        <v>268</v>
      </c>
      <c r="G278" s="251">
        <v>496371</v>
      </c>
      <c r="H278" s="251">
        <v>4794745</v>
      </c>
      <c r="I278" s="184" t="e">
        <f>VLOOKUP(LEFT(C278,6),#REF!,3,0)</f>
        <v>#REF!</v>
      </c>
      <c r="AI278" s="175">
        <f>SQRT((G2525-G$2)^2+(H2525-H$2)^2)</f>
        <v>4804696.7546491418</v>
      </c>
      <c r="AJ278" s="175">
        <v>568930</v>
      </c>
      <c r="AK278" s="175">
        <v>4770894</v>
      </c>
      <c r="AL278" s="175" t="s">
        <v>1038</v>
      </c>
      <c r="BC278" s="175">
        <f>SQRT((G2314-G$2)^2+(H2314-H$2)^2)</f>
        <v>4829594.8887678972</v>
      </c>
      <c r="BD278" s="175">
        <v>579458</v>
      </c>
      <c r="BE278" s="175">
        <v>4794707</v>
      </c>
      <c r="BF278" s="175" t="s">
        <v>1027</v>
      </c>
    </row>
    <row r="279" spans="1:58" ht="13.2" x14ac:dyDescent="0.25">
      <c r="A279" s="176">
        <f t="shared" si="7"/>
        <v>4820369.6730298605</v>
      </c>
      <c r="B279" s="251" t="s">
        <v>917</v>
      </c>
      <c r="C279" s="257" t="s">
        <v>394</v>
      </c>
      <c r="D279" s="251" t="s">
        <v>415</v>
      </c>
      <c r="E279" s="251" t="s">
        <v>293</v>
      </c>
      <c r="F279" s="251" t="s">
        <v>268</v>
      </c>
      <c r="G279" s="251">
        <v>496371</v>
      </c>
      <c r="H279" s="251">
        <v>4794745</v>
      </c>
      <c r="I279" s="184" t="e">
        <f>VLOOKUP(LEFT(C279,6),#REF!,3,0)</f>
        <v>#REF!</v>
      </c>
      <c r="BC279" s="175">
        <f>SQRT((G2336-G$2)^2+(H2336-H$2)^2)</f>
        <v>4821520.8156909375</v>
      </c>
      <c r="BD279" s="175">
        <v>580515</v>
      </c>
      <c r="BE279" s="175">
        <v>4786446</v>
      </c>
      <c r="BF279" s="175" t="s">
        <v>1028</v>
      </c>
    </row>
    <row r="280" spans="1:58" ht="13.2" x14ac:dyDescent="0.25">
      <c r="A280" s="176">
        <f t="shared" si="7"/>
        <v>4820369.6730298605</v>
      </c>
      <c r="B280" s="251" t="s">
        <v>917</v>
      </c>
      <c r="C280" s="257" t="s">
        <v>377</v>
      </c>
      <c r="D280" s="251" t="s">
        <v>415</v>
      </c>
      <c r="E280" s="251" t="s">
        <v>293</v>
      </c>
      <c r="F280" s="251" t="s">
        <v>268</v>
      </c>
      <c r="G280" s="251">
        <v>496371</v>
      </c>
      <c r="H280" s="251">
        <v>4794745</v>
      </c>
      <c r="I280" s="184" t="e">
        <f>VLOOKUP(LEFT(C280,6),#REF!,3,0)</f>
        <v>#REF!</v>
      </c>
      <c r="BC280" s="175">
        <f>SQRT((G2367-G$2)^2+(H2367-H$2)^2)</f>
        <v>4830698.1800200474</v>
      </c>
      <c r="BD280" s="175">
        <v>590632</v>
      </c>
      <c r="BE280" s="175">
        <v>4794455</v>
      </c>
      <c r="BF280" s="175" t="s">
        <v>1030</v>
      </c>
    </row>
    <row r="281" spans="1:58" ht="13.2" x14ac:dyDescent="0.25">
      <c r="A281" s="176">
        <f t="shared" si="7"/>
        <v>4820369.6730298605</v>
      </c>
      <c r="B281" s="251" t="s">
        <v>917</v>
      </c>
      <c r="C281" s="257" t="s">
        <v>378</v>
      </c>
      <c r="D281" s="251" t="s">
        <v>415</v>
      </c>
      <c r="E281" s="251" t="s">
        <v>293</v>
      </c>
      <c r="F281" s="251" t="s">
        <v>268</v>
      </c>
      <c r="G281" s="251">
        <v>496371</v>
      </c>
      <c r="H281" s="251">
        <v>4794745</v>
      </c>
      <c r="I281" s="184" t="e">
        <f>VLOOKUP(LEFT(C281,6),#REF!,3,0)</f>
        <v>#REF!</v>
      </c>
      <c r="BC281" s="175">
        <f>SQRT((G2388-G$2)^2+(H2388-H$2)^2)</f>
        <v>4829598.1070581842</v>
      </c>
      <c r="BD281" s="175">
        <v>579460</v>
      </c>
      <c r="BE281" s="175">
        <v>4794710</v>
      </c>
      <c r="BF281" s="175" t="s">
        <v>1031</v>
      </c>
    </row>
    <row r="282" spans="1:58" ht="13.2" x14ac:dyDescent="0.25">
      <c r="A282" s="176">
        <f t="shared" si="7"/>
        <v>4820369.6730298605</v>
      </c>
      <c r="B282" s="251" t="s">
        <v>917</v>
      </c>
      <c r="C282" s="257" t="s">
        <v>441</v>
      </c>
      <c r="D282" s="251" t="s">
        <v>415</v>
      </c>
      <c r="E282" s="251" t="s">
        <v>293</v>
      </c>
      <c r="F282" s="251" t="s">
        <v>268</v>
      </c>
      <c r="G282" s="251">
        <v>496371</v>
      </c>
      <c r="H282" s="251">
        <v>4794745</v>
      </c>
      <c r="I282" s="184" t="e">
        <f>VLOOKUP(LEFT(C282,6),#REF!,3,0)</f>
        <v>#REF!</v>
      </c>
      <c r="BC282" s="175">
        <f>SQRT((G2412-G$2)^2+(H2412-H$2)^2)</f>
        <v>4833671.5846422585</v>
      </c>
      <c r="BD282" s="175">
        <v>591183</v>
      </c>
      <c r="BE282" s="175">
        <v>4797383</v>
      </c>
      <c r="BF282" s="175" t="s">
        <v>1032</v>
      </c>
    </row>
    <row r="283" spans="1:58" ht="13.2" x14ac:dyDescent="0.25">
      <c r="A283" s="176">
        <f t="shared" si="7"/>
        <v>4820369.6730298605</v>
      </c>
      <c r="B283" s="251" t="s">
        <v>917</v>
      </c>
      <c r="C283" s="257" t="s">
        <v>442</v>
      </c>
      <c r="D283" s="251" t="s">
        <v>415</v>
      </c>
      <c r="E283" s="251" t="s">
        <v>293</v>
      </c>
      <c r="F283" s="251" t="s">
        <v>268</v>
      </c>
      <c r="G283" s="251">
        <v>496371</v>
      </c>
      <c r="H283" s="251">
        <v>4794745</v>
      </c>
      <c r="I283" s="184" t="e">
        <f>VLOOKUP(LEFT(C283,6),#REF!,3,0)</f>
        <v>#REF!</v>
      </c>
      <c r="BC283" s="175">
        <f>SQRT((G2437-G$2)^2+(H2437-H$2)^2)</f>
        <v>4813077.8699846528</v>
      </c>
      <c r="BD283" s="175">
        <v>560810</v>
      </c>
      <c r="BE283" s="175">
        <v>4780294</v>
      </c>
      <c r="BF283" s="175" t="s">
        <v>1034</v>
      </c>
    </row>
    <row r="284" spans="1:58" ht="13.2" x14ac:dyDescent="0.25">
      <c r="A284" s="176">
        <f t="shared" si="7"/>
        <v>4820369.6730298605</v>
      </c>
      <c r="B284" s="251" t="s">
        <v>917</v>
      </c>
      <c r="C284" s="257" t="s">
        <v>443</v>
      </c>
      <c r="D284" s="251" t="s">
        <v>415</v>
      </c>
      <c r="E284" s="251" t="s">
        <v>293</v>
      </c>
      <c r="F284" s="251" t="s">
        <v>268</v>
      </c>
      <c r="G284" s="251">
        <v>496371</v>
      </c>
      <c r="H284" s="251">
        <v>4794745</v>
      </c>
      <c r="I284" s="184" t="e">
        <f>VLOOKUP(LEFT(C284,6),#REF!,3,0)</f>
        <v>#REF!</v>
      </c>
      <c r="BC284" s="175">
        <f>SQRT((G2464-G$2)^2+(H2464-H$2)^2)</f>
        <v>4799703.8965987265</v>
      </c>
      <c r="BD284" s="175">
        <v>562745</v>
      </c>
      <c r="BE284" s="175">
        <v>4766600</v>
      </c>
      <c r="BF284" s="175" t="s">
        <v>1035</v>
      </c>
    </row>
    <row r="285" spans="1:58" ht="13.2" x14ac:dyDescent="0.25">
      <c r="A285" s="176">
        <f t="shared" si="7"/>
        <v>4820369.6730298605</v>
      </c>
      <c r="B285" s="251" t="s">
        <v>917</v>
      </c>
      <c r="C285" s="257" t="s">
        <v>212</v>
      </c>
      <c r="D285" s="251" t="s">
        <v>415</v>
      </c>
      <c r="E285" s="251" t="s">
        <v>293</v>
      </c>
      <c r="F285" s="251" t="s">
        <v>268</v>
      </c>
      <c r="G285" s="251">
        <v>496371</v>
      </c>
      <c r="H285" s="251">
        <v>4794745</v>
      </c>
      <c r="I285" s="184" t="e">
        <f>VLOOKUP(LEFT(C285,6),#REF!,3,0)</f>
        <v>#REF!</v>
      </c>
      <c r="BC285" s="175">
        <f>SQRT((G2484-G$2)^2+(H2484-H$2)^2)</f>
        <v>4835666.6915974468</v>
      </c>
      <c r="BD285" s="175">
        <v>597073</v>
      </c>
      <c r="BE285" s="175">
        <v>4798664</v>
      </c>
      <c r="BF285" s="175" t="s">
        <v>1036</v>
      </c>
    </row>
    <row r="286" spans="1:58" ht="13.2" x14ac:dyDescent="0.25">
      <c r="A286" s="176">
        <f t="shared" si="7"/>
        <v>4820369.6730298605</v>
      </c>
      <c r="B286" s="251" t="s">
        <v>917</v>
      </c>
      <c r="C286" s="257" t="s">
        <v>213</v>
      </c>
      <c r="D286" s="251" t="s">
        <v>415</v>
      </c>
      <c r="E286" s="251" t="s">
        <v>293</v>
      </c>
      <c r="F286" s="251" t="s">
        <v>268</v>
      </c>
      <c r="G286" s="251">
        <v>496371</v>
      </c>
      <c r="H286" s="251">
        <v>4794745</v>
      </c>
      <c r="I286" s="184" t="e">
        <f>VLOOKUP(LEFT(C286,6),#REF!,3,0)</f>
        <v>#REF!</v>
      </c>
      <c r="BC286" s="175">
        <f>SQRT((G2503-G$2)^2+(H2503-H$2)^2)</f>
        <v>4795787.1024757763</v>
      </c>
      <c r="BD286" s="175">
        <v>561423</v>
      </c>
      <c r="BE286" s="175">
        <v>4762812</v>
      </c>
      <c r="BF286" s="175" t="s">
        <v>1037</v>
      </c>
    </row>
    <row r="287" spans="1:58" ht="13.2" x14ac:dyDescent="0.25">
      <c r="A287" s="176">
        <f t="shared" si="7"/>
        <v>4820369.6730298605</v>
      </c>
      <c r="B287" s="251" t="s">
        <v>917</v>
      </c>
      <c r="C287" s="257" t="s">
        <v>214</v>
      </c>
      <c r="D287" s="251" t="s">
        <v>415</v>
      </c>
      <c r="E287" s="251" t="s">
        <v>293</v>
      </c>
      <c r="F287" s="251" t="s">
        <v>268</v>
      </c>
      <c r="G287" s="251">
        <v>496371</v>
      </c>
      <c r="H287" s="251">
        <v>4794745</v>
      </c>
      <c r="I287" s="184" t="e">
        <f>VLOOKUP(LEFT(C287,6),#REF!,3,0)</f>
        <v>#REF!</v>
      </c>
      <c r="BC287" s="175">
        <f>SQRT((G2514-G$2)^2+(H2514-H$2)^2)</f>
        <v>4804696.7546491418</v>
      </c>
      <c r="BD287" s="175">
        <v>568930</v>
      </c>
      <c r="BE287" s="175">
        <v>4770894</v>
      </c>
      <c r="BF287" s="175" t="s">
        <v>1038</v>
      </c>
    </row>
    <row r="288" spans="1:58" ht="13.2" x14ac:dyDescent="0.25">
      <c r="A288" s="176">
        <f t="shared" si="7"/>
        <v>4820369.6730298605</v>
      </c>
      <c r="B288" s="251" t="s">
        <v>917</v>
      </c>
      <c r="C288" s="257" t="s">
        <v>216</v>
      </c>
      <c r="D288" s="251" t="s">
        <v>415</v>
      </c>
      <c r="E288" s="251" t="s">
        <v>293</v>
      </c>
      <c r="F288" s="251" t="s">
        <v>268</v>
      </c>
      <c r="G288" s="251">
        <v>496371</v>
      </c>
      <c r="H288" s="251">
        <v>4794745</v>
      </c>
      <c r="I288" s="184" t="e">
        <f>VLOOKUP(LEFT(C288,6),#REF!,3,0)</f>
        <v>#REF!</v>
      </c>
      <c r="BC288" s="175">
        <f>SQRT((G2538-G$2)^2+(H2538-H$2)^2)</f>
        <v>4830449.6434839275</v>
      </c>
      <c r="BD288" s="175">
        <v>592897</v>
      </c>
      <c r="BE288" s="175">
        <v>4793925</v>
      </c>
      <c r="BF288" s="175" t="s">
        <v>1039</v>
      </c>
    </row>
    <row r="289" spans="1:58" ht="13.2" x14ac:dyDescent="0.25">
      <c r="A289" s="176">
        <f t="shared" si="7"/>
        <v>4820369.6730298605</v>
      </c>
      <c r="B289" s="251" t="s">
        <v>917</v>
      </c>
      <c r="C289" s="257" t="s">
        <v>217</v>
      </c>
      <c r="D289" s="251" t="s">
        <v>415</v>
      </c>
      <c r="E289" s="251" t="s">
        <v>293</v>
      </c>
      <c r="F289" s="251" t="s">
        <v>268</v>
      </c>
      <c r="G289" s="251">
        <v>496371</v>
      </c>
      <c r="H289" s="251">
        <v>4794745</v>
      </c>
      <c r="I289" s="184" t="e">
        <f>VLOOKUP(LEFT(C289,6),#REF!,3,0)</f>
        <v>#REF!</v>
      </c>
      <c r="BC289" s="175">
        <f>SQRT((G2565-G$2)^2+(H2565-H$2)^2)</f>
        <v>4779066.0061773574</v>
      </c>
      <c r="BD289" s="175">
        <v>554830</v>
      </c>
      <c r="BE289" s="175">
        <v>4746750</v>
      </c>
      <c r="BF289" s="175" t="s">
        <v>1201</v>
      </c>
    </row>
    <row r="290" spans="1:58" ht="13.2" x14ac:dyDescent="0.25">
      <c r="A290" s="176">
        <f t="shared" si="7"/>
        <v>4820369.6730298605</v>
      </c>
      <c r="B290" s="251" t="s">
        <v>917</v>
      </c>
      <c r="C290" s="257" t="s">
        <v>218</v>
      </c>
      <c r="D290" s="251" t="s">
        <v>415</v>
      </c>
      <c r="E290" s="251" t="s">
        <v>293</v>
      </c>
      <c r="F290" s="251" t="s">
        <v>268</v>
      </c>
      <c r="G290" s="251">
        <v>496371</v>
      </c>
      <c r="H290" s="251">
        <v>4794745</v>
      </c>
      <c r="I290" s="184" t="e">
        <f>VLOOKUP(LEFT(C290,6),#REF!,3,0)</f>
        <v>#REF!</v>
      </c>
      <c r="BC290" s="175">
        <f>SQRT((G2610-G$2)^2+(H2610-H$2)^2)</f>
        <v>4774552.2497013267</v>
      </c>
      <c r="BD290" s="175">
        <v>524118</v>
      </c>
      <c r="BE290" s="175">
        <v>4745698</v>
      </c>
      <c r="BF290" s="175" t="s">
        <v>1047</v>
      </c>
    </row>
    <row r="291" spans="1:58" ht="13.2" x14ac:dyDescent="0.25">
      <c r="A291" s="176">
        <f t="shared" si="7"/>
        <v>4820369.6730298605</v>
      </c>
      <c r="B291" s="251" t="s">
        <v>917</v>
      </c>
      <c r="C291" s="257" t="s">
        <v>220</v>
      </c>
      <c r="D291" s="251" t="s">
        <v>415</v>
      </c>
      <c r="E291" s="251" t="s">
        <v>293</v>
      </c>
      <c r="F291" s="251" t="s">
        <v>268</v>
      </c>
      <c r="G291" s="251">
        <v>496371</v>
      </c>
      <c r="H291" s="251">
        <v>4794745</v>
      </c>
      <c r="I291" s="184" t="e">
        <f>VLOOKUP(LEFT(C291,6),#REF!,3,0)</f>
        <v>#REF!</v>
      </c>
      <c r="BC291" s="175">
        <f>SQRT((G2643-G$2)^2+(H2643-H$2)^2)</f>
        <v>4815259.6116670594</v>
      </c>
      <c r="BD291" s="175">
        <v>520054</v>
      </c>
      <c r="BE291" s="175">
        <v>4787094</v>
      </c>
      <c r="BF291" s="175" t="s">
        <v>1048</v>
      </c>
    </row>
    <row r="292" spans="1:58" ht="13.2" x14ac:dyDescent="0.25">
      <c r="A292" s="176">
        <f t="shared" si="7"/>
        <v>4820369.6730298605</v>
      </c>
      <c r="B292" s="251" t="s">
        <v>917</v>
      </c>
      <c r="C292" s="257" t="s">
        <v>221</v>
      </c>
      <c r="D292" s="251" t="s">
        <v>415</v>
      </c>
      <c r="E292" s="251" t="s">
        <v>293</v>
      </c>
      <c r="F292" s="251" t="s">
        <v>268</v>
      </c>
      <c r="G292" s="251">
        <v>496371</v>
      </c>
      <c r="H292" s="251">
        <v>4794745</v>
      </c>
      <c r="I292" s="184" t="e">
        <f>VLOOKUP(LEFT(C292,6),#REF!,3,0)</f>
        <v>#REF!</v>
      </c>
      <c r="BC292" s="175">
        <f>SQRT((G2673-G$2)^2+(H2673-H$2)^2)</f>
        <v>4815756.1570997341</v>
      </c>
      <c r="BD292" s="175">
        <v>520362</v>
      </c>
      <c r="BE292" s="175">
        <v>4787560</v>
      </c>
      <c r="BF292" s="175" t="s">
        <v>1049</v>
      </c>
    </row>
    <row r="293" spans="1:58" ht="13.2" x14ac:dyDescent="0.25">
      <c r="A293" s="176">
        <f t="shared" si="7"/>
        <v>4820369.6730298605</v>
      </c>
      <c r="B293" s="251" t="s">
        <v>917</v>
      </c>
      <c r="C293" s="257" t="s">
        <v>222</v>
      </c>
      <c r="D293" s="251" t="s">
        <v>415</v>
      </c>
      <c r="E293" s="251" t="s">
        <v>293</v>
      </c>
      <c r="F293" s="251" t="s">
        <v>268</v>
      </c>
      <c r="G293" s="251">
        <v>496371</v>
      </c>
      <c r="H293" s="251">
        <v>4794745</v>
      </c>
      <c r="I293" s="184" t="e">
        <f>VLOOKUP(LEFT(C293,6),#REF!,3,0)</f>
        <v>#REF!</v>
      </c>
      <c r="BC293" s="175">
        <f>SQRT((G2739-G$2)^2+(H2739-H$2)^2)</f>
        <v>4816937.8270354494</v>
      </c>
      <c r="BD293" s="175">
        <v>499218</v>
      </c>
      <c r="BE293" s="175">
        <v>4790999</v>
      </c>
      <c r="BF293" s="175" t="s">
        <v>1054</v>
      </c>
    </row>
    <row r="294" spans="1:58" ht="13.2" x14ac:dyDescent="0.25">
      <c r="A294" s="176">
        <f t="shared" si="7"/>
        <v>4820369.6730298605</v>
      </c>
      <c r="B294" s="251" t="s">
        <v>917</v>
      </c>
      <c r="C294" s="257" t="s">
        <v>223</v>
      </c>
      <c r="D294" s="251" t="s">
        <v>415</v>
      </c>
      <c r="E294" s="251" t="s">
        <v>293</v>
      </c>
      <c r="F294" s="251" t="s">
        <v>268</v>
      </c>
      <c r="G294" s="251">
        <v>496371</v>
      </c>
      <c r="H294" s="251">
        <v>4794745</v>
      </c>
      <c r="I294" s="184" t="e">
        <f>VLOOKUP(LEFT(C294,6),#REF!,3,0)</f>
        <v>#REF!</v>
      </c>
    </row>
    <row r="295" spans="1:58" ht="13.2" x14ac:dyDescent="0.25">
      <c r="A295" s="176">
        <f t="shared" si="7"/>
        <v>4820369.6730298605</v>
      </c>
      <c r="B295" s="251" t="s">
        <v>917</v>
      </c>
      <c r="C295" s="257" t="s">
        <v>224</v>
      </c>
      <c r="D295" s="251" t="s">
        <v>415</v>
      </c>
      <c r="E295" s="251" t="s">
        <v>293</v>
      </c>
      <c r="F295" s="251" t="s">
        <v>268</v>
      </c>
      <c r="G295" s="251">
        <v>496371</v>
      </c>
      <c r="H295" s="251">
        <v>4794745</v>
      </c>
      <c r="I295" s="184" t="e">
        <f>VLOOKUP(LEFT(C295,6),#REF!,3,0)</f>
        <v>#REF!</v>
      </c>
    </row>
    <row r="296" spans="1:58" ht="13.2" x14ac:dyDescent="0.25">
      <c r="A296" s="176">
        <f t="shared" si="7"/>
        <v>4820369.6730298605</v>
      </c>
      <c r="B296" s="251" t="s">
        <v>917</v>
      </c>
      <c r="C296" s="257" t="s">
        <v>225</v>
      </c>
      <c r="D296" s="251" t="s">
        <v>415</v>
      </c>
      <c r="E296" s="251" t="s">
        <v>293</v>
      </c>
      <c r="F296" s="251" t="s">
        <v>268</v>
      </c>
      <c r="G296" s="251">
        <v>496371</v>
      </c>
      <c r="H296" s="251">
        <v>4794745</v>
      </c>
      <c r="I296" s="184" t="e">
        <f>VLOOKUP(LEFT(C296,6),#REF!,3,0)</f>
        <v>#REF!</v>
      </c>
    </row>
    <row r="297" spans="1:58" ht="13.2" x14ac:dyDescent="0.25">
      <c r="A297" s="176">
        <f t="shared" si="7"/>
        <v>4820369.6730298605</v>
      </c>
      <c r="B297" s="251" t="s">
        <v>917</v>
      </c>
      <c r="C297" s="257" t="s">
        <v>226</v>
      </c>
      <c r="D297" s="251" t="s">
        <v>415</v>
      </c>
      <c r="E297" s="251" t="s">
        <v>293</v>
      </c>
      <c r="F297" s="251" t="s">
        <v>268</v>
      </c>
      <c r="G297" s="251">
        <v>496371</v>
      </c>
      <c r="H297" s="251">
        <v>4794745</v>
      </c>
      <c r="I297" s="184" t="e">
        <f>VLOOKUP(LEFT(C297,6),#REF!,3,0)</f>
        <v>#REF!</v>
      </c>
    </row>
    <row r="298" spans="1:58" ht="13.2" x14ac:dyDescent="0.25">
      <c r="A298" s="176">
        <f t="shared" si="7"/>
        <v>4820369.6730298605</v>
      </c>
      <c r="B298" s="251" t="s">
        <v>917</v>
      </c>
      <c r="C298" s="257" t="s">
        <v>390</v>
      </c>
      <c r="D298" s="251" t="s">
        <v>415</v>
      </c>
      <c r="E298" s="251" t="s">
        <v>293</v>
      </c>
      <c r="F298" s="251" t="s">
        <v>268</v>
      </c>
      <c r="G298" s="251">
        <v>496371</v>
      </c>
      <c r="H298" s="251">
        <v>4794745</v>
      </c>
      <c r="I298" s="184" t="e">
        <f>VLOOKUP(LEFT(C298,6),#REF!,3,0)</f>
        <v>#REF!</v>
      </c>
    </row>
    <row r="299" spans="1:58" ht="13.2" x14ac:dyDescent="0.25">
      <c r="A299" s="176">
        <f t="shared" si="7"/>
        <v>4820369.6730298605</v>
      </c>
      <c r="B299" s="251" t="s">
        <v>917</v>
      </c>
      <c r="C299" s="257" t="s">
        <v>227</v>
      </c>
      <c r="D299" s="251" t="s">
        <v>415</v>
      </c>
      <c r="E299" s="251" t="s">
        <v>293</v>
      </c>
      <c r="F299" s="251" t="s">
        <v>268</v>
      </c>
      <c r="G299" s="251">
        <v>496371</v>
      </c>
      <c r="H299" s="251">
        <v>4794745</v>
      </c>
      <c r="I299" s="184" t="e">
        <f>VLOOKUP(LEFT(C299,6),#REF!,3,0)</f>
        <v>#REF!</v>
      </c>
    </row>
    <row r="300" spans="1:58" ht="13.2" x14ac:dyDescent="0.25">
      <c r="A300" s="176">
        <f t="shared" si="7"/>
        <v>4820369.6730298605</v>
      </c>
      <c r="B300" s="251" t="s">
        <v>917</v>
      </c>
      <c r="C300" s="257" t="s">
        <v>230</v>
      </c>
      <c r="D300" s="251" t="s">
        <v>415</v>
      </c>
      <c r="E300" s="251" t="s">
        <v>293</v>
      </c>
      <c r="F300" s="251" t="s">
        <v>268</v>
      </c>
      <c r="G300" s="251">
        <v>496371</v>
      </c>
      <c r="H300" s="251">
        <v>4794745</v>
      </c>
      <c r="I300" s="184" t="e">
        <f>VLOOKUP(LEFT(C300,6),#REF!,3,0)</f>
        <v>#REF!</v>
      </c>
    </row>
    <row r="301" spans="1:58" ht="13.2" x14ac:dyDescent="0.25">
      <c r="A301" s="176">
        <f t="shared" si="7"/>
        <v>4820369.6730298605</v>
      </c>
      <c r="B301" s="251" t="s">
        <v>917</v>
      </c>
      <c r="C301" s="257" t="s">
        <v>231</v>
      </c>
      <c r="D301" s="251" t="s">
        <v>415</v>
      </c>
      <c r="E301" s="251" t="s">
        <v>293</v>
      </c>
      <c r="F301" s="251" t="s">
        <v>268</v>
      </c>
      <c r="G301" s="251">
        <v>496371</v>
      </c>
      <c r="H301" s="251">
        <v>4794745</v>
      </c>
      <c r="I301" s="184" t="e">
        <f>VLOOKUP(LEFT(C301,6),#REF!,3,0)</f>
        <v>#REF!</v>
      </c>
    </row>
    <row r="302" spans="1:58" ht="13.2" x14ac:dyDescent="0.25">
      <c r="A302" s="176">
        <f t="shared" si="7"/>
        <v>4820369.6730298605</v>
      </c>
      <c r="B302" s="251" t="s">
        <v>917</v>
      </c>
      <c r="C302" s="257" t="s">
        <v>444</v>
      </c>
      <c r="D302" s="251" t="s">
        <v>415</v>
      </c>
      <c r="E302" s="251" t="s">
        <v>293</v>
      </c>
      <c r="F302" s="251" t="s">
        <v>268</v>
      </c>
      <c r="G302" s="251">
        <v>496371</v>
      </c>
      <c r="H302" s="251">
        <v>4794745</v>
      </c>
      <c r="I302" s="184" t="e">
        <f>VLOOKUP(LEFT(C302,6),#REF!,3,0)</f>
        <v>#REF!</v>
      </c>
    </row>
    <row r="303" spans="1:58" ht="13.2" x14ac:dyDescent="0.25">
      <c r="A303" s="176">
        <f t="shared" si="7"/>
        <v>4820369.6730298605</v>
      </c>
      <c r="B303" s="251" t="s">
        <v>917</v>
      </c>
      <c r="C303" s="257" t="s">
        <v>445</v>
      </c>
      <c r="D303" s="251" t="s">
        <v>415</v>
      </c>
      <c r="E303" s="251" t="s">
        <v>293</v>
      </c>
      <c r="F303" s="251" t="s">
        <v>268</v>
      </c>
      <c r="G303" s="251">
        <v>496371</v>
      </c>
      <c r="H303" s="251">
        <v>4794745</v>
      </c>
      <c r="I303" s="184" t="e">
        <f>VLOOKUP(LEFT(C303,6),#REF!,3,0)</f>
        <v>#REF!</v>
      </c>
    </row>
    <row r="304" spans="1:58" ht="13.2" x14ac:dyDescent="0.25">
      <c r="A304" s="176">
        <f t="shared" si="7"/>
        <v>4820369.6730298605</v>
      </c>
      <c r="B304" s="251" t="s">
        <v>917</v>
      </c>
      <c r="C304" s="257" t="s">
        <v>446</v>
      </c>
      <c r="D304" s="251" t="s">
        <v>415</v>
      </c>
      <c r="E304" s="251" t="s">
        <v>293</v>
      </c>
      <c r="F304" s="251" t="s">
        <v>268</v>
      </c>
      <c r="G304" s="251">
        <v>496371</v>
      </c>
      <c r="H304" s="251">
        <v>4794745</v>
      </c>
      <c r="I304" s="184" t="e">
        <f>VLOOKUP(LEFT(C304,6),#REF!,3,0)</f>
        <v>#REF!</v>
      </c>
    </row>
    <row r="305" spans="1:9" ht="13.2" x14ac:dyDescent="0.25">
      <c r="A305" s="176">
        <f t="shared" si="7"/>
        <v>4820369.6730298605</v>
      </c>
      <c r="B305" s="251" t="s">
        <v>917</v>
      </c>
      <c r="C305" s="257" t="s">
        <v>365</v>
      </c>
      <c r="D305" s="251" t="s">
        <v>415</v>
      </c>
      <c r="E305" s="251" t="s">
        <v>293</v>
      </c>
      <c r="F305" s="251" t="s">
        <v>268</v>
      </c>
      <c r="G305" s="251">
        <v>496371</v>
      </c>
      <c r="H305" s="251">
        <v>4794745</v>
      </c>
      <c r="I305" s="184" t="e">
        <f>VLOOKUP(LEFT(C305,6),#REF!,3,0)</f>
        <v>#REF!</v>
      </c>
    </row>
    <row r="306" spans="1:9" ht="13.2" x14ac:dyDescent="0.25">
      <c r="A306" s="176">
        <f t="shared" si="7"/>
        <v>4820369.6730298605</v>
      </c>
      <c r="B306" s="251" t="s">
        <v>917</v>
      </c>
      <c r="C306" s="257" t="s">
        <v>366</v>
      </c>
      <c r="D306" s="251" t="s">
        <v>415</v>
      </c>
      <c r="E306" s="251" t="s">
        <v>293</v>
      </c>
      <c r="F306" s="251" t="s">
        <v>268</v>
      </c>
      <c r="G306" s="251">
        <v>496371</v>
      </c>
      <c r="H306" s="251">
        <v>4794745</v>
      </c>
      <c r="I306" s="184" t="e">
        <f>VLOOKUP(LEFT(C306,6),#REF!,3,0)</f>
        <v>#REF!</v>
      </c>
    </row>
    <row r="307" spans="1:9" ht="13.2" x14ac:dyDescent="0.25">
      <c r="A307" s="176">
        <f t="shared" si="7"/>
        <v>4820369.6730298605</v>
      </c>
      <c r="B307" s="251" t="s">
        <v>917</v>
      </c>
      <c r="C307" s="257" t="s">
        <v>447</v>
      </c>
      <c r="D307" s="251" t="s">
        <v>415</v>
      </c>
      <c r="E307" s="251" t="s">
        <v>293</v>
      </c>
      <c r="F307" s="251" t="s">
        <v>268</v>
      </c>
      <c r="G307" s="251">
        <v>496371</v>
      </c>
      <c r="H307" s="251">
        <v>4794745</v>
      </c>
      <c r="I307" s="184" t="e">
        <f>VLOOKUP(LEFT(C307,6),#REF!,3,0)</f>
        <v>#REF!</v>
      </c>
    </row>
    <row r="308" spans="1:9" ht="13.2" x14ac:dyDescent="0.25">
      <c r="A308" s="176">
        <f t="shared" si="7"/>
        <v>4820369.6730298605</v>
      </c>
      <c r="B308" s="251" t="s">
        <v>917</v>
      </c>
      <c r="C308" s="257" t="s">
        <v>379</v>
      </c>
      <c r="D308" s="251" t="s">
        <v>415</v>
      </c>
      <c r="E308" s="251" t="s">
        <v>293</v>
      </c>
      <c r="F308" s="251" t="s">
        <v>268</v>
      </c>
      <c r="G308" s="251">
        <v>496371</v>
      </c>
      <c r="H308" s="251">
        <v>4794745</v>
      </c>
      <c r="I308" s="184" t="e">
        <f>VLOOKUP(LEFT(C308,6),#REF!,3,0)</f>
        <v>#REF!</v>
      </c>
    </row>
    <row r="309" spans="1:9" ht="13.2" x14ac:dyDescent="0.25">
      <c r="A309" s="176">
        <f t="shared" si="7"/>
        <v>4820369.6730298605</v>
      </c>
      <c r="B309" s="251" t="s">
        <v>917</v>
      </c>
      <c r="C309" s="257" t="s">
        <v>380</v>
      </c>
      <c r="D309" s="251" t="s">
        <v>415</v>
      </c>
      <c r="E309" s="251" t="s">
        <v>293</v>
      </c>
      <c r="F309" s="251" t="s">
        <v>268</v>
      </c>
      <c r="G309" s="251">
        <v>496371</v>
      </c>
      <c r="H309" s="251">
        <v>4794745</v>
      </c>
      <c r="I309" s="184" t="e">
        <f>VLOOKUP(LEFT(C309,6),#REF!,3,0)</f>
        <v>#REF!</v>
      </c>
    </row>
    <row r="310" spans="1:9" ht="13.2" x14ac:dyDescent="0.25">
      <c r="A310" s="176">
        <f t="shared" si="7"/>
        <v>4820369.6730298605</v>
      </c>
      <c r="B310" s="251" t="s">
        <v>917</v>
      </c>
      <c r="C310" s="257" t="s">
        <v>381</v>
      </c>
      <c r="D310" s="251" t="s">
        <v>415</v>
      </c>
      <c r="E310" s="251" t="s">
        <v>293</v>
      </c>
      <c r="F310" s="251" t="s">
        <v>268</v>
      </c>
      <c r="G310" s="251">
        <v>496371</v>
      </c>
      <c r="H310" s="251">
        <v>4794745</v>
      </c>
      <c r="I310" s="184" t="e">
        <f>VLOOKUP(LEFT(C310,6),#REF!,3,0)</f>
        <v>#REF!</v>
      </c>
    </row>
    <row r="311" spans="1:9" ht="13.2" x14ac:dyDescent="0.25">
      <c r="A311" s="176">
        <f t="shared" si="7"/>
        <v>4820369.6730298605</v>
      </c>
      <c r="B311" s="251" t="s">
        <v>917</v>
      </c>
      <c r="C311" s="257" t="s">
        <v>382</v>
      </c>
      <c r="D311" s="251" t="s">
        <v>415</v>
      </c>
      <c r="E311" s="251" t="s">
        <v>293</v>
      </c>
      <c r="F311" s="251" t="s">
        <v>268</v>
      </c>
      <c r="G311" s="251">
        <v>496371</v>
      </c>
      <c r="H311" s="251">
        <v>4794745</v>
      </c>
      <c r="I311" s="184" t="e">
        <f>VLOOKUP(LEFT(C311,6),#REF!,3,0)</f>
        <v>#REF!</v>
      </c>
    </row>
    <row r="312" spans="1:9" ht="13.2" x14ac:dyDescent="0.25">
      <c r="A312" s="176">
        <f t="shared" si="7"/>
        <v>4820369.6730298605</v>
      </c>
      <c r="B312" s="251" t="s">
        <v>917</v>
      </c>
      <c r="C312" s="257" t="s">
        <v>383</v>
      </c>
      <c r="D312" s="251" t="s">
        <v>415</v>
      </c>
      <c r="E312" s="251" t="s">
        <v>293</v>
      </c>
      <c r="F312" s="251" t="s">
        <v>268</v>
      </c>
      <c r="G312" s="251">
        <v>496371</v>
      </c>
      <c r="H312" s="251">
        <v>4794745</v>
      </c>
      <c r="I312" s="184" t="e">
        <f>VLOOKUP(LEFT(C312,6),#REF!,3,0)</f>
        <v>#REF!</v>
      </c>
    </row>
    <row r="313" spans="1:9" ht="13.2" x14ac:dyDescent="0.25">
      <c r="A313" s="176">
        <f t="shared" si="7"/>
        <v>4820369.6730298605</v>
      </c>
      <c r="B313" s="251" t="s">
        <v>917</v>
      </c>
      <c r="C313" s="257" t="s">
        <v>384</v>
      </c>
      <c r="D313" s="251" t="s">
        <v>415</v>
      </c>
      <c r="E313" s="251" t="s">
        <v>293</v>
      </c>
      <c r="F313" s="251" t="s">
        <v>268</v>
      </c>
      <c r="G313" s="251">
        <v>496371</v>
      </c>
      <c r="H313" s="251">
        <v>4794745</v>
      </c>
      <c r="I313" s="184" t="e">
        <f>VLOOKUP(LEFT(C313,6),#REF!,3,0)</f>
        <v>#REF!</v>
      </c>
    </row>
    <row r="314" spans="1:9" ht="13.2" x14ac:dyDescent="0.25">
      <c r="A314" s="176">
        <f t="shared" si="7"/>
        <v>4820369.6730298605</v>
      </c>
      <c r="B314" s="251" t="s">
        <v>917</v>
      </c>
      <c r="C314" s="257" t="s">
        <v>448</v>
      </c>
      <c r="D314" s="251" t="s">
        <v>415</v>
      </c>
      <c r="E314" s="251" t="s">
        <v>293</v>
      </c>
      <c r="F314" s="251" t="s">
        <v>268</v>
      </c>
      <c r="G314" s="251">
        <v>496371</v>
      </c>
      <c r="H314" s="251">
        <v>4794745</v>
      </c>
      <c r="I314" s="184" t="e">
        <f>VLOOKUP(LEFT(C314,6),#REF!,3,0)</f>
        <v>#REF!</v>
      </c>
    </row>
    <row r="315" spans="1:9" ht="13.2" x14ac:dyDescent="0.25">
      <c r="A315" s="176">
        <f t="shared" si="7"/>
        <v>4820369.6730298605</v>
      </c>
      <c r="B315" s="251" t="s">
        <v>917</v>
      </c>
      <c r="C315" s="257" t="s">
        <v>449</v>
      </c>
      <c r="D315" s="251" t="s">
        <v>415</v>
      </c>
      <c r="E315" s="251" t="s">
        <v>293</v>
      </c>
      <c r="F315" s="251" t="s">
        <v>268</v>
      </c>
      <c r="G315" s="251">
        <v>496371</v>
      </c>
      <c r="H315" s="251">
        <v>4794745</v>
      </c>
      <c r="I315" s="184" t="e">
        <f>VLOOKUP(LEFT(C315,6),#REF!,3,0)</f>
        <v>#REF!</v>
      </c>
    </row>
    <row r="316" spans="1:9" ht="13.2" x14ac:dyDescent="0.25">
      <c r="A316" s="176">
        <f t="shared" si="7"/>
        <v>4820369.6730298605</v>
      </c>
      <c r="B316" s="251" t="s">
        <v>917</v>
      </c>
      <c r="C316" s="257" t="s">
        <v>395</v>
      </c>
      <c r="D316" s="251" t="s">
        <v>415</v>
      </c>
      <c r="E316" s="251" t="s">
        <v>293</v>
      </c>
      <c r="F316" s="251" t="s">
        <v>268</v>
      </c>
      <c r="G316" s="251">
        <v>496371</v>
      </c>
      <c r="H316" s="251">
        <v>4794745</v>
      </c>
      <c r="I316" s="184" t="e">
        <f>VLOOKUP(LEFT(C316,6),#REF!,3,0)</f>
        <v>#REF!</v>
      </c>
    </row>
    <row r="317" spans="1:9" ht="13.2" x14ac:dyDescent="0.25">
      <c r="A317" s="176">
        <f t="shared" si="7"/>
        <v>4820369.6730298605</v>
      </c>
      <c r="B317" s="251" t="s">
        <v>917</v>
      </c>
      <c r="C317" s="257" t="s">
        <v>233</v>
      </c>
      <c r="D317" s="251" t="s">
        <v>415</v>
      </c>
      <c r="E317" s="251" t="s">
        <v>293</v>
      </c>
      <c r="F317" s="251" t="s">
        <v>268</v>
      </c>
      <c r="G317" s="251">
        <v>496371</v>
      </c>
      <c r="H317" s="251">
        <v>4794745</v>
      </c>
      <c r="I317" s="184" t="e">
        <f>VLOOKUP(LEFT(C317,6),#REF!,3,0)</f>
        <v>#REF!</v>
      </c>
    </row>
    <row r="318" spans="1:9" ht="13.2" x14ac:dyDescent="0.25">
      <c r="A318" s="176">
        <f t="shared" si="7"/>
        <v>4820369.6730298605</v>
      </c>
      <c r="B318" s="251" t="s">
        <v>917</v>
      </c>
      <c r="C318" s="257" t="s">
        <v>385</v>
      </c>
      <c r="D318" s="251" t="s">
        <v>415</v>
      </c>
      <c r="E318" s="251" t="s">
        <v>293</v>
      </c>
      <c r="F318" s="251" t="s">
        <v>268</v>
      </c>
      <c r="G318" s="251">
        <v>496371</v>
      </c>
      <c r="H318" s="251">
        <v>4794745</v>
      </c>
      <c r="I318" s="184" t="e">
        <f>VLOOKUP(LEFT(C318,6),#REF!,3,0)</f>
        <v>#REF!</v>
      </c>
    </row>
    <row r="319" spans="1:9" ht="13.2" x14ac:dyDescent="0.25">
      <c r="A319" s="176">
        <f t="shared" si="7"/>
        <v>4820369.6730298605</v>
      </c>
      <c r="B319" s="251" t="s">
        <v>917</v>
      </c>
      <c r="C319" s="257" t="s">
        <v>234</v>
      </c>
      <c r="D319" s="251" t="s">
        <v>415</v>
      </c>
      <c r="E319" s="251" t="s">
        <v>293</v>
      </c>
      <c r="F319" s="251" t="s">
        <v>268</v>
      </c>
      <c r="G319" s="251">
        <v>496371</v>
      </c>
      <c r="H319" s="251">
        <v>4794745</v>
      </c>
      <c r="I319" s="184" t="e">
        <f>VLOOKUP(LEFT(C319,6),#REF!,3,0)</f>
        <v>#REF!</v>
      </c>
    </row>
    <row r="320" spans="1:9" ht="13.2" x14ac:dyDescent="0.25">
      <c r="A320" s="176">
        <f t="shared" ref="A320:A383" si="8">SQRT((G320-G$2)^2+(H320-H$2)^2)</f>
        <v>4820369.6730298605</v>
      </c>
      <c r="B320" s="251" t="s">
        <v>917</v>
      </c>
      <c r="C320" s="257" t="s">
        <v>235</v>
      </c>
      <c r="D320" s="251" t="s">
        <v>415</v>
      </c>
      <c r="E320" s="251" t="s">
        <v>293</v>
      </c>
      <c r="F320" s="251" t="s">
        <v>268</v>
      </c>
      <c r="G320" s="251">
        <v>496371</v>
      </c>
      <c r="H320" s="251">
        <v>4794745</v>
      </c>
      <c r="I320" s="184" t="e">
        <f>VLOOKUP(LEFT(C320,6),#REF!,3,0)</f>
        <v>#REF!</v>
      </c>
    </row>
    <row r="321" spans="1:9" ht="13.2" x14ac:dyDescent="0.25">
      <c r="A321" s="176">
        <f t="shared" si="8"/>
        <v>4820369.6730298605</v>
      </c>
      <c r="B321" s="251" t="s">
        <v>917</v>
      </c>
      <c r="C321" s="257" t="s">
        <v>386</v>
      </c>
      <c r="D321" s="251" t="s">
        <v>415</v>
      </c>
      <c r="E321" s="251" t="s">
        <v>293</v>
      </c>
      <c r="F321" s="251" t="s">
        <v>268</v>
      </c>
      <c r="G321" s="251">
        <v>496371</v>
      </c>
      <c r="H321" s="251">
        <v>4794745</v>
      </c>
      <c r="I321" s="184" t="e">
        <f>VLOOKUP(LEFT(C321,6),#REF!,3,0)</f>
        <v>#REF!</v>
      </c>
    </row>
    <row r="322" spans="1:9" ht="13.2" x14ac:dyDescent="0.25">
      <c r="A322" s="176">
        <f t="shared" si="8"/>
        <v>4820369.6730298605</v>
      </c>
      <c r="B322" s="251" t="s">
        <v>917</v>
      </c>
      <c r="C322" s="257" t="s">
        <v>387</v>
      </c>
      <c r="D322" s="251" t="s">
        <v>415</v>
      </c>
      <c r="E322" s="251" t="s">
        <v>293</v>
      </c>
      <c r="F322" s="251" t="s">
        <v>268</v>
      </c>
      <c r="G322" s="251">
        <v>496371</v>
      </c>
      <c r="H322" s="251">
        <v>4794745</v>
      </c>
      <c r="I322" s="184" t="e">
        <f>VLOOKUP(LEFT(C322,6),#REF!,3,0)</f>
        <v>#REF!</v>
      </c>
    </row>
    <row r="323" spans="1:9" ht="13.2" x14ac:dyDescent="0.25">
      <c r="A323" s="176">
        <f t="shared" si="8"/>
        <v>4820369.6730298605</v>
      </c>
      <c r="B323" s="251" t="s">
        <v>917</v>
      </c>
      <c r="C323" s="257" t="s">
        <v>367</v>
      </c>
      <c r="D323" s="251" t="s">
        <v>415</v>
      </c>
      <c r="E323" s="251" t="s">
        <v>293</v>
      </c>
      <c r="F323" s="251" t="s">
        <v>268</v>
      </c>
      <c r="G323" s="251">
        <v>496371</v>
      </c>
      <c r="H323" s="251">
        <v>4794745</v>
      </c>
      <c r="I323" s="184" t="e">
        <f>VLOOKUP(LEFT(C323,6),#REF!,3,0)</f>
        <v>#REF!</v>
      </c>
    </row>
    <row r="324" spans="1:9" ht="13.2" x14ac:dyDescent="0.25">
      <c r="A324" s="176">
        <f t="shared" si="8"/>
        <v>4820369.6730298605</v>
      </c>
      <c r="B324" s="251" t="s">
        <v>917</v>
      </c>
      <c r="C324" s="257" t="s">
        <v>240</v>
      </c>
      <c r="D324" s="251" t="s">
        <v>415</v>
      </c>
      <c r="E324" s="251" t="s">
        <v>293</v>
      </c>
      <c r="F324" s="251" t="s">
        <v>268</v>
      </c>
      <c r="G324" s="251">
        <v>496371</v>
      </c>
      <c r="H324" s="251">
        <v>4794745</v>
      </c>
      <c r="I324" s="184" t="e">
        <f>VLOOKUP(LEFT(C324,6),#REF!,3,0)</f>
        <v>#REF!</v>
      </c>
    </row>
    <row r="325" spans="1:9" ht="13.2" x14ac:dyDescent="0.25">
      <c r="A325" s="176">
        <f t="shared" si="8"/>
        <v>4820369.6730298605</v>
      </c>
      <c r="B325" s="251" t="s">
        <v>917</v>
      </c>
      <c r="C325" s="257" t="s">
        <v>450</v>
      </c>
      <c r="D325" s="251" t="s">
        <v>415</v>
      </c>
      <c r="E325" s="251" t="s">
        <v>293</v>
      </c>
      <c r="F325" s="251" t="s">
        <v>268</v>
      </c>
      <c r="G325" s="251">
        <v>496371</v>
      </c>
      <c r="H325" s="251">
        <v>4794745</v>
      </c>
      <c r="I325" s="184" t="e">
        <f>VLOOKUP(LEFT(C325,6),#REF!,3,0)</f>
        <v>#REF!</v>
      </c>
    </row>
    <row r="326" spans="1:9" ht="13.2" x14ac:dyDescent="0.25">
      <c r="A326" s="176">
        <f t="shared" si="8"/>
        <v>4827442.5011554509</v>
      </c>
      <c r="B326" s="251" t="s">
        <v>918</v>
      </c>
      <c r="C326" s="257" t="s">
        <v>418</v>
      </c>
      <c r="D326" s="251" t="s">
        <v>451</v>
      </c>
      <c r="E326" s="251" t="s">
        <v>452</v>
      </c>
      <c r="F326" s="251" t="s">
        <v>268</v>
      </c>
      <c r="G326" s="252">
        <v>514481</v>
      </c>
      <c r="H326" s="252">
        <v>4799949</v>
      </c>
      <c r="I326" s="184" t="e">
        <f>VLOOKUP(LEFT(C326,6),#REF!,3,0)</f>
        <v>#REF!</v>
      </c>
    </row>
    <row r="327" spans="1:9" ht="13.2" x14ac:dyDescent="0.25">
      <c r="A327" s="176">
        <f t="shared" si="8"/>
        <v>4827442.5011554509</v>
      </c>
      <c r="B327" s="251" t="s">
        <v>918</v>
      </c>
      <c r="C327" s="257" t="s">
        <v>360</v>
      </c>
      <c r="D327" s="251" t="s">
        <v>451</v>
      </c>
      <c r="E327" s="251" t="s">
        <v>452</v>
      </c>
      <c r="F327" s="251" t="s">
        <v>268</v>
      </c>
      <c r="G327" s="252">
        <v>514481</v>
      </c>
      <c r="H327" s="252">
        <v>4799949</v>
      </c>
      <c r="I327" s="184" t="e">
        <f>VLOOKUP(LEFT(C327,6),#REF!,3,0)</f>
        <v>#REF!</v>
      </c>
    </row>
    <row r="328" spans="1:9" ht="13.2" x14ac:dyDescent="0.25">
      <c r="A328" s="176">
        <f t="shared" si="8"/>
        <v>4827442.5011554509</v>
      </c>
      <c r="B328" s="251" t="s">
        <v>918</v>
      </c>
      <c r="C328" s="257" t="s">
        <v>433</v>
      </c>
      <c r="D328" s="251" t="s">
        <v>451</v>
      </c>
      <c r="E328" s="251" t="s">
        <v>452</v>
      </c>
      <c r="F328" s="251" t="s">
        <v>268</v>
      </c>
      <c r="G328" s="252">
        <v>514481</v>
      </c>
      <c r="H328" s="252">
        <v>4799949</v>
      </c>
      <c r="I328" s="184" t="e">
        <f>VLOOKUP(LEFT(C328,6),#REF!,3,0)</f>
        <v>#REF!</v>
      </c>
    </row>
    <row r="329" spans="1:9" ht="13.2" x14ac:dyDescent="0.25">
      <c r="A329" s="176">
        <f t="shared" si="8"/>
        <v>4827442.5011554509</v>
      </c>
      <c r="B329" s="251" t="s">
        <v>918</v>
      </c>
      <c r="C329" s="257" t="s">
        <v>220</v>
      </c>
      <c r="D329" s="251" t="s">
        <v>451</v>
      </c>
      <c r="E329" s="251" t="s">
        <v>452</v>
      </c>
      <c r="F329" s="251" t="s">
        <v>268</v>
      </c>
      <c r="G329" s="252">
        <v>514481</v>
      </c>
      <c r="H329" s="252">
        <v>4799949</v>
      </c>
      <c r="I329" s="184" t="e">
        <f>VLOOKUP(LEFT(C329,6),#REF!,3,0)</f>
        <v>#REF!</v>
      </c>
    </row>
    <row r="330" spans="1:9" ht="13.2" x14ac:dyDescent="0.25">
      <c r="A330" s="176">
        <f t="shared" si="8"/>
        <v>4827442.5011554509</v>
      </c>
      <c r="B330" s="251" t="s">
        <v>918</v>
      </c>
      <c r="C330" s="257" t="s">
        <v>221</v>
      </c>
      <c r="D330" s="251" t="s">
        <v>451</v>
      </c>
      <c r="E330" s="251" t="s">
        <v>452</v>
      </c>
      <c r="F330" s="251" t="s">
        <v>268</v>
      </c>
      <c r="G330" s="252">
        <v>514481</v>
      </c>
      <c r="H330" s="252">
        <v>4799949</v>
      </c>
      <c r="I330" s="184" t="e">
        <f>VLOOKUP(LEFT(C330,6),#REF!,3,0)</f>
        <v>#REF!</v>
      </c>
    </row>
    <row r="331" spans="1:9" ht="13.2" x14ac:dyDescent="0.25">
      <c r="A331" s="176">
        <f t="shared" si="8"/>
        <v>4827442.5011554509</v>
      </c>
      <c r="B331" s="251" t="s">
        <v>918</v>
      </c>
      <c r="C331" s="257" t="s">
        <v>222</v>
      </c>
      <c r="D331" s="251" t="s">
        <v>451</v>
      </c>
      <c r="E331" s="251" t="s">
        <v>452</v>
      </c>
      <c r="F331" s="251" t="s">
        <v>268</v>
      </c>
      <c r="G331" s="252">
        <v>514481</v>
      </c>
      <c r="H331" s="252">
        <v>4799949</v>
      </c>
      <c r="I331" s="184" t="e">
        <f>VLOOKUP(LEFT(C331,6),#REF!,3,0)</f>
        <v>#REF!</v>
      </c>
    </row>
    <row r="332" spans="1:9" ht="13.2" x14ac:dyDescent="0.25">
      <c r="A332" s="176">
        <f t="shared" si="8"/>
        <v>4827442.5011554509</v>
      </c>
      <c r="B332" s="251" t="s">
        <v>918</v>
      </c>
      <c r="C332" s="257" t="s">
        <v>223</v>
      </c>
      <c r="D332" s="251" t="s">
        <v>451</v>
      </c>
      <c r="E332" s="251" t="s">
        <v>452</v>
      </c>
      <c r="F332" s="251" t="s">
        <v>268</v>
      </c>
      <c r="G332" s="252">
        <v>514481</v>
      </c>
      <c r="H332" s="252">
        <v>4799949</v>
      </c>
      <c r="I332" s="184" t="e">
        <f>VLOOKUP(LEFT(C332,6),#REF!,3,0)</f>
        <v>#REF!</v>
      </c>
    </row>
    <row r="333" spans="1:9" ht="13.2" x14ac:dyDescent="0.25">
      <c r="A333" s="176">
        <f t="shared" si="8"/>
        <v>4827442.5011554509</v>
      </c>
      <c r="B333" s="251" t="s">
        <v>918</v>
      </c>
      <c r="C333" s="257" t="s">
        <v>224</v>
      </c>
      <c r="D333" s="251" t="s">
        <v>451</v>
      </c>
      <c r="E333" s="251" t="s">
        <v>452</v>
      </c>
      <c r="F333" s="251" t="s">
        <v>268</v>
      </c>
      <c r="G333" s="252">
        <v>514481</v>
      </c>
      <c r="H333" s="252">
        <v>4799949</v>
      </c>
      <c r="I333" s="184" t="e">
        <f>VLOOKUP(LEFT(C333,6),#REF!,3,0)</f>
        <v>#REF!</v>
      </c>
    </row>
    <row r="334" spans="1:9" ht="13.2" x14ac:dyDescent="0.25">
      <c r="A334" s="176">
        <f t="shared" si="8"/>
        <v>4827442.5011554509</v>
      </c>
      <c r="B334" s="251" t="s">
        <v>918</v>
      </c>
      <c r="C334" s="257" t="s">
        <v>390</v>
      </c>
      <c r="D334" s="251" t="s">
        <v>451</v>
      </c>
      <c r="E334" s="251" t="s">
        <v>452</v>
      </c>
      <c r="F334" s="251" t="s">
        <v>268</v>
      </c>
      <c r="G334" s="252">
        <v>514481</v>
      </c>
      <c r="H334" s="252">
        <v>4799949</v>
      </c>
      <c r="I334" s="184" t="e">
        <f>VLOOKUP(LEFT(C334,6),#REF!,3,0)</f>
        <v>#REF!</v>
      </c>
    </row>
    <row r="335" spans="1:9" ht="13.2" x14ac:dyDescent="0.25">
      <c r="A335" s="176">
        <f t="shared" si="8"/>
        <v>4827442.5011554509</v>
      </c>
      <c r="B335" s="251" t="s">
        <v>918</v>
      </c>
      <c r="C335" s="257" t="s">
        <v>365</v>
      </c>
      <c r="D335" s="251" t="s">
        <v>451</v>
      </c>
      <c r="E335" s="251" t="s">
        <v>452</v>
      </c>
      <c r="F335" s="251" t="s">
        <v>268</v>
      </c>
      <c r="G335" s="252">
        <v>514481</v>
      </c>
      <c r="H335" s="252">
        <v>4799949</v>
      </c>
      <c r="I335" s="184" t="e">
        <f>VLOOKUP(LEFT(C335,6),#REF!,3,0)</f>
        <v>#REF!</v>
      </c>
    </row>
    <row r="336" spans="1:9" ht="13.2" x14ac:dyDescent="0.25">
      <c r="A336" s="176">
        <f t="shared" si="8"/>
        <v>4827442.5011554509</v>
      </c>
      <c r="B336" s="251" t="s">
        <v>918</v>
      </c>
      <c r="C336" s="257" t="s">
        <v>380</v>
      </c>
      <c r="D336" s="251" t="s">
        <v>451</v>
      </c>
      <c r="E336" s="251" t="s">
        <v>452</v>
      </c>
      <c r="F336" s="251" t="s">
        <v>268</v>
      </c>
      <c r="G336" s="252">
        <v>514481</v>
      </c>
      <c r="H336" s="252">
        <v>4799949</v>
      </c>
      <c r="I336" s="184" t="e">
        <f>VLOOKUP(LEFT(C336,6),#REF!,3,0)</f>
        <v>#REF!</v>
      </c>
    </row>
    <row r="337" spans="1:9" ht="13.2" x14ac:dyDescent="0.25">
      <c r="A337" s="176">
        <f t="shared" si="8"/>
        <v>4827442.5011554509</v>
      </c>
      <c r="B337" s="251" t="s">
        <v>918</v>
      </c>
      <c r="C337" s="257" t="s">
        <v>381</v>
      </c>
      <c r="D337" s="251" t="s">
        <v>451</v>
      </c>
      <c r="E337" s="251" t="s">
        <v>452</v>
      </c>
      <c r="F337" s="251" t="s">
        <v>268</v>
      </c>
      <c r="G337" s="252">
        <v>514481</v>
      </c>
      <c r="H337" s="252">
        <v>4799949</v>
      </c>
      <c r="I337" s="184" t="e">
        <f>VLOOKUP(LEFT(C337,6),#REF!,3,0)</f>
        <v>#REF!</v>
      </c>
    </row>
    <row r="338" spans="1:9" ht="13.2" x14ac:dyDescent="0.25">
      <c r="A338" s="176">
        <f t="shared" si="8"/>
        <v>4817935.9843090484</v>
      </c>
      <c r="B338" s="243" t="s">
        <v>1170</v>
      </c>
      <c r="C338" s="258" t="s">
        <v>453</v>
      </c>
      <c r="D338" s="243" t="s">
        <v>1171</v>
      </c>
      <c r="E338" s="243" t="s">
        <v>283</v>
      </c>
      <c r="F338" s="243" t="s">
        <v>268</v>
      </c>
      <c r="G338" s="243">
        <v>502400</v>
      </c>
      <c r="H338" s="243">
        <v>4791670</v>
      </c>
      <c r="I338" s="184" t="e">
        <f>VLOOKUP(LEFT(C338,6),#REF!,3,0)</f>
        <v>#REF!</v>
      </c>
    </row>
    <row r="339" spans="1:9" ht="13.2" x14ac:dyDescent="0.25">
      <c r="A339" s="176">
        <f t="shared" si="8"/>
        <v>4817935.9843090484</v>
      </c>
      <c r="B339" s="243" t="s">
        <v>1170</v>
      </c>
      <c r="C339" s="258" t="s">
        <v>454</v>
      </c>
      <c r="D339" s="243" t="s">
        <v>1171</v>
      </c>
      <c r="E339" s="243" t="s">
        <v>283</v>
      </c>
      <c r="F339" s="243" t="s">
        <v>268</v>
      </c>
      <c r="G339" s="243">
        <v>502400</v>
      </c>
      <c r="H339" s="243">
        <v>4791670</v>
      </c>
      <c r="I339" s="184" t="e">
        <f>VLOOKUP(LEFT(C339,6),#REF!,3,0)</f>
        <v>#REF!</v>
      </c>
    </row>
    <row r="340" spans="1:9" ht="13.2" x14ac:dyDescent="0.25">
      <c r="A340" s="176">
        <f t="shared" si="8"/>
        <v>4817935.9843090484</v>
      </c>
      <c r="B340" s="243" t="s">
        <v>1170</v>
      </c>
      <c r="C340" s="258" t="s">
        <v>455</v>
      </c>
      <c r="D340" s="243" t="s">
        <v>1171</v>
      </c>
      <c r="E340" s="243" t="s">
        <v>283</v>
      </c>
      <c r="F340" s="243" t="s">
        <v>268</v>
      </c>
      <c r="G340" s="243">
        <v>502400</v>
      </c>
      <c r="H340" s="243">
        <v>4791670</v>
      </c>
      <c r="I340" s="184" t="e">
        <f>VLOOKUP(LEFT(C340,6),#REF!,3,0)</f>
        <v>#REF!</v>
      </c>
    </row>
    <row r="341" spans="1:9" ht="13.2" x14ac:dyDescent="0.25">
      <c r="A341" s="176">
        <f t="shared" si="8"/>
        <v>4817935.9843090484</v>
      </c>
      <c r="B341" s="243" t="s">
        <v>1170</v>
      </c>
      <c r="C341" s="258" t="s">
        <v>456</v>
      </c>
      <c r="D341" s="243" t="s">
        <v>1171</v>
      </c>
      <c r="E341" s="243" t="s">
        <v>283</v>
      </c>
      <c r="F341" s="243" t="s">
        <v>268</v>
      </c>
      <c r="G341" s="243">
        <v>502400</v>
      </c>
      <c r="H341" s="243">
        <v>4791670</v>
      </c>
      <c r="I341" s="184" t="e">
        <f>VLOOKUP(LEFT(C341,6),#REF!,3,0)</f>
        <v>#REF!</v>
      </c>
    </row>
    <row r="342" spans="1:9" ht="13.2" x14ac:dyDescent="0.25">
      <c r="A342" s="176">
        <f t="shared" si="8"/>
        <v>4817935.9843090484</v>
      </c>
      <c r="B342" s="243" t="s">
        <v>1170</v>
      </c>
      <c r="C342" s="258" t="s">
        <v>457</v>
      </c>
      <c r="D342" s="243" t="s">
        <v>1171</v>
      </c>
      <c r="E342" s="243" t="s">
        <v>283</v>
      </c>
      <c r="F342" s="243" t="s">
        <v>268</v>
      </c>
      <c r="G342" s="243">
        <v>502400</v>
      </c>
      <c r="H342" s="243">
        <v>4791670</v>
      </c>
      <c r="I342" s="184" t="e">
        <f>VLOOKUP(LEFT(C342,6),#REF!,3,0)</f>
        <v>#REF!</v>
      </c>
    </row>
    <row r="343" spans="1:9" ht="13.2" x14ac:dyDescent="0.25">
      <c r="A343" s="176">
        <f t="shared" si="8"/>
        <v>4817935.9843090484</v>
      </c>
      <c r="B343" s="243" t="s">
        <v>1170</v>
      </c>
      <c r="C343" s="258" t="s">
        <v>458</v>
      </c>
      <c r="D343" s="243" t="s">
        <v>1171</v>
      </c>
      <c r="E343" s="243" t="s">
        <v>283</v>
      </c>
      <c r="F343" s="243" t="s">
        <v>268</v>
      </c>
      <c r="G343" s="243">
        <v>502400</v>
      </c>
      <c r="H343" s="243">
        <v>4791670</v>
      </c>
      <c r="I343" s="184" t="e">
        <f>VLOOKUP(LEFT(C343,6),#REF!,3,0)</f>
        <v>#REF!</v>
      </c>
    </row>
    <row r="344" spans="1:9" ht="13.2" x14ac:dyDescent="0.25">
      <c r="A344" s="176">
        <f t="shared" si="8"/>
        <v>4817935.9843090484</v>
      </c>
      <c r="B344" s="243" t="s">
        <v>1170</v>
      </c>
      <c r="C344" s="258" t="s">
        <v>459</v>
      </c>
      <c r="D344" s="243" t="s">
        <v>1171</v>
      </c>
      <c r="E344" s="243" t="s">
        <v>283</v>
      </c>
      <c r="F344" s="243" t="s">
        <v>268</v>
      </c>
      <c r="G344" s="243">
        <v>502400</v>
      </c>
      <c r="H344" s="243">
        <v>4791670</v>
      </c>
      <c r="I344" s="184" t="e">
        <f>VLOOKUP(LEFT(C344,6),#REF!,3,0)</f>
        <v>#REF!</v>
      </c>
    </row>
    <row r="345" spans="1:9" ht="13.2" x14ac:dyDescent="0.25">
      <c r="A345" s="176">
        <f t="shared" si="8"/>
        <v>4817935.9843090484</v>
      </c>
      <c r="B345" s="243" t="s">
        <v>1170</v>
      </c>
      <c r="C345" s="258" t="s">
        <v>460</v>
      </c>
      <c r="D345" s="243" t="s">
        <v>1171</v>
      </c>
      <c r="E345" s="243" t="s">
        <v>283</v>
      </c>
      <c r="F345" s="243" t="s">
        <v>268</v>
      </c>
      <c r="G345" s="243">
        <v>502400</v>
      </c>
      <c r="H345" s="243">
        <v>4791670</v>
      </c>
      <c r="I345" s="184" t="e">
        <f>VLOOKUP(LEFT(C345,6),#REF!,3,0)</f>
        <v>#REF!</v>
      </c>
    </row>
    <row r="346" spans="1:9" ht="13.2" x14ac:dyDescent="0.25">
      <c r="A346" s="176">
        <f t="shared" si="8"/>
        <v>4817935.9843090484</v>
      </c>
      <c r="B346" s="243" t="s">
        <v>1170</v>
      </c>
      <c r="C346" s="258" t="s">
        <v>461</v>
      </c>
      <c r="D346" s="243" t="s">
        <v>1171</v>
      </c>
      <c r="E346" s="243" t="s">
        <v>283</v>
      </c>
      <c r="F346" s="243" t="s">
        <v>268</v>
      </c>
      <c r="G346" s="243">
        <v>502400</v>
      </c>
      <c r="H346" s="243">
        <v>4791670</v>
      </c>
      <c r="I346" s="184" t="e">
        <f>VLOOKUP(LEFT(C346,6),#REF!,3,0)</f>
        <v>#REF!</v>
      </c>
    </row>
    <row r="347" spans="1:9" ht="13.2" x14ac:dyDescent="0.25">
      <c r="A347" s="176">
        <f t="shared" si="8"/>
        <v>4817935.9843090484</v>
      </c>
      <c r="B347" s="243" t="s">
        <v>1170</v>
      </c>
      <c r="C347" s="258" t="s">
        <v>462</v>
      </c>
      <c r="D347" s="243" t="s">
        <v>1171</v>
      </c>
      <c r="E347" s="243" t="s">
        <v>283</v>
      </c>
      <c r="F347" s="243" t="s">
        <v>268</v>
      </c>
      <c r="G347" s="243">
        <v>502400</v>
      </c>
      <c r="H347" s="243">
        <v>4791670</v>
      </c>
      <c r="I347" s="184" t="e">
        <f>VLOOKUP(LEFT(C347,6),#REF!,3,0)</f>
        <v>#REF!</v>
      </c>
    </row>
    <row r="348" spans="1:9" ht="13.2" x14ac:dyDescent="0.25">
      <c r="A348" s="176">
        <f t="shared" si="8"/>
        <v>4817935.9843090484</v>
      </c>
      <c r="B348" s="243" t="s">
        <v>1170</v>
      </c>
      <c r="C348" s="258" t="s">
        <v>463</v>
      </c>
      <c r="D348" s="243" t="s">
        <v>1171</v>
      </c>
      <c r="E348" s="243" t="s">
        <v>283</v>
      </c>
      <c r="F348" s="243" t="s">
        <v>268</v>
      </c>
      <c r="G348" s="243">
        <v>502400</v>
      </c>
      <c r="H348" s="243">
        <v>4791670</v>
      </c>
      <c r="I348" s="184" t="e">
        <f>VLOOKUP(LEFT(C348,6),#REF!,3,0)</f>
        <v>#REF!</v>
      </c>
    </row>
    <row r="349" spans="1:9" ht="13.2" x14ac:dyDescent="0.25">
      <c r="A349" s="176">
        <f t="shared" si="8"/>
        <v>4817935.9843090484</v>
      </c>
      <c r="B349" s="243" t="s">
        <v>1170</v>
      </c>
      <c r="C349" s="258" t="s">
        <v>464</v>
      </c>
      <c r="D349" s="243" t="s">
        <v>1171</v>
      </c>
      <c r="E349" s="243" t="s">
        <v>283</v>
      </c>
      <c r="F349" s="243" t="s">
        <v>268</v>
      </c>
      <c r="G349" s="243">
        <v>502400</v>
      </c>
      <c r="H349" s="243">
        <v>4791670</v>
      </c>
      <c r="I349" s="184" t="e">
        <f>VLOOKUP(LEFT(C349,6),#REF!,3,0)</f>
        <v>#REF!</v>
      </c>
    </row>
    <row r="350" spans="1:9" ht="13.2" x14ac:dyDescent="0.25">
      <c r="A350" s="176">
        <f t="shared" si="8"/>
        <v>4817935.9843090484</v>
      </c>
      <c r="B350" s="243" t="s">
        <v>1170</v>
      </c>
      <c r="C350" s="258" t="s">
        <v>465</v>
      </c>
      <c r="D350" s="243" t="s">
        <v>1171</v>
      </c>
      <c r="E350" s="243" t="s">
        <v>283</v>
      </c>
      <c r="F350" s="243" t="s">
        <v>268</v>
      </c>
      <c r="G350" s="243">
        <v>502400</v>
      </c>
      <c r="H350" s="243">
        <v>4791670</v>
      </c>
      <c r="I350" s="184" t="e">
        <f>VLOOKUP(LEFT(C350,6),#REF!,3,0)</f>
        <v>#REF!</v>
      </c>
    </row>
    <row r="351" spans="1:9" ht="13.2" x14ac:dyDescent="0.25">
      <c r="A351" s="176">
        <f t="shared" si="8"/>
        <v>4817935.9843090484</v>
      </c>
      <c r="B351" s="243" t="s">
        <v>1170</v>
      </c>
      <c r="C351" s="258" t="s">
        <v>466</v>
      </c>
      <c r="D351" s="243" t="s">
        <v>1171</v>
      </c>
      <c r="E351" s="243" t="s">
        <v>283</v>
      </c>
      <c r="F351" s="243" t="s">
        <v>268</v>
      </c>
      <c r="G351" s="243">
        <v>502400</v>
      </c>
      <c r="H351" s="243">
        <v>4791670</v>
      </c>
      <c r="I351" s="184" t="e">
        <f>VLOOKUP(LEFT(C351,6),#REF!,3,0)</f>
        <v>#REF!</v>
      </c>
    </row>
    <row r="352" spans="1:9" ht="13.2" x14ac:dyDescent="0.25">
      <c r="A352" s="176">
        <f t="shared" si="8"/>
        <v>4817935.9843090484</v>
      </c>
      <c r="B352" s="243" t="s">
        <v>1170</v>
      </c>
      <c r="C352" s="258" t="s">
        <v>467</v>
      </c>
      <c r="D352" s="243" t="s">
        <v>1171</v>
      </c>
      <c r="E352" s="243" t="s">
        <v>283</v>
      </c>
      <c r="F352" s="243" t="s">
        <v>268</v>
      </c>
      <c r="G352" s="243">
        <v>502400</v>
      </c>
      <c r="H352" s="243">
        <v>4791670</v>
      </c>
      <c r="I352" s="184" t="e">
        <f>VLOOKUP(LEFT(C352,6),#REF!,3,0)</f>
        <v>#REF!</v>
      </c>
    </row>
    <row r="353" spans="1:9" ht="13.2" x14ac:dyDescent="0.25">
      <c r="A353" s="176">
        <f t="shared" si="8"/>
        <v>4817935.9843090484</v>
      </c>
      <c r="B353" s="243" t="s">
        <v>1170</v>
      </c>
      <c r="C353" s="258" t="s">
        <v>468</v>
      </c>
      <c r="D353" s="243" t="s">
        <v>1171</v>
      </c>
      <c r="E353" s="243" t="s">
        <v>283</v>
      </c>
      <c r="F353" s="243" t="s">
        <v>268</v>
      </c>
      <c r="G353" s="243">
        <v>502400</v>
      </c>
      <c r="H353" s="243">
        <v>4791670</v>
      </c>
      <c r="I353" s="184" t="e">
        <f>VLOOKUP(LEFT(C353,6),#REF!,3,0)</f>
        <v>#REF!</v>
      </c>
    </row>
    <row r="354" spans="1:9" ht="13.2" x14ac:dyDescent="0.25">
      <c r="A354" s="176">
        <f t="shared" si="8"/>
        <v>4817935.9843090484</v>
      </c>
      <c r="B354" s="243" t="s">
        <v>1170</v>
      </c>
      <c r="C354" s="258" t="s">
        <v>469</v>
      </c>
      <c r="D354" s="243" t="s">
        <v>1171</v>
      </c>
      <c r="E354" s="243" t="s">
        <v>283</v>
      </c>
      <c r="F354" s="243" t="s">
        <v>268</v>
      </c>
      <c r="G354" s="243">
        <v>502400</v>
      </c>
      <c r="H354" s="243">
        <v>4791670</v>
      </c>
      <c r="I354" s="184" t="e">
        <f>VLOOKUP(LEFT(C354,6),#REF!,3,0)</f>
        <v>#REF!</v>
      </c>
    </row>
    <row r="355" spans="1:9" ht="13.2" x14ac:dyDescent="0.25">
      <c r="A355" s="176">
        <f t="shared" si="8"/>
        <v>4817935.9843090484</v>
      </c>
      <c r="B355" s="243" t="s">
        <v>1170</v>
      </c>
      <c r="C355" s="258" t="s">
        <v>470</v>
      </c>
      <c r="D355" s="243" t="s">
        <v>1171</v>
      </c>
      <c r="E355" s="243" t="s">
        <v>283</v>
      </c>
      <c r="F355" s="243" t="s">
        <v>268</v>
      </c>
      <c r="G355" s="243">
        <v>502400</v>
      </c>
      <c r="H355" s="243">
        <v>4791670</v>
      </c>
      <c r="I355" s="184" t="e">
        <f>VLOOKUP(LEFT(C355,6),#REF!,3,0)</f>
        <v>#REF!</v>
      </c>
    </row>
    <row r="356" spans="1:9" ht="13.2" x14ac:dyDescent="0.25">
      <c r="A356" s="176">
        <f t="shared" si="8"/>
        <v>4817935.9843090484</v>
      </c>
      <c r="B356" s="243" t="s">
        <v>1170</v>
      </c>
      <c r="C356" s="258" t="s">
        <v>471</v>
      </c>
      <c r="D356" s="243" t="s">
        <v>1171</v>
      </c>
      <c r="E356" s="243" t="s">
        <v>283</v>
      </c>
      <c r="F356" s="243" t="s">
        <v>268</v>
      </c>
      <c r="G356" s="243">
        <v>502400</v>
      </c>
      <c r="H356" s="243">
        <v>4791670</v>
      </c>
      <c r="I356" s="184" t="e">
        <f>VLOOKUP(LEFT(C356,6),#REF!,3,0)</f>
        <v>#REF!</v>
      </c>
    </row>
    <row r="357" spans="1:9" ht="13.2" x14ac:dyDescent="0.25">
      <c r="A357" s="176">
        <f t="shared" si="8"/>
        <v>4817935.9843090484</v>
      </c>
      <c r="B357" s="243" t="s">
        <v>1170</v>
      </c>
      <c r="C357" s="258" t="s">
        <v>472</v>
      </c>
      <c r="D357" s="243" t="s">
        <v>1171</v>
      </c>
      <c r="E357" s="243" t="s">
        <v>283</v>
      </c>
      <c r="F357" s="243" t="s">
        <v>268</v>
      </c>
      <c r="G357" s="243">
        <v>502400</v>
      </c>
      <c r="H357" s="243">
        <v>4791670</v>
      </c>
      <c r="I357" s="184" t="e">
        <f>VLOOKUP(LEFT(C357,6),#REF!,3,0)</f>
        <v>#REF!</v>
      </c>
    </row>
    <row r="358" spans="1:9" ht="13.2" x14ac:dyDescent="0.25">
      <c r="A358" s="176">
        <f t="shared" si="8"/>
        <v>4817935.9843090484</v>
      </c>
      <c r="B358" s="243" t="s">
        <v>1170</v>
      </c>
      <c r="C358" s="258" t="s">
        <v>473</v>
      </c>
      <c r="D358" s="243" t="s">
        <v>1171</v>
      </c>
      <c r="E358" s="243" t="s">
        <v>283</v>
      </c>
      <c r="F358" s="243" t="s">
        <v>268</v>
      </c>
      <c r="G358" s="243">
        <v>502400</v>
      </c>
      <c r="H358" s="243">
        <v>4791670</v>
      </c>
      <c r="I358" s="184" t="e">
        <f>VLOOKUP(LEFT(C358,6),#REF!,3,0)</f>
        <v>#REF!</v>
      </c>
    </row>
    <row r="359" spans="1:9" ht="13.2" x14ac:dyDescent="0.25">
      <c r="A359" s="176">
        <f t="shared" si="8"/>
        <v>4817935.9843090484</v>
      </c>
      <c r="B359" s="243" t="s">
        <v>1170</v>
      </c>
      <c r="C359" s="258" t="s">
        <v>474</v>
      </c>
      <c r="D359" s="243" t="s">
        <v>1171</v>
      </c>
      <c r="E359" s="243" t="s">
        <v>283</v>
      </c>
      <c r="F359" s="243" t="s">
        <v>268</v>
      </c>
      <c r="G359" s="243">
        <v>502400</v>
      </c>
      <c r="H359" s="243">
        <v>4791670</v>
      </c>
      <c r="I359" s="184" t="e">
        <f>VLOOKUP(LEFT(C359,6),#REF!,3,0)</f>
        <v>#REF!</v>
      </c>
    </row>
    <row r="360" spans="1:9" ht="13.2" x14ac:dyDescent="0.25">
      <c r="A360" s="176">
        <f t="shared" si="8"/>
        <v>4817935.9843090484</v>
      </c>
      <c r="B360" s="243" t="s">
        <v>1170</v>
      </c>
      <c r="C360" s="258" t="s">
        <v>475</v>
      </c>
      <c r="D360" s="243" t="s">
        <v>1171</v>
      </c>
      <c r="E360" s="243" t="s">
        <v>283</v>
      </c>
      <c r="F360" s="243" t="s">
        <v>268</v>
      </c>
      <c r="G360" s="243">
        <v>502400</v>
      </c>
      <c r="H360" s="243">
        <v>4791670</v>
      </c>
      <c r="I360" s="184" t="e">
        <f>VLOOKUP(LEFT(C360,6),#REF!,3,0)</f>
        <v>#REF!</v>
      </c>
    </row>
    <row r="361" spans="1:9" ht="13.2" x14ac:dyDescent="0.25">
      <c r="A361" s="176">
        <f t="shared" si="8"/>
        <v>4817935.9843090484</v>
      </c>
      <c r="B361" s="243" t="s">
        <v>1170</v>
      </c>
      <c r="C361" s="258" t="s">
        <v>476</v>
      </c>
      <c r="D361" s="243" t="s">
        <v>1171</v>
      </c>
      <c r="E361" s="243" t="s">
        <v>283</v>
      </c>
      <c r="F361" s="243" t="s">
        <v>268</v>
      </c>
      <c r="G361" s="243">
        <v>502400</v>
      </c>
      <c r="H361" s="243">
        <v>4791670</v>
      </c>
      <c r="I361" s="184" t="e">
        <f>VLOOKUP(LEFT(C361,6),#REF!,3,0)</f>
        <v>#REF!</v>
      </c>
    </row>
    <row r="362" spans="1:9" ht="13.2" x14ac:dyDescent="0.25">
      <c r="A362" s="176">
        <f t="shared" si="8"/>
        <v>4817935.9843090484</v>
      </c>
      <c r="B362" s="243" t="s">
        <v>1170</v>
      </c>
      <c r="C362" s="258" t="s">
        <v>477</v>
      </c>
      <c r="D362" s="243" t="s">
        <v>1171</v>
      </c>
      <c r="E362" s="243" t="s">
        <v>283</v>
      </c>
      <c r="F362" s="243" t="s">
        <v>268</v>
      </c>
      <c r="G362" s="243">
        <v>502400</v>
      </c>
      <c r="H362" s="243">
        <v>4791670</v>
      </c>
      <c r="I362" s="184" t="e">
        <f>VLOOKUP(LEFT(C362,6),#REF!,3,0)</f>
        <v>#REF!</v>
      </c>
    </row>
    <row r="363" spans="1:9" ht="13.2" x14ac:dyDescent="0.25">
      <c r="A363" s="176">
        <f t="shared" si="8"/>
        <v>4817935.9843090484</v>
      </c>
      <c r="B363" s="243" t="s">
        <v>1170</v>
      </c>
      <c r="C363" s="258" t="s">
        <v>478</v>
      </c>
      <c r="D363" s="243" t="s">
        <v>1171</v>
      </c>
      <c r="E363" s="243" t="s">
        <v>283</v>
      </c>
      <c r="F363" s="243" t="s">
        <v>268</v>
      </c>
      <c r="G363" s="243">
        <v>502400</v>
      </c>
      <c r="H363" s="243">
        <v>4791670</v>
      </c>
      <c r="I363" s="184" t="e">
        <f>VLOOKUP(LEFT(C363,6),#REF!,3,0)</f>
        <v>#REF!</v>
      </c>
    </row>
    <row r="364" spans="1:9" ht="13.2" x14ac:dyDescent="0.25">
      <c r="A364" s="176">
        <f t="shared" si="8"/>
        <v>4817935.9843090484</v>
      </c>
      <c r="B364" s="243" t="s">
        <v>1170</v>
      </c>
      <c r="C364" s="258" t="s">
        <v>479</v>
      </c>
      <c r="D364" s="243" t="s">
        <v>1171</v>
      </c>
      <c r="E364" s="243" t="s">
        <v>283</v>
      </c>
      <c r="F364" s="243" t="s">
        <v>268</v>
      </c>
      <c r="G364" s="243">
        <v>502400</v>
      </c>
      <c r="H364" s="243">
        <v>4791670</v>
      </c>
      <c r="I364" s="184" t="e">
        <f>VLOOKUP(LEFT(C364,6),#REF!,3,0)</f>
        <v>#REF!</v>
      </c>
    </row>
    <row r="365" spans="1:9" ht="13.2" x14ac:dyDescent="0.25">
      <c r="A365" s="176">
        <f t="shared" si="8"/>
        <v>4817935.9843090484</v>
      </c>
      <c r="B365" s="243" t="s">
        <v>1170</v>
      </c>
      <c r="C365" s="258" t="s">
        <v>480</v>
      </c>
      <c r="D365" s="243" t="s">
        <v>1171</v>
      </c>
      <c r="E365" s="243" t="s">
        <v>283</v>
      </c>
      <c r="F365" s="243" t="s">
        <v>268</v>
      </c>
      <c r="G365" s="243">
        <v>502400</v>
      </c>
      <c r="H365" s="243">
        <v>4791670</v>
      </c>
      <c r="I365" s="184" t="e">
        <f>VLOOKUP(LEFT(C365,6),#REF!,3,0)</f>
        <v>#REF!</v>
      </c>
    </row>
    <row r="366" spans="1:9" ht="13.2" x14ac:dyDescent="0.25">
      <c r="A366" s="176">
        <f t="shared" si="8"/>
        <v>4817935.9843090484</v>
      </c>
      <c r="B366" s="243" t="s">
        <v>1170</v>
      </c>
      <c r="C366" s="258" t="s">
        <v>481</v>
      </c>
      <c r="D366" s="243" t="s">
        <v>1171</v>
      </c>
      <c r="E366" s="243" t="s">
        <v>283</v>
      </c>
      <c r="F366" s="243" t="s">
        <v>268</v>
      </c>
      <c r="G366" s="243">
        <v>502400</v>
      </c>
      <c r="H366" s="243">
        <v>4791670</v>
      </c>
      <c r="I366" s="184" t="e">
        <f>VLOOKUP(LEFT(C366,6),#REF!,3,0)</f>
        <v>#REF!</v>
      </c>
    </row>
    <row r="367" spans="1:9" ht="13.2" x14ac:dyDescent="0.25">
      <c r="A367" s="176">
        <f t="shared" si="8"/>
        <v>4817935.9843090484</v>
      </c>
      <c r="B367" s="243" t="s">
        <v>1170</v>
      </c>
      <c r="C367" s="258" t="s">
        <v>482</v>
      </c>
      <c r="D367" s="243" t="s">
        <v>1171</v>
      </c>
      <c r="E367" s="243" t="s">
        <v>283</v>
      </c>
      <c r="F367" s="243" t="s">
        <v>268</v>
      </c>
      <c r="G367" s="243">
        <v>502400</v>
      </c>
      <c r="H367" s="243">
        <v>4791670</v>
      </c>
      <c r="I367" s="184" t="e">
        <f>VLOOKUP(LEFT(C367,6),#REF!,3,0)</f>
        <v>#REF!</v>
      </c>
    </row>
    <row r="368" spans="1:9" ht="13.2" x14ac:dyDescent="0.25">
      <c r="A368" s="176">
        <f t="shared" si="8"/>
        <v>4817935.9843090484</v>
      </c>
      <c r="B368" s="243" t="s">
        <v>1170</v>
      </c>
      <c r="C368" s="258" t="s">
        <v>483</v>
      </c>
      <c r="D368" s="243" t="s">
        <v>1171</v>
      </c>
      <c r="E368" s="243" t="s">
        <v>283</v>
      </c>
      <c r="F368" s="243" t="s">
        <v>268</v>
      </c>
      <c r="G368" s="243">
        <v>502400</v>
      </c>
      <c r="H368" s="243">
        <v>4791670</v>
      </c>
      <c r="I368" s="184" t="e">
        <f>VLOOKUP(LEFT(C368,6),#REF!,3,0)</f>
        <v>#REF!</v>
      </c>
    </row>
    <row r="369" spans="1:9" ht="13.2" x14ac:dyDescent="0.25">
      <c r="A369" s="176">
        <f t="shared" si="8"/>
        <v>4817935.9843090484</v>
      </c>
      <c r="B369" s="243" t="s">
        <v>1170</v>
      </c>
      <c r="C369" s="258" t="s">
        <v>484</v>
      </c>
      <c r="D369" s="243" t="s">
        <v>1171</v>
      </c>
      <c r="E369" s="243" t="s">
        <v>283</v>
      </c>
      <c r="F369" s="243" t="s">
        <v>268</v>
      </c>
      <c r="G369" s="243">
        <v>502400</v>
      </c>
      <c r="H369" s="243">
        <v>4791670</v>
      </c>
      <c r="I369" s="184" t="e">
        <f>VLOOKUP(LEFT(C369,6),#REF!,3,0)</f>
        <v>#REF!</v>
      </c>
    </row>
    <row r="370" spans="1:9" ht="13.2" x14ac:dyDescent="0.25">
      <c r="A370" s="176">
        <f t="shared" si="8"/>
        <v>4817935.9843090484</v>
      </c>
      <c r="B370" s="243" t="s">
        <v>1170</v>
      </c>
      <c r="C370" s="258" t="s">
        <v>485</v>
      </c>
      <c r="D370" s="243" t="s">
        <v>1171</v>
      </c>
      <c r="E370" s="243" t="s">
        <v>283</v>
      </c>
      <c r="F370" s="243" t="s">
        <v>268</v>
      </c>
      <c r="G370" s="243">
        <v>502400</v>
      </c>
      <c r="H370" s="243">
        <v>4791670</v>
      </c>
      <c r="I370" s="184" t="e">
        <f>VLOOKUP(LEFT(C370,6),#REF!,3,0)</f>
        <v>#REF!</v>
      </c>
    </row>
    <row r="371" spans="1:9" ht="13.2" x14ac:dyDescent="0.25">
      <c r="A371" s="176">
        <f t="shared" si="8"/>
        <v>4817935.9843090484</v>
      </c>
      <c r="B371" s="243" t="s">
        <v>1170</v>
      </c>
      <c r="C371" s="258" t="s">
        <v>485</v>
      </c>
      <c r="D371" s="243" t="s">
        <v>1171</v>
      </c>
      <c r="E371" s="243" t="s">
        <v>283</v>
      </c>
      <c r="F371" s="243" t="s">
        <v>268</v>
      </c>
      <c r="G371" s="243">
        <v>502400</v>
      </c>
      <c r="H371" s="243">
        <v>4791670</v>
      </c>
      <c r="I371" s="184" t="e">
        <f>VLOOKUP(LEFT(C371,6),#REF!,3,0)</f>
        <v>#REF!</v>
      </c>
    </row>
    <row r="372" spans="1:9" ht="13.2" x14ac:dyDescent="0.25">
      <c r="A372" s="176">
        <f t="shared" si="8"/>
        <v>4817935.9843090484</v>
      </c>
      <c r="B372" s="243" t="s">
        <v>1170</v>
      </c>
      <c r="C372" s="258" t="s">
        <v>486</v>
      </c>
      <c r="D372" s="243" t="s">
        <v>1171</v>
      </c>
      <c r="E372" s="243" t="s">
        <v>283</v>
      </c>
      <c r="F372" s="243" t="s">
        <v>268</v>
      </c>
      <c r="G372" s="243">
        <v>502400</v>
      </c>
      <c r="H372" s="243">
        <v>4791670</v>
      </c>
      <c r="I372" s="184" t="e">
        <f>VLOOKUP(LEFT(C372,6),#REF!,3,0)</f>
        <v>#REF!</v>
      </c>
    </row>
    <row r="373" spans="1:9" ht="13.2" x14ac:dyDescent="0.25">
      <c r="A373" s="176">
        <f t="shared" si="8"/>
        <v>4817935.9843090484</v>
      </c>
      <c r="B373" s="243" t="s">
        <v>1170</v>
      </c>
      <c r="C373" s="258" t="s">
        <v>487</v>
      </c>
      <c r="D373" s="243" t="s">
        <v>1171</v>
      </c>
      <c r="E373" s="243" t="s">
        <v>283</v>
      </c>
      <c r="F373" s="243" t="s">
        <v>268</v>
      </c>
      <c r="G373" s="243">
        <v>502400</v>
      </c>
      <c r="H373" s="243">
        <v>4791670</v>
      </c>
      <c r="I373" s="184" t="e">
        <f>VLOOKUP(LEFT(C373,6),#REF!,3,0)</f>
        <v>#REF!</v>
      </c>
    </row>
    <row r="374" spans="1:9" ht="13.2" x14ac:dyDescent="0.25">
      <c r="A374" s="176">
        <f t="shared" si="8"/>
        <v>4817935.9843090484</v>
      </c>
      <c r="B374" s="243" t="s">
        <v>1170</v>
      </c>
      <c r="C374" s="258" t="s">
        <v>488</v>
      </c>
      <c r="D374" s="243" t="s">
        <v>1171</v>
      </c>
      <c r="E374" s="243" t="s">
        <v>283</v>
      </c>
      <c r="F374" s="243" t="s">
        <v>268</v>
      </c>
      <c r="G374" s="243">
        <v>502400</v>
      </c>
      <c r="H374" s="243">
        <v>4791670</v>
      </c>
      <c r="I374" s="184" t="e">
        <f>VLOOKUP(LEFT(C374,6),#REF!,3,0)</f>
        <v>#REF!</v>
      </c>
    </row>
    <row r="375" spans="1:9" ht="13.2" x14ac:dyDescent="0.25">
      <c r="A375" s="176">
        <f t="shared" si="8"/>
        <v>4817935.9843090484</v>
      </c>
      <c r="B375" s="243" t="s">
        <v>1170</v>
      </c>
      <c r="C375" s="258" t="s">
        <v>489</v>
      </c>
      <c r="D375" s="243" t="s">
        <v>1171</v>
      </c>
      <c r="E375" s="243" t="s">
        <v>283</v>
      </c>
      <c r="F375" s="243" t="s">
        <v>268</v>
      </c>
      <c r="G375" s="243">
        <v>502400</v>
      </c>
      <c r="H375" s="243">
        <v>4791670</v>
      </c>
      <c r="I375" s="184" t="e">
        <f>VLOOKUP(LEFT(C375,6),#REF!,3,0)</f>
        <v>#REF!</v>
      </c>
    </row>
    <row r="376" spans="1:9" ht="13.2" x14ac:dyDescent="0.25">
      <c r="A376" s="176">
        <f t="shared" si="8"/>
        <v>4817935.9843090484</v>
      </c>
      <c r="B376" s="243" t="s">
        <v>1170</v>
      </c>
      <c r="C376" s="258" t="s">
        <v>490</v>
      </c>
      <c r="D376" s="243" t="s">
        <v>1171</v>
      </c>
      <c r="E376" s="243" t="s">
        <v>283</v>
      </c>
      <c r="F376" s="243" t="s">
        <v>268</v>
      </c>
      <c r="G376" s="243">
        <v>502400</v>
      </c>
      <c r="H376" s="243">
        <v>4791670</v>
      </c>
      <c r="I376" s="184" t="e">
        <f>VLOOKUP(LEFT(C376,6),#REF!,3,0)</f>
        <v>#REF!</v>
      </c>
    </row>
    <row r="377" spans="1:9" ht="13.2" x14ac:dyDescent="0.25">
      <c r="A377" s="176">
        <f t="shared" si="8"/>
        <v>4817935.9843090484</v>
      </c>
      <c r="B377" s="243" t="s">
        <v>1170</v>
      </c>
      <c r="C377" s="258" t="s">
        <v>491</v>
      </c>
      <c r="D377" s="243" t="s">
        <v>1171</v>
      </c>
      <c r="E377" s="243" t="s">
        <v>283</v>
      </c>
      <c r="F377" s="243" t="s">
        <v>268</v>
      </c>
      <c r="G377" s="243">
        <v>502400</v>
      </c>
      <c r="H377" s="243">
        <v>4791670</v>
      </c>
      <c r="I377" s="184" t="e">
        <f>VLOOKUP(LEFT(C377,6),#REF!,3,0)</f>
        <v>#REF!</v>
      </c>
    </row>
    <row r="378" spans="1:9" ht="13.2" x14ac:dyDescent="0.25">
      <c r="A378" s="176">
        <f t="shared" si="8"/>
        <v>4817935.9843090484</v>
      </c>
      <c r="B378" s="243" t="s">
        <v>1170</v>
      </c>
      <c r="C378" s="258" t="s">
        <v>492</v>
      </c>
      <c r="D378" s="243" t="s">
        <v>1171</v>
      </c>
      <c r="E378" s="243" t="s">
        <v>283</v>
      </c>
      <c r="F378" s="243" t="s">
        <v>268</v>
      </c>
      <c r="G378" s="243">
        <v>502400</v>
      </c>
      <c r="H378" s="243">
        <v>4791670</v>
      </c>
      <c r="I378" s="184" t="e">
        <f>VLOOKUP(LEFT(C378,6),#REF!,3,0)</f>
        <v>#REF!</v>
      </c>
    </row>
    <row r="379" spans="1:9" ht="13.2" x14ac:dyDescent="0.25">
      <c r="A379" s="176">
        <f t="shared" si="8"/>
        <v>4817935.9843090484</v>
      </c>
      <c r="B379" s="243" t="s">
        <v>1170</v>
      </c>
      <c r="C379" s="258" t="s">
        <v>493</v>
      </c>
      <c r="D379" s="243" t="s">
        <v>1171</v>
      </c>
      <c r="E379" s="243" t="s">
        <v>283</v>
      </c>
      <c r="F379" s="243" t="s">
        <v>268</v>
      </c>
      <c r="G379" s="243">
        <v>502400</v>
      </c>
      <c r="H379" s="243">
        <v>4791670</v>
      </c>
      <c r="I379" s="184" t="e">
        <f>VLOOKUP(LEFT(C379,6),#REF!,3,0)</f>
        <v>#REF!</v>
      </c>
    </row>
    <row r="380" spans="1:9" ht="13.2" x14ac:dyDescent="0.25">
      <c r="A380" s="176">
        <f t="shared" si="8"/>
        <v>4817935.9843090484</v>
      </c>
      <c r="B380" s="243" t="s">
        <v>1170</v>
      </c>
      <c r="C380" s="258" t="s">
        <v>494</v>
      </c>
      <c r="D380" s="243" t="s">
        <v>1171</v>
      </c>
      <c r="E380" s="243" t="s">
        <v>283</v>
      </c>
      <c r="F380" s="243" t="s">
        <v>268</v>
      </c>
      <c r="G380" s="243">
        <v>502400</v>
      </c>
      <c r="H380" s="243">
        <v>4791670</v>
      </c>
      <c r="I380" s="184" t="e">
        <f>VLOOKUP(LEFT(C380,6),#REF!,3,0)</f>
        <v>#REF!</v>
      </c>
    </row>
    <row r="381" spans="1:9" ht="13.2" x14ac:dyDescent="0.25">
      <c r="A381" s="176">
        <f t="shared" si="8"/>
        <v>4817935.9843090484</v>
      </c>
      <c r="B381" s="243" t="s">
        <v>1170</v>
      </c>
      <c r="C381" s="258" t="s">
        <v>495</v>
      </c>
      <c r="D381" s="243" t="s">
        <v>1171</v>
      </c>
      <c r="E381" s="243" t="s">
        <v>283</v>
      </c>
      <c r="F381" s="243" t="s">
        <v>268</v>
      </c>
      <c r="G381" s="243">
        <v>502400</v>
      </c>
      <c r="H381" s="243">
        <v>4791670</v>
      </c>
      <c r="I381" s="184" t="e">
        <f>VLOOKUP(LEFT(C381,6),#REF!,3,0)</f>
        <v>#REF!</v>
      </c>
    </row>
    <row r="382" spans="1:9" ht="13.2" x14ac:dyDescent="0.25">
      <c r="A382" s="176">
        <f t="shared" si="8"/>
        <v>4817935.9843090484</v>
      </c>
      <c r="B382" s="243" t="s">
        <v>1170</v>
      </c>
      <c r="C382" s="258" t="s">
        <v>496</v>
      </c>
      <c r="D382" s="243" t="s">
        <v>1171</v>
      </c>
      <c r="E382" s="243" t="s">
        <v>283</v>
      </c>
      <c r="F382" s="243" t="s">
        <v>268</v>
      </c>
      <c r="G382" s="243">
        <v>502400</v>
      </c>
      <c r="H382" s="243">
        <v>4791670</v>
      </c>
      <c r="I382" s="184" t="e">
        <f>VLOOKUP(LEFT(C382,6),#REF!,3,0)</f>
        <v>#REF!</v>
      </c>
    </row>
    <row r="383" spans="1:9" ht="13.2" x14ac:dyDescent="0.25">
      <c r="A383" s="176">
        <f t="shared" si="8"/>
        <v>4817935.9843090484</v>
      </c>
      <c r="B383" s="243" t="s">
        <v>1170</v>
      </c>
      <c r="C383" s="258" t="s">
        <v>497</v>
      </c>
      <c r="D383" s="243" t="s">
        <v>1171</v>
      </c>
      <c r="E383" s="243" t="s">
        <v>283</v>
      </c>
      <c r="F383" s="243" t="s">
        <v>268</v>
      </c>
      <c r="G383" s="243">
        <v>502400</v>
      </c>
      <c r="H383" s="243">
        <v>4791670</v>
      </c>
      <c r="I383" s="184" t="e">
        <f>VLOOKUP(LEFT(C383,6),#REF!,3,0)</f>
        <v>#REF!</v>
      </c>
    </row>
    <row r="384" spans="1:9" ht="13.2" x14ac:dyDescent="0.25">
      <c r="A384" s="176">
        <f t="shared" ref="A384:A447" si="9">SQRT((G384-G$2)^2+(H384-H$2)^2)</f>
        <v>4817935.9843090484</v>
      </c>
      <c r="B384" s="243" t="s">
        <v>1170</v>
      </c>
      <c r="C384" s="258" t="s">
        <v>498</v>
      </c>
      <c r="D384" s="243" t="s">
        <v>1171</v>
      </c>
      <c r="E384" s="243" t="s">
        <v>283</v>
      </c>
      <c r="F384" s="243" t="s">
        <v>268</v>
      </c>
      <c r="G384" s="243">
        <v>502400</v>
      </c>
      <c r="H384" s="243">
        <v>4791670</v>
      </c>
      <c r="I384" s="184" t="e">
        <f>VLOOKUP(LEFT(C384,6),#REF!,3,0)</f>
        <v>#REF!</v>
      </c>
    </row>
    <row r="385" spans="1:9" ht="13.2" x14ac:dyDescent="0.25">
      <c r="A385" s="176">
        <f t="shared" si="9"/>
        <v>4817935.9843090484</v>
      </c>
      <c r="B385" s="243" t="s">
        <v>1170</v>
      </c>
      <c r="C385" s="258" t="s">
        <v>499</v>
      </c>
      <c r="D385" s="243" t="s">
        <v>1171</v>
      </c>
      <c r="E385" s="243" t="s">
        <v>283</v>
      </c>
      <c r="F385" s="243" t="s">
        <v>268</v>
      </c>
      <c r="G385" s="243">
        <v>502400</v>
      </c>
      <c r="H385" s="243">
        <v>4791670</v>
      </c>
      <c r="I385" s="184" t="e">
        <f>VLOOKUP(LEFT(C385,6),#REF!,3,0)</f>
        <v>#REF!</v>
      </c>
    </row>
    <row r="386" spans="1:9" ht="13.2" x14ac:dyDescent="0.25">
      <c r="A386" s="176">
        <f t="shared" si="9"/>
        <v>4817935.9843090484</v>
      </c>
      <c r="B386" s="243" t="s">
        <v>1170</v>
      </c>
      <c r="C386" s="258" t="s">
        <v>396</v>
      </c>
      <c r="D386" s="243" t="s">
        <v>1171</v>
      </c>
      <c r="E386" s="243" t="s">
        <v>283</v>
      </c>
      <c r="F386" s="243" t="s">
        <v>268</v>
      </c>
      <c r="G386" s="243">
        <v>502400</v>
      </c>
      <c r="H386" s="243">
        <v>4791670</v>
      </c>
      <c r="I386" s="184" t="e">
        <f>VLOOKUP(LEFT(C386,6),#REF!,3,0)</f>
        <v>#REF!</v>
      </c>
    </row>
    <row r="387" spans="1:9" ht="13.2" x14ac:dyDescent="0.25">
      <c r="A387" s="176">
        <f t="shared" si="9"/>
        <v>4817935.9843090484</v>
      </c>
      <c r="B387" s="243" t="s">
        <v>1170</v>
      </c>
      <c r="C387" s="258" t="s">
        <v>397</v>
      </c>
      <c r="D387" s="243" t="s">
        <v>1171</v>
      </c>
      <c r="E387" s="243" t="s">
        <v>283</v>
      </c>
      <c r="F387" s="243" t="s">
        <v>268</v>
      </c>
      <c r="G387" s="243">
        <v>502400</v>
      </c>
      <c r="H387" s="243">
        <v>4791670</v>
      </c>
      <c r="I387" s="184" t="e">
        <f>VLOOKUP(LEFT(C387,6),#REF!,3,0)</f>
        <v>#REF!</v>
      </c>
    </row>
    <row r="388" spans="1:9" ht="13.2" x14ac:dyDescent="0.25">
      <c r="A388" s="176">
        <f t="shared" si="9"/>
        <v>4817935.9843090484</v>
      </c>
      <c r="B388" s="243" t="s">
        <v>1170</v>
      </c>
      <c r="C388" s="258" t="s">
        <v>500</v>
      </c>
      <c r="D388" s="243" t="s">
        <v>1171</v>
      </c>
      <c r="E388" s="243" t="s">
        <v>283</v>
      </c>
      <c r="F388" s="243" t="s">
        <v>268</v>
      </c>
      <c r="G388" s="243">
        <v>502400</v>
      </c>
      <c r="H388" s="243">
        <v>4791670</v>
      </c>
      <c r="I388" s="184" t="e">
        <f>VLOOKUP(LEFT(C388,6),#REF!,3,0)</f>
        <v>#REF!</v>
      </c>
    </row>
    <row r="389" spans="1:9" ht="13.2" x14ac:dyDescent="0.25">
      <c r="A389" s="176">
        <f t="shared" si="9"/>
        <v>4817935.9843090484</v>
      </c>
      <c r="B389" s="243" t="s">
        <v>1170</v>
      </c>
      <c r="C389" s="258" t="s">
        <v>501</v>
      </c>
      <c r="D389" s="243" t="s">
        <v>1171</v>
      </c>
      <c r="E389" s="243" t="s">
        <v>283</v>
      </c>
      <c r="F389" s="243" t="s">
        <v>268</v>
      </c>
      <c r="G389" s="243">
        <v>502400</v>
      </c>
      <c r="H389" s="243">
        <v>4791670</v>
      </c>
      <c r="I389" s="184" t="e">
        <f>VLOOKUP(LEFT(C389,6),#REF!,3,0)</f>
        <v>#REF!</v>
      </c>
    </row>
    <row r="390" spans="1:9" ht="13.2" x14ac:dyDescent="0.25">
      <c r="A390" s="176">
        <f t="shared" si="9"/>
        <v>4817935.9843090484</v>
      </c>
      <c r="B390" s="243" t="s">
        <v>1170</v>
      </c>
      <c r="C390" s="258" t="s">
        <v>502</v>
      </c>
      <c r="D390" s="243" t="s">
        <v>1171</v>
      </c>
      <c r="E390" s="243" t="s">
        <v>283</v>
      </c>
      <c r="F390" s="243" t="s">
        <v>268</v>
      </c>
      <c r="G390" s="243">
        <v>502400</v>
      </c>
      <c r="H390" s="243">
        <v>4791670</v>
      </c>
      <c r="I390" s="184" t="e">
        <f>VLOOKUP(LEFT(C390,6),#REF!,3,0)</f>
        <v>#REF!</v>
      </c>
    </row>
    <row r="391" spans="1:9" ht="13.2" x14ac:dyDescent="0.25">
      <c r="A391" s="176">
        <f t="shared" si="9"/>
        <v>4817935.9843090484</v>
      </c>
      <c r="B391" s="243" t="s">
        <v>1170</v>
      </c>
      <c r="C391" s="258" t="s">
        <v>503</v>
      </c>
      <c r="D391" s="243" t="s">
        <v>1171</v>
      </c>
      <c r="E391" s="243" t="s">
        <v>283</v>
      </c>
      <c r="F391" s="243" t="s">
        <v>268</v>
      </c>
      <c r="G391" s="243">
        <v>502400</v>
      </c>
      <c r="H391" s="243">
        <v>4791670</v>
      </c>
      <c r="I391" s="184" t="e">
        <f>VLOOKUP(LEFT(C391,6),#REF!,3,0)</f>
        <v>#REF!</v>
      </c>
    </row>
    <row r="392" spans="1:9" ht="13.2" x14ac:dyDescent="0.25">
      <c r="A392" s="176">
        <f t="shared" si="9"/>
        <v>4817935.9843090484</v>
      </c>
      <c r="B392" s="243" t="s">
        <v>1170</v>
      </c>
      <c r="C392" s="258" t="s">
        <v>504</v>
      </c>
      <c r="D392" s="243" t="s">
        <v>1171</v>
      </c>
      <c r="E392" s="243" t="s">
        <v>283</v>
      </c>
      <c r="F392" s="243" t="s">
        <v>268</v>
      </c>
      <c r="G392" s="243">
        <v>502400</v>
      </c>
      <c r="H392" s="243">
        <v>4791670</v>
      </c>
      <c r="I392" s="184" t="e">
        <f>VLOOKUP(LEFT(C392,6),#REF!,3,0)</f>
        <v>#REF!</v>
      </c>
    </row>
    <row r="393" spans="1:9" ht="13.2" x14ac:dyDescent="0.25">
      <c r="A393" s="176">
        <f t="shared" si="9"/>
        <v>4817935.9843090484</v>
      </c>
      <c r="B393" s="243" t="s">
        <v>1170</v>
      </c>
      <c r="C393" s="258" t="s">
        <v>505</v>
      </c>
      <c r="D393" s="243" t="s">
        <v>1171</v>
      </c>
      <c r="E393" s="243" t="s">
        <v>283</v>
      </c>
      <c r="F393" s="243" t="s">
        <v>268</v>
      </c>
      <c r="G393" s="243">
        <v>502400</v>
      </c>
      <c r="H393" s="243">
        <v>4791670</v>
      </c>
      <c r="I393" s="184" t="e">
        <f>VLOOKUP(LEFT(C393,6),#REF!,3,0)</f>
        <v>#REF!</v>
      </c>
    </row>
    <row r="394" spans="1:9" ht="13.2" x14ac:dyDescent="0.25">
      <c r="A394" s="176">
        <f t="shared" si="9"/>
        <v>4817935.9843090484</v>
      </c>
      <c r="B394" s="243" t="s">
        <v>1170</v>
      </c>
      <c r="C394" s="258" t="s">
        <v>506</v>
      </c>
      <c r="D394" s="243" t="s">
        <v>1171</v>
      </c>
      <c r="E394" s="243" t="s">
        <v>283</v>
      </c>
      <c r="F394" s="243" t="s">
        <v>268</v>
      </c>
      <c r="G394" s="243">
        <v>502400</v>
      </c>
      <c r="H394" s="243">
        <v>4791670</v>
      </c>
      <c r="I394" s="184" t="e">
        <f>VLOOKUP(LEFT(C394,6),#REF!,3,0)</f>
        <v>#REF!</v>
      </c>
    </row>
    <row r="395" spans="1:9" ht="13.2" x14ac:dyDescent="0.25">
      <c r="A395" s="176">
        <f t="shared" si="9"/>
        <v>4817935.9843090484</v>
      </c>
      <c r="B395" s="243" t="s">
        <v>1170</v>
      </c>
      <c r="C395" s="258" t="s">
        <v>507</v>
      </c>
      <c r="D395" s="243" t="s">
        <v>1171</v>
      </c>
      <c r="E395" s="243" t="s">
        <v>283</v>
      </c>
      <c r="F395" s="243" t="s">
        <v>268</v>
      </c>
      <c r="G395" s="243">
        <v>502400</v>
      </c>
      <c r="H395" s="243">
        <v>4791670</v>
      </c>
      <c r="I395" s="184" t="e">
        <f>VLOOKUP(LEFT(C395,6),#REF!,3,0)</f>
        <v>#REF!</v>
      </c>
    </row>
    <row r="396" spans="1:9" ht="13.2" x14ac:dyDescent="0.25">
      <c r="A396" s="176">
        <f t="shared" si="9"/>
        <v>4817935.9843090484</v>
      </c>
      <c r="B396" s="243" t="s">
        <v>1170</v>
      </c>
      <c r="C396" s="258" t="s">
        <v>508</v>
      </c>
      <c r="D396" s="243" t="s">
        <v>1171</v>
      </c>
      <c r="E396" s="243" t="s">
        <v>283</v>
      </c>
      <c r="F396" s="243" t="s">
        <v>268</v>
      </c>
      <c r="G396" s="243">
        <v>502400</v>
      </c>
      <c r="H396" s="243">
        <v>4791670</v>
      </c>
      <c r="I396" s="184" t="e">
        <f>VLOOKUP(LEFT(C396,6),#REF!,3,0)</f>
        <v>#REF!</v>
      </c>
    </row>
    <row r="397" spans="1:9" ht="13.2" x14ac:dyDescent="0.25">
      <c r="A397" s="176">
        <f t="shared" si="9"/>
        <v>4817935.9843090484</v>
      </c>
      <c r="B397" s="243" t="s">
        <v>1170</v>
      </c>
      <c r="C397" s="258" t="s">
        <v>509</v>
      </c>
      <c r="D397" s="243" t="s">
        <v>1171</v>
      </c>
      <c r="E397" s="243" t="s">
        <v>283</v>
      </c>
      <c r="F397" s="243" t="s">
        <v>268</v>
      </c>
      <c r="G397" s="243">
        <v>502400</v>
      </c>
      <c r="H397" s="243">
        <v>4791670</v>
      </c>
      <c r="I397" s="184" t="e">
        <f>VLOOKUP(LEFT(C397,6),#REF!,3,0)</f>
        <v>#REF!</v>
      </c>
    </row>
    <row r="398" spans="1:9" ht="13.2" x14ac:dyDescent="0.25">
      <c r="A398" s="176">
        <f t="shared" si="9"/>
        <v>4817935.9843090484</v>
      </c>
      <c r="B398" s="243" t="s">
        <v>1170</v>
      </c>
      <c r="C398" s="258" t="s">
        <v>510</v>
      </c>
      <c r="D398" s="243" t="s">
        <v>1171</v>
      </c>
      <c r="E398" s="243" t="s">
        <v>283</v>
      </c>
      <c r="F398" s="243" t="s">
        <v>268</v>
      </c>
      <c r="G398" s="243">
        <v>502400</v>
      </c>
      <c r="H398" s="243">
        <v>4791670</v>
      </c>
      <c r="I398" s="184" t="e">
        <f>VLOOKUP(LEFT(C398,6),#REF!,3,0)</f>
        <v>#REF!</v>
      </c>
    </row>
    <row r="399" spans="1:9" ht="13.2" x14ac:dyDescent="0.25">
      <c r="A399" s="176">
        <f t="shared" si="9"/>
        <v>4817935.9843090484</v>
      </c>
      <c r="B399" s="243" t="s">
        <v>1170</v>
      </c>
      <c r="C399" s="258" t="s">
        <v>511</v>
      </c>
      <c r="D399" s="243" t="s">
        <v>1171</v>
      </c>
      <c r="E399" s="243" t="s">
        <v>283</v>
      </c>
      <c r="F399" s="243" t="s">
        <v>268</v>
      </c>
      <c r="G399" s="243">
        <v>502400</v>
      </c>
      <c r="H399" s="243">
        <v>4791670</v>
      </c>
      <c r="I399" s="184" t="e">
        <f>VLOOKUP(LEFT(C399,6),#REF!,3,0)</f>
        <v>#REF!</v>
      </c>
    </row>
    <row r="400" spans="1:9" ht="13.2" x14ac:dyDescent="0.25">
      <c r="A400" s="176">
        <f t="shared" si="9"/>
        <v>4817935.9843090484</v>
      </c>
      <c r="B400" s="243" t="s">
        <v>1170</v>
      </c>
      <c r="C400" s="258" t="s">
        <v>512</v>
      </c>
      <c r="D400" s="243" t="s">
        <v>1171</v>
      </c>
      <c r="E400" s="243" t="s">
        <v>283</v>
      </c>
      <c r="F400" s="243" t="s">
        <v>268</v>
      </c>
      <c r="G400" s="243">
        <v>502400</v>
      </c>
      <c r="H400" s="243">
        <v>4791670</v>
      </c>
      <c r="I400" s="184" t="e">
        <f>VLOOKUP(LEFT(C400,6),#REF!,3,0)</f>
        <v>#REF!</v>
      </c>
    </row>
    <row r="401" spans="1:9" ht="13.2" x14ac:dyDescent="0.25">
      <c r="A401" s="176">
        <f t="shared" si="9"/>
        <v>4817935.9843090484</v>
      </c>
      <c r="B401" s="243" t="s">
        <v>1170</v>
      </c>
      <c r="C401" s="258" t="s">
        <v>513</v>
      </c>
      <c r="D401" s="243" t="s">
        <v>1171</v>
      </c>
      <c r="E401" s="243" t="s">
        <v>283</v>
      </c>
      <c r="F401" s="243" t="s">
        <v>268</v>
      </c>
      <c r="G401" s="243">
        <v>502400</v>
      </c>
      <c r="H401" s="243">
        <v>4791670</v>
      </c>
      <c r="I401" s="184" t="e">
        <f>VLOOKUP(LEFT(C401,6),#REF!,3,0)</f>
        <v>#REF!</v>
      </c>
    </row>
    <row r="402" spans="1:9" ht="13.2" x14ac:dyDescent="0.25">
      <c r="A402" s="176">
        <f t="shared" si="9"/>
        <v>4817935.9843090484</v>
      </c>
      <c r="B402" s="243" t="s">
        <v>1170</v>
      </c>
      <c r="C402" s="258" t="s">
        <v>514</v>
      </c>
      <c r="D402" s="243" t="s">
        <v>1171</v>
      </c>
      <c r="E402" s="243" t="s">
        <v>283</v>
      </c>
      <c r="F402" s="243" t="s">
        <v>268</v>
      </c>
      <c r="G402" s="243">
        <v>502400</v>
      </c>
      <c r="H402" s="243">
        <v>4791670</v>
      </c>
      <c r="I402" s="184" t="e">
        <f>VLOOKUP(LEFT(C402,6),#REF!,3,0)</f>
        <v>#REF!</v>
      </c>
    </row>
    <row r="403" spans="1:9" ht="13.2" x14ac:dyDescent="0.25">
      <c r="A403" s="176">
        <f t="shared" si="9"/>
        <v>4817935.9843090484</v>
      </c>
      <c r="B403" s="243" t="s">
        <v>1170</v>
      </c>
      <c r="C403" s="258" t="s">
        <v>515</v>
      </c>
      <c r="D403" s="243" t="s">
        <v>1171</v>
      </c>
      <c r="E403" s="243" t="s">
        <v>283</v>
      </c>
      <c r="F403" s="243" t="s">
        <v>268</v>
      </c>
      <c r="G403" s="243">
        <v>502400</v>
      </c>
      <c r="H403" s="243">
        <v>4791670</v>
      </c>
      <c r="I403" s="184" t="e">
        <f>VLOOKUP(LEFT(C403,6),#REF!,3,0)</f>
        <v>#REF!</v>
      </c>
    </row>
    <row r="404" spans="1:9" ht="13.2" x14ac:dyDescent="0.25">
      <c r="A404" s="176">
        <f t="shared" si="9"/>
        <v>4817935.9843090484</v>
      </c>
      <c r="B404" s="243" t="s">
        <v>1170</v>
      </c>
      <c r="C404" s="258" t="s">
        <v>516</v>
      </c>
      <c r="D404" s="243" t="s">
        <v>1171</v>
      </c>
      <c r="E404" s="243" t="s">
        <v>283</v>
      </c>
      <c r="F404" s="243" t="s">
        <v>268</v>
      </c>
      <c r="G404" s="243">
        <v>502400</v>
      </c>
      <c r="H404" s="243">
        <v>4791670</v>
      </c>
      <c r="I404" s="184" t="e">
        <f>VLOOKUP(LEFT(C404,6),#REF!,3,0)</f>
        <v>#REF!</v>
      </c>
    </row>
    <row r="405" spans="1:9" ht="13.2" x14ac:dyDescent="0.25">
      <c r="A405" s="176">
        <f t="shared" si="9"/>
        <v>4817935.9843090484</v>
      </c>
      <c r="B405" s="243" t="s">
        <v>1170</v>
      </c>
      <c r="C405" s="258" t="s">
        <v>517</v>
      </c>
      <c r="D405" s="243" t="s">
        <v>1171</v>
      </c>
      <c r="E405" s="243" t="s">
        <v>283</v>
      </c>
      <c r="F405" s="243" t="s">
        <v>268</v>
      </c>
      <c r="G405" s="243">
        <v>502400</v>
      </c>
      <c r="H405" s="243">
        <v>4791670</v>
      </c>
      <c r="I405" s="184" t="e">
        <f>VLOOKUP(LEFT(C405,6),#REF!,3,0)</f>
        <v>#REF!</v>
      </c>
    </row>
    <row r="406" spans="1:9" ht="13.2" x14ac:dyDescent="0.25">
      <c r="A406" s="176">
        <f t="shared" si="9"/>
        <v>4817935.9843090484</v>
      </c>
      <c r="B406" s="243" t="s">
        <v>1170</v>
      </c>
      <c r="C406" s="258" t="s">
        <v>518</v>
      </c>
      <c r="D406" s="243" t="s">
        <v>1171</v>
      </c>
      <c r="E406" s="243" t="s">
        <v>283</v>
      </c>
      <c r="F406" s="243" t="s">
        <v>268</v>
      </c>
      <c r="G406" s="243">
        <v>502400</v>
      </c>
      <c r="H406" s="243">
        <v>4791670</v>
      </c>
      <c r="I406" s="184" t="e">
        <f>VLOOKUP(LEFT(C406,6),#REF!,3,0)</f>
        <v>#REF!</v>
      </c>
    </row>
    <row r="407" spans="1:9" ht="13.2" x14ac:dyDescent="0.25">
      <c r="A407" s="176">
        <f t="shared" si="9"/>
        <v>4817935.9843090484</v>
      </c>
      <c r="B407" s="243" t="s">
        <v>1170</v>
      </c>
      <c r="C407" s="258" t="s">
        <v>519</v>
      </c>
      <c r="D407" s="243" t="s">
        <v>1171</v>
      </c>
      <c r="E407" s="243" t="s">
        <v>283</v>
      </c>
      <c r="F407" s="243" t="s">
        <v>268</v>
      </c>
      <c r="G407" s="243">
        <v>502400</v>
      </c>
      <c r="H407" s="243">
        <v>4791670</v>
      </c>
      <c r="I407" s="184" t="e">
        <f>VLOOKUP(LEFT(C407,6),#REF!,3,0)</f>
        <v>#REF!</v>
      </c>
    </row>
    <row r="408" spans="1:9" ht="13.2" x14ac:dyDescent="0.25">
      <c r="A408" s="176">
        <f t="shared" si="9"/>
        <v>4817935.9843090484</v>
      </c>
      <c r="B408" s="243" t="s">
        <v>1170</v>
      </c>
      <c r="C408" s="258" t="s">
        <v>520</v>
      </c>
      <c r="D408" s="243" t="s">
        <v>1171</v>
      </c>
      <c r="E408" s="243" t="s">
        <v>283</v>
      </c>
      <c r="F408" s="243" t="s">
        <v>268</v>
      </c>
      <c r="G408" s="243">
        <v>502400</v>
      </c>
      <c r="H408" s="243">
        <v>4791670</v>
      </c>
      <c r="I408" s="184" t="e">
        <f>VLOOKUP(LEFT(C408,6),#REF!,3,0)</f>
        <v>#REF!</v>
      </c>
    </row>
    <row r="409" spans="1:9" ht="13.2" x14ac:dyDescent="0.25">
      <c r="A409" s="176">
        <f t="shared" si="9"/>
        <v>4817935.9843090484</v>
      </c>
      <c r="B409" s="243" t="s">
        <v>1170</v>
      </c>
      <c r="C409" s="258" t="s">
        <v>521</v>
      </c>
      <c r="D409" s="243" t="s">
        <v>1171</v>
      </c>
      <c r="E409" s="243" t="s">
        <v>283</v>
      </c>
      <c r="F409" s="243" t="s">
        <v>268</v>
      </c>
      <c r="G409" s="243">
        <v>502400</v>
      </c>
      <c r="H409" s="243">
        <v>4791670</v>
      </c>
      <c r="I409" s="184" t="e">
        <f>VLOOKUP(LEFT(C409,6),#REF!,3,0)</f>
        <v>#REF!</v>
      </c>
    </row>
    <row r="410" spans="1:9" ht="13.2" x14ac:dyDescent="0.25">
      <c r="A410" s="176">
        <f t="shared" si="9"/>
        <v>4817935.9843090484</v>
      </c>
      <c r="B410" s="243" t="s">
        <v>1170</v>
      </c>
      <c r="C410" s="258" t="s">
        <v>522</v>
      </c>
      <c r="D410" s="243" t="s">
        <v>1171</v>
      </c>
      <c r="E410" s="243" t="s">
        <v>283</v>
      </c>
      <c r="F410" s="243" t="s">
        <v>268</v>
      </c>
      <c r="G410" s="243">
        <v>502400</v>
      </c>
      <c r="H410" s="243">
        <v>4791670</v>
      </c>
      <c r="I410" s="184" t="e">
        <f>VLOOKUP(LEFT(C410,6),#REF!,3,0)</f>
        <v>#REF!</v>
      </c>
    </row>
    <row r="411" spans="1:9" ht="13.2" x14ac:dyDescent="0.25">
      <c r="A411" s="176">
        <f t="shared" si="9"/>
        <v>4817935.9843090484</v>
      </c>
      <c r="B411" s="243" t="s">
        <v>1170</v>
      </c>
      <c r="C411" s="258" t="s">
        <v>523</v>
      </c>
      <c r="D411" s="243" t="s">
        <v>1171</v>
      </c>
      <c r="E411" s="243" t="s">
        <v>283</v>
      </c>
      <c r="F411" s="243" t="s">
        <v>268</v>
      </c>
      <c r="G411" s="243">
        <v>502400</v>
      </c>
      <c r="H411" s="243">
        <v>4791670</v>
      </c>
      <c r="I411" s="184" t="e">
        <f>VLOOKUP(LEFT(C411,6),#REF!,3,0)</f>
        <v>#REF!</v>
      </c>
    </row>
    <row r="412" spans="1:9" ht="13.2" x14ac:dyDescent="0.25">
      <c r="A412" s="176">
        <f t="shared" si="9"/>
        <v>4817935.9843090484</v>
      </c>
      <c r="B412" s="243" t="s">
        <v>1170</v>
      </c>
      <c r="C412" s="258" t="s">
        <v>524</v>
      </c>
      <c r="D412" s="243" t="s">
        <v>1171</v>
      </c>
      <c r="E412" s="243" t="s">
        <v>283</v>
      </c>
      <c r="F412" s="243" t="s">
        <v>268</v>
      </c>
      <c r="G412" s="243">
        <v>502400</v>
      </c>
      <c r="H412" s="243">
        <v>4791670</v>
      </c>
      <c r="I412" s="184" t="e">
        <f>VLOOKUP(LEFT(C412,6),#REF!,3,0)</f>
        <v>#REF!</v>
      </c>
    </row>
    <row r="413" spans="1:9" ht="13.2" x14ac:dyDescent="0.25">
      <c r="A413" s="176">
        <f t="shared" si="9"/>
        <v>4817935.9843090484</v>
      </c>
      <c r="B413" s="243" t="s">
        <v>1170</v>
      </c>
      <c r="C413" s="258" t="s">
        <v>525</v>
      </c>
      <c r="D413" s="243" t="s">
        <v>1171</v>
      </c>
      <c r="E413" s="243" t="s">
        <v>283</v>
      </c>
      <c r="F413" s="243" t="s">
        <v>268</v>
      </c>
      <c r="G413" s="243">
        <v>502400</v>
      </c>
      <c r="H413" s="243">
        <v>4791670</v>
      </c>
      <c r="I413" s="184" t="e">
        <f>VLOOKUP(LEFT(C413,6),#REF!,3,0)</f>
        <v>#REF!</v>
      </c>
    </row>
    <row r="414" spans="1:9" ht="13.2" x14ac:dyDescent="0.25">
      <c r="A414" s="176">
        <f t="shared" si="9"/>
        <v>4817935.9843090484</v>
      </c>
      <c r="B414" s="243" t="s">
        <v>1170</v>
      </c>
      <c r="C414" s="258" t="s">
        <v>526</v>
      </c>
      <c r="D414" s="243" t="s">
        <v>1171</v>
      </c>
      <c r="E414" s="243" t="s">
        <v>283</v>
      </c>
      <c r="F414" s="243" t="s">
        <v>268</v>
      </c>
      <c r="G414" s="243">
        <v>502400</v>
      </c>
      <c r="H414" s="243">
        <v>4791670</v>
      </c>
      <c r="I414" s="184" t="e">
        <f>VLOOKUP(LEFT(C414,6),#REF!,3,0)</f>
        <v>#REF!</v>
      </c>
    </row>
    <row r="415" spans="1:9" ht="13.2" x14ac:dyDescent="0.25">
      <c r="A415" s="176">
        <f t="shared" si="9"/>
        <v>4817935.9843090484</v>
      </c>
      <c r="B415" s="243" t="s">
        <v>1170</v>
      </c>
      <c r="C415" s="258" t="s">
        <v>527</v>
      </c>
      <c r="D415" s="243" t="s">
        <v>1171</v>
      </c>
      <c r="E415" s="243" t="s">
        <v>283</v>
      </c>
      <c r="F415" s="243" t="s">
        <v>268</v>
      </c>
      <c r="G415" s="243">
        <v>502400</v>
      </c>
      <c r="H415" s="243">
        <v>4791670</v>
      </c>
      <c r="I415" s="184" t="e">
        <f>VLOOKUP(LEFT(C415,6),#REF!,3,0)</f>
        <v>#REF!</v>
      </c>
    </row>
    <row r="416" spans="1:9" ht="13.2" x14ac:dyDescent="0.25">
      <c r="A416" s="176">
        <f t="shared" si="9"/>
        <v>4817935.9843090484</v>
      </c>
      <c r="B416" s="243" t="s">
        <v>1170</v>
      </c>
      <c r="C416" s="258" t="s">
        <v>528</v>
      </c>
      <c r="D416" s="243" t="s">
        <v>1171</v>
      </c>
      <c r="E416" s="243" t="s">
        <v>283</v>
      </c>
      <c r="F416" s="243" t="s">
        <v>268</v>
      </c>
      <c r="G416" s="243">
        <v>502400</v>
      </c>
      <c r="H416" s="243">
        <v>4791670</v>
      </c>
      <c r="I416" s="184" t="e">
        <f>VLOOKUP(LEFT(C416,6),#REF!,3,0)</f>
        <v>#REF!</v>
      </c>
    </row>
    <row r="417" spans="1:9" ht="13.2" x14ac:dyDescent="0.25">
      <c r="A417" s="176">
        <f t="shared" si="9"/>
        <v>4817935.9843090484</v>
      </c>
      <c r="B417" s="243" t="s">
        <v>1170</v>
      </c>
      <c r="C417" s="258" t="s">
        <v>529</v>
      </c>
      <c r="D417" s="243" t="s">
        <v>1171</v>
      </c>
      <c r="E417" s="243" t="s">
        <v>283</v>
      </c>
      <c r="F417" s="243" t="s">
        <v>268</v>
      </c>
      <c r="G417" s="243">
        <v>502400</v>
      </c>
      <c r="H417" s="243">
        <v>4791670</v>
      </c>
      <c r="I417" s="184" t="e">
        <f>VLOOKUP(LEFT(C417,6),#REF!,3,0)</f>
        <v>#REF!</v>
      </c>
    </row>
    <row r="418" spans="1:9" ht="13.2" x14ac:dyDescent="0.25">
      <c r="A418" s="176">
        <f t="shared" si="9"/>
        <v>4817935.9843090484</v>
      </c>
      <c r="B418" s="243" t="s">
        <v>1170</v>
      </c>
      <c r="C418" s="258" t="s">
        <v>530</v>
      </c>
      <c r="D418" s="243" t="s">
        <v>1171</v>
      </c>
      <c r="E418" s="243" t="s">
        <v>283</v>
      </c>
      <c r="F418" s="243" t="s">
        <v>268</v>
      </c>
      <c r="G418" s="243">
        <v>502400</v>
      </c>
      <c r="H418" s="243">
        <v>4791670</v>
      </c>
      <c r="I418" s="184" t="e">
        <f>VLOOKUP(LEFT(C418,6),#REF!,3,0)</f>
        <v>#REF!</v>
      </c>
    </row>
    <row r="419" spans="1:9" ht="13.2" x14ac:dyDescent="0.25">
      <c r="A419" s="176">
        <f t="shared" si="9"/>
        <v>4817935.9843090484</v>
      </c>
      <c r="B419" s="243" t="s">
        <v>1170</v>
      </c>
      <c r="C419" s="258" t="s">
        <v>402</v>
      </c>
      <c r="D419" s="243" t="s">
        <v>1171</v>
      </c>
      <c r="E419" s="243" t="s">
        <v>283</v>
      </c>
      <c r="F419" s="243" t="s">
        <v>268</v>
      </c>
      <c r="G419" s="243">
        <v>502400</v>
      </c>
      <c r="H419" s="243">
        <v>4791670</v>
      </c>
      <c r="I419" s="184" t="e">
        <f>VLOOKUP(LEFT(C419,6),#REF!,3,0)</f>
        <v>#REF!</v>
      </c>
    </row>
    <row r="420" spans="1:9" ht="13.2" x14ac:dyDescent="0.25">
      <c r="A420" s="176">
        <f t="shared" si="9"/>
        <v>4817935.9843090484</v>
      </c>
      <c r="B420" s="243" t="s">
        <v>1170</v>
      </c>
      <c r="C420" s="258" t="s">
        <v>531</v>
      </c>
      <c r="D420" s="243" t="s">
        <v>1171</v>
      </c>
      <c r="E420" s="243" t="s">
        <v>283</v>
      </c>
      <c r="F420" s="243" t="s">
        <v>268</v>
      </c>
      <c r="G420" s="243">
        <v>502400</v>
      </c>
      <c r="H420" s="243">
        <v>4791670</v>
      </c>
      <c r="I420" s="184" t="e">
        <f>VLOOKUP(LEFT(C420,6),#REF!,3,0)</f>
        <v>#REF!</v>
      </c>
    </row>
    <row r="421" spans="1:9" ht="13.2" x14ac:dyDescent="0.25">
      <c r="A421" s="176">
        <f t="shared" si="9"/>
        <v>4817935.9843090484</v>
      </c>
      <c r="B421" s="243" t="s">
        <v>1170</v>
      </c>
      <c r="C421" s="258" t="s">
        <v>403</v>
      </c>
      <c r="D421" s="243" t="s">
        <v>1171</v>
      </c>
      <c r="E421" s="243" t="s">
        <v>283</v>
      </c>
      <c r="F421" s="243" t="s">
        <v>268</v>
      </c>
      <c r="G421" s="243">
        <v>502400</v>
      </c>
      <c r="H421" s="243">
        <v>4791670</v>
      </c>
      <c r="I421" s="184" t="e">
        <f>VLOOKUP(LEFT(C421,6),#REF!,3,0)</f>
        <v>#REF!</v>
      </c>
    </row>
    <row r="422" spans="1:9" ht="13.2" x14ac:dyDescent="0.25">
      <c r="A422" s="176">
        <f t="shared" si="9"/>
        <v>4817935.9843090484</v>
      </c>
      <c r="B422" s="243" t="s">
        <v>1170</v>
      </c>
      <c r="C422" s="258" t="s">
        <v>532</v>
      </c>
      <c r="D422" s="243" t="s">
        <v>1171</v>
      </c>
      <c r="E422" s="243" t="s">
        <v>283</v>
      </c>
      <c r="F422" s="243" t="s">
        <v>268</v>
      </c>
      <c r="G422" s="243">
        <v>502400</v>
      </c>
      <c r="H422" s="243">
        <v>4791670</v>
      </c>
      <c r="I422" s="184" t="e">
        <f>VLOOKUP(LEFT(C422,6),#REF!,3,0)</f>
        <v>#REF!</v>
      </c>
    </row>
    <row r="423" spans="1:9" ht="13.2" x14ac:dyDescent="0.25">
      <c r="A423" s="176">
        <f t="shared" si="9"/>
        <v>4817935.9843090484</v>
      </c>
      <c r="B423" s="243" t="s">
        <v>1170</v>
      </c>
      <c r="C423" s="258" t="s">
        <v>533</v>
      </c>
      <c r="D423" s="243" t="s">
        <v>1171</v>
      </c>
      <c r="E423" s="243" t="s">
        <v>283</v>
      </c>
      <c r="F423" s="243" t="s">
        <v>268</v>
      </c>
      <c r="G423" s="243">
        <v>502400</v>
      </c>
      <c r="H423" s="243">
        <v>4791670</v>
      </c>
      <c r="I423" s="184" t="e">
        <f>VLOOKUP(LEFT(C423,6),#REF!,3,0)</f>
        <v>#REF!</v>
      </c>
    </row>
    <row r="424" spans="1:9" ht="13.2" x14ac:dyDescent="0.25">
      <c r="A424" s="176">
        <f t="shared" si="9"/>
        <v>4817935.9843090484</v>
      </c>
      <c r="B424" s="243" t="s">
        <v>1170</v>
      </c>
      <c r="C424" s="258" t="s">
        <v>534</v>
      </c>
      <c r="D424" s="243" t="s">
        <v>1171</v>
      </c>
      <c r="E424" s="243" t="s">
        <v>283</v>
      </c>
      <c r="F424" s="243" t="s">
        <v>268</v>
      </c>
      <c r="G424" s="243">
        <v>502400</v>
      </c>
      <c r="H424" s="243">
        <v>4791670</v>
      </c>
      <c r="I424" s="184" t="e">
        <f>VLOOKUP(LEFT(C424,6),#REF!,3,0)</f>
        <v>#REF!</v>
      </c>
    </row>
    <row r="425" spans="1:9" ht="13.2" x14ac:dyDescent="0.25">
      <c r="A425" s="176">
        <f t="shared" si="9"/>
        <v>4817935.9843090484</v>
      </c>
      <c r="B425" s="243" t="s">
        <v>1170</v>
      </c>
      <c r="C425" s="258" t="s">
        <v>535</v>
      </c>
      <c r="D425" s="243" t="s">
        <v>1171</v>
      </c>
      <c r="E425" s="243" t="s">
        <v>283</v>
      </c>
      <c r="F425" s="243" t="s">
        <v>268</v>
      </c>
      <c r="G425" s="243">
        <v>502400</v>
      </c>
      <c r="H425" s="243">
        <v>4791670</v>
      </c>
      <c r="I425" s="184" t="e">
        <f>VLOOKUP(LEFT(C425,6),#REF!,3,0)</f>
        <v>#REF!</v>
      </c>
    </row>
    <row r="426" spans="1:9" ht="13.2" x14ac:dyDescent="0.25">
      <c r="A426" s="176">
        <f t="shared" si="9"/>
        <v>4817935.9843090484</v>
      </c>
      <c r="B426" s="243" t="s">
        <v>1170</v>
      </c>
      <c r="C426" s="258" t="s">
        <v>536</v>
      </c>
      <c r="D426" s="243" t="s">
        <v>1171</v>
      </c>
      <c r="E426" s="243" t="s">
        <v>283</v>
      </c>
      <c r="F426" s="243" t="s">
        <v>268</v>
      </c>
      <c r="G426" s="243">
        <v>502400</v>
      </c>
      <c r="H426" s="243">
        <v>4791670</v>
      </c>
      <c r="I426" s="184" t="e">
        <f>VLOOKUP(LEFT(C426,6),#REF!,3,0)</f>
        <v>#REF!</v>
      </c>
    </row>
    <row r="427" spans="1:9" ht="13.2" x14ac:dyDescent="0.25">
      <c r="A427" s="176">
        <f t="shared" si="9"/>
        <v>4817935.9843090484</v>
      </c>
      <c r="B427" s="243" t="s">
        <v>1170</v>
      </c>
      <c r="C427" s="258" t="s">
        <v>537</v>
      </c>
      <c r="D427" s="243" t="s">
        <v>1171</v>
      </c>
      <c r="E427" s="243" t="s">
        <v>283</v>
      </c>
      <c r="F427" s="243" t="s">
        <v>268</v>
      </c>
      <c r="G427" s="243">
        <v>502400</v>
      </c>
      <c r="H427" s="243">
        <v>4791670</v>
      </c>
      <c r="I427" s="184" t="e">
        <f>VLOOKUP(LEFT(C427,6),#REF!,3,0)</f>
        <v>#REF!</v>
      </c>
    </row>
    <row r="428" spans="1:9" ht="13.2" x14ac:dyDescent="0.25">
      <c r="A428" s="176">
        <f t="shared" si="9"/>
        <v>4817935.9843090484</v>
      </c>
      <c r="B428" s="243" t="s">
        <v>1170</v>
      </c>
      <c r="C428" s="258" t="s">
        <v>538</v>
      </c>
      <c r="D428" s="243" t="s">
        <v>1171</v>
      </c>
      <c r="E428" s="243" t="s">
        <v>283</v>
      </c>
      <c r="F428" s="243" t="s">
        <v>268</v>
      </c>
      <c r="G428" s="243">
        <v>502400</v>
      </c>
      <c r="H428" s="243">
        <v>4791670</v>
      </c>
      <c r="I428" s="184" t="e">
        <f>VLOOKUP(LEFT(C428,6),#REF!,3,0)</f>
        <v>#REF!</v>
      </c>
    </row>
    <row r="429" spans="1:9" ht="13.2" x14ac:dyDescent="0.25">
      <c r="A429" s="176">
        <f t="shared" si="9"/>
        <v>4817935.9843090484</v>
      </c>
      <c r="B429" s="243" t="s">
        <v>1170</v>
      </c>
      <c r="C429" s="258" t="s">
        <v>539</v>
      </c>
      <c r="D429" s="243" t="s">
        <v>1171</v>
      </c>
      <c r="E429" s="243" t="s">
        <v>283</v>
      </c>
      <c r="F429" s="243" t="s">
        <v>268</v>
      </c>
      <c r="G429" s="243">
        <v>502400</v>
      </c>
      <c r="H429" s="243">
        <v>4791670</v>
      </c>
      <c r="I429" s="184" t="e">
        <f>VLOOKUP(LEFT(C429,6),#REF!,3,0)</f>
        <v>#REF!</v>
      </c>
    </row>
    <row r="430" spans="1:9" ht="13.2" x14ac:dyDescent="0.25">
      <c r="A430" s="176">
        <f t="shared" si="9"/>
        <v>4817935.9843090484</v>
      </c>
      <c r="B430" s="243" t="s">
        <v>1170</v>
      </c>
      <c r="C430" s="258" t="s">
        <v>540</v>
      </c>
      <c r="D430" s="243" t="s">
        <v>1171</v>
      </c>
      <c r="E430" s="243" t="s">
        <v>283</v>
      </c>
      <c r="F430" s="243" t="s">
        <v>268</v>
      </c>
      <c r="G430" s="243">
        <v>502400</v>
      </c>
      <c r="H430" s="243">
        <v>4791670</v>
      </c>
      <c r="I430" s="184" t="e">
        <f>VLOOKUP(LEFT(C430,6),#REF!,3,0)</f>
        <v>#REF!</v>
      </c>
    </row>
    <row r="431" spans="1:9" ht="13.2" x14ac:dyDescent="0.25">
      <c r="A431" s="176">
        <f t="shared" si="9"/>
        <v>4817935.9843090484</v>
      </c>
      <c r="B431" s="243" t="s">
        <v>1170</v>
      </c>
      <c r="C431" s="258" t="s">
        <v>405</v>
      </c>
      <c r="D431" s="243" t="s">
        <v>1171</v>
      </c>
      <c r="E431" s="243" t="s">
        <v>283</v>
      </c>
      <c r="F431" s="243" t="s">
        <v>268</v>
      </c>
      <c r="G431" s="243">
        <v>502400</v>
      </c>
      <c r="H431" s="243">
        <v>4791670</v>
      </c>
      <c r="I431" s="184" t="e">
        <f>VLOOKUP(LEFT(C431,6),#REF!,3,0)</f>
        <v>#REF!</v>
      </c>
    </row>
    <row r="432" spans="1:9" ht="13.2" x14ac:dyDescent="0.25">
      <c r="A432" s="176">
        <f t="shared" si="9"/>
        <v>4817935.9843090484</v>
      </c>
      <c r="B432" s="243" t="s">
        <v>1170</v>
      </c>
      <c r="C432" s="258" t="s">
        <v>541</v>
      </c>
      <c r="D432" s="243" t="s">
        <v>1171</v>
      </c>
      <c r="E432" s="243" t="s">
        <v>283</v>
      </c>
      <c r="F432" s="243" t="s">
        <v>268</v>
      </c>
      <c r="G432" s="243">
        <v>502400</v>
      </c>
      <c r="H432" s="243">
        <v>4791670</v>
      </c>
      <c r="I432" s="184" t="e">
        <f>VLOOKUP(LEFT(C432,6),#REF!,3,0)</f>
        <v>#REF!</v>
      </c>
    </row>
    <row r="433" spans="1:9" ht="13.2" x14ac:dyDescent="0.25">
      <c r="A433" s="176">
        <f t="shared" si="9"/>
        <v>4817935.9843090484</v>
      </c>
      <c r="B433" s="243" t="s">
        <v>1170</v>
      </c>
      <c r="C433" s="258" t="s">
        <v>430</v>
      </c>
      <c r="D433" s="243" t="s">
        <v>1171</v>
      </c>
      <c r="E433" s="243" t="s">
        <v>283</v>
      </c>
      <c r="F433" s="243" t="s">
        <v>268</v>
      </c>
      <c r="G433" s="243">
        <v>502400</v>
      </c>
      <c r="H433" s="243">
        <v>4791670</v>
      </c>
      <c r="I433" s="184" t="e">
        <f>VLOOKUP(LEFT(C433,6),#REF!,3,0)</f>
        <v>#REF!</v>
      </c>
    </row>
    <row r="434" spans="1:9" ht="13.2" x14ac:dyDescent="0.25">
      <c r="A434" s="176">
        <f t="shared" si="9"/>
        <v>4817935.9843090484</v>
      </c>
      <c r="B434" s="243" t="s">
        <v>1170</v>
      </c>
      <c r="C434" s="258" t="s">
        <v>542</v>
      </c>
      <c r="D434" s="243" t="s">
        <v>1171</v>
      </c>
      <c r="E434" s="243" t="s">
        <v>283</v>
      </c>
      <c r="F434" s="243" t="s">
        <v>268</v>
      </c>
      <c r="G434" s="243">
        <v>502400</v>
      </c>
      <c r="H434" s="243">
        <v>4791670</v>
      </c>
      <c r="I434" s="184" t="e">
        <f>VLOOKUP(LEFT(C434,6),#REF!,3,0)</f>
        <v>#REF!</v>
      </c>
    </row>
    <row r="435" spans="1:9" ht="13.2" x14ac:dyDescent="0.25">
      <c r="A435" s="176">
        <f t="shared" si="9"/>
        <v>4817935.9843090484</v>
      </c>
      <c r="B435" s="243" t="s">
        <v>1170</v>
      </c>
      <c r="C435" s="258" t="s">
        <v>543</v>
      </c>
      <c r="D435" s="243" t="s">
        <v>1171</v>
      </c>
      <c r="E435" s="243" t="s">
        <v>283</v>
      </c>
      <c r="F435" s="243" t="s">
        <v>268</v>
      </c>
      <c r="G435" s="243">
        <v>502400</v>
      </c>
      <c r="H435" s="243">
        <v>4791670</v>
      </c>
      <c r="I435" s="184" t="e">
        <f>VLOOKUP(LEFT(C435,6),#REF!,3,0)</f>
        <v>#REF!</v>
      </c>
    </row>
    <row r="436" spans="1:9" ht="13.2" x14ac:dyDescent="0.25">
      <c r="A436" s="176">
        <f t="shared" si="9"/>
        <v>4817935.9843090484</v>
      </c>
      <c r="B436" s="243" t="s">
        <v>1170</v>
      </c>
      <c r="C436" s="258" t="s">
        <v>544</v>
      </c>
      <c r="D436" s="243" t="s">
        <v>1171</v>
      </c>
      <c r="E436" s="243" t="s">
        <v>283</v>
      </c>
      <c r="F436" s="243" t="s">
        <v>268</v>
      </c>
      <c r="G436" s="243">
        <v>502400</v>
      </c>
      <c r="H436" s="243">
        <v>4791670</v>
      </c>
      <c r="I436" s="184" t="e">
        <f>VLOOKUP(LEFT(C436,6),#REF!,3,0)</f>
        <v>#REF!</v>
      </c>
    </row>
    <row r="437" spans="1:9" ht="13.2" x14ac:dyDescent="0.25">
      <c r="A437" s="176">
        <f t="shared" si="9"/>
        <v>4817935.9843090484</v>
      </c>
      <c r="B437" s="243" t="s">
        <v>1170</v>
      </c>
      <c r="C437" s="258" t="s">
        <v>360</v>
      </c>
      <c r="D437" s="243" t="s">
        <v>1171</v>
      </c>
      <c r="E437" s="243" t="s">
        <v>283</v>
      </c>
      <c r="F437" s="243" t="s">
        <v>268</v>
      </c>
      <c r="G437" s="243">
        <v>502400</v>
      </c>
      <c r="H437" s="243">
        <v>4791670</v>
      </c>
      <c r="I437" s="184" t="e">
        <f>VLOOKUP(LEFT(C437,6),#REF!,3,0)</f>
        <v>#REF!</v>
      </c>
    </row>
    <row r="438" spans="1:9" ht="13.2" x14ac:dyDescent="0.25">
      <c r="A438" s="176">
        <f t="shared" si="9"/>
        <v>4817935.9843090484</v>
      </c>
      <c r="B438" s="243" t="s">
        <v>1170</v>
      </c>
      <c r="C438" s="258" t="s">
        <v>432</v>
      </c>
      <c r="D438" s="243" t="s">
        <v>1171</v>
      </c>
      <c r="E438" s="243" t="s">
        <v>283</v>
      </c>
      <c r="F438" s="243" t="s">
        <v>268</v>
      </c>
      <c r="G438" s="243">
        <v>502400</v>
      </c>
      <c r="H438" s="243">
        <v>4791670</v>
      </c>
      <c r="I438" s="184" t="e">
        <f>VLOOKUP(LEFT(C438,6),#REF!,3,0)</f>
        <v>#REF!</v>
      </c>
    </row>
    <row r="439" spans="1:9" ht="13.2" x14ac:dyDescent="0.25">
      <c r="A439" s="176">
        <f t="shared" si="9"/>
        <v>4817935.9843090484</v>
      </c>
      <c r="B439" s="243" t="s">
        <v>1170</v>
      </c>
      <c r="C439" s="258" t="s">
        <v>433</v>
      </c>
      <c r="D439" s="243" t="s">
        <v>1171</v>
      </c>
      <c r="E439" s="243" t="s">
        <v>283</v>
      </c>
      <c r="F439" s="243" t="s">
        <v>268</v>
      </c>
      <c r="G439" s="243">
        <v>502400</v>
      </c>
      <c r="H439" s="243">
        <v>4791670</v>
      </c>
      <c r="I439" s="184" t="e">
        <f>VLOOKUP(LEFT(C439,6),#REF!,3,0)</f>
        <v>#REF!</v>
      </c>
    </row>
    <row r="440" spans="1:9" ht="13.2" x14ac:dyDescent="0.25">
      <c r="A440" s="176">
        <f t="shared" si="9"/>
        <v>4817935.9843090484</v>
      </c>
      <c r="B440" s="243" t="s">
        <v>1170</v>
      </c>
      <c r="C440" s="258" t="s">
        <v>434</v>
      </c>
      <c r="D440" s="243" t="s">
        <v>1171</v>
      </c>
      <c r="E440" s="243" t="s">
        <v>283</v>
      </c>
      <c r="F440" s="243" t="s">
        <v>268</v>
      </c>
      <c r="G440" s="243">
        <v>502400</v>
      </c>
      <c r="H440" s="243">
        <v>4791670</v>
      </c>
      <c r="I440" s="184" t="e">
        <f>VLOOKUP(LEFT(C440,6),#REF!,3,0)</f>
        <v>#REF!</v>
      </c>
    </row>
    <row r="441" spans="1:9" ht="13.2" x14ac:dyDescent="0.25">
      <c r="A441" s="176">
        <f t="shared" si="9"/>
        <v>4817935.9843090484</v>
      </c>
      <c r="B441" s="243" t="s">
        <v>1170</v>
      </c>
      <c r="C441" s="258" t="s">
        <v>373</v>
      </c>
      <c r="D441" s="243" t="s">
        <v>1171</v>
      </c>
      <c r="E441" s="243" t="s">
        <v>283</v>
      </c>
      <c r="F441" s="243" t="s">
        <v>268</v>
      </c>
      <c r="G441" s="243">
        <v>502400</v>
      </c>
      <c r="H441" s="243">
        <v>4791670</v>
      </c>
      <c r="I441" s="184" t="e">
        <f>VLOOKUP(LEFT(C441,6),#REF!,3,0)</f>
        <v>#REF!</v>
      </c>
    </row>
    <row r="442" spans="1:9" ht="13.2" x14ac:dyDescent="0.25">
      <c r="A442" s="176">
        <f t="shared" si="9"/>
        <v>4817935.9843090484</v>
      </c>
      <c r="B442" s="243" t="s">
        <v>1170</v>
      </c>
      <c r="C442" s="258" t="s">
        <v>545</v>
      </c>
      <c r="D442" s="243" t="s">
        <v>1171</v>
      </c>
      <c r="E442" s="243" t="s">
        <v>283</v>
      </c>
      <c r="F442" s="243" t="s">
        <v>268</v>
      </c>
      <c r="G442" s="243">
        <v>502400</v>
      </c>
      <c r="H442" s="243">
        <v>4791670</v>
      </c>
      <c r="I442" s="184" t="e">
        <f>VLOOKUP(LEFT(C442,6),#REF!,3,0)</f>
        <v>#REF!</v>
      </c>
    </row>
    <row r="443" spans="1:9" ht="13.2" x14ac:dyDescent="0.25">
      <c r="A443" s="176">
        <f t="shared" si="9"/>
        <v>4817935.9843090484</v>
      </c>
      <c r="B443" s="243" t="s">
        <v>1170</v>
      </c>
      <c r="C443" s="258" t="s">
        <v>435</v>
      </c>
      <c r="D443" s="243" t="s">
        <v>1171</v>
      </c>
      <c r="E443" s="243" t="s">
        <v>283</v>
      </c>
      <c r="F443" s="243" t="s">
        <v>268</v>
      </c>
      <c r="G443" s="243">
        <v>502400</v>
      </c>
      <c r="H443" s="243">
        <v>4791670</v>
      </c>
      <c r="I443" s="184" t="e">
        <f>VLOOKUP(LEFT(C443,6),#REF!,3,0)</f>
        <v>#REF!</v>
      </c>
    </row>
    <row r="444" spans="1:9" ht="13.2" x14ac:dyDescent="0.25">
      <c r="A444" s="176">
        <f t="shared" si="9"/>
        <v>4817935.9843090484</v>
      </c>
      <c r="B444" s="243" t="s">
        <v>1170</v>
      </c>
      <c r="C444" s="258" t="s">
        <v>546</v>
      </c>
      <c r="D444" s="243" t="s">
        <v>1171</v>
      </c>
      <c r="E444" s="243" t="s">
        <v>283</v>
      </c>
      <c r="F444" s="243" t="s">
        <v>268</v>
      </c>
      <c r="G444" s="243">
        <v>502400</v>
      </c>
      <c r="H444" s="243">
        <v>4791670</v>
      </c>
      <c r="I444" s="184" t="e">
        <f>VLOOKUP(LEFT(C444,6),#REF!,3,0)</f>
        <v>#REF!</v>
      </c>
    </row>
    <row r="445" spans="1:9" ht="13.2" x14ac:dyDescent="0.25">
      <c r="A445" s="176">
        <f t="shared" si="9"/>
        <v>4817935.9843090484</v>
      </c>
      <c r="B445" s="243" t="s">
        <v>1170</v>
      </c>
      <c r="C445" s="258" t="s">
        <v>547</v>
      </c>
      <c r="D445" s="243" t="s">
        <v>1171</v>
      </c>
      <c r="E445" s="243" t="s">
        <v>283</v>
      </c>
      <c r="F445" s="243" t="s">
        <v>268</v>
      </c>
      <c r="G445" s="243">
        <v>502400</v>
      </c>
      <c r="H445" s="243">
        <v>4791670</v>
      </c>
      <c r="I445" s="184" t="e">
        <f>VLOOKUP(LEFT(C445,6),#REF!,3,0)</f>
        <v>#REF!</v>
      </c>
    </row>
    <row r="446" spans="1:9" ht="13.2" x14ac:dyDescent="0.25">
      <c r="A446" s="176">
        <f t="shared" si="9"/>
        <v>4817935.9843090484</v>
      </c>
      <c r="B446" s="243" t="s">
        <v>1170</v>
      </c>
      <c r="C446" s="258" t="s">
        <v>548</v>
      </c>
      <c r="D446" s="243" t="s">
        <v>1171</v>
      </c>
      <c r="E446" s="243" t="s">
        <v>283</v>
      </c>
      <c r="F446" s="243" t="s">
        <v>268</v>
      </c>
      <c r="G446" s="243">
        <v>502400</v>
      </c>
      <c r="H446" s="243">
        <v>4791670</v>
      </c>
      <c r="I446" s="184" t="e">
        <f>VLOOKUP(LEFT(C446,6),#REF!,3,0)</f>
        <v>#REF!</v>
      </c>
    </row>
    <row r="447" spans="1:9" ht="13.2" x14ac:dyDescent="0.25">
      <c r="A447" s="176">
        <f t="shared" si="9"/>
        <v>4817935.9843090484</v>
      </c>
      <c r="B447" s="243" t="s">
        <v>1170</v>
      </c>
      <c r="C447" s="258" t="s">
        <v>549</v>
      </c>
      <c r="D447" s="243" t="s">
        <v>1171</v>
      </c>
      <c r="E447" s="243" t="s">
        <v>283</v>
      </c>
      <c r="F447" s="243" t="s">
        <v>268</v>
      </c>
      <c r="G447" s="243">
        <v>502400</v>
      </c>
      <c r="H447" s="243">
        <v>4791670</v>
      </c>
      <c r="I447" s="184" t="e">
        <f>VLOOKUP(LEFT(C447,6),#REF!,3,0)</f>
        <v>#REF!</v>
      </c>
    </row>
    <row r="448" spans="1:9" ht="13.2" x14ac:dyDescent="0.25">
      <c r="A448" s="176">
        <f t="shared" ref="A448:A511" si="10">SQRT((G448-G$2)^2+(H448-H$2)^2)</f>
        <v>4817935.9843090484</v>
      </c>
      <c r="B448" s="243" t="s">
        <v>1170</v>
      </c>
      <c r="C448" s="258" t="s">
        <v>550</v>
      </c>
      <c r="D448" s="243" t="s">
        <v>1171</v>
      </c>
      <c r="E448" s="243" t="s">
        <v>283</v>
      </c>
      <c r="F448" s="243" t="s">
        <v>268</v>
      </c>
      <c r="G448" s="243">
        <v>502400</v>
      </c>
      <c r="H448" s="243">
        <v>4791670</v>
      </c>
      <c r="I448" s="184" t="e">
        <f>VLOOKUP(LEFT(C448,6),#REF!,3,0)</f>
        <v>#REF!</v>
      </c>
    </row>
    <row r="449" spans="1:9" ht="13.2" x14ac:dyDescent="0.25">
      <c r="A449" s="176">
        <f t="shared" si="10"/>
        <v>4817935.9843090484</v>
      </c>
      <c r="B449" s="243" t="s">
        <v>1170</v>
      </c>
      <c r="C449" s="258" t="s">
        <v>551</v>
      </c>
      <c r="D449" s="243" t="s">
        <v>1171</v>
      </c>
      <c r="E449" s="243" t="s">
        <v>283</v>
      </c>
      <c r="F449" s="243" t="s">
        <v>268</v>
      </c>
      <c r="G449" s="243">
        <v>502400</v>
      </c>
      <c r="H449" s="243">
        <v>4791670</v>
      </c>
      <c r="I449" s="184" t="e">
        <f>VLOOKUP(LEFT(C449,6),#REF!,3,0)</f>
        <v>#REF!</v>
      </c>
    </row>
    <row r="450" spans="1:9" ht="13.2" x14ac:dyDescent="0.25">
      <c r="A450" s="176">
        <f t="shared" si="10"/>
        <v>4817935.9843090484</v>
      </c>
      <c r="B450" s="243" t="s">
        <v>1170</v>
      </c>
      <c r="C450" s="258" t="s">
        <v>552</v>
      </c>
      <c r="D450" s="243" t="s">
        <v>1171</v>
      </c>
      <c r="E450" s="243" t="s">
        <v>283</v>
      </c>
      <c r="F450" s="243" t="s">
        <v>268</v>
      </c>
      <c r="G450" s="243">
        <v>502400</v>
      </c>
      <c r="H450" s="243">
        <v>4791670</v>
      </c>
      <c r="I450" s="184" t="e">
        <f>VLOOKUP(LEFT(C450,6),#REF!,3,0)</f>
        <v>#REF!</v>
      </c>
    </row>
    <row r="451" spans="1:9" ht="13.2" x14ac:dyDescent="0.25">
      <c r="A451" s="176">
        <f t="shared" si="10"/>
        <v>4817935.9843090484</v>
      </c>
      <c r="B451" s="243" t="s">
        <v>1170</v>
      </c>
      <c r="C451" s="258" t="s">
        <v>553</v>
      </c>
      <c r="D451" s="243" t="s">
        <v>1171</v>
      </c>
      <c r="E451" s="243" t="s">
        <v>283</v>
      </c>
      <c r="F451" s="243" t="s">
        <v>268</v>
      </c>
      <c r="G451" s="243">
        <v>502400</v>
      </c>
      <c r="H451" s="243">
        <v>4791670</v>
      </c>
      <c r="I451" s="184" t="e">
        <f>VLOOKUP(LEFT(C451,6),#REF!,3,0)</f>
        <v>#REF!</v>
      </c>
    </row>
    <row r="452" spans="1:9" ht="13.2" x14ac:dyDescent="0.25">
      <c r="A452" s="176">
        <f t="shared" si="10"/>
        <v>4817935.9843090484</v>
      </c>
      <c r="B452" s="243" t="s">
        <v>1170</v>
      </c>
      <c r="C452" s="258" t="s">
        <v>228</v>
      </c>
      <c r="D452" s="243" t="s">
        <v>1171</v>
      </c>
      <c r="E452" s="243" t="s">
        <v>283</v>
      </c>
      <c r="F452" s="243" t="s">
        <v>268</v>
      </c>
      <c r="G452" s="243">
        <v>502400</v>
      </c>
      <c r="H452" s="243">
        <v>4791670</v>
      </c>
      <c r="I452" s="184" t="e">
        <f>VLOOKUP(LEFT(C452,6),#REF!,3,0)</f>
        <v>#REF!</v>
      </c>
    </row>
    <row r="453" spans="1:9" ht="13.2" x14ac:dyDescent="0.25">
      <c r="A453" s="176">
        <f t="shared" si="10"/>
        <v>4817935.9843090484</v>
      </c>
      <c r="B453" s="243" t="s">
        <v>1170</v>
      </c>
      <c r="C453" s="258" t="s">
        <v>445</v>
      </c>
      <c r="D453" s="243" t="s">
        <v>1171</v>
      </c>
      <c r="E453" s="243" t="s">
        <v>283</v>
      </c>
      <c r="F453" s="243" t="s">
        <v>268</v>
      </c>
      <c r="G453" s="243">
        <v>502400</v>
      </c>
      <c r="H453" s="243">
        <v>4791670</v>
      </c>
      <c r="I453" s="184" t="e">
        <f>VLOOKUP(LEFT(C453,6),#REF!,3,0)</f>
        <v>#REF!</v>
      </c>
    </row>
    <row r="454" spans="1:9" ht="13.2" x14ac:dyDescent="0.25">
      <c r="A454" s="176">
        <f t="shared" si="10"/>
        <v>4817935.9843090484</v>
      </c>
      <c r="B454" s="243" t="s">
        <v>1170</v>
      </c>
      <c r="C454" s="258" t="s">
        <v>411</v>
      </c>
      <c r="D454" s="243" t="s">
        <v>1171</v>
      </c>
      <c r="E454" s="243" t="s">
        <v>283</v>
      </c>
      <c r="F454" s="243" t="s">
        <v>268</v>
      </c>
      <c r="G454" s="243">
        <v>502400</v>
      </c>
      <c r="H454" s="243">
        <v>4791670</v>
      </c>
      <c r="I454" s="184" t="e">
        <f>VLOOKUP(LEFT(C454,6),#REF!,3,0)</f>
        <v>#REF!</v>
      </c>
    </row>
    <row r="455" spans="1:9" ht="13.2" x14ac:dyDescent="0.25">
      <c r="A455" s="176">
        <f t="shared" si="10"/>
        <v>4817935.9843090484</v>
      </c>
      <c r="B455" s="243" t="s">
        <v>1170</v>
      </c>
      <c r="C455" s="258" t="s">
        <v>554</v>
      </c>
      <c r="D455" s="243" t="s">
        <v>1171</v>
      </c>
      <c r="E455" s="243" t="s">
        <v>283</v>
      </c>
      <c r="F455" s="243" t="s">
        <v>268</v>
      </c>
      <c r="G455" s="243">
        <v>502400</v>
      </c>
      <c r="H455" s="243">
        <v>4791670</v>
      </c>
      <c r="I455" s="184" t="e">
        <f>VLOOKUP(LEFT(C455,6),#REF!,3,0)</f>
        <v>#REF!</v>
      </c>
    </row>
    <row r="456" spans="1:9" ht="13.2" x14ac:dyDescent="0.25">
      <c r="A456" s="176">
        <f t="shared" si="10"/>
        <v>4817935.9843090484</v>
      </c>
      <c r="B456" s="243" t="s">
        <v>1170</v>
      </c>
      <c r="C456" s="258" t="s">
        <v>555</v>
      </c>
      <c r="D456" s="243" t="s">
        <v>1171</v>
      </c>
      <c r="E456" s="243" t="s">
        <v>283</v>
      </c>
      <c r="F456" s="243" t="s">
        <v>268</v>
      </c>
      <c r="G456" s="243">
        <v>502400</v>
      </c>
      <c r="H456" s="243">
        <v>4791670</v>
      </c>
      <c r="I456" s="184" t="e">
        <f>VLOOKUP(LEFT(C456,6),#REF!,3,0)</f>
        <v>#REF!</v>
      </c>
    </row>
    <row r="457" spans="1:9" ht="13.2" x14ac:dyDescent="0.25">
      <c r="A457" s="176">
        <f t="shared" si="10"/>
        <v>4817935.9843090484</v>
      </c>
      <c r="B457" s="243" t="s">
        <v>1170</v>
      </c>
      <c r="C457" s="258" t="s">
        <v>556</v>
      </c>
      <c r="D457" s="243" t="s">
        <v>1171</v>
      </c>
      <c r="E457" s="243" t="s">
        <v>283</v>
      </c>
      <c r="F457" s="243" t="s">
        <v>268</v>
      </c>
      <c r="G457" s="243">
        <v>502400</v>
      </c>
      <c r="H457" s="243">
        <v>4791670</v>
      </c>
      <c r="I457" s="184" t="e">
        <f>VLOOKUP(LEFT(C457,6),#REF!,3,0)</f>
        <v>#REF!</v>
      </c>
    </row>
    <row r="458" spans="1:9" ht="13.2" x14ac:dyDescent="0.25">
      <c r="A458" s="176">
        <f t="shared" si="10"/>
        <v>4817935.9843090484</v>
      </c>
      <c r="B458" s="243" t="s">
        <v>1170</v>
      </c>
      <c r="C458" s="258" t="s">
        <v>557</v>
      </c>
      <c r="D458" s="243" t="s">
        <v>1171</v>
      </c>
      <c r="E458" s="243" t="s">
        <v>283</v>
      </c>
      <c r="F458" s="243" t="s">
        <v>268</v>
      </c>
      <c r="G458" s="243">
        <v>502400</v>
      </c>
      <c r="H458" s="243">
        <v>4791670</v>
      </c>
      <c r="I458" s="184" t="e">
        <f>VLOOKUP(LEFT(C458,6),#REF!,3,0)</f>
        <v>#REF!</v>
      </c>
    </row>
    <row r="459" spans="1:9" ht="13.2" x14ac:dyDescent="0.25">
      <c r="A459" s="176">
        <f t="shared" si="10"/>
        <v>4817935.9843090484</v>
      </c>
      <c r="B459" s="243" t="s">
        <v>1170</v>
      </c>
      <c r="C459" s="258" t="s">
        <v>558</v>
      </c>
      <c r="D459" s="243" t="s">
        <v>1171</v>
      </c>
      <c r="E459" s="243" t="s">
        <v>283</v>
      </c>
      <c r="F459" s="243" t="s">
        <v>268</v>
      </c>
      <c r="G459" s="243">
        <v>502400</v>
      </c>
      <c r="H459" s="243">
        <v>4791670</v>
      </c>
      <c r="I459" s="184" t="e">
        <f>VLOOKUP(LEFT(C459,6),#REF!,3,0)</f>
        <v>#REF!</v>
      </c>
    </row>
    <row r="460" spans="1:9" ht="13.2" x14ac:dyDescent="0.25">
      <c r="A460" s="176">
        <f t="shared" si="10"/>
        <v>4817935.9843090484</v>
      </c>
      <c r="B460" s="243" t="s">
        <v>1170</v>
      </c>
      <c r="C460" s="258" t="s">
        <v>412</v>
      </c>
      <c r="D460" s="243" t="s">
        <v>1171</v>
      </c>
      <c r="E460" s="243" t="s">
        <v>283</v>
      </c>
      <c r="F460" s="243" t="s">
        <v>268</v>
      </c>
      <c r="G460" s="243">
        <v>502400</v>
      </c>
      <c r="H460" s="243">
        <v>4791670</v>
      </c>
      <c r="I460" s="184" t="e">
        <f>VLOOKUP(LEFT(C460,6),#REF!,3,0)</f>
        <v>#REF!</v>
      </c>
    </row>
    <row r="461" spans="1:9" ht="13.2" x14ac:dyDescent="0.25">
      <c r="A461" s="176">
        <f t="shared" si="10"/>
        <v>4817935.9843090484</v>
      </c>
      <c r="B461" s="243" t="s">
        <v>1170</v>
      </c>
      <c r="C461" s="258" t="s">
        <v>559</v>
      </c>
      <c r="D461" s="243" t="s">
        <v>1171</v>
      </c>
      <c r="E461" s="243" t="s">
        <v>283</v>
      </c>
      <c r="F461" s="243" t="s">
        <v>268</v>
      </c>
      <c r="G461" s="243">
        <v>502400</v>
      </c>
      <c r="H461" s="243">
        <v>4791670</v>
      </c>
      <c r="I461" s="184" t="e">
        <f>VLOOKUP(LEFT(C461,6),#REF!,3,0)</f>
        <v>#REF!</v>
      </c>
    </row>
    <row r="462" spans="1:9" ht="13.2" x14ac:dyDescent="0.25">
      <c r="A462" s="176">
        <f t="shared" si="10"/>
        <v>4817935.9843090484</v>
      </c>
      <c r="B462" s="243" t="s">
        <v>1170</v>
      </c>
      <c r="C462" s="258" t="s">
        <v>560</v>
      </c>
      <c r="D462" s="243" t="s">
        <v>1171</v>
      </c>
      <c r="E462" s="243" t="s">
        <v>283</v>
      </c>
      <c r="F462" s="243" t="s">
        <v>268</v>
      </c>
      <c r="G462" s="243">
        <v>502400</v>
      </c>
      <c r="H462" s="243">
        <v>4791670</v>
      </c>
      <c r="I462" s="184" t="e">
        <f>VLOOKUP(LEFT(C462,6),#REF!,3,0)</f>
        <v>#REF!</v>
      </c>
    </row>
    <row r="463" spans="1:9" ht="13.2" x14ac:dyDescent="0.25">
      <c r="A463" s="176">
        <f t="shared" si="10"/>
        <v>4817935.9843090484</v>
      </c>
      <c r="B463" s="243" t="s">
        <v>1170</v>
      </c>
      <c r="C463" s="258" t="s">
        <v>561</v>
      </c>
      <c r="D463" s="243" t="s">
        <v>1171</v>
      </c>
      <c r="E463" s="243" t="s">
        <v>283</v>
      </c>
      <c r="F463" s="243" t="s">
        <v>268</v>
      </c>
      <c r="G463" s="243">
        <v>502400</v>
      </c>
      <c r="H463" s="243">
        <v>4791670</v>
      </c>
      <c r="I463" s="184" t="e">
        <f>VLOOKUP(LEFT(C463,6),#REF!,3,0)</f>
        <v>#REF!</v>
      </c>
    </row>
    <row r="464" spans="1:9" ht="13.2" x14ac:dyDescent="0.25">
      <c r="A464" s="176">
        <f t="shared" si="10"/>
        <v>4817935.9843090484</v>
      </c>
      <c r="B464" s="243" t="s">
        <v>1170</v>
      </c>
      <c r="C464" s="258" t="s">
        <v>562</v>
      </c>
      <c r="D464" s="243" t="s">
        <v>1171</v>
      </c>
      <c r="E464" s="243" t="s">
        <v>283</v>
      </c>
      <c r="F464" s="243" t="s">
        <v>268</v>
      </c>
      <c r="G464" s="243">
        <v>502400</v>
      </c>
      <c r="H464" s="243">
        <v>4791670</v>
      </c>
      <c r="I464" s="184" t="e">
        <f>VLOOKUP(LEFT(C464,6),#REF!,3,0)</f>
        <v>#REF!</v>
      </c>
    </row>
    <row r="465" spans="1:9" ht="13.2" x14ac:dyDescent="0.25">
      <c r="A465" s="176">
        <f t="shared" si="10"/>
        <v>4817935.9843090484</v>
      </c>
      <c r="B465" s="243" t="s">
        <v>1170</v>
      </c>
      <c r="C465" s="258" t="s">
        <v>563</v>
      </c>
      <c r="D465" s="243" t="s">
        <v>1171</v>
      </c>
      <c r="E465" s="243" t="s">
        <v>283</v>
      </c>
      <c r="F465" s="243" t="s">
        <v>268</v>
      </c>
      <c r="G465" s="243">
        <v>502400</v>
      </c>
      <c r="H465" s="243">
        <v>4791670</v>
      </c>
      <c r="I465" s="184" t="e">
        <f>VLOOKUP(LEFT(C465,6),#REF!,3,0)</f>
        <v>#REF!</v>
      </c>
    </row>
    <row r="466" spans="1:9" ht="13.2" x14ac:dyDescent="0.25">
      <c r="A466" s="176">
        <f t="shared" si="10"/>
        <v>4817935.9843090484</v>
      </c>
      <c r="B466" s="243" t="s">
        <v>1170</v>
      </c>
      <c r="C466" s="258" t="s">
        <v>564</v>
      </c>
      <c r="D466" s="243" t="s">
        <v>1171</v>
      </c>
      <c r="E466" s="243" t="s">
        <v>283</v>
      </c>
      <c r="F466" s="243" t="s">
        <v>268</v>
      </c>
      <c r="G466" s="243">
        <v>502400</v>
      </c>
      <c r="H466" s="243">
        <v>4791670</v>
      </c>
      <c r="I466" s="184" t="e">
        <f>VLOOKUP(LEFT(C466,6),#REF!,3,0)</f>
        <v>#REF!</v>
      </c>
    </row>
    <row r="467" spans="1:9" ht="13.2" x14ac:dyDescent="0.25">
      <c r="A467" s="176">
        <f t="shared" si="10"/>
        <v>4817935.9843090484</v>
      </c>
      <c r="B467" s="243" t="s">
        <v>1170</v>
      </c>
      <c r="C467" s="258" t="s">
        <v>565</v>
      </c>
      <c r="D467" s="243" t="s">
        <v>1171</v>
      </c>
      <c r="E467" s="243" t="s">
        <v>283</v>
      </c>
      <c r="F467" s="243" t="s">
        <v>268</v>
      </c>
      <c r="G467" s="243">
        <v>502400</v>
      </c>
      <c r="H467" s="243">
        <v>4791670</v>
      </c>
      <c r="I467" s="184" t="e">
        <f>VLOOKUP(LEFT(C467,6),#REF!,3,0)</f>
        <v>#REF!</v>
      </c>
    </row>
    <row r="468" spans="1:9" ht="13.2" x14ac:dyDescent="0.25">
      <c r="A468" s="176">
        <f t="shared" si="10"/>
        <v>4817935.9843090484</v>
      </c>
      <c r="B468" s="243" t="s">
        <v>1170</v>
      </c>
      <c r="C468" s="258" t="s">
        <v>566</v>
      </c>
      <c r="D468" s="243" t="s">
        <v>1171</v>
      </c>
      <c r="E468" s="243" t="s">
        <v>283</v>
      </c>
      <c r="F468" s="243" t="s">
        <v>268</v>
      </c>
      <c r="G468" s="243">
        <v>502400</v>
      </c>
      <c r="H468" s="243">
        <v>4791670</v>
      </c>
      <c r="I468" s="184" t="e">
        <f>VLOOKUP(LEFT(C468,6),#REF!,3,0)</f>
        <v>#REF!</v>
      </c>
    </row>
    <row r="469" spans="1:9" ht="13.2" x14ac:dyDescent="0.25">
      <c r="A469" s="176">
        <f t="shared" si="10"/>
        <v>4817935.9843090484</v>
      </c>
      <c r="B469" s="243" t="s">
        <v>1170</v>
      </c>
      <c r="C469" s="258" t="s">
        <v>233</v>
      </c>
      <c r="D469" s="243" t="s">
        <v>1171</v>
      </c>
      <c r="E469" s="243" t="s">
        <v>283</v>
      </c>
      <c r="F469" s="243" t="s">
        <v>268</v>
      </c>
      <c r="G469" s="243">
        <v>502400</v>
      </c>
      <c r="H469" s="243">
        <v>4791670</v>
      </c>
      <c r="I469" s="184" t="e">
        <f>VLOOKUP(LEFT(C469,6),#REF!,3,0)</f>
        <v>#REF!</v>
      </c>
    </row>
    <row r="470" spans="1:9" ht="13.2" x14ac:dyDescent="0.25">
      <c r="A470" s="176">
        <f t="shared" si="10"/>
        <v>4817935.9843090484</v>
      </c>
      <c r="B470" s="243" t="s">
        <v>1170</v>
      </c>
      <c r="C470" s="258" t="s">
        <v>567</v>
      </c>
      <c r="D470" s="243" t="s">
        <v>1171</v>
      </c>
      <c r="E470" s="243" t="s">
        <v>283</v>
      </c>
      <c r="F470" s="243" t="s">
        <v>268</v>
      </c>
      <c r="G470" s="243">
        <v>502400</v>
      </c>
      <c r="H470" s="243">
        <v>4791670</v>
      </c>
      <c r="I470" s="184" t="e">
        <f>VLOOKUP(LEFT(C470,6),#REF!,3,0)</f>
        <v>#REF!</v>
      </c>
    </row>
    <row r="471" spans="1:9" ht="13.2" x14ac:dyDescent="0.25">
      <c r="A471" s="176">
        <f t="shared" si="10"/>
        <v>4817935.9843090484</v>
      </c>
      <c r="B471" s="243" t="s">
        <v>1170</v>
      </c>
      <c r="C471" s="258" t="s">
        <v>386</v>
      </c>
      <c r="D471" s="243" t="s">
        <v>1171</v>
      </c>
      <c r="E471" s="243" t="s">
        <v>283</v>
      </c>
      <c r="F471" s="243" t="s">
        <v>268</v>
      </c>
      <c r="G471" s="243">
        <v>502400</v>
      </c>
      <c r="H471" s="243">
        <v>4791670</v>
      </c>
      <c r="I471" s="184" t="e">
        <f>VLOOKUP(LEFT(C471,6),#REF!,3,0)</f>
        <v>#REF!</v>
      </c>
    </row>
    <row r="472" spans="1:9" ht="13.2" x14ac:dyDescent="0.25">
      <c r="A472" s="176">
        <f t="shared" si="10"/>
        <v>4817935.9843090484</v>
      </c>
      <c r="B472" s="243" t="s">
        <v>1170</v>
      </c>
      <c r="C472" s="258" t="s">
        <v>387</v>
      </c>
      <c r="D472" s="243" t="s">
        <v>1171</v>
      </c>
      <c r="E472" s="243" t="s">
        <v>283</v>
      </c>
      <c r="F472" s="243" t="s">
        <v>268</v>
      </c>
      <c r="G472" s="243">
        <v>502400</v>
      </c>
      <c r="H472" s="243">
        <v>4791670</v>
      </c>
      <c r="I472" s="184" t="e">
        <f>VLOOKUP(LEFT(C472,6),#REF!,3,0)</f>
        <v>#REF!</v>
      </c>
    </row>
    <row r="473" spans="1:9" ht="13.2" x14ac:dyDescent="0.25">
      <c r="A473" s="176">
        <f t="shared" si="10"/>
        <v>4817935.9843090484</v>
      </c>
      <c r="B473" s="243" t="s">
        <v>1170</v>
      </c>
      <c r="C473" s="258" t="s">
        <v>367</v>
      </c>
      <c r="D473" s="243" t="s">
        <v>1171</v>
      </c>
      <c r="E473" s="243" t="s">
        <v>283</v>
      </c>
      <c r="F473" s="243" t="s">
        <v>268</v>
      </c>
      <c r="G473" s="243">
        <v>502400</v>
      </c>
      <c r="H473" s="243">
        <v>4791670</v>
      </c>
      <c r="I473" s="184" t="e">
        <f>VLOOKUP(LEFT(C473,6),#REF!,3,0)</f>
        <v>#REF!</v>
      </c>
    </row>
    <row r="474" spans="1:9" ht="13.2" x14ac:dyDescent="0.25">
      <c r="A474" s="176">
        <f t="shared" si="10"/>
        <v>4817935.9843090484</v>
      </c>
      <c r="B474" s="243" t="s">
        <v>1170</v>
      </c>
      <c r="C474" s="258" t="s">
        <v>568</v>
      </c>
      <c r="D474" s="243" t="s">
        <v>1171</v>
      </c>
      <c r="E474" s="243" t="s">
        <v>283</v>
      </c>
      <c r="F474" s="243" t="s">
        <v>268</v>
      </c>
      <c r="G474" s="243">
        <v>502400</v>
      </c>
      <c r="H474" s="243">
        <v>4791670</v>
      </c>
      <c r="I474" s="184" t="e">
        <f>VLOOKUP(LEFT(C474,6),#REF!,3,0)</f>
        <v>#REF!</v>
      </c>
    </row>
    <row r="475" spans="1:9" ht="13.2" x14ac:dyDescent="0.25">
      <c r="A475" s="176">
        <f t="shared" si="10"/>
        <v>4817935.9843090484</v>
      </c>
      <c r="B475" s="243" t="s">
        <v>1170</v>
      </c>
      <c r="C475" s="258" t="s">
        <v>569</v>
      </c>
      <c r="D475" s="243" t="s">
        <v>1171</v>
      </c>
      <c r="E475" s="243" t="s">
        <v>283</v>
      </c>
      <c r="F475" s="243" t="s">
        <v>268</v>
      </c>
      <c r="G475" s="243">
        <v>502400</v>
      </c>
      <c r="H475" s="243">
        <v>4791670</v>
      </c>
      <c r="I475" s="184" t="e">
        <f>VLOOKUP(LEFT(C475,6),#REF!,3,0)</f>
        <v>#REF!</v>
      </c>
    </row>
    <row r="476" spans="1:9" ht="13.2" x14ac:dyDescent="0.25">
      <c r="A476" s="176">
        <f t="shared" si="10"/>
        <v>4817935.9843090484</v>
      </c>
      <c r="B476" s="243" t="s">
        <v>1170</v>
      </c>
      <c r="C476" s="258" t="s">
        <v>570</v>
      </c>
      <c r="D476" s="243" t="s">
        <v>1171</v>
      </c>
      <c r="E476" s="243" t="s">
        <v>283</v>
      </c>
      <c r="F476" s="243" t="s">
        <v>268</v>
      </c>
      <c r="G476" s="243">
        <v>502400</v>
      </c>
      <c r="H476" s="243">
        <v>4791670</v>
      </c>
      <c r="I476" s="184" t="e">
        <f>VLOOKUP(LEFT(C476,6),#REF!,3,0)</f>
        <v>#REF!</v>
      </c>
    </row>
    <row r="477" spans="1:9" ht="13.2" x14ac:dyDescent="0.25">
      <c r="A477" s="176">
        <f t="shared" si="10"/>
        <v>4816473.723367854</v>
      </c>
      <c r="B477" s="251" t="s">
        <v>919</v>
      </c>
      <c r="C477" s="257" t="s">
        <v>455</v>
      </c>
      <c r="D477" s="251" t="s">
        <v>571</v>
      </c>
      <c r="E477" s="251" t="s">
        <v>283</v>
      </c>
      <c r="F477" s="251" t="s">
        <v>268</v>
      </c>
      <c r="G477" s="251">
        <v>505278</v>
      </c>
      <c r="H477" s="251">
        <v>4789897</v>
      </c>
      <c r="I477" s="184" t="e">
        <f>VLOOKUP(LEFT(C477,6),#REF!,3,0)</f>
        <v>#REF!</v>
      </c>
    </row>
    <row r="478" spans="1:9" ht="13.2" x14ac:dyDescent="0.25">
      <c r="A478" s="176">
        <f t="shared" si="10"/>
        <v>4816473.723367854</v>
      </c>
      <c r="B478" s="251" t="s">
        <v>919</v>
      </c>
      <c r="C478" s="257" t="s">
        <v>456</v>
      </c>
      <c r="D478" s="251" t="s">
        <v>571</v>
      </c>
      <c r="E478" s="251" t="s">
        <v>283</v>
      </c>
      <c r="F478" s="251" t="s">
        <v>268</v>
      </c>
      <c r="G478" s="251">
        <v>505278</v>
      </c>
      <c r="H478" s="251">
        <v>4789897</v>
      </c>
      <c r="I478" s="184" t="e">
        <f>VLOOKUP(LEFT(C478,6),#REF!,3,0)</f>
        <v>#REF!</v>
      </c>
    </row>
    <row r="479" spans="1:9" ht="13.2" x14ac:dyDescent="0.25">
      <c r="A479" s="176">
        <f t="shared" si="10"/>
        <v>4816473.723367854</v>
      </c>
      <c r="B479" s="251" t="s">
        <v>919</v>
      </c>
      <c r="C479" s="257" t="s">
        <v>572</v>
      </c>
      <c r="D479" s="251" t="s">
        <v>571</v>
      </c>
      <c r="E479" s="251" t="s">
        <v>283</v>
      </c>
      <c r="F479" s="251" t="s">
        <v>268</v>
      </c>
      <c r="G479" s="251">
        <v>505278</v>
      </c>
      <c r="H479" s="251">
        <v>4789897</v>
      </c>
      <c r="I479" s="184" t="e">
        <f>VLOOKUP(LEFT(C479,6),#REF!,3,0)</f>
        <v>#REF!</v>
      </c>
    </row>
    <row r="480" spans="1:9" ht="13.2" x14ac:dyDescent="0.25">
      <c r="A480" s="176">
        <f t="shared" si="10"/>
        <v>4816473.723367854</v>
      </c>
      <c r="B480" s="251" t="s">
        <v>919</v>
      </c>
      <c r="C480" s="257" t="s">
        <v>457</v>
      </c>
      <c r="D480" s="251" t="s">
        <v>571</v>
      </c>
      <c r="E480" s="251" t="s">
        <v>283</v>
      </c>
      <c r="F480" s="251" t="s">
        <v>268</v>
      </c>
      <c r="G480" s="251">
        <v>505278</v>
      </c>
      <c r="H480" s="251">
        <v>4789897</v>
      </c>
      <c r="I480" s="184" t="e">
        <f>VLOOKUP(LEFT(C480,6),#REF!,3,0)</f>
        <v>#REF!</v>
      </c>
    </row>
    <row r="481" spans="1:9" ht="13.2" x14ac:dyDescent="0.25">
      <c r="A481" s="176">
        <f t="shared" si="10"/>
        <v>4816473.723367854</v>
      </c>
      <c r="B481" s="251" t="s">
        <v>919</v>
      </c>
      <c r="C481" s="257" t="s">
        <v>573</v>
      </c>
      <c r="D481" s="251" t="s">
        <v>571</v>
      </c>
      <c r="E481" s="251" t="s">
        <v>283</v>
      </c>
      <c r="F481" s="251" t="s">
        <v>268</v>
      </c>
      <c r="G481" s="251">
        <v>505278</v>
      </c>
      <c r="H481" s="251">
        <v>4789897</v>
      </c>
      <c r="I481" s="184" t="e">
        <f>VLOOKUP(LEFT(C481,6),#REF!,3,0)</f>
        <v>#REF!</v>
      </c>
    </row>
    <row r="482" spans="1:9" ht="13.2" x14ac:dyDescent="0.25">
      <c r="A482" s="176">
        <f t="shared" si="10"/>
        <v>4816473.723367854</v>
      </c>
      <c r="B482" s="251" t="s">
        <v>919</v>
      </c>
      <c r="C482" s="257" t="s">
        <v>574</v>
      </c>
      <c r="D482" s="251" t="s">
        <v>571</v>
      </c>
      <c r="E482" s="251" t="s">
        <v>283</v>
      </c>
      <c r="F482" s="251" t="s">
        <v>268</v>
      </c>
      <c r="G482" s="251">
        <v>505278</v>
      </c>
      <c r="H482" s="251">
        <v>4789897</v>
      </c>
      <c r="I482" s="184" t="e">
        <f>VLOOKUP(LEFT(C482,6),#REF!,3,0)</f>
        <v>#REF!</v>
      </c>
    </row>
    <row r="483" spans="1:9" ht="13.2" x14ac:dyDescent="0.25">
      <c r="A483" s="176">
        <f t="shared" si="10"/>
        <v>4816473.723367854</v>
      </c>
      <c r="B483" s="251" t="s">
        <v>919</v>
      </c>
      <c r="C483" s="257" t="s">
        <v>575</v>
      </c>
      <c r="D483" s="251" t="s">
        <v>571</v>
      </c>
      <c r="E483" s="251" t="s">
        <v>283</v>
      </c>
      <c r="F483" s="251" t="s">
        <v>268</v>
      </c>
      <c r="G483" s="251">
        <v>505278</v>
      </c>
      <c r="H483" s="251">
        <v>4789897</v>
      </c>
      <c r="I483" s="184" t="e">
        <f>VLOOKUP(LEFT(C483,6),#REF!,3,0)</f>
        <v>#REF!</v>
      </c>
    </row>
    <row r="484" spans="1:9" ht="13.2" x14ac:dyDescent="0.25">
      <c r="A484" s="176">
        <f t="shared" si="10"/>
        <v>4816473.723367854</v>
      </c>
      <c r="B484" s="251" t="s">
        <v>919</v>
      </c>
      <c r="C484" s="257" t="s">
        <v>458</v>
      </c>
      <c r="D484" s="251" t="s">
        <v>571</v>
      </c>
      <c r="E484" s="251" t="s">
        <v>283</v>
      </c>
      <c r="F484" s="251" t="s">
        <v>268</v>
      </c>
      <c r="G484" s="251">
        <v>505278</v>
      </c>
      <c r="H484" s="251">
        <v>4789897</v>
      </c>
      <c r="I484" s="184" t="e">
        <f>VLOOKUP(LEFT(C484,6),#REF!,3,0)</f>
        <v>#REF!</v>
      </c>
    </row>
    <row r="485" spans="1:9" ht="13.2" x14ac:dyDescent="0.25">
      <c r="A485" s="176">
        <f t="shared" si="10"/>
        <v>4816473.723367854</v>
      </c>
      <c r="B485" s="251" t="s">
        <v>919</v>
      </c>
      <c r="C485" s="257" t="s">
        <v>459</v>
      </c>
      <c r="D485" s="251" t="s">
        <v>571</v>
      </c>
      <c r="E485" s="251" t="s">
        <v>283</v>
      </c>
      <c r="F485" s="251" t="s">
        <v>268</v>
      </c>
      <c r="G485" s="251">
        <v>505278</v>
      </c>
      <c r="H485" s="251">
        <v>4789897</v>
      </c>
      <c r="I485" s="184" t="e">
        <f>VLOOKUP(LEFT(C485,6),#REF!,3,0)</f>
        <v>#REF!</v>
      </c>
    </row>
    <row r="486" spans="1:9" ht="13.2" x14ac:dyDescent="0.25">
      <c r="A486" s="176">
        <f t="shared" si="10"/>
        <v>4816473.723367854</v>
      </c>
      <c r="B486" s="251" t="s">
        <v>919</v>
      </c>
      <c r="C486" s="257" t="s">
        <v>576</v>
      </c>
      <c r="D486" s="251" t="s">
        <v>571</v>
      </c>
      <c r="E486" s="251" t="s">
        <v>283</v>
      </c>
      <c r="F486" s="251" t="s">
        <v>268</v>
      </c>
      <c r="G486" s="251">
        <v>505278</v>
      </c>
      <c r="H486" s="251">
        <v>4789897</v>
      </c>
      <c r="I486" s="184" t="e">
        <f>VLOOKUP(LEFT(C486,6),#REF!,3,0)</f>
        <v>#REF!</v>
      </c>
    </row>
    <row r="487" spans="1:9" ht="13.2" x14ac:dyDescent="0.25">
      <c r="A487" s="176">
        <f t="shared" si="10"/>
        <v>4816473.723367854</v>
      </c>
      <c r="B487" s="251" t="s">
        <v>919</v>
      </c>
      <c r="C487" s="257" t="s">
        <v>368</v>
      </c>
      <c r="D487" s="251" t="s">
        <v>571</v>
      </c>
      <c r="E487" s="251" t="s">
        <v>283</v>
      </c>
      <c r="F487" s="251" t="s">
        <v>268</v>
      </c>
      <c r="G487" s="251">
        <v>505278</v>
      </c>
      <c r="H487" s="251">
        <v>4789897</v>
      </c>
      <c r="I487" s="184" t="e">
        <f>VLOOKUP(LEFT(C487,6),#REF!,3,0)</f>
        <v>#REF!</v>
      </c>
    </row>
    <row r="488" spans="1:9" ht="13.2" x14ac:dyDescent="0.25">
      <c r="A488" s="176">
        <f t="shared" si="10"/>
        <v>4816473.723367854</v>
      </c>
      <c r="B488" s="251" t="s">
        <v>919</v>
      </c>
      <c r="C488" s="257" t="s">
        <v>577</v>
      </c>
      <c r="D488" s="251" t="s">
        <v>571</v>
      </c>
      <c r="E488" s="251" t="s">
        <v>283</v>
      </c>
      <c r="F488" s="251" t="s">
        <v>268</v>
      </c>
      <c r="G488" s="251">
        <v>505278</v>
      </c>
      <c r="H488" s="251">
        <v>4789897</v>
      </c>
      <c r="I488" s="184" t="e">
        <f>VLOOKUP(LEFT(C488,6),#REF!,3,0)</f>
        <v>#REF!</v>
      </c>
    </row>
    <row r="489" spans="1:9" ht="13.2" x14ac:dyDescent="0.25">
      <c r="A489" s="176">
        <f t="shared" si="10"/>
        <v>4816473.723367854</v>
      </c>
      <c r="B489" s="251" t="s">
        <v>919</v>
      </c>
      <c r="C489" s="257" t="s">
        <v>578</v>
      </c>
      <c r="D489" s="251" t="s">
        <v>571</v>
      </c>
      <c r="E489" s="251" t="s">
        <v>283</v>
      </c>
      <c r="F489" s="251" t="s">
        <v>268</v>
      </c>
      <c r="G489" s="251">
        <v>505278</v>
      </c>
      <c r="H489" s="251">
        <v>4789897</v>
      </c>
      <c r="I489" s="184" t="e">
        <f>VLOOKUP(LEFT(C489,6),#REF!,3,0)</f>
        <v>#REF!</v>
      </c>
    </row>
    <row r="490" spans="1:9" ht="13.2" x14ac:dyDescent="0.25">
      <c r="A490" s="176">
        <f t="shared" si="10"/>
        <v>4816473.723367854</v>
      </c>
      <c r="B490" s="251" t="s">
        <v>919</v>
      </c>
      <c r="C490" s="257" t="s">
        <v>369</v>
      </c>
      <c r="D490" s="251" t="s">
        <v>571</v>
      </c>
      <c r="E490" s="251" t="s">
        <v>283</v>
      </c>
      <c r="F490" s="251" t="s">
        <v>268</v>
      </c>
      <c r="G490" s="251">
        <v>505278</v>
      </c>
      <c r="H490" s="251">
        <v>4789897</v>
      </c>
      <c r="I490" s="184" t="e">
        <f>VLOOKUP(LEFT(C490,6),#REF!,3,0)</f>
        <v>#REF!</v>
      </c>
    </row>
    <row r="491" spans="1:9" ht="13.2" x14ac:dyDescent="0.25">
      <c r="A491" s="176">
        <f t="shared" si="10"/>
        <v>4816473.723367854</v>
      </c>
      <c r="B491" s="251" t="s">
        <v>919</v>
      </c>
      <c r="C491" s="257" t="s">
        <v>579</v>
      </c>
      <c r="D491" s="251" t="s">
        <v>571</v>
      </c>
      <c r="E491" s="251" t="s">
        <v>283</v>
      </c>
      <c r="F491" s="251" t="s">
        <v>268</v>
      </c>
      <c r="G491" s="251">
        <v>505278</v>
      </c>
      <c r="H491" s="251">
        <v>4789897</v>
      </c>
      <c r="I491" s="184" t="e">
        <f>VLOOKUP(LEFT(C491,6),#REF!,3,0)</f>
        <v>#REF!</v>
      </c>
    </row>
    <row r="492" spans="1:9" ht="13.2" x14ac:dyDescent="0.25">
      <c r="A492" s="176">
        <f t="shared" si="10"/>
        <v>4816473.723367854</v>
      </c>
      <c r="B492" s="251" t="s">
        <v>919</v>
      </c>
      <c r="C492" s="257" t="s">
        <v>460</v>
      </c>
      <c r="D492" s="251" t="s">
        <v>571</v>
      </c>
      <c r="E492" s="251" t="s">
        <v>283</v>
      </c>
      <c r="F492" s="251" t="s">
        <v>268</v>
      </c>
      <c r="G492" s="251">
        <v>505278</v>
      </c>
      <c r="H492" s="251">
        <v>4789897</v>
      </c>
      <c r="I492" s="184" t="e">
        <f>VLOOKUP(LEFT(C492,6),#REF!,3,0)</f>
        <v>#REF!</v>
      </c>
    </row>
    <row r="493" spans="1:9" ht="13.2" x14ac:dyDescent="0.25">
      <c r="A493" s="176">
        <f t="shared" si="10"/>
        <v>4816473.723367854</v>
      </c>
      <c r="B493" s="251" t="s">
        <v>919</v>
      </c>
      <c r="C493" s="257" t="s">
        <v>580</v>
      </c>
      <c r="D493" s="251" t="s">
        <v>571</v>
      </c>
      <c r="E493" s="251" t="s">
        <v>283</v>
      </c>
      <c r="F493" s="251" t="s">
        <v>268</v>
      </c>
      <c r="G493" s="251">
        <v>505278</v>
      </c>
      <c r="H493" s="251">
        <v>4789897</v>
      </c>
      <c r="I493" s="184" t="e">
        <f>VLOOKUP(LEFT(C493,6),#REF!,3,0)</f>
        <v>#REF!</v>
      </c>
    </row>
    <row r="494" spans="1:9" ht="13.2" x14ac:dyDescent="0.25">
      <c r="A494" s="176">
        <f t="shared" si="10"/>
        <v>4816473.723367854</v>
      </c>
      <c r="B494" s="251" t="s">
        <v>919</v>
      </c>
      <c r="C494" s="257" t="s">
        <v>464</v>
      </c>
      <c r="D494" s="251" t="s">
        <v>571</v>
      </c>
      <c r="E494" s="251" t="s">
        <v>283</v>
      </c>
      <c r="F494" s="251" t="s">
        <v>268</v>
      </c>
      <c r="G494" s="251">
        <v>505278</v>
      </c>
      <c r="H494" s="251">
        <v>4789897</v>
      </c>
      <c r="I494" s="184" t="e">
        <f>VLOOKUP(LEFT(C494,6),#REF!,3,0)</f>
        <v>#REF!</v>
      </c>
    </row>
    <row r="495" spans="1:9" ht="13.2" x14ac:dyDescent="0.25">
      <c r="A495" s="176">
        <f t="shared" si="10"/>
        <v>4816473.723367854</v>
      </c>
      <c r="B495" s="251" t="s">
        <v>919</v>
      </c>
      <c r="C495" s="257" t="s">
        <v>581</v>
      </c>
      <c r="D495" s="251" t="s">
        <v>571</v>
      </c>
      <c r="E495" s="251" t="s">
        <v>283</v>
      </c>
      <c r="F495" s="251" t="s">
        <v>268</v>
      </c>
      <c r="G495" s="251">
        <v>505278</v>
      </c>
      <c r="H495" s="251">
        <v>4789897</v>
      </c>
      <c r="I495" s="184" t="e">
        <f>VLOOKUP(LEFT(C495,6),#REF!,3,0)</f>
        <v>#REF!</v>
      </c>
    </row>
    <row r="496" spans="1:9" ht="13.2" x14ac:dyDescent="0.25">
      <c r="A496" s="176">
        <f t="shared" si="10"/>
        <v>4816473.723367854</v>
      </c>
      <c r="B496" s="251" t="s">
        <v>919</v>
      </c>
      <c r="C496" s="257" t="s">
        <v>582</v>
      </c>
      <c r="D496" s="251" t="s">
        <v>571</v>
      </c>
      <c r="E496" s="251" t="s">
        <v>283</v>
      </c>
      <c r="F496" s="251" t="s">
        <v>268</v>
      </c>
      <c r="G496" s="251">
        <v>505278</v>
      </c>
      <c r="H496" s="251">
        <v>4789897</v>
      </c>
      <c r="I496" s="184" t="e">
        <f>VLOOKUP(LEFT(C496,6),#REF!,3,0)</f>
        <v>#REF!</v>
      </c>
    </row>
    <row r="497" spans="1:9" ht="13.2" x14ac:dyDescent="0.25">
      <c r="A497" s="176">
        <f t="shared" si="10"/>
        <v>4816473.723367854</v>
      </c>
      <c r="B497" s="251" t="s">
        <v>919</v>
      </c>
      <c r="C497" s="257" t="s">
        <v>370</v>
      </c>
      <c r="D497" s="251" t="s">
        <v>571</v>
      </c>
      <c r="E497" s="251" t="s">
        <v>283</v>
      </c>
      <c r="F497" s="251" t="s">
        <v>268</v>
      </c>
      <c r="G497" s="251">
        <v>505278</v>
      </c>
      <c r="H497" s="251">
        <v>4789897</v>
      </c>
      <c r="I497" s="184" t="e">
        <f>VLOOKUP(LEFT(C497,6),#REF!,3,0)</f>
        <v>#REF!</v>
      </c>
    </row>
    <row r="498" spans="1:9" ht="13.2" x14ac:dyDescent="0.25">
      <c r="A498" s="176">
        <f t="shared" si="10"/>
        <v>4816473.723367854</v>
      </c>
      <c r="B498" s="251" t="s">
        <v>919</v>
      </c>
      <c r="C498" s="257" t="s">
        <v>583</v>
      </c>
      <c r="D498" s="251" t="s">
        <v>571</v>
      </c>
      <c r="E498" s="251" t="s">
        <v>283</v>
      </c>
      <c r="F498" s="251" t="s">
        <v>268</v>
      </c>
      <c r="G498" s="251">
        <v>505278</v>
      </c>
      <c r="H498" s="251">
        <v>4789897</v>
      </c>
      <c r="I498" s="184" t="e">
        <f>VLOOKUP(LEFT(C498,6),#REF!,3,0)</f>
        <v>#REF!</v>
      </c>
    </row>
    <row r="499" spans="1:9" ht="13.2" x14ac:dyDescent="0.25">
      <c r="A499" s="176">
        <f t="shared" si="10"/>
        <v>4816473.723367854</v>
      </c>
      <c r="B499" s="251" t="s">
        <v>919</v>
      </c>
      <c r="C499" s="257" t="s">
        <v>584</v>
      </c>
      <c r="D499" s="251" t="s">
        <v>571</v>
      </c>
      <c r="E499" s="251" t="s">
        <v>283</v>
      </c>
      <c r="F499" s="251" t="s">
        <v>268</v>
      </c>
      <c r="G499" s="251">
        <v>505278</v>
      </c>
      <c r="H499" s="251">
        <v>4789897</v>
      </c>
      <c r="I499" s="184" t="e">
        <f>VLOOKUP(LEFT(C499,6),#REF!,3,0)</f>
        <v>#REF!</v>
      </c>
    </row>
    <row r="500" spans="1:9" ht="13.2" x14ac:dyDescent="0.25">
      <c r="A500" s="176">
        <f t="shared" si="10"/>
        <v>4816473.723367854</v>
      </c>
      <c r="B500" s="251" t="s">
        <v>919</v>
      </c>
      <c r="C500" s="257" t="s">
        <v>471</v>
      </c>
      <c r="D500" s="251" t="s">
        <v>571</v>
      </c>
      <c r="E500" s="251" t="s">
        <v>283</v>
      </c>
      <c r="F500" s="251" t="s">
        <v>268</v>
      </c>
      <c r="G500" s="251">
        <v>505278</v>
      </c>
      <c r="H500" s="251">
        <v>4789897</v>
      </c>
      <c r="I500" s="184" t="e">
        <f>VLOOKUP(LEFT(C500,6),#REF!,3,0)</f>
        <v>#REF!</v>
      </c>
    </row>
    <row r="501" spans="1:9" ht="13.2" x14ac:dyDescent="0.25">
      <c r="A501" s="176">
        <f t="shared" si="10"/>
        <v>4816473.723367854</v>
      </c>
      <c r="B501" s="251" t="s">
        <v>919</v>
      </c>
      <c r="C501" s="257" t="s">
        <v>473</v>
      </c>
      <c r="D501" s="251" t="s">
        <v>571</v>
      </c>
      <c r="E501" s="251" t="s">
        <v>283</v>
      </c>
      <c r="F501" s="251" t="s">
        <v>268</v>
      </c>
      <c r="G501" s="251">
        <v>505278</v>
      </c>
      <c r="H501" s="251">
        <v>4789897</v>
      </c>
      <c r="I501" s="184" t="e">
        <f>VLOOKUP(LEFT(C501,6),#REF!,3,0)</f>
        <v>#REF!</v>
      </c>
    </row>
    <row r="502" spans="1:9" ht="13.2" x14ac:dyDescent="0.25">
      <c r="A502" s="176">
        <f t="shared" si="10"/>
        <v>4816473.723367854</v>
      </c>
      <c r="B502" s="251" t="s">
        <v>919</v>
      </c>
      <c r="C502" s="257" t="s">
        <v>585</v>
      </c>
      <c r="D502" s="251" t="s">
        <v>571</v>
      </c>
      <c r="E502" s="251" t="s">
        <v>283</v>
      </c>
      <c r="F502" s="251" t="s">
        <v>268</v>
      </c>
      <c r="G502" s="251">
        <v>505278</v>
      </c>
      <c r="H502" s="251">
        <v>4789897</v>
      </c>
      <c r="I502" s="184" t="e">
        <f>VLOOKUP(LEFT(C502,6),#REF!,3,0)</f>
        <v>#REF!</v>
      </c>
    </row>
    <row r="503" spans="1:9" ht="13.2" x14ac:dyDescent="0.25">
      <c r="A503" s="176">
        <f t="shared" si="10"/>
        <v>4816473.723367854</v>
      </c>
      <c r="B503" s="251" t="s">
        <v>919</v>
      </c>
      <c r="C503" s="257" t="s">
        <v>586</v>
      </c>
      <c r="D503" s="251" t="s">
        <v>571</v>
      </c>
      <c r="E503" s="251" t="s">
        <v>283</v>
      </c>
      <c r="F503" s="251" t="s">
        <v>268</v>
      </c>
      <c r="G503" s="251">
        <v>505278</v>
      </c>
      <c r="H503" s="251">
        <v>4789897</v>
      </c>
      <c r="I503" s="184" t="e">
        <f>VLOOKUP(LEFT(C503,6),#REF!,3,0)</f>
        <v>#REF!</v>
      </c>
    </row>
    <row r="504" spans="1:9" ht="13.2" x14ac:dyDescent="0.25">
      <c r="A504" s="176">
        <f t="shared" si="10"/>
        <v>4816473.723367854</v>
      </c>
      <c r="B504" s="251" t="s">
        <v>919</v>
      </c>
      <c r="C504" s="257" t="s">
        <v>414</v>
      </c>
      <c r="D504" s="251" t="s">
        <v>571</v>
      </c>
      <c r="E504" s="251" t="s">
        <v>283</v>
      </c>
      <c r="F504" s="251" t="s">
        <v>268</v>
      </c>
      <c r="G504" s="251">
        <v>505278</v>
      </c>
      <c r="H504" s="251">
        <v>4789897</v>
      </c>
      <c r="I504" s="184" t="e">
        <f>VLOOKUP(LEFT(C504,6),#REF!,3,0)</f>
        <v>#REF!</v>
      </c>
    </row>
    <row r="505" spans="1:9" ht="13.2" x14ac:dyDescent="0.25">
      <c r="A505" s="176">
        <f t="shared" si="10"/>
        <v>4816473.723367854</v>
      </c>
      <c r="B505" s="251" t="s">
        <v>919</v>
      </c>
      <c r="C505" s="257" t="s">
        <v>371</v>
      </c>
      <c r="D505" s="251" t="s">
        <v>571</v>
      </c>
      <c r="E505" s="251" t="s">
        <v>283</v>
      </c>
      <c r="F505" s="251" t="s">
        <v>268</v>
      </c>
      <c r="G505" s="251">
        <v>505278</v>
      </c>
      <c r="H505" s="251">
        <v>4789897</v>
      </c>
      <c r="I505" s="184" t="e">
        <f>VLOOKUP(LEFT(C505,6),#REF!,3,0)</f>
        <v>#REF!</v>
      </c>
    </row>
    <row r="506" spans="1:9" ht="13.2" x14ac:dyDescent="0.25">
      <c r="A506" s="176">
        <f t="shared" si="10"/>
        <v>4816473.723367854</v>
      </c>
      <c r="B506" s="251" t="s">
        <v>919</v>
      </c>
      <c r="C506" s="257" t="s">
        <v>478</v>
      </c>
      <c r="D506" s="251" t="s">
        <v>571</v>
      </c>
      <c r="E506" s="251" t="s">
        <v>283</v>
      </c>
      <c r="F506" s="251" t="s">
        <v>268</v>
      </c>
      <c r="G506" s="251">
        <v>505278</v>
      </c>
      <c r="H506" s="251">
        <v>4789897</v>
      </c>
      <c r="I506" s="184" t="e">
        <f>VLOOKUP(LEFT(C506,6),#REF!,3,0)</f>
        <v>#REF!</v>
      </c>
    </row>
    <row r="507" spans="1:9" ht="13.2" x14ac:dyDescent="0.25">
      <c r="A507" s="176">
        <f t="shared" si="10"/>
        <v>4816473.723367854</v>
      </c>
      <c r="B507" s="251" t="s">
        <v>919</v>
      </c>
      <c r="C507" s="257" t="s">
        <v>416</v>
      </c>
      <c r="D507" s="251" t="s">
        <v>571</v>
      </c>
      <c r="E507" s="251" t="s">
        <v>283</v>
      </c>
      <c r="F507" s="251" t="s">
        <v>268</v>
      </c>
      <c r="G507" s="251">
        <v>505278</v>
      </c>
      <c r="H507" s="251">
        <v>4789897</v>
      </c>
      <c r="I507" s="184" t="e">
        <f>VLOOKUP(LEFT(C507,6),#REF!,3,0)</f>
        <v>#REF!</v>
      </c>
    </row>
    <row r="508" spans="1:9" ht="13.2" x14ac:dyDescent="0.25">
      <c r="A508" s="176">
        <f t="shared" si="10"/>
        <v>4816473.723367854</v>
      </c>
      <c r="B508" s="251" t="s">
        <v>919</v>
      </c>
      <c r="C508" s="257" t="s">
        <v>480</v>
      </c>
      <c r="D508" s="251" t="s">
        <v>571</v>
      </c>
      <c r="E508" s="251" t="s">
        <v>283</v>
      </c>
      <c r="F508" s="251" t="s">
        <v>268</v>
      </c>
      <c r="G508" s="251">
        <v>505278</v>
      </c>
      <c r="H508" s="251">
        <v>4789897</v>
      </c>
      <c r="I508" s="184" t="e">
        <f>VLOOKUP(LEFT(C508,6),#REF!,3,0)</f>
        <v>#REF!</v>
      </c>
    </row>
    <row r="509" spans="1:9" ht="13.2" x14ac:dyDescent="0.25">
      <c r="A509" s="176">
        <f t="shared" si="10"/>
        <v>4816473.723367854</v>
      </c>
      <c r="B509" s="251" t="s">
        <v>919</v>
      </c>
      <c r="C509" s="257" t="s">
        <v>587</v>
      </c>
      <c r="D509" s="251" t="s">
        <v>571</v>
      </c>
      <c r="E509" s="251" t="s">
        <v>283</v>
      </c>
      <c r="F509" s="251" t="s">
        <v>268</v>
      </c>
      <c r="G509" s="251">
        <v>505278</v>
      </c>
      <c r="H509" s="251">
        <v>4789897</v>
      </c>
      <c r="I509" s="184" t="e">
        <f>VLOOKUP(LEFT(C509,6),#REF!,3,0)</f>
        <v>#REF!</v>
      </c>
    </row>
    <row r="510" spans="1:9" ht="13.2" x14ac:dyDescent="0.25">
      <c r="A510" s="176">
        <f t="shared" si="10"/>
        <v>4816473.723367854</v>
      </c>
      <c r="B510" s="251" t="s">
        <v>919</v>
      </c>
      <c r="C510" s="257" t="s">
        <v>588</v>
      </c>
      <c r="D510" s="251" t="s">
        <v>571</v>
      </c>
      <c r="E510" s="251" t="s">
        <v>283</v>
      </c>
      <c r="F510" s="251" t="s">
        <v>268</v>
      </c>
      <c r="G510" s="251">
        <v>505278</v>
      </c>
      <c r="H510" s="251">
        <v>4789897</v>
      </c>
      <c r="I510" s="184" t="e">
        <f>VLOOKUP(LEFT(C510,6),#REF!,3,0)</f>
        <v>#REF!</v>
      </c>
    </row>
    <row r="511" spans="1:9" ht="13.2" x14ac:dyDescent="0.25">
      <c r="A511" s="176">
        <f t="shared" si="10"/>
        <v>4816473.723367854</v>
      </c>
      <c r="B511" s="251" t="s">
        <v>919</v>
      </c>
      <c r="C511" s="257" t="s">
        <v>481</v>
      </c>
      <c r="D511" s="251" t="s">
        <v>571</v>
      </c>
      <c r="E511" s="251" t="s">
        <v>283</v>
      </c>
      <c r="F511" s="251" t="s">
        <v>268</v>
      </c>
      <c r="G511" s="251">
        <v>505278</v>
      </c>
      <c r="H511" s="251">
        <v>4789897</v>
      </c>
      <c r="I511" s="184" t="e">
        <f>VLOOKUP(LEFT(C511,6),#REF!,3,0)</f>
        <v>#REF!</v>
      </c>
    </row>
    <row r="512" spans="1:9" ht="13.2" x14ac:dyDescent="0.25">
      <c r="A512" s="176">
        <f t="shared" ref="A512:A575" si="11">SQRT((G512-G$2)^2+(H512-H$2)^2)</f>
        <v>4816473.723367854</v>
      </c>
      <c r="B512" s="251" t="s">
        <v>919</v>
      </c>
      <c r="C512" s="257" t="s">
        <v>482</v>
      </c>
      <c r="D512" s="251" t="s">
        <v>571</v>
      </c>
      <c r="E512" s="251" t="s">
        <v>283</v>
      </c>
      <c r="F512" s="251" t="s">
        <v>268</v>
      </c>
      <c r="G512" s="251">
        <v>505278</v>
      </c>
      <c r="H512" s="251">
        <v>4789897</v>
      </c>
      <c r="I512" s="184" t="e">
        <f>VLOOKUP(LEFT(C512,6),#REF!,3,0)</f>
        <v>#REF!</v>
      </c>
    </row>
    <row r="513" spans="1:9" ht="13.2" x14ac:dyDescent="0.25">
      <c r="A513" s="176">
        <f t="shared" si="11"/>
        <v>4816473.723367854</v>
      </c>
      <c r="B513" s="251" t="s">
        <v>919</v>
      </c>
      <c r="C513" s="257" t="s">
        <v>483</v>
      </c>
      <c r="D513" s="251" t="s">
        <v>571</v>
      </c>
      <c r="E513" s="251" t="s">
        <v>283</v>
      </c>
      <c r="F513" s="251" t="s">
        <v>268</v>
      </c>
      <c r="G513" s="251">
        <v>505278</v>
      </c>
      <c r="H513" s="251">
        <v>4789897</v>
      </c>
      <c r="I513" s="184" t="e">
        <f>VLOOKUP(LEFT(C513,6),#REF!,3,0)</f>
        <v>#REF!</v>
      </c>
    </row>
    <row r="514" spans="1:9" ht="13.2" x14ac:dyDescent="0.25">
      <c r="A514" s="176">
        <f t="shared" si="11"/>
        <v>4816473.723367854</v>
      </c>
      <c r="B514" s="251" t="s">
        <v>919</v>
      </c>
      <c r="C514" s="257" t="s">
        <v>589</v>
      </c>
      <c r="D514" s="251" t="s">
        <v>571</v>
      </c>
      <c r="E514" s="251" t="s">
        <v>283</v>
      </c>
      <c r="F514" s="251" t="s">
        <v>268</v>
      </c>
      <c r="G514" s="251">
        <v>505278</v>
      </c>
      <c r="H514" s="251">
        <v>4789897</v>
      </c>
      <c r="I514" s="184" t="e">
        <f>VLOOKUP(LEFT(C514,6),#REF!,3,0)</f>
        <v>#REF!</v>
      </c>
    </row>
    <row r="515" spans="1:9" ht="13.2" x14ac:dyDescent="0.25">
      <c r="A515" s="176">
        <f t="shared" si="11"/>
        <v>4816473.723367854</v>
      </c>
      <c r="B515" s="251" t="s">
        <v>919</v>
      </c>
      <c r="C515" s="257" t="s">
        <v>484</v>
      </c>
      <c r="D515" s="251" t="s">
        <v>571</v>
      </c>
      <c r="E515" s="251" t="s">
        <v>283</v>
      </c>
      <c r="F515" s="251" t="s">
        <v>268</v>
      </c>
      <c r="G515" s="251">
        <v>505278</v>
      </c>
      <c r="H515" s="251">
        <v>4789897</v>
      </c>
      <c r="I515" s="184" t="e">
        <f>VLOOKUP(LEFT(C515,6),#REF!,3,0)</f>
        <v>#REF!</v>
      </c>
    </row>
    <row r="516" spans="1:9" ht="13.2" x14ac:dyDescent="0.25">
      <c r="A516" s="176">
        <f t="shared" si="11"/>
        <v>4816473.723367854</v>
      </c>
      <c r="B516" s="251" t="s">
        <v>919</v>
      </c>
      <c r="C516" s="257" t="s">
        <v>485</v>
      </c>
      <c r="D516" s="251" t="s">
        <v>571</v>
      </c>
      <c r="E516" s="251" t="s">
        <v>283</v>
      </c>
      <c r="F516" s="251" t="s">
        <v>268</v>
      </c>
      <c r="G516" s="251">
        <v>505278</v>
      </c>
      <c r="H516" s="251">
        <v>4789897</v>
      </c>
      <c r="I516" s="184" t="e">
        <f>VLOOKUP(LEFT(C516,6),#REF!,3,0)</f>
        <v>#REF!</v>
      </c>
    </row>
    <row r="517" spans="1:9" ht="13.2" x14ac:dyDescent="0.25">
      <c r="A517" s="176">
        <f t="shared" si="11"/>
        <v>4816473.723367854</v>
      </c>
      <c r="B517" s="251" t="s">
        <v>919</v>
      </c>
      <c r="C517" s="257" t="s">
        <v>486</v>
      </c>
      <c r="D517" s="251" t="s">
        <v>571</v>
      </c>
      <c r="E517" s="251" t="s">
        <v>283</v>
      </c>
      <c r="F517" s="251" t="s">
        <v>268</v>
      </c>
      <c r="G517" s="251">
        <v>505278</v>
      </c>
      <c r="H517" s="251">
        <v>4789897</v>
      </c>
      <c r="I517" s="184" t="e">
        <f>VLOOKUP(LEFT(C517,6),#REF!,3,0)</f>
        <v>#REF!</v>
      </c>
    </row>
    <row r="518" spans="1:9" ht="13.2" x14ac:dyDescent="0.25">
      <c r="A518" s="176">
        <f t="shared" si="11"/>
        <v>4816473.723367854</v>
      </c>
      <c r="B518" s="251" t="s">
        <v>919</v>
      </c>
      <c r="C518" s="257" t="s">
        <v>372</v>
      </c>
      <c r="D518" s="251" t="s">
        <v>571</v>
      </c>
      <c r="E518" s="251" t="s">
        <v>283</v>
      </c>
      <c r="F518" s="251" t="s">
        <v>268</v>
      </c>
      <c r="G518" s="251">
        <v>505278</v>
      </c>
      <c r="H518" s="251">
        <v>4789897</v>
      </c>
      <c r="I518" s="184" t="e">
        <f>VLOOKUP(LEFT(C518,6),#REF!,3,0)</f>
        <v>#REF!</v>
      </c>
    </row>
    <row r="519" spans="1:9" ht="13.2" x14ac:dyDescent="0.25">
      <c r="A519" s="176">
        <f t="shared" si="11"/>
        <v>4816473.723367854</v>
      </c>
      <c r="B519" s="251" t="s">
        <v>919</v>
      </c>
      <c r="C519" s="257" t="s">
        <v>590</v>
      </c>
      <c r="D519" s="251" t="s">
        <v>571</v>
      </c>
      <c r="E519" s="251" t="s">
        <v>283</v>
      </c>
      <c r="F519" s="251" t="s">
        <v>268</v>
      </c>
      <c r="G519" s="251">
        <v>505278</v>
      </c>
      <c r="H519" s="251">
        <v>4789897</v>
      </c>
      <c r="I519" s="184" t="e">
        <f>VLOOKUP(LEFT(C519,6),#REF!,3,0)</f>
        <v>#REF!</v>
      </c>
    </row>
    <row r="520" spans="1:9" ht="13.2" x14ac:dyDescent="0.25">
      <c r="A520" s="176">
        <f t="shared" si="11"/>
        <v>4816473.723367854</v>
      </c>
      <c r="B520" s="251" t="s">
        <v>919</v>
      </c>
      <c r="C520" s="257" t="s">
        <v>591</v>
      </c>
      <c r="D520" s="251" t="s">
        <v>571</v>
      </c>
      <c r="E520" s="251" t="s">
        <v>283</v>
      </c>
      <c r="F520" s="251" t="s">
        <v>268</v>
      </c>
      <c r="G520" s="251">
        <v>505278</v>
      </c>
      <c r="H520" s="251">
        <v>4789897</v>
      </c>
      <c r="I520" s="184" t="e">
        <f>VLOOKUP(LEFT(C520,6),#REF!,3,0)</f>
        <v>#REF!</v>
      </c>
    </row>
    <row r="521" spans="1:9" ht="13.2" x14ac:dyDescent="0.25">
      <c r="A521" s="176">
        <f t="shared" si="11"/>
        <v>4816473.723367854</v>
      </c>
      <c r="B521" s="251" t="s">
        <v>919</v>
      </c>
      <c r="C521" s="257" t="s">
        <v>592</v>
      </c>
      <c r="D521" s="251" t="s">
        <v>571</v>
      </c>
      <c r="E521" s="251" t="s">
        <v>283</v>
      </c>
      <c r="F521" s="251" t="s">
        <v>268</v>
      </c>
      <c r="G521" s="251">
        <v>505278</v>
      </c>
      <c r="H521" s="251">
        <v>4789897</v>
      </c>
      <c r="I521" s="184" t="e">
        <f>VLOOKUP(LEFT(C521,6),#REF!,3,0)</f>
        <v>#REF!</v>
      </c>
    </row>
    <row r="522" spans="1:9" ht="13.2" x14ac:dyDescent="0.25">
      <c r="A522" s="176">
        <f t="shared" si="11"/>
        <v>4816473.723367854</v>
      </c>
      <c r="B522" s="251" t="s">
        <v>919</v>
      </c>
      <c r="C522" s="257" t="s">
        <v>593</v>
      </c>
      <c r="D522" s="251" t="s">
        <v>571</v>
      </c>
      <c r="E522" s="251" t="s">
        <v>283</v>
      </c>
      <c r="F522" s="251" t="s">
        <v>268</v>
      </c>
      <c r="G522" s="251">
        <v>505278</v>
      </c>
      <c r="H522" s="251">
        <v>4789897</v>
      </c>
      <c r="I522" s="184" t="e">
        <f>VLOOKUP(LEFT(C522,6),#REF!,3,0)</f>
        <v>#REF!</v>
      </c>
    </row>
    <row r="523" spans="1:9" ht="13.2" x14ac:dyDescent="0.25">
      <c r="A523" s="176">
        <f t="shared" si="11"/>
        <v>4816473.723367854</v>
      </c>
      <c r="B523" s="251" t="s">
        <v>919</v>
      </c>
      <c r="C523" s="257" t="s">
        <v>594</v>
      </c>
      <c r="D523" s="251" t="s">
        <v>571</v>
      </c>
      <c r="E523" s="251" t="s">
        <v>283</v>
      </c>
      <c r="F523" s="251" t="s">
        <v>268</v>
      </c>
      <c r="G523" s="251">
        <v>505278</v>
      </c>
      <c r="H523" s="251">
        <v>4789897</v>
      </c>
      <c r="I523" s="184" t="e">
        <f>VLOOKUP(LEFT(C523,6),#REF!,3,0)</f>
        <v>#REF!</v>
      </c>
    </row>
    <row r="524" spans="1:9" ht="13.2" x14ac:dyDescent="0.25">
      <c r="A524" s="176">
        <f t="shared" si="11"/>
        <v>4816473.723367854</v>
      </c>
      <c r="B524" s="251" t="s">
        <v>919</v>
      </c>
      <c r="C524" s="257" t="s">
        <v>373</v>
      </c>
      <c r="D524" s="251" t="s">
        <v>571</v>
      </c>
      <c r="E524" s="251" t="s">
        <v>283</v>
      </c>
      <c r="F524" s="251" t="s">
        <v>268</v>
      </c>
      <c r="G524" s="251">
        <v>505278</v>
      </c>
      <c r="H524" s="251">
        <v>4789897</v>
      </c>
      <c r="I524" s="184" t="e">
        <f>VLOOKUP(LEFT(C524,6),#REF!,3,0)</f>
        <v>#REF!</v>
      </c>
    </row>
    <row r="525" spans="1:9" ht="13.2" x14ac:dyDescent="0.25">
      <c r="A525" s="176">
        <f t="shared" si="11"/>
        <v>4816473.723367854</v>
      </c>
      <c r="B525" s="251" t="s">
        <v>919</v>
      </c>
      <c r="C525" s="257" t="s">
        <v>374</v>
      </c>
      <c r="D525" s="251" t="s">
        <v>571</v>
      </c>
      <c r="E525" s="251" t="s">
        <v>283</v>
      </c>
      <c r="F525" s="251" t="s">
        <v>268</v>
      </c>
      <c r="G525" s="251">
        <v>505278</v>
      </c>
      <c r="H525" s="251">
        <v>4789897</v>
      </c>
      <c r="I525" s="184" t="e">
        <f>VLOOKUP(LEFT(C525,6),#REF!,3,0)</f>
        <v>#REF!</v>
      </c>
    </row>
    <row r="526" spans="1:9" ht="13.2" x14ac:dyDescent="0.25">
      <c r="A526" s="176">
        <f t="shared" si="11"/>
        <v>4816473.723367854</v>
      </c>
      <c r="B526" s="251" t="s">
        <v>919</v>
      </c>
      <c r="C526" s="257" t="s">
        <v>375</v>
      </c>
      <c r="D526" s="251" t="s">
        <v>571</v>
      </c>
      <c r="E526" s="251" t="s">
        <v>283</v>
      </c>
      <c r="F526" s="251" t="s">
        <v>268</v>
      </c>
      <c r="G526" s="251">
        <v>505278</v>
      </c>
      <c r="H526" s="251">
        <v>4789897</v>
      </c>
      <c r="I526" s="184" t="e">
        <f>VLOOKUP(LEFT(C526,6),#REF!,3,0)</f>
        <v>#REF!</v>
      </c>
    </row>
    <row r="527" spans="1:9" ht="13.2" x14ac:dyDescent="0.25">
      <c r="A527" s="176">
        <f t="shared" si="11"/>
        <v>4816473.723367854</v>
      </c>
      <c r="B527" s="251" t="s">
        <v>919</v>
      </c>
      <c r="C527" s="257" t="s">
        <v>376</v>
      </c>
      <c r="D527" s="251" t="s">
        <v>571</v>
      </c>
      <c r="E527" s="251" t="s">
        <v>283</v>
      </c>
      <c r="F527" s="251" t="s">
        <v>268</v>
      </c>
      <c r="G527" s="251">
        <v>505278</v>
      </c>
      <c r="H527" s="251">
        <v>4789897</v>
      </c>
      <c r="I527" s="184" t="e">
        <f>VLOOKUP(LEFT(C527,6),#REF!,3,0)</f>
        <v>#REF!</v>
      </c>
    </row>
    <row r="528" spans="1:9" ht="13.2" x14ac:dyDescent="0.25">
      <c r="A528" s="176">
        <f t="shared" si="11"/>
        <v>4816473.723367854</v>
      </c>
      <c r="B528" s="251" t="s">
        <v>919</v>
      </c>
      <c r="C528" s="257" t="s">
        <v>438</v>
      </c>
      <c r="D528" s="251" t="s">
        <v>571</v>
      </c>
      <c r="E528" s="251" t="s">
        <v>283</v>
      </c>
      <c r="F528" s="251" t="s">
        <v>268</v>
      </c>
      <c r="G528" s="251">
        <v>505278</v>
      </c>
      <c r="H528" s="251">
        <v>4789897</v>
      </c>
      <c r="I528" s="184" t="e">
        <f>VLOOKUP(LEFT(C528,6),#REF!,3,0)</f>
        <v>#REF!</v>
      </c>
    </row>
    <row r="529" spans="1:9" ht="13.2" x14ac:dyDescent="0.25">
      <c r="A529" s="176">
        <f t="shared" si="11"/>
        <v>4816473.723367854</v>
      </c>
      <c r="B529" s="251" t="s">
        <v>919</v>
      </c>
      <c r="C529" s="257" t="s">
        <v>291</v>
      </c>
      <c r="D529" s="251" t="s">
        <v>571</v>
      </c>
      <c r="E529" s="251" t="s">
        <v>283</v>
      </c>
      <c r="F529" s="251" t="s">
        <v>268</v>
      </c>
      <c r="G529" s="251">
        <v>505278</v>
      </c>
      <c r="H529" s="251">
        <v>4789897</v>
      </c>
      <c r="I529" s="184" t="e">
        <f>VLOOKUP(LEFT(C529,6),#REF!,3,0)</f>
        <v>#REF!</v>
      </c>
    </row>
    <row r="530" spans="1:9" ht="13.2" x14ac:dyDescent="0.25">
      <c r="A530" s="176">
        <f t="shared" si="11"/>
        <v>4816473.723367854</v>
      </c>
      <c r="B530" s="251" t="s">
        <v>919</v>
      </c>
      <c r="C530" s="257" t="s">
        <v>595</v>
      </c>
      <c r="D530" s="251" t="s">
        <v>571</v>
      </c>
      <c r="E530" s="251" t="s">
        <v>283</v>
      </c>
      <c r="F530" s="251" t="s">
        <v>268</v>
      </c>
      <c r="G530" s="251">
        <v>505278</v>
      </c>
      <c r="H530" s="251">
        <v>4789897</v>
      </c>
      <c r="I530" s="184" t="e">
        <f>VLOOKUP(LEFT(C530,6),#REF!,3,0)</f>
        <v>#REF!</v>
      </c>
    </row>
    <row r="531" spans="1:9" ht="13.2" x14ac:dyDescent="0.25">
      <c r="A531" s="176">
        <f t="shared" si="11"/>
        <v>4816473.723367854</v>
      </c>
      <c r="B531" s="251" t="s">
        <v>919</v>
      </c>
      <c r="C531" s="257" t="s">
        <v>409</v>
      </c>
      <c r="D531" s="251" t="s">
        <v>571</v>
      </c>
      <c r="E531" s="251" t="s">
        <v>283</v>
      </c>
      <c r="F531" s="251" t="s">
        <v>268</v>
      </c>
      <c r="G531" s="251">
        <v>505278</v>
      </c>
      <c r="H531" s="251">
        <v>4789897</v>
      </c>
      <c r="I531" s="184" t="e">
        <f>VLOOKUP(LEFT(C531,6),#REF!,3,0)</f>
        <v>#REF!</v>
      </c>
    </row>
    <row r="532" spans="1:9" ht="13.2" x14ac:dyDescent="0.25">
      <c r="A532" s="176">
        <f t="shared" si="11"/>
        <v>4816473.723367854</v>
      </c>
      <c r="B532" s="251" t="s">
        <v>919</v>
      </c>
      <c r="C532" s="257" t="s">
        <v>410</v>
      </c>
      <c r="D532" s="251" t="s">
        <v>571</v>
      </c>
      <c r="E532" s="251" t="s">
        <v>283</v>
      </c>
      <c r="F532" s="251" t="s">
        <v>268</v>
      </c>
      <c r="G532" s="251">
        <v>505278</v>
      </c>
      <c r="H532" s="251">
        <v>4789897</v>
      </c>
      <c r="I532" s="184" t="e">
        <f>VLOOKUP(LEFT(C532,6),#REF!,3,0)</f>
        <v>#REF!</v>
      </c>
    </row>
    <row r="533" spans="1:9" ht="13.2" x14ac:dyDescent="0.25">
      <c r="A533" s="176">
        <f t="shared" si="11"/>
        <v>4816473.723367854</v>
      </c>
      <c r="B533" s="251" t="s">
        <v>919</v>
      </c>
      <c r="C533" s="257" t="s">
        <v>377</v>
      </c>
      <c r="D533" s="251" t="s">
        <v>571</v>
      </c>
      <c r="E533" s="251" t="s">
        <v>283</v>
      </c>
      <c r="F533" s="251" t="s">
        <v>268</v>
      </c>
      <c r="G533" s="251">
        <v>505278</v>
      </c>
      <c r="H533" s="251">
        <v>4789897</v>
      </c>
      <c r="I533" s="184" t="e">
        <f>VLOOKUP(LEFT(C533,6),#REF!,3,0)</f>
        <v>#REF!</v>
      </c>
    </row>
    <row r="534" spans="1:9" ht="13.2" x14ac:dyDescent="0.25">
      <c r="A534" s="176">
        <f t="shared" si="11"/>
        <v>4816473.723367854</v>
      </c>
      <c r="B534" s="251" t="s">
        <v>919</v>
      </c>
      <c r="C534" s="257" t="s">
        <v>596</v>
      </c>
      <c r="D534" s="251" t="s">
        <v>571</v>
      </c>
      <c r="E534" s="251" t="s">
        <v>283</v>
      </c>
      <c r="F534" s="251" t="s">
        <v>268</v>
      </c>
      <c r="G534" s="251">
        <v>505278</v>
      </c>
      <c r="H534" s="251">
        <v>4789897</v>
      </c>
      <c r="I534" s="184" t="e">
        <f>VLOOKUP(LEFT(C534,6),#REF!,3,0)</f>
        <v>#REF!</v>
      </c>
    </row>
    <row r="535" spans="1:9" ht="13.2" x14ac:dyDescent="0.25">
      <c r="A535" s="176">
        <f t="shared" si="11"/>
        <v>4816473.723367854</v>
      </c>
      <c r="B535" s="251" t="s">
        <v>919</v>
      </c>
      <c r="C535" s="257" t="s">
        <v>391</v>
      </c>
      <c r="D535" s="251" t="s">
        <v>571</v>
      </c>
      <c r="E535" s="251" t="s">
        <v>283</v>
      </c>
      <c r="F535" s="251" t="s">
        <v>268</v>
      </c>
      <c r="G535" s="251">
        <v>505278</v>
      </c>
      <c r="H535" s="251">
        <v>4789897</v>
      </c>
      <c r="I535" s="184" t="e">
        <f>VLOOKUP(LEFT(C535,6),#REF!,3,0)</f>
        <v>#REF!</v>
      </c>
    </row>
    <row r="536" spans="1:9" ht="13.2" x14ac:dyDescent="0.25">
      <c r="A536" s="176">
        <f t="shared" si="11"/>
        <v>4816473.723367854</v>
      </c>
      <c r="B536" s="251" t="s">
        <v>919</v>
      </c>
      <c r="C536" s="257" t="s">
        <v>547</v>
      </c>
      <c r="D536" s="251" t="s">
        <v>571</v>
      </c>
      <c r="E536" s="251" t="s">
        <v>283</v>
      </c>
      <c r="F536" s="251" t="s">
        <v>268</v>
      </c>
      <c r="G536" s="251">
        <v>505278</v>
      </c>
      <c r="H536" s="251">
        <v>4789897</v>
      </c>
      <c r="I536" s="184" t="e">
        <f>VLOOKUP(LEFT(C536,6),#REF!,3,0)</f>
        <v>#REF!</v>
      </c>
    </row>
    <row r="537" spans="1:9" ht="13.2" x14ac:dyDescent="0.25">
      <c r="A537" s="176">
        <f t="shared" si="11"/>
        <v>4816473.723367854</v>
      </c>
      <c r="B537" s="251" t="s">
        <v>919</v>
      </c>
      <c r="C537" s="257" t="s">
        <v>216</v>
      </c>
      <c r="D537" s="251" t="s">
        <v>571</v>
      </c>
      <c r="E537" s="251" t="s">
        <v>283</v>
      </c>
      <c r="F537" s="251" t="s">
        <v>268</v>
      </c>
      <c r="G537" s="251">
        <v>505278</v>
      </c>
      <c r="H537" s="251">
        <v>4789897</v>
      </c>
      <c r="I537" s="184" t="e">
        <f>VLOOKUP(LEFT(C537,6),#REF!,3,0)</f>
        <v>#REF!</v>
      </c>
    </row>
    <row r="538" spans="1:9" ht="13.2" x14ac:dyDescent="0.25">
      <c r="A538" s="176">
        <f t="shared" si="11"/>
        <v>4816473.723367854</v>
      </c>
      <c r="B538" s="251" t="s">
        <v>919</v>
      </c>
      <c r="C538" s="257" t="s">
        <v>218</v>
      </c>
      <c r="D538" s="251" t="s">
        <v>571</v>
      </c>
      <c r="E538" s="251" t="s">
        <v>283</v>
      </c>
      <c r="F538" s="251" t="s">
        <v>268</v>
      </c>
      <c r="G538" s="251">
        <v>505278</v>
      </c>
      <c r="H538" s="251">
        <v>4789897</v>
      </c>
      <c r="I538" s="184" t="e">
        <f>VLOOKUP(LEFT(C538,6),#REF!,3,0)</f>
        <v>#REF!</v>
      </c>
    </row>
    <row r="539" spans="1:9" ht="13.2" x14ac:dyDescent="0.25">
      <c r="A539" s="176">
        <f t="shared" si="11"/>
        <v>4816473.723367854</v>
      </c>
      <c r="B539" s="251" t="s">
        <v>919</v>
      </c>
      <c r="C539" s="257" t="s">
        <v>219</v>
      </c>
      <c r="D539" s="251" t="s">
        <v>571</v>
      </c>
      <c r="E539" s="251" t="s">
        <v>283</v>
      </c>
      <c r="F539" s="251" t="s">
        <v>268</v>
      </c>
      <c r="G539" s="251">
        <v>505278</v>
      </c>
      <c r="H539" s="251">
        <v>4789897</v>
      </c>
      <c r="I539" s="184" t="e">
        <f>VLOOKUP(LEFT(C539,6),#REF!,3,0)</f>
        <v>#REF!</v>
      </c>
    </row>
    <row r="540" spans="1:9" ht="13.2" x14ac:dyDescent="0.25">
      <c r="A540" s="176">
        <f t="shared" si="11"/>
        <v>4816473.723367854</v>
      </c>
      <c r="B540" s="251" t="s">
        <v>919</v>
      </c>
      <c r="C540" s="257" t="s">
        <v>228</v>
      </c>
      <c r="D540" s="251" t="s">
        <v>571</v>
      </c>
      <c r="E540" s="251" t="s">
        <v>283</v>
      </c>
      <c r="F540" s="251" t="s">
        <v>268</v>
      </c>
      <c r="G540" s="251">
        <v>505278</v>
      </c>
      <c r="H540" s="251">
        <v>4789897</v>
      </c>
      <c r="I540" s="184" t="e">
        <f>VLOOKUP(LEFT(C540,6),#REF!,3,0)</f>
        <v>#REF!</v>
      </c>
    </row>
    <row r="541" spans="1:9" ht="13.2" x14ac:dyDescent="0.25">
      <c r="A541" s="176">
        <f t="shared" si="11"/>
        <v>4816473.723367854</v>
      </c>
      <c r="B541" s="251" t="s">
        <v>919</v>
      </c>
      <c r="C541" s="257" t="s">
        <v>231</v>
      </c>
      <c r="D541" s="251" t="s">
        <v>571</v>
      </c>
      <c r="E541" s="251" t="s">
        <v>283</v>
      </c>
      <c r="F541" s="251" t="s">
        <v>268</v>
      </c>
      <c r="G541" s="251">
        <v>505278</v>
      </c>
      <c r="H541" s="251">
        <v>4789897</v>
      </c>
      <c r="I541" s="184" t="e">
        <f>VLOOKUP(LEFT(C541,6),#REF!,3,0)</f>
        <v>#REF!</v>
      </c>
    </row>
    <row r="542" spans="1:9" ht="13.2" x14ac:dyDescent="0.25">
      <c r="A542" s="176">
        <f t="shared" si="11"/>
        <v>4816473.723367854</v>
      </c>
      <c r="B542" s="251" t="s">
        <v>919</v>
      </c>
      <c r="C542" s="257" t="s">
        <v>597</v>
      </c>
      <c r="D542" s="251" t="s">
        <v>571</v>
      </c>
      <c r="E542" s="251" t="s">
        <v>283</v>
      </c>
      <c r="F542" s="251" t="s">
        <v>268</v>
      </c>
      <c r="G542" s="251">
        <v>505278</v>
      </c>
      <c r="H542" s="251">
        <v>4789897</v>
      </c>
      <c r="I542" s="184" t="e">
        <f>VLOOKUP(LEFT(C542,6),#REF!,3,0)</f>
        <v>#REF!</v>
      </c>
    </row>
    <row r="543" spans="1:9" ht="13.2" x14ac:dyDescent="0.25">
      <c r="A543" s="176">
        <f t="shared" si="11"/>
        <v>4816473.723367854</v>
      </c>
      <c r="B543" s="251" t="s">
        <v>919</v>
      </c>
      <c r="C543" s="257" t="s">
        <v>598</v>
      </c>
      <c r="D543" s="251" t="s">
        <v>571</v>
      </c>
      <c r="E543" s="251" t="s">
        <v>283</v>
      </c>
      <c r="F543" s="251" t="s">
        <v>268</v>
      </c>
      <c r="G543" s="251">
        <v>505278</v>
      </c>
      <c r="H543" s="251">
        <v>4789897</v>
      </c>
      <c r="I543" s="184" t="e">
        <f>VLOOKUP(LEFT(C543,6),#REF!,3,0)</f>
        <v>#REF!</v>
      </c>
    </row>
    <row r="544" spans="1:9" ht="13.2" x14ac:dyDescent="0.25">
      <c r="A544" s="176">
        <f t="shared" si="11"/>
        <v>4816473.723367854</v>
      </c>
      <c r="B544" s="251" t="s">
        <v>919</v>
      </c>
      <c r="C544" s="257" t="s">
        <v>599</v>
      </c>
      <c r="D544" s="251" t="s">
        <v>571</v>
      </c>
      <c r="E544" s="251" t="s">
        <v>283</v>
      </c>
      <c r="F544" s="251" t="s">
        <v>268</v>
      </c>
      <c r="G544" s="251">
        <v>505278</v>
      </c>
      <c r="H544" s="251">
        <v>4789897</v>
      </c>
      <c r="I544" s="184" t="e">
        <f>VLOOKUP(LEFT(C544,6),#REF!,3,0)</f>
        <v>#REF!</v>
      </c>
    </row>
    <row r="545" spans="1:9" ht="13.2" x14ac:dyDescent="0.25">
      <c r="A545" s="176">
        <f t="shared" si="11"/>
        <v>4816473.723367854</v>
      </c>
      <c r="B545" s="251" t="s">
        <v>919</v>
      </c>
      <c r="C545" s="257" t="s">
        <v>600</v>
      </c>
      <c r="D545" s="251" t="s">
        <v>571</v>
      </c>
      <c r="E545" s="251" t="s">
        <v>283</v>
      </c>
      <c r="F545" s="251" t="s">
        <v>268</v>
      </c>
      <c r="G545" s="251">
        <v>505278</v>
      </c>
      <c r="H545" s="251">
        <v>4789897</v>
      </c>
      <c r="I545" s="184" t="e">
        <f>VLOOKUP(LEFT(C545,6),#REF!,3,0)</f>
        <v>#REF!</v>
      </c>
    </row>
    <row r="546" spans="1:9" ht="13.2" x14ac:dyDescent="0.25">
      <c r="A546" s="176">
        <f t="shared" si="11"/>
        <v>4816473.723367854</v>
      </c>
      <c r="B546" s="251" t="s">
        <v>919</v>
      </c>
      <c r="C546" s="257" t="s">
        <v>601</v>
      </c>
      <c r="D546" s="251" t="s">
        <v>571</v>
      </c>
      <c r="E546" s="251" t="s">
        <v>283</v>
      </c>
      <c r="F546" s="251" t="s">
        <v>268</v>
      </c>
      <c r="G546" s="251">
        <v>505278</v>
      </c>
      <c r="H546" s="251">
        <v>4789897</v>
      </c>
      <c r="I546" s="184" t="e">
        <f>VLOOKUP(LEFT(C546,6),#REF!,3,0)</f>
        <v>#REF!</v>
      </c>
    </row>
    <row r="547" spans="1:9" ht="13.2" x14ac:dyDescent="0.25">
      <c r="A547" s="176">
        <f t="shared" si="11"/>
        <v>4816473.723367854</v>
      </c>
      <c r="B547" s="251" t="s">
        <v>919</v>
      </c>
      <c r="C547" s="257" t="s">
        <v>556</v>
      </c>
      <c r="D547" s="251" t="s">
        <v>571</v>
      </c>
      <c r="E547" s="251" t="s">
        <v>283</v>
      </c>
      <c r="F547" s="251" t="s">
        <v>268</v>
      </c>
      <c r="G547" s="251">
        <v>505278</v>
      </c>
      <c r="H547" s="251">
        <v>4789897</v>
      </c>
      <c r="I547" s="184" t="e">
        <f>VLOOKUP(LEFT(C547,6),#REF!,3,0)</f>
        <v>#REF!</v>
      </c>
    </row>
    <row r="548" spans="1:9" ht="13.2" x14ac:dyDescent="0.25">
      <c r="A548" s="176">
        <f t="shared" si="11"/>
        <v>4816473.723367854</v>
      </c>
      <c r="B548" s="251" t="s">
        <v>919</v>
      </c>
      <c r="C548" s="257" t="s">
        <v>602</v>
      </c>
      <c r="D548" s="251" t="s">
        <v>571</v>
      </c>
      <c r="E548" s="251" t="s">
        <v>283</v>
      </c>
      <c r="F548" s="251" t="s">
        <v>268</v>
      </c>
      <c r="G548" s="251">
        <v>505278</v>
      </c>
      <c r="H548" s="251">
        <v>4789897</v>
      </c>
      <c r="I548" s="184" t="e">
        <f>VLOOKUP(LEFT(C548,6),#REF!,3,0)</f>
        <v>#REF!</v>
      </c>
    </row>
    <row r="549" spans="1:9" ht="13.2" x14ac:dyDescent="0.25">
      <c r="A549" s="176">
        <f t="shared" si="11"/>
        <v>4816473.723367854</v>
      </c>
      <c r="B549" s="251" t="s">
        <v>919</v>
      </c>
      <c r="C549" s="257" t="s">
        <v>603</v>
      </c>
      <c r="D549" s="251" t="s">
        <v>571</v>
      </c>
      <c r="E549" s="251" t="s">
        <v>283</v>
      </c>
      <c r="F549" s="251" t="s">
        <v>268</v>
      </c>
      <c r="G549" s="251">
        <v>505278</v>
      </c>
      <c r="H549" s="251">
        <v>4789897</v>
      </c>
      <c r="I549" s="184" t="e">
        <f>VLOOKUP(LEFT(C549,6),#REF!,3,0)</f>
        <v>#REF!</v>
      </c>
    </row>
    <row r="550" spans="1:9" ht="13.2" x14ac:dyDescent="0.25">
      <c r="A550" s="176">
        <f t="shared" si="11"/>
        <v>4816473.723367854</v>
      </c>
      <c r="B550" s="251" t="s">
        <v>919</v>
      </c>
      <c r="C550" s="257" t="s">
        <v>604</v>
      </c>
      <c r="D550" s="251" t="s">
        <v>571</v>
      </c>
      <c r="E550" s="251" t="s">
        <v>283</v>
      </c>
      <c r="F550" s="251" t="s">
        <v>268</v>
      </c>
      <c r="G550" s="251">
        <v>505278</v>
      </c>
      <c r="H550" s="251">
        <v>4789897</v>
      </c>
      <c r="I550" s="184" t="e">
        <f>VLOOKUP(LEFT(C550,6),#REF!,3,0)</f>
        <v>#REF!</v>
      </c>
    </row>
    <row r="551" spans="1:9" ht="13.2" x14ac:dyDescent="0.25">
      <c r="A551" s="176">
        <f t="shared" si="11"/>
        <v>4816473.723367854</v>
      </c>
      <c r="B551" s="251" t="s">
        <v>919</v>
      </c>
      <c r="C551" s="257" t="s">
        <v>605</v>
      </c>
      <c r="D551" s="251" t="s">
        <v>571</v>
      </c>
      <c r="E551" s="251" t="s">
        <v>283</v>
      </c>
      <c r="F551" s="251" t="s">
        <v>268</v>
      </c>
      <c r="G551" s="251">
        <v>505278</v>
      </c>
      <c r="H551" s="251">
        <v>4789897</v>
      </c>
      <c r="I551" s="184" t="e">
        <f>VLOOKUP(LEFT(C551,6),#REF!,3,0)</f>
        <v>#REF!</v>
      </c>
    </row>
    <row r="552" spans="1:9" ht="13.2" x14ac:dyDescent="0.25">
      <c r="A552" s="176">
        <f t="shared" si="11"/>
        <v>4816473.723367854</v>
      </c>
      <c r="B552" s="251" t="s">
        <v>919</v>
      </c>
      <c r="C552" s="257" t="s">
        <v>557</v>
      </c>
      <c r="D552" s="251" t="s">
        <v>571</v>
      </c>
      <c r="E552" s="251" t="s">
        <v>283</v>
      </c>
      <c r="F552" s="251" t="s">
        <v>268</v>
      </c>
      <c r="G552" s="251">
        <v>505278</v>
      </c>
      <c r="H552" s="251">
        <v>4789897</v>
      </c>
      <c r="I552" s="184" t="e">
        <f>VLOOKUP(LEFT(C552,6),#REF!,3,0)</f>
        <v>#REF!</v>
      </c>
    </row>
    <row r="553" spans="1:9" ht="13.2" x14ac:dyDescent="0.25">
      <c r="A553" s="176">
        <f t="shared" si="11"/>
        <v>4816473.723367854</v>
      </c>
      <c r="B553" s="251" t="s">
        <v>919</v>
      </c>
      <c r="C553" s="257" t="s">
        <v>606</v>
      </c>
      <c r="D553" s="251" t="s">
        <v>571</v>
      </c>
      <c r="E553" s="251" t="s">
        <v>283</v>
      </c>
      <c r="F553" s="251" t="s">
        <v>268</v>
      </c>
      <c r="G553" s="251">
        <v>505278</v>
      </c>
      <c r="H553" s="251">
        <v>4789897</v>
      </c>
      <c r="I553" s="184" t="e">
        <f>VLOOKUP(LEFT(C553,6),#REF!,3,0)</f>
        <v>#REF!</v>
      </c>
    </row>
    <row r="554" spans="1:9" ht="13.2" x14ac:dyDescent="0.25">
      <c r="A554" s="176">
        <f t="shared" si="11"/>
        <v>4816473.723367854</v>
      </c>
      <c r="B554" s="251" t="s">
        <v>919</v>
      </c>
      <c r="C554" s="257" t="s">
        <v>607</v>
      </c>
      <c r="D554" s="251" t="s">
        <v>571</v>
      </c>
      <c r="E554" s="251" t="s">
        <v>283</v>
      </c>
      <c r="F554" s="251" t="s">
        <v>268</v>
      </c>
      <c r="G554" s="251">
        <v>505278</v>
      </c>
      <c r="H554" s="251">
        <v>4789897</v>
      </c>
      <c r="I554" s="184" t="e">
        <f>VLOOKUP(LEFT(C554,6),#REF!,3,0)</f>
        <v>#REF!</v>
      </c>
    </row>
    <row r="555" spans="1:9" ht="13.2" x14ac:dyDescent="0.25">
      <c r="A555" s="176">
        <f t="shared" si="11"/>
        <v>4816473.723367854</v>
      </c>
      <c r="B555" s="251" t="s">
        <v>919</v>
      </c>
      <c r="C555" s="257" t="s">
        <v>412</v>
      </c>
      <c r="D555" s="251" t="s">
        <v>571</v>
      </c>
      <c r="E555" s="251" t="s">
        <v>283</v>
      </c>
      <c r="F555" s="251" t="s">
        <v>268</v>
      </c>
      <c r="G555" s="251">
        <v>505278</v>
      </c>
      <c r="H555" s="251">
        <v>4789897</v>
      </c>
      <c r="I555" s="184" t="e">
        <f>VLOOKUP(LEFT(C555,6),#REF!,3,0)</f>
        <v>#REF!</v>
      </c>
    </row>
    <row r="556" spans="1:9" ht="13.2" x14ac:dyDescent="0.25">
      <c r="A556" s="176">
        <f t="shared" si="11"/>
        <v>4816473.723367854</v>
      </c>
      <c r="B556" s="251" t="s">
        <v>919</v>
      </c>
      <c r="C556" s="257" t="s">
        <v>559</v>
      </c>
      <c r="D556" s="251" t="s">
        <v>571</v>
      </c>
      <c r="E556" s="251" t="s">
        <v>283</v>
      </c>
      <c r="F556" s="251" t="s">
        <v>268</v>
      </c>
      <c r="G556" s="251">
        <v>505278</v>
      </c>
      <c r="H556" s="251">
        <v>4789897</v>
      </c>
      <c r="I556" s="184" t="e">
        <f>VLOOKUP(LEFT(C556,6),#REF!,3,0)</f>
        <v>#REF!</v>
      </c>
    </row>
    <row r="557" spans="1:9" ht="13.2" x14ac:dyDescent="0.25">
      <c r="A557" s="176">
        <f t="shared" si="11"/>
        <v>4816473.723367854</v>
      </c>
      <c r="B557" s="251" t="s">
        <v>919</v>
      </c>
      <c r="C557" s="257" t="s">
        <v>560</v>
      </c>
      <c r="D557" s="251" t="s">
        <v>571</v>
      </c>
      <c r="E557" s="251" t="s">
        <v>283</v>
      </c>
      <c r="F557" s="251" t="s">
        <v>268</v>
      </c>
      <c r="G557" s="251">
        <v>505278</v>
      </c>
      <c r="H557" s="251">
        <v>4789897</v>
      </c>
      <c r="I557" s="184" t="e">
        <f>VLOOKUP(LEFT(C557,6),#REF!,3,0)</f>
        <v>#REF!</v>
      </c>
    </row>
    <row r="558" spans="1:9" ht="13.2" x14ac:dyDescent="0.25">
      <c r="A558" s="176">
        <f t="shared" si="11"/>
        <v>4816473.723367854</v>
      </c>
      <c r="B558" s="251" t="s">
        <v>919</v>
      </c>
      <c r="C558" s="257" t="s">
        <v>561</v>
      </c>
      <c r="D558" s="251" t="s">
        <v>571</v>
      </c>
      <c r="E558" s="251" t="s">
        <v>283</v>
      </c>
      <c r="F558" s="251" t="s">
        <v>268</v>
      </c>
      <c r="G558" s="251">
        <v>505278</v>
      </c>
      <c r="H558" s="251">
        <v>4789897</v>
      </c>
      <c r="I558" s="184" t="e">
        <f>VLOOKUP(LEFT(C558,6),#REF!,3,0)</f>
        <v>#REF!</v>
      </c>
    </row>
    <row r="559" spans="1:9" ht="13.2" x14ac:dyDescent="0.25">
      <c r="A559" s="176">
        <f t="shared" si="11"/>
        <v>4816473.723367854</v>
      </c>
      <c r="B559" s="251" t="s">
        <v>919</v>
      </c>
      <c r="C559" s="257" t="s">
        <v>608</v>
      </c>
      <c r="D559" s="251" t="s">
        <v>571</v>
      </c>
      <c r="E559" s="251" t="s">
        <v>283</v>
      </c>
      <c r="F559" s="251" t="s">
        <v>268</v>
      </c>
      <c r="G559" s="251">
        <v>505278</v>
      </c>
      <c r="H559" s="251">
        <v>4789897</v>
      </c>
      <c r="I559" s="184" t="e">
        <f>VLOOKUP(LEFT(C559,6),#REF!,3,0)</f>
        <v>#REF!</v>
      </c>
    </row>
    <row r="560" spans="1:9" ht="13.2" x14ac:dyDescent="0.25">
      <c r="A560" s="176">
        <f t="shared" si="11"/>
        <v>4816473.723367854</v>
      </c>
      <c r="B560" s="251" t="s">
        <v>919</v>
      </c>
      <c r="C560" s="257" t="s">
        <v>609</v>
      </c>
      <c r="D560" s="251" t="s">
        <v>571</v>
      </c>
      <c r="E560" s="251" t="s">
        <v>283</v>
      </c>
      <c r="F560" s="251" t="s">
        <v>268</v>
      </c>
      <c r="G560" s="251">
        <v>505278</v>
      </c>
      <c r="H560" s="251">
        <v>4789897</v>
      </c>
      <c r="I560" s="184" t="e">
        <f>VLOOKUP(LEFT(C560,6),#REF!,3,0)</f>
        <v>#REF!</v>
      </c>
    </row>
    <row r="561" spans="1:9" ht="13.2" x14ac:dyDescent="0.25">
      <c r="A561" s="176">
        <f t="shared" si="11"/>
        <v>4816473.723367854</v>
      </c>
      <c r="B561" s="251" t="s">
        <v>919</v>
      </c>
      <c r="C561" s="257" t="s">
        <v>610</v>
      </c>
      <c r="D561" s="251" t="s">
        <v>571</v>
      </c>
      <c r="E561" s="251" t="s">
        <v>283</v>
      </c>
      <c r="F561" s="251" t="s">
        <v>268</v>
      </c>
      <c r="G561" s="251">
        <v>505278</v>
      </c>
      <c r="H561" s="251">
        <v>4789897</v>
      </c>
      <c r="I561" s="184" t="e">
        <f>VLOOKUP(LEFT(C561,6),#REF!,3,0)</f>
        <v>#REF!</v>
      </c>
    </row>
    <row r="562" spans="1:9" ht="13.2" x14ac:dyDescent="0.25">
      <c r="A562" s="176">
        <f t="shared" si="11"/>
        <v>4816473.723367854</v>
      </c>
      <c r="B562" s="251" t="s">
        <v>919</v>
      </c>
      <c r="C562" s="257" t="s">
        <v>563</v>
      </c>
      <c r="D562" s="251" t="s">
        <v>571</v>
      </c>
      <c r="E562" s="251" t="s">
        <v>283</v>
      </c>
      <c r="F562" s="251" t="s">
        <v>268</v>
      </c>
      <c r="G562" s="251">
        <v>505278</v>
      </c>
      <c r="H562" s="251">
        <v>4789897</v>
      </c>
      <c r="I562" s="184" t="e">
        <f>VLOOKUP(LEFT(C562,6),#REF!,3,0)</f>
        <v>#REF!</v>
      </c>
    </row>
    <row r="563" spans="1:9" ht="13.2" x14ac:dyDescent="0.25">
      <c r="A563" s="176">
        <f t="shared" si="11"/>
        <v>4816473.723367854</v>
      </c>
      <c r="B563" s="251" t="s">
        <v>919</v>
      </c>
      <c r="C563" s="257" t="s">
        <v>611</v>
      </c>
      <c r="D563" s="251" t="s">
        <v>571</v>
      </c>
      <c r="E563" s="251" t="s">
        <v>283</v>
      </c>
      <c r="F563" s="251" t="s">
        <v>268</v>
      </c>
      <c r="G563" s="251">
        <v>505278</v>
      </c>
      <c r="H563" s="251">
        <v>4789897</v>
      </c>
      <c r="I563" s="184" t="e">
        <f>VLOOKUP(LEFT(C563,6),#REF!,3,0)</f>
        <v>#REF!</v>
      </c>
    </row>
    <row r="564" spans="1:9" ht="13.2" x14ac:dyDescent="0.25">
      <c r="A564" s="176">
        <f t="shared" si="11"/>
        <v>4816473.723367854</v>
      </c>
      <c r="B564" s="251" t="s">
        <v>919</v>
      </c>
      <c r="C564" s="257" t="s">
        <v>413</v>
      </c>
      <c r="D564" s="251" t="s">
        <v>571</v>
      </c>
      <c r="E564" s="251" t="s">
        <v>283</v>
      </c>
      <c r="F564" s="251" t="s">
        <v>268</v>
      </c>
      <c r="G564" s="251">
        <v>505278</v>
      </c>
      <c r="H564" s="251">
        <v>4789897</v>
      </c>
      <c r="I564" s="184" t="e">
        <f>VLOOKUP(LEFT(C564,6),#REF!,3,0)</f>
        <v>#REF!</v>
      </c>
    </row>
    <row r="565" spans="1:9" ht="13.2" x14ac:dyDescent="0.25">
      <c r="A565" s="176">
        <f t="shared" si="11"/>
        <v>4816473.723367854</v>
      </c>
      <c r="B565" s="251" t="s">
        <v>919</v>
      </c>
      <c r="C565" s="257" t="s">
        <v>447</v>
      </c>
      <c r="D565" s="251" t="s">
        <v>571</v>
      </c>
      <c r="E565" s="251" t="s">
        <v>283</v>
      </c>
      <c r="F565" s="251" t="s">
        <v>268</v>
      </c>
      <c r="G565" s="251">
        <v>505278</v>
      </c>
      <c r="H565" s="251">
        <v>4789897</v>
      </c>
      <c r="I565" s="184" t="e">
        <f>VLOOKUP(LEFT(C565,6),#REF!,3,0)</f>
        <v>#REF!</v>
      </c>
    </row>
    <row r="566" spans="1:9" ht="13.2" x14ac:dyDescent="0.25">
      <c r="A566" s="176">
        <f t="shared" si="11"/>
        <v>4816473.723367854</v>
      </c>
      <c r="B566" s="251" t="s">
        <v>919</v>
      </c>
      <c r="C566" s="257" t="s">
        <v>379</v>
      </c>
      <c r="D566" s="251" t="s">
        <v>571</v>
      </c>
      <c r="E566" s="251" t="s">
        <v>283</v>
      </c>
      <c r="F566" s="251" t="s">
        <v>268</v>
      </c>
      <c r="G566" s="251">
        <v>505278</v>
      </c>
      <c r="H566" s="251">
        <v>4789897</v>
      </c>
      <c r="I566" s="184" t="e">
        <f>VLOOKUP(LEFT(C566,6),#REF!,3,0)</f>
        <v>#REF!</v>
      </c>
    </row>
    <row r="567" spans="1:9" ht="13.2" x14ac:dyDescent="0.25">
      <c r="A567" s="176">
        <f t="shared" si="11"/>
        <v>4816473.723367854</v>
      </c>
      <c r="B567" s="251" t="s">
        <v>919</v>
      </c>
      <c r="C567" s="257" t="s">
        <v>382</v>
      </c>
      <c r="D567" s="251" t="s">
        <v>571</v>
      </c>
      <c r="E567" s="251" t="s">
        <v>283</v>
      </c>
      <c r="F567" s="251" t="s">
        <v>268</v>
      </c>
      <c r="G567" s="251">
        <v>505278</v>
      </c>
      <c r="H567" s="251">
        <v>4789897</v>
      </c>
      <c r="I567" s="184" t="e">
        <f>VLOOKUP(LEFT(C567,6),#REF!,3,0)</f>
        <v>#REF!</v>
      </c>
    </row>
    <row r="568" spans="1:9" ht="13.2" x14ac:dyDescent="0.25">
      <c r="A568" s="176">
        <f t="shared" si="11"/>
        <v>4816473.723367854</v>
      </c>
      <c r="B568" s="251" t="s">
        <v>919</v>
      </c>
      <c r="C568" s="257" t="s">
        <v>384</v>
      </c>
      <c r="D568" s="251" t="s">
        <v>571</v>
      </c>
      <c r="E568" s="251" t="s">
        <v>283</v>
      </c>
      <c r="F568" s="251" t="s">
        <v>268</v>
      </c>
      <c r="G568" s="251">
        <v>505278</v>
      </c>
      <c r="H568" s="251">
        <v>4789897</v>
      </c>
      <c r="I568" s="184" t="e">
        <f>VLOOKUP(LEFT(C568,6),#REF!,3,0)</f>
        <v>#REF!</v>
      </c>
    </row>
    <row r="569" spans="1:9" ht="13.2" x14ac:dyDescent="0.25">
      <c r="A569" s="176">
        <f t="shared" si="11"/>
        <v>4816473.723367854</v>
      </c>
      <c r="B569" s="251" t="s">
        <v>919</v>
      </c>
      <c r="C569" s="257" t="s">
        <v>448</v>
      </c>
      <c r="D569" s="251" t="s">
        <v>571</v>
      </c>
      <c r="E569" s="251" t="s">
        <v>283</v>
      </c>
      <c r="F569" s="251" t="s">
        <v>268</v>
      </c>
      <c r="G569" s="251">
        <v>505278</v>
      </c>
      <c r="H569" s="251">
        <v>4789897</v>
      </c>
      <c r="I569" s="184" t="e">
        <f>VLOOKUP(LEFT(C569,6),#REF!,3,0)</f>
        <v>#REF!</v>
      </c>
    </row>
    <row r="570" spans="1:9" ht="13.2" x14ac:dyDescent="0.25">
      <c r="A570" s="176">
        <f t="shared" si="11"/>
        <v>4816473.723367854</v>
      </c>
      <c r="B570" s="251" t="s">
        <v>919</v>
      </c>
      <c r="C570" s="257" t="s">
        <v>612</v>
      </c>
      <c r="D570" s="251" t="s">
        <v>571</v>
      </c>
      <c r="E570" s="251" t="s">
        <v>283</v>
      </c>
      <c r="F570" s="251" t="s">
        <v>268</v>
      </c>
      <c r="G570" s="251">
        <v>505278</v>
      </c>
      <c r="H570" s="251">
        <v>4789897</v>
      </c>
      <c r="I570" s="184" t="e">
        <f>VLOOKUP(LEFT(C570,6),#REF!,3,0)</f>
        <v>#REF!</v>
      </c>
    </row>
    <row r="571" spans="1:9" ht="13.2" x14ac:dyDescent="0.25">
      <c r="A571" s="176">
        <f t="shared" si="11"/>
        <v>4816473.723367854</v>
      </c>
      <c r="B571" s="251" t="s">
        <v>919</v>
      </c>
      <c r="C571" s="257" t="s">
        <v>395</v>
      </c>
      <c r="D571" s="251" t="s">
        <v>571</v>
      </c>
      <c r="E571" s="251" t="s">
        <v>283</v>
      </c>
      <c r="F571" s="251" t="s">
        <v>268</v>
      </c>
      <c r="G571" s="251">
        <v>505278</v>
      </c>
      <c r="H571" s="251">
        <v>4789897</v>
      </c>
      <c r="I571" s="184" t="e">
        <f>VLOOKUP(LEFT(C571,6),#REF!,3,0)</f>
        <v>#REF!</v>
      </c>
    </row>
    <row r="572" spans="1:9" ht="13.2" x14ac:dyDescent="0.25">
      <c r="A572" s="176">
        <f t="shared" si="11"/>
        <v>4816473.723367854</v>
      </c>
      <c r="B572" s="251" t="s">
        <v>919</v>
      </c>
      <c r="C572" s="257" t="s">
        <v>240</v>
      </c>
      <c r="D572" s="251" t="s">
        <v>571</v>
      </c>
      <c r="E572" s="251" t="s">
        <v>283</v>
      </c>
      <c r="F572" s="251" t="s">
        <v>268</v>
      </c>
      <c r="G572" s="251">
        <v>505278</v>
      </c>
      <c r="H572" s="251">
        <v>4789897</v>
      </c>
      <c r="I572" s="184" t="e">
        <f>VLOOKUP(LEFT(C572,6),#REF!,3,0)</f>
        <v>#REF!</v>
      </c>
    </row>
    <row r="573" spans="1:9" ht="13.2" x14ac:dyDescent="0.25">
      <c r="A573" s="176">
        <f t="shared" si="11"/>
        <v>4816473.723367854</v>
      </c>
      <c r="B573" s="251" t="s">
        <v>919</v>
      </c>
      <c r="C573" s="257" t="s">
        <v>613</v>
      </c>
      <c r="D573" s="251" t="s">
        <v>571</v>
      </c>
      <c r="E573" s="251" t="s">
        <v>283</v>
      </c>
      <c r="F573" s="251" t="s">
        <v>268</v>
      </c>
      <c r="G573" s="251">
        <v>505278</v>
      </c>
      <c r="H573" s="251">
        <v>4789897</v>
      </c>
      <c r="I573" s="184" t="e">
        <f>VLOOKUP(LEFT(C573,6),#REF!,3,0)</f>
        <v>#REF!</v>
      </c>
    </row>
    <row r="574" spans="1:9" ht="13.2" x14ac:dyDescent="0.25">
      <c r="A574" s="176">
        <f t="shared" si="11"/>
        <v>4816473.723367854</v>
      </c>
      <c r="B574" s="251" t="s">
        <v>919</v>
      </c>
      <c r="C574" s="257" t="s">
        <v>238</v>
      </c>
      <c r="D574" s="251" t="s">
        <v>571</v>
      </c>
      <c r="E574" s="251" t="s">
        <v>283</v>
      </c>
      <c r="F574" s="251" t="s">
        <v>268</v>
      </c>
      <c r="G574" s="251">
        <v>505278</v>
      </c>
      <c r="H574" s="251">
        <v>4789897</v>
      </c>
      <c r="I574" s="184" t="e">
        <f>VLOOKUP(LEFT(C574,6),#REF!,3,0)</f>
        <v>#REF!</v>
      </c>
    </row>
    <row r="575" spans="1:9" ht="13.2" x14ac:dyDescent="0.25">
      <c r="A575" s="176">
        <f t="shared" si="11"/>
        <v>4816473.723367854</v>
      </c>
      <c r="B575" s="251" t="s">
        <v>919</v>
      </c>
      <c r="C575" s="257" t="s">
        <v>614</v>
      </c>
      <c r="D575" s="251" t="s">
        <v>571</v>
      </c>
      <c r="E575" s="251" t="s">
        <v>283</v>
      </c>
      <c r="F575" s="251" t="s">
        <v>268</v>
      </c>
      <c r="G575" s="251">
        <v>505278</v>
      </c>
      <c r="H575" s="251">
        <v>4789897</v>
      </c>
      <c r="I575" s="184" t="e">
        <f>VLOOKUP(LEFT(C575,6),#REF!,3,0)</f>
        <v>#REF!</v>
      </c>
    </row>
    <row r="576" spans="1:9" ht="13.2" x14ac:dyDescent="0.25">
      <c r="A576" s="176">
        <f t="shared" ref="A576:A639" si="12">SQRT((G576-G$2)^2+(H576-H$2)^2)</f>
        <v>4816473.723367854</v>
      </c>
      <c r="B576" s="251" t="s">
        <v>919</v>
      </c>
      <c r="C576" s="257" t="s">
        <v>568</v>
      </c>
      <c r="D576" s="251" t="s">
        <v>571</v>
      </c>
      <c r="E576" s="251" t="s">
        <v>283</v>
      </c>
      <c r="F576" s="251" t="s">
        <v>268</v>
      </c>
      <c r="G576" s="251">
        <v>505278</v>
      </c>
      <c r="H576" s="251">
        <v>4789897</v>
      </c>
      <c r="I576" s="184" t="e">
        <f>VLOOKUP(LEFT(C576,6),#REF!,3,0)</f>
        <v>#REF!</v>
      </c>
    </row>
    <row r="577" spans="1:9" ht="13.2" x14ac:dyDescent="0.25">
      <c r="A577" s="176">
        <f t="shared" si="12"/>
        <v>4816473.723367854</v>
      </c>
      <c r="B577" s="251" t="s">
        <v>919</v>
      </c>
      <c r="C577" s="257" t="s">
        <v>569</v>
      </c>
      <c r="D577" s="251" t="s">
        <v>571</v>
      </c>
      <c r="E577" s="251" t="s">
        <v>283</v>
      </c>
      <c r="F577" s="251" t="s">
        <v>268</v>
      </c>
      <c r="G577" s="251">
        <v>505278</v>
      </c>
      <c r="H577" s="251">
        <v>4789897</v>
      </c>
      <c r="I577" s="184" t="e">
        <f>VLOOKUP(LEFT(C577,6),#REF!,3,0)</f>
        <v>#REF!</v>
      </c>
    </row>
    <row r="578" spans="1:9" ht="13.2" x14ac:dyDescent="0.25">
      <c r="A578" s="176">
        <f t="shared" si="12"/>
        <v>4816473.723367854</v>
      </c>
      <c r="B578" s="251" t="s">
        <v>919</v>
      </c>
      <c r="C578" s="257" t="s">
        <v>570</v>
      </c>
      <c r="D578" s="251" t="s">
        <v>571</v>
      </c>
      <c r="E578" s="251" t="s">
        <v>283</v>
      </c>
      <c r="F578" s="251" t="s">
        <v>268</v>
      </c>
      <c r="G578" s="251">
        <v>505278</v>
      </c>
      <c r="H578" s="251">
        <v>4789897</v>
      </c>
      <c r="I578" s="184" t="e">
        <f>VLOOKUP(LEFT(C578,6),#REF!,3,0)</f>
        <v>#REF!</v>
      </c>
    </row>
    <row r="579" spans="1:9" ht="13.2" x14ac:dyDescent="0.25">
      <c r="A579" s="176">
        <f t="shared" si="12"/>
        <v>4816473.723367854</v>
      </c>
      <c r="B579" s="251" t="s">
        <v>919</v>
      </c>
      <c r="C579" s="257" t="s">
        <v>239</v>
      </c>
      <c r="D579" s="251" t="s">
        <v>571</v>
      </c>
      <c r="E579" s="251" t="s">
        <v>283</v>
      </c>
      <c r="F579" s="251" t="s">
        <v>268</v>
      </c>
      <c r="G579" s="251">
        <v>505278</v>
      </c>
      <c r="H579" s="251">
        <v>4789897</v>
      </c>
      <c r="I579" s="184" t="e">
        <f>VLOOKUP(LEFT(C579,6),#REF!,3,0)</f>
        <v>#REF!</v>
      </c>
    </row>
    <row r="580" spans="1:9" ht="13.2" x14ac:dyDescent="0.25">
      <c r="A580" s="176">
        <f t="shared" si="12"/>
        <v>4816473.723367854</v>
      </c>
      <c r="B580" s="251" t="s">
        <v>919</v>
      </c>
      <c r="C580" s="257" t="s">
        <v>615</v>
      </c>
      <c r="D580" s="251" t="s">
        <v>571</v>
      </c>
      <c r="E580" s="251" t="s">
        <v>283</v>
      </c>
      <c r="F580" s="251" t="s">
        <v>268</v>
      </c>
      <c r="G580" s="251">
        <v>505278</v>
      </c>
      <c r="H580" s="251">
        <v>4789897</v>
      </c>
      <c r="I580" s="184" t="e">
        <f>VLOOKUP(LEFT(C580,6),#REF!,3,0)</f>
        <v>#REF!</v>
      </c>
    </row>
    <row r="581" spans="1:9" ht="13.2" x14ac:dyDescent="0.25">
      <c r="A581" s="176">
        <f t="shared" si="12"/>
        <v>4794838.8117011813</v>
      </c>
      <c r="B581" s="249" t="s">
        <v>902</v>
      </c>
      <c r="C581" s="258" t="s">
        <v>370</v>
      </c>
      <c r="D581" s="249" t="s">
        <v>335</v>
      </c>
      <c r="E581" s="249" t="s">
        <v>336</v>
      </c>
      <c r="F581" s="249" t="s">
        <v>279</v>
      </c>
      <c r="G581" s="254">
        <v>540036</v>
      </c>
      <c r="H581" s="254">
        <v>4764330</v>
      </c>
      <c r="I581" s="184" t="e">
        <f>VLOOKUP(LEFT(C581,6),#REF!,3,0)</f>
        <v>#REF!</v>
      </c>
    </row>
    <row r="582" spans="1:9" ht="13.2" x14ac:dyDescent="0.25">
      <c r="A582" s="176">
        <f t="shared" si="12"/>
        <v>4794838.8117011813</v>
      </c>
      <c r="B582" s="249" t="s">
        <v>902</v>
      </c>
      <c r="C582" s="258" t="s">
        <v>399</v>
      </c>
      <c r="D582" s="249" t="s">
        <v>335</v>
      </c>
      <c r="E582" s="249" t="s">
        <v>336</v>
      </c>
      <c r="F582" s="249" t="s">
        <v>279</v>
      </c>
      <c r="G582" s="254">
        <v>540036</v>
      </c>
      <c r="H582" s="254">
        <v>4764330</v>
      </c>
      <c r="I582" s="184" t="e">
        <f>VLOOKUP(LEFT(C582,6),#REF!,3,0)</f>
        <v>#REF!</v>
      </c>
    </row>
    <row r="583" spans="1:9" ht="13.2" x14ac:dyDescent="0.25">
      <c r="A583" s="176">
        <f t="shared" si="12"/>
        <v>4794838.8117011813</v>
      </c>
      <c r="B583" s="249" t="s">
        <v>902</v>
      </c>
      <c r="C583" s="258" t="s">
        <v>418</v>
      </c>
      <c r="D583" s="249" t="s">
        <v>335</v>
      </c>
      <c r="E583" s="249" t="s">
        <v>336</v>
      </c>
      <c r="F583" s="249" t="s">
        <v>279</v>
      </c>
      <c r="G583" s="254">
        <v>540036</v>
      </c>
      <c r="H583" s="254">
        <v>4764330</v>
      </c>
      <c r="I583" s="184" t="e">
        <f>VLOOKUP(LEFT(C583,6),#REF!,3,0)</f>
        <v>#REF!</v>
      </c>
    </row>
    <row r="584" spans="1:9" ht="13.2" x14ac:dyDescent="0.25">
      <c r="A584" s="176">
        <f t="shared" si="12"/>
        <v>4794838.8117011813</v>
      </c>
      <c r="B584" s="249" t="s">
        <v>902</v>
      </c>
      <c r="C584" s="258" t="s">
        <v>420</v>
      </c>
      <c r="D584" s="249" t="s">
        <v>335</v>
      </c>
      <c r="E584" s="249" t="s">
        <v>336</v>
      </c>
      <c r="F584" s="249" t="s">
        <v>279</v>
      </c>
      <c r="G584" s="254">
        <v>540036</v>
      </c>
      <c r="H584" s="254">
        <v>4764330</v>
      </c>
      <c r="I584" s="184" t="e">
        <f>VLOOKUP(LEFT(C584,6),#REF!,3,0)</f>
        <v>#REF!</v>
      </c>
    </row>
    <row r="585" spans="1:9" ht="13.2" x14ac:dyDescent="0.25">
      <c r="A585" s="176">
        <f t="shared" si="12"/>
        <v>4794838.8117011813</v>
      </c>
      <c r="B585" s="249" t="s">
        <v>902</v>
      </c>
      <c r="C585" s="258" t="s">
        <v>360</v>
      </c>
      <c r="D585" s="249" t="s">
        <v>335</v>
      </c>
      <c r="E585" s="249" t="s">
        <v>336</v>
      </c>
      <c r="F585" s="249" t="s">
        <v>279</v>
      </c>
      <c r="G585" s="254">
        <v>540036</v>
      </c>
      <c r="H585" s="254">
        <v>4764330</v>
      </c>
      <c r="I585" s="184" t="e">
        <f>VLOOKUP(LEFT(C585,6),#REF!,3,0)</f>
        <v>#REF!</v>
      </c>
    </row>
    <row r="586" spans="1:9" ht="13.2" x14ac:dyDescent="0.25">
      <c r="A586" s="176">
        <f t="shared" si="12"/>
        <v>4794838.8117011813</v>
      </c>
      <c r="B586" s="249" t="s">
        <v>902</v>
      </c>
      <c r="C586" s="258" t="s">
        <v>432</v>
      </c>
      <c r="D586" s="249" t="s">
        <v>335</v>
      </c>
      <c r="E586" s="249" t="s">
        <v>336</v>
      </c>
      <c r="F586" s="249" t="s">
        <v>279</v>
      </c>
      <c r="G586" s="254">
        <v>540036</v>
      </c>
      <c r="H586" s="254">
        <v>4764330</v>
      </c>
      <c r="I586" s="184" t="e">
        <f>VLOOKUP(LEFT(C586,6),#REF!,3,0)</f>
        <v>#REF!</v>
      </c>
    </row>
    <row r="587" spans="1:9" ht="13.2" x14ac:dyDescent="0.25">
      <c r="A587" s="176">
        <f t="shared" si="12"/>
        <v>4794838.8117011813</v>
      </c>
      <c r="B587" s="249" t="s">
        <v>902</v>
      </c>
      <c r="C587" s="258" t="s">
        <v>433</v>
      </c>
      <c r="D587" s="249" t="s">
        <v>335</v>
      </c>
      <c r="E587" s="249" t="s">
        <v>336</v>
      </c>
      <c r="F587" s="249" t="s">
        <v>279</v>
      </c>
      <c r="G587" s="254">
        <v>540036</v>
      </c>
      <c r="H587" s="254">
        <v>4764330</v>
      </c>
      <c r="I587" s="184" t="e">
        <f>VLOOKUP(LEFT(C587,6),#REF!,3,0)</f>
        <v>#REF!</v>
      </c>
    </row>
    <row r="588" spans="1:9" ht="13.2" x14ac:dyDescent="0.25">
      <c r="A588" s="176">
        <f t="shared" si="12"/>
        <v>4794838.8117011813</v>
      </c>
      <c r="B588" s="249" t="s">
        <v>902</v>
      </c>
      <c r="C588" s="258" t="s">
        <v>434</v>
      </c>
      <c r="D588" s="249" t="s">
        <v>335</v>
      </c>
      <c r="E588" s="249" t="s">
        <v>336</v>
      </c>
      <c r="F588" s="249" t="s">
        <v>279</v>
      </c>
      <c r="G588" s="254">
        <v>540036</v>
      </c>
      <c r="H588" s="254">
        <v>4764330</v>
      </c>
      <c r="I588" s="184" t="e">
        <f>VLOOKUP(LEFT(C588,6),#REF!,3,0)</f>
        <v>#REF!</v>
      </c>
    </row>
    <row r="589" spans="1:9" ht="13.2" x14ac:dyDescent="0.25">
      <c r="A589" s="176">
        <f t="shared" si="12"/>
        <v>4794838.8117011813</v>
      </c>
      <c r="B589" s="249" t="s">
        <v>902</v>
      </c>
      <c r="C589" s="258" t="s">
        <v>363</v>
      </c>
      <c r="D589" s="249" t="s">
        <v>335</v>
      </c>
      <c r="E589" s="249" t="s">
        <v>336</v>
      </c>
      <c r="F589" s="249" t="s">
        <v>279</v>
      </c>
      <c r="G589" s="254">
        <v>540036</v>
      </c>
      <c r="H589" s="254">
        <v>4764330</v>
      </c>
      <c r="I589" s="184" t="e">
        <f>VLOOKUP(LEFT(C589,6),#REF!,3,0)</f>
        <v>#REF!</v>
      </c>
    </row>
    <row r="590" spans="1:9" ht="13.2" x14ac:dyDescent="0.25">
      <c r="A590" s="176">
        <f t="shared" si="12"/>
        <v>4794838.8117011813</v>
      </c>
      <c r="B590" s="249" t="s">
        <v>902</v>
      </c>
      <c r="C590" s="258" t="s">
        <v>435</v>
      </c>
      <c r="D590" s="249" t="s">
        <v>335</v>
      </c>
      <c r="E590" s="249" t="s">
        <v>336</v>
      </c>
      <c r="F590" s="249" t="s">
        <v>279</v>
      </c>
      <c r="G590" s="254">
        <v>540036</v>
      </c>
      <c r="H590" s="254">
        <v>4764330</v>
      </c>
      <c r="I590" s="184" t="e">
        <f>VLOOKUP(LEFT(C590,6),#REF!,3,0)</f>
        <v>#REF!</v>
      </c>
    </row>
    <row r="591" spans="1:9" ht="13.2" x14ac:dyDescent="0.25">
      <c r="A591" s="176">
        <f t="shared" si="12"/>
        <v>4794838.8117011813</v>
      </c>
      <c r="B591" s="249" t="s">
        <v>902</v>
      </c>
      <c r="C591" s="258" t="s">
        <v>437</v>
      </c>
      <c r="D591" s="249" t="s">
        <v>335</v>
      </c>
      <c r="E591" s="249" t="s">
        <v>336</v>
      </c>
      <c r="F591" s="249" t="s">
        <v>279</v>
      </c>
      <c r="G591" s="254">
        <v>540036</v>
      </c>
      <c r="H591" s="254">
        <v>4764330</v>
      </c>
      <c r="I591" s="184" t="e">
        <f>VLOOKUP(LEFT(C591,6),#REF!,3,0)</f>
        <v>#REF!</v>
      </c>
    </row>
    <row r="592" spans="1:9" ht="13.2" x14ac:dyDescent="0.25">
      <c r="A592" s="176">
        <f t="shared" si="12"/>
        <v>4794838.8117011813</v>
      </c>
      <c r="B592" s="249" t="s">
        <v>902</v>
      </c>
      <c r="C592" s="258" t="s">
        <v>374</v>
      </c>
      <c r="D592" s="249" t="s">
        <v>335</v>
      </c>
      <c r="E592" s="249" t="s">
        <v>336</v>
      </c>
      <c r="F592" s="249" t="s">
        <v>279</v>
      </c>
      <c r="G592" s="254">
        <v>540036</v>
      </c>
      <c r="H592" s="254">
        <v>4764330</v>
      </c>
      <c r="I592" s="184" t="e">
        <f>VLOOKUP(LEFT(C592,6),#REF!,3,0)</f>
        <v>#REF!</v>
      </c>
    </row>
    <row r="593" spans="1:9" ht="13.2" x14ac:dyDescent="0.25">
      <c r="A593" s="176">
        <f t="shared" si="12"/>
        <v>4794838.8117011813</v>
      </c>
      <c r="B593" s="249" t="s">
        <v>902</v>
      </c>
      <c r="C593" s="258" t="s">
        <v>376</v>
      </c>
      <c r="D593" s="249" t="s">
        <v>335</v>
      </c>
      <c r="E593" s="249" t="s">
        <v>336</v>
      </c>
      <c r="F593" s="249" t="s">
        <v>279</v>
      </c>
      <c r="G593" s="254">
        <v>540036</v>
      </c>
      <c r="H593" s="254">
        <v>4764330</v>
      </c>
      <c r="I593" s="184" t="e">
        <f>VLOOKUP(LEFT(C593,6),#REF!,3,0)</f>
        <v>#REF!</v>
      </c>
    </row>
    <row r="594" spans="1:9" ht="13.2" x14ac:dyDescent="0.25">
      <c r="A594" s="176">
        <f t="shared" si="12"/>
        <v>4794838.8117011813</v>
      </c>
      <c r="B594" s="249" t="s">
        <v>902</v>
      </c>
      <c r="C594" s="258" t="s">
        <v>364</v>
      </c>
      <c r="D594" s="249" t="s">
        <v>335</v>
      </c>
      <c r="E594" s="249" t="s">
        <v>336</v>
      </c>
      <c r="F594" s="249" t="s">
        <v>279</v>
      </c>
      <c r="G594" s="254">
        <v>540036</v>
      </c>
      <c r="H594" s="254">
        <v>4764330</v>
      </c>
      <c r="I594" s="184" t="e">
        <f>VLOOKUP(LEFT(C594,6),#REF!,3,0)</f>
        <v>#REF!</v>
      </c>
    </row>
    <row r="595" spans="1:9" ht="13.2" x14ac:dyDescent="0.25">
      <c r="A595" s="176">
        <f t="shared" si="12"/>
        <v>4794838.8117011813</v>
      </c>
      <c r="B595" s="249" t="s">
        <v>902</v>
      </c>
      <c r="C595" s="258" t="s">
        <v>377</v>
      </c>
      <c r="D595" s="249" t="s">
        <v>335</v>
      </c>
      <c r="E595" s="249" t="s">
        <v>336</v>
      </c>
      <c r="F595" s="249" t="s">
        <v>279</v>
      </c>
      <c r="G595" s="254">
        <v>540036</v>
      </c>
      <c r="H595" s="254">
        <v>4764330</v>
      </c>
      <c r="I595" s="184" t="e">
        <f>VLOOKUP(LEFT(C595,6),#REF!,3,0)</f>
        <v>#REF!</v>
      </c>
    </row>
    <row r="596" spans="1:9" ht="13.2" x14ac:dyDescent="0.25">
      <c r="A596" s="176">
        <f t="shared" si="12"/>
        <v>4794838.8117011813</v>
      </c>
      <c r="B596" s="249" t="s">
        <v>902</v>
      </c>
      <c r="C596" s="258" t="s">
        <v>215</v>
      </c>
      <c r="D596" s="249" t="s">
        <v>335</v>
      </c>
      <c r="E596" s="249" t="s">
        <v>336</v>
      </c>
      <c r="F596" s="249" t="s">
        <v>279</v>
      </c>
      <c r="G596" s="254">
        <v>540036</v>
      </c>
      <c r="H596" s="254">
        <v>4764330</v>
      </c>
      <c r="I596" s="184" t="e">
        <f>VLOOKUP(LEFT(C596,6),#REF!,3,0)</f>
        <v>#REF!</v>
      </c>
    </row>
    <row r="597" spans="1:9" ht="13.2" x14ac:dyDescent="0.25">
      <c r="A597" s="176">
        <f t="shared" si="12"/>
        <v>4794838.8117011813</v>
      </c>
      <c r="B597" s="249" t="s">
        <v>902</v>
      </c>
      <c r="C597" s="258" t="s">
        <v>216</v>
      </c>
      <c r="D597" s="249" t="s">
        <v>335</v>
      </c>
      <c r="E597" s="249" t="s">
        <v>336</v>
      </c>
      <c r="F597" s="249" t="s">
        <v>279</v>
      </c>
      <c r="G597" s="254">
        <v>540036</v>
      </c>
      <c r="H597" s="254">
        <v>4764330</v>
      </c>
      <c r="I597" s="184" t="e">
        <f>VLOOKUP(LEFT(C597,6),#REF!,3,0)</f>
        <v>#REF!</v>
      </c>
    </row>
    <row r="598" spans="1:9" ht="13.2" x14ac:dyDescent="0.25">
      <c r="A598" s="176">
        <f t="shared" si="12"/>
        <v>4794838.8117011813</v>
      </c>
      <c r="B598" s="249" t="s">
        <v>902</v>
      </c>
      <c r="C598" s="258" t="s">
        <v>218</v>
      </c>
      <c r="D598" s="249" t="s">
        <v>335</v>
      </c>
      <c r="E598" s="249" t="s">
        <v>336</v>
      </c>
      <c r="F598" s="249" t="s">
        <v>279</v>
      </c>
      <c r="G598" s="254">
        <v>540036</v>
      </c>
      <c r="H598" s="254">
        <v>4764330</v>
      </c>
      <c r="I598" s="184" t="e">
        <f>VLOOKUP(LEFT(C598,6),#REF!,3,0)</f>
        <v>#REF!</v>
      </c>
    </row>
    <row r="599" spans="1:9" ht="13.2" x14ac:dyDescent="0.25">
      <c r="A599" s="176">
        <f t="shared" si="12"/>
        <v>4794838.8117011813</v>
      </c>
      <c r="B599" s="249" t="s">
        <v>902</v>
      </c>
      <c r="C599" s="258" t="s">
        <v>220</v>
      </c>
      <c r="D599" s="249" t="s">
        <v>335</v>
      </c>
      <c r="E599" s="249" t="s">
        <v>336</v>
      </c>
      <c r="F599" s="249" t="s">
        <v>279</v>
      </c>
      <c r="G599" s="254">
        <v>540036</v>
      </c>
      <c r="H599" s="254">
        <v>4764330</v>
      </c>
      <c r="I599" s="184" t="e">
        <f>VLOOKUP(LEFT(C599,6),#REF!,3,0)</f>
        <v>#REF!</v>
      </c>
    </row>
    <row r="600" spans="1:9" ht="13.2" x14ac:dyDescent="0.25">
      <c r="A600" s="176">
        <f t="shared" si="12"/>
        <v>4794838.8117011813</v>
      </c>
      <c r="B600" s="249" t="s">
        <v>902</v>
      </c>
      <c r="C600" s="258" t="s">
        <v>221</v>
      </c>
      <c r="D600" s="249" t="s">
        <v>335</v>
      </c>
      <c r="E600" s="249" t="s">
        <v>336</v>
      </c>
      <c r="F600" s="249" t="s">
        <v>279</v>
      </c>
      <c r="G600" s="254">
        <v>540036</v>
      </c>
      <c r="H600" s="254">
        <v>4764330</v>
      </c>
      <c r="I600" s="184" t="e">
        <f>VLOOKUP(LEFT(C600,6),#REF!,3,0)</f>
        <v>#REF!</v>
      </c>
    </row>
    <row r="601" spans="1:9" ht="13.2" x14ac:dyDescent="0.25">
      <c r="A601" s="176">
        <f t="shared" si="12"/>
        <v>4794838.8117011813</v>
      </c>
      <c r="B601" s="249" t="s">
        <v>902</v>
      </c>
      <c r="C601" s="258" t="s">
        <v>222</v>
      </c>
      <c r="D601" s="249" t="s">
        <v>335</v>
      </c>
      <c r="E601" s="249" t="s">
        <v>336</v>
      </c>
      <c r="F601" s="249" t="s">
        <v>279</v>
      </c>
      <c r="G601" s="254">
        <v>540036</v>
      </c>
      <c r="H601" s="254">
        <v>4764330</v>
      </c>
      <c r="I601" s="184" t="e">
        <f>VLOOKUP(LEFT(C601,6),#REF!,3,0)</f>
        <v>#REF!</v>
      </c>
    </row>
    <row r="602" spans="1:9" ht="13.2" x14ac:dyDescent="0.25">
      <c r="A602" s="176">
        <f t="shared" si="12"/>
        <v>4794838.8117011813</v>
      </c>
      <c r="B602" s="249" t="s">
        <v>902</v>
      </c>
      <c r="C602" s="258" t="s">
        <v>223</v>
      </c>
      <c r="D602" s="249" t="s">
        <v>335</v>
      </c>
      <c r="E602" s="249" t="s">
        <v>336</v>
      </c>
      <c r="F602" s="249" t="s">
        <v>279</v>
      </c>
      <c r="G602" s="254">
        <v>540036</v>
      </c>
      <c r="H602" s="254">
        <v>4764330</v>
      </c>
      <c r="I602" s="184" t="e">
        <f>VLOOKUP(LEFT(C602,6),#REF!,3,0)</f>
        <v>#REF!</v>
      </c>
    </row>
    <row r="603" spans="1:9" ht="13.2" x14ac:dyDescent="0.25">
      <c r="A603" s="176">
        <f t="shared" si="12"/>
        <v>4794838.8117011813</v>
      </c>
      <c r="B603" s="249" t="s">
        <v>902</v>
      </c>
      <c r="C603" s="258" t="s">
        <v>224</v>
      </c>
      <c r="D603" s="249" t="s">
        <v>335</v>
      </c>
      <c r="E603" s="249" t="s">
        <v>336</v>
      </c>
      <c r="F603" s="249" t="s">
        <v>279</v>
      </c>
      <c r="G603" s="254">
        <v>540036</v>
      </c>
      <c r="H603" s="254">
        <v>4764330</v>
      </c>
      <c r="I603" s="184" t="e">
        <f>VLOOKUP(LEFT(C603,6),#REF!,3,0)</f>
        <v>#REF!</v>
      </c>
    </row>
    <row r="604" spans="1:9" ht="13.2" x14ac:dyDescent="0.25">
      <c r="A604" s="176">
        <f t="shared" si="12"/>
        <v>4794838.8117011813</v>
      </c>
      <c r="B604" s="249" t="s">
        <v>902</v>
      </c>
      <c r="C604" s="258" t="s">
        <v>225</v>
      </c>
      <c r="D604" s="249" t="s">
        <v>335</v>
      </c>
      <c r="E604" s="249" t="s">
        <v>336</v>
      </c>
      <c r="F604" s="249" t="s">
        <v>279</v>
      </c>
      <c r="G604" s="254">
        <v>540036</v>
      </c>
      <c r="H604" s="254">
        <v>4764330</v>
      </c>
      <c r="I604" s="184" t="e">
        <f>VLOOKUP(LEFT(C604,6),#REF!,3,0)</f>
        <v>#REF!</v>
      </c>
    </row>
    <row r="605" spans="1:9" ht="13.2" x14ac:dyDescent="0.25">
      <c r="A605" s="176">
        <f t="shared" si="12"/>
        <v>4794838.8117011813</v>
      </c>
      <c r="B605" s="249" t="s">
        <v>902</v>
      </c>
      <c r="C605" s="258" t="s">
        <v>226</v>
      </c>
      <c r="D605" s="249" t="s">
        <v>335</v>
      </c>
      <c r="E605" s="249" t="s">
        <v>336</v>
      </c>
      <c r="F605" s="249" t="s">
        <v>279</v>
      </c>
      <c r="G605" s="254">
        <v>540036</v>
      </c>
      <c r="H605" s="254">
        <v>4764330</v>
      </c>
      <c r="I605" s="184" t="e">
        <f>VLOOKUP(LEFT(C605,6),#REF!,3,0)</f>
        <v>#REF!</v>
      </c>
    </row>
    <row r="606" spans="1:9" ht="13.2" x14ac:dyDescent="0.25">
      <c r="A606" s="176">
        <f t="shared" si="12"/>
        <v>4794838.8117011813</v>
      </c>
      <c r="B606" s="249" t="s">
        <v>902</v>
      </c>
      <c r="C606" s="258" t="s">
        <v>390</v>
      </c>
      <c r="D606" s="249" t="s">
        <v>335</v>
      </c>
      <c r="E606" s="249" t="s">
        <v>336</v>
      </c>
      <c r="F606" s="249" t="s">
        <v>279</v>
      </c>
      <c r="G606" s="254">
        <v>540036</v>
      </c>
      <c r="H606" s="254">
        <v>4764330</v>
      </c>
      <c r="I606" s="184" t="e">
        <f>VLOOKUP(LEFT(C606,6),#REF!,3,0)</f>
        <v>#REF!</v>
      </c>
    </row>
    <row r="607" spans="1:9" ht="13.2" x14ac:dyDescent="0.25">
      <c r="A607" s="176">
        <f t="shared" si="12"/>
        <v>4794838.8117011813</v>
      </c>
      <c r="B607" s="249" t="s">
        <v>902</v>
      </c>
      <c r="C607" s="258" t="s">
        <v>231</v>
      </c>
      <c r="D607" s="249" t="s">
        <v>335</v>
      </c>
      <c r="E607" s="249" t="s">
        <v>336</v>
      </c>
      <c r="F607" s="249" t="s">
        <v>279</v>
      </c>
      <c r="G607" s="254">
        <v>540036</v>
      </c>
      <c r="H607" s="254">
        <v>4764330</v>
      </c>
      <c r="I607" s="184" t="e">
        <f>VLOOKUP(LEFT(C607,6),#REF!,3,0)</f>
        <v>#REF!</v>
      </c>
    </row>
    <row r="608" spans="1:9" ht="13.2" x14ac:dyDescent="0.25">
      <c r="A608" s="176">
        <f t="shared" si="12"/>
        <v>4794838.8117011813</v>
      </c>
      <c r="B608" s="249" t="s">
        <v>902</v>
      </c>
      <c r="C608" s="258" t="s">
        <v>379</v>
      </c>
      <c r="D608" s="249" t="s">
        <v>335</v>
      </c>
      <c r="E608" s="249" t="s">
        <v>336</v>
      </c>
      <c r="F608" s="249" t="s">
        <v>279</v>
      </c>
      <c r="G608" s="254">
        <v>540036</v>
      </c>
      <c r="H608" s="254">
        <v>4764330</v>
      </c>
      <c r="I608" s="184" t="e">
        <f>VLOOKUP(LEFT(C608,6),#REF!,3,0)</f>
        <v>#REF!</v>
      </c>
    </row>
    <row r="609" spans="1:9" ht="13.2" x14ac:dyDescent="0.25">
      <c r="A609" s="176">
        <f t="shared" si="12"/>
        <v>4794838.8117011813</v>
      </c>
      <c r="B609" s="249" t="s">
        <v>902</v>
      </c>
      <c r="C609" s="258" t="s">
        <v>380</v>
      </c>
      <c r="D609" s="249" t="s">
        <v>335</v>
      </c>
      <c r="E609" s="249" t="s">
        <v>336</v>
      </c>
      <c r="F609" s="249" t="s">
        <v>279</v>
      </c>
      <c r="G609" s="254">
        <v>540036</v>
      </c>
      <c r="H609" s="254">
        <v>4764330</v>
      </c>
      <c r="I609" s="184" t="e">
        <f>VLOOKUP(LEFT(C609,6),#REF!,3,0)</f>
        <v>#REF!</v>
      </c>
    </row>
    <row r="610" spans="1:9" ht="13.2" x14ac:dyDescent="0.25">
      <c r="A610" s="176">
        <f t="shared" si="12"/>
        <v>4794838.8117011813</v>
      </c>
      <c r="B610" s="249" t="s">
        <v>902</v>
      </c>
      <c r="C610" s="258" t="s">
        <v>381</v>
      </c>
      <c r="D610" s="249" t="s">
        <v>335</v>
      </c>
      <c r="E610" s="249" t="s">
        <v>336</v>
      </c>
      <c r="F610" s="249" t="s">
        <v>279</v>
      </c>
      <c r="G610" s="254">
        <v>540036</v>
      </c>
      <c r="H610" s="254">
        <v>4764330</v>
      </c>
      <c r="I610" s="184" t="e">
        <f>VLOOKUP(LEFT(C610,6),#REF!,3,0)</f>
        <v>#REF!</v>
      </c>
    </row>
    <row r="611" spans="1:9" ht="13.2" x14ac:dyDescent="0.25">
      <c r="A611" s="176">
        <f t="shared" si="12"/>
        <v>4794838.8117011813</v>
      </c>
      <c r="B611" s="249" t="s">
        <v>902</v>
      </c>
      <c r="C611" s="258" t="s">
        <v>382</v>
      </c>
      <c r="D611" s="249" t="s">
        <v>335</v>
      </c>
      <c r="E611" s="249" t="s">
        <v>336</v>
      </c>
      <c r="F611" s="249" t="s">
        <v>279</v>
      </c>
      <c r="G611" s="254">
        <v>540036</v>
      </c>
      <c r="H611" s="254">
        <v>4764330</v>
      </c>
      <c r="I611" s="184" t="e">
        <f>VLOOKUP(LEFT(C611,6),#REF!,3,0)</f>
        <v>#REF!</v>
      </c>
    </row>
    <row r="612" spans="1:9" ht="13.2" x14ac:dyDescent="0.25">
      <c r="A612" s="176">
        <f t="shared" si="12"/>
        <v>4794838.8117011813</v>
      </c>
      <c r="B612" s="249" t="s">
        <v>902</v>
      </c>
      <c r="C612" s="258" t="s">
        <v>384</v>
      </c>
      <c r="D612" s="249" t="s">
        <v>335</v>
      </c>
      <c r="E612" s="249" t="s">
        <v>336</v>
      </c>
      <c r="F612" s="249" t="s">
        <v>279</v>
      </c>
      <c r="G612" s="254">
        <v>540036</v>
      </c>
      <c r="H612" s="254">
        <v>4764330</v>
      </c>
      <c r="I612" s="184" t="e">
        <f>VLOOKUP(LEFT(C612,6),#REF!,3,0)</f>
        <v>#REF!</v>
      </c>
    </row>
    <row r="613" spans="1:9" ht="13.2" x14ac:dyDescent="0.25">
      <c r="A613" s="176">
        <f t="shared" si="12"/>
        <v>4794838.8117011813</v>
      </c>
      <c r="B613" s="249" t="s">
        <v>902</v>
      </c>
      <c r="C613" s="258" t="s">
        <v>387</v>
      </c>
      <c r="D613" s="249" t="s">
        <v>335</v>
      </c>
      <c r="E613" s="249" t="s">
        <v>336</v>
      </c>
      <c r="F613" s="249" t="s">
        <v>279</v>
      </c>
      <c r="G613" s="254">
        <v>540036</v>
      </c>
      <c r="H613" s="254">
        <v>4764330</v>
      </c>
      <c r="I613" s="184" t="e">
        <f>VLOOKUP(LEFT(C613,6),#REF!,3,0)</f>
        <v>#REF!</v>
      </c>
    </row>
    <row r="614" spans="1:9" ht="13.2" x14ac:dyDescent="0.25">
      <c r="A614" s="176">
        <f t="shared" si="12"/>
        <v>4794838.8117011813</v>
      </c>
      <c r="B614" s="249" t="s">
        <v>902</v>
      </c>
      <c r="C614" s="258" t="s">
        <v>367</v>
      </c>
      <c r="D614" s="249" t="s">
        <v>335</v>
      </c>
      <c r="E614" s="249" t="s">
        <v>336</v>
      </c>
      <c r="F614" s="249" t="s">
        <v>279</v>
      </c>
      <c r="G614" s="254">
        <v>540036</v>
      </c>
      <c r="H614" s="254">
        <v>4764330</v>
      </c>
      <c r="I614" s="184" t="e">
        <f>VLOOKUP(LEFT(C614,6),#REF!,3,0)</f>
        <v>#REF!</v>
      </c>
    </row>
    <row r="615" spans="1:9" ht="13.2" x14ac:dyDescent="0.25">
      <c r="A615" s="176">
        <f t="shared" si="12"/>
        <v>4783721.0054494189</v>
      </c>
      <c r="B615" s="251" t="s">
        <v>920</v>
      </c>
      <c r="C615" s="257" t="s">
        <v>436</v>
      </c>
      <c r="D615" s="251" t="s">
        <v>616</v>
      </c>
      <c r="E615" s="251" t="s">
        <v>341</v>
      </c>
      <c r="F615" s="251" t="s">
        <v>276</v>
      </c>
      <c r="G615" s="251">
        <v>528593</v>
      </c>
      <c r="H615" s="251">
        <v>4754427</v>
      </c>
      <c r="I615" s="184" t="e">
        <f>VLOOKUP(LEFT(C615,6),#REF!,3,0)</f>
        <v>#REF!</v>
      </c>
    </row>
    <row r="616" spans="1:9" ht="13.2" x14ac:dyDescent="0.25">
      <c r="A616" s="176">
        <f t="shared" si="12"/>
        <v>4771683.8934686361</v>
      </c>
      <c r="B616" s="251" t="s">
        <v>921</v>
      </c>
      <c r="C616" s="257" t="s">
        <v>483</v>
      </c>
      <c r="D616" s="251" t="s">
        <v>617</v>
      </c>
      <c r="E616" s="251" t="s">
        <v>275</v>
      </c>
      <c r="F616" s="251" t="s">
        <v>276</v>
      </c>
      <c r="G616" s="251">
        <v>520068</v>
      </c>
      <c r="H616" s="251">
        <v>4743258</v>
      </c>
      <c r="I616" s="184" t="e">
        <f>VLOOKUP(LEFT(C616,6),#REF!,3,0)</f>
        <v>#REF!</v>
      </c>
    </row>
    <row r="617" spans="1:9" ht="13.2" x14ac:dyDescent="0.25">
      <c r="A617" s="176">
        <f t="shared" si="12"/>
        <v>4775645.8575939238</v>
      </c>
      <c r="B617" s="251" t="s">
        <v>922</v>
      </c>
      <c r="C617" s="257" t="s">
        <v>401</v>
      </c>
      <c r="D617" s="251" t="s">
        <v>618</v>
      </c>
      <c r="E617" s="250" t="s">
        <v>619</v>
      </c>
      <c r="F617" s="250" t="s">
        <v>276</v>
      </c>
      <c r="G617" s="251">
        <v>547805</v>
      </c>
      <c r="H617" s="251">
        <v>4744123</v>
      </c>
      <c r="I617" s="184" t="e">
        <f>VLOOKUP(LEFT(C617,6),#REF!,3,0)</f>
        <v>#REF!</v>
      </c>
    </row>
    <row r="618" spans="1:9" ht="13.2" x14ac:dyDescent="0.25">
      <c r="A618" s="176">
        <f t="shared" si="12"/>
        <v>4767756.3647757843</v>
      </c>
      <c r="B618" s="251" t="s">
        <v>923</v>
      </c>
      <c r="C618" s="257" t="s">
        <v>360</v>
      </c>
      <c r="D618" s="251" t="s">
        <v>620</v>
      </c>
      <c r="E618" s="250" t="s">
        <v>621</v>
      </c>
      <c r="F618" s="250" t="s">
        <v>276</v>
      </c>
      <c r="G618" s="251">
        <v>515904</v>
      </c>
      <c r="H618" s="251">
        <v>4739762</v>
      </c>
      <c r="I618" s="184" t="e">
        <f>VLOOKUP(LEFT(C618,6),#REF!,3,0)</f>
        <v>#REF!</v>
      </c>
    </row>
    <row r="619" spans="1:9" ht="13.2" x14ac:dyDescent="0.25">
      <c r="A619" s="176">
        <f t="shared" si="12"/>
        <v>4767756.3647757843</v>
      </c>
      <c r="B619" s="251" t="s">
        <v>923</v>
      </c>
      <c r="C619" s="257" t="s">
        <v>433</v>
      </c>
      <c r="D619" s="251" t="s">
        <v>620</v>
      </c>
      <c r="E619" s="250" t="s">
        <v>621</v>
      </c>
      <c r="F619" s="250" t="s">
        <v>276</v>
      </c>
      <c r="G619" s="251">
        <v>515904</v>
      </c>
      <c r="H619" s="251">
        <v>4739762</v>
      </c>
      <c r="I619" s="184" t="e">
        <f>VLOOKUP(LEFT(C619,6),#REF!,3,0)</f>
        <v>#REF!</v>
      </c>
    </row>
    <row r="620" spans="1:9" ht="13.2" x14ac:dyDescent="0.25">
      <c r="A620" s="176">
        <f t="shared" si="12"/>
        <v>4767756.3647757843</v>
      </c>
      <c r="B620" s="251" t="s">
        <v>923</v>
      </c>
      <c r="C620" s="257" t="s">
        <v>436</v>
      </c>
      <c r="D620" s="251" t="s">
        <v>620</v>
      </c>
      <c r="E620" s="250" t="s">
        <v>621</v>
      </c>
      <c r="F620" s="250" t="s">
        <v>276</v>
      </c>
      <c r="G620" s="251">
        <v>515904</v>
      </c>
      <c r="H620" s="251">
        <v>4739762</v>
      </c>
      <c r="I620" s="184" t="e">
        <f>VLOOKUP(LEFT(C620,6),#REF!,3,0)</f>
        <v>#REF!</v>
      </c>
    </row>
    <row r="621" spans="1:9" ht="13.2" x14ac:dyDescent="0.25">
      <c r="A621" s="176">
        <f t="shared" si="12"/>
        <v>4767756.3647757843</v>
      </c>
      <c r="B621" s="251" t="s">
        <v>923</v>
      </c>
      <c r="C621" s="257" t="s">
        <v>374</v>
      </c>
      <c r="D621" s="251" t="s">
        <v>620</v>
      </c>
      <c r="E621" s="250" t="s">
        <v>621</v>
      </c>
      <c r="F621" s="250" t="s">
        <v>276</v>
      </c>
      <c r="G621" s="251">
        <v>515904</v>
      </c>
      <c r="H621" s="251">
        <v>4739762</v>
      </c>
      <c r="I621" s="184" t="e">
        <f>VLOOKUP(LEFT(C621,6),#REF!,3,0)</f>
        <v>#REF!</v>
      </c>
    </row>
    <row r="622" spans="1:9" ht="13.2" x14ac:dyDescent="0.25">
      <c r="A622" s="176">
        <f t="shared" si="12"/>
        <v>4767756.3647757843</v>
      </c>
      <c r="B622" s="251" t="s">
        <v>923</v>
      </c>
      <c r="C622" s="257" t="s">
        <v>375</v>
      </c>
      <c r="D622" s="251" t="s">
        <v>620</v>
      </c>
      <c r="E622" s="250" t="s">
        <v>621</v>
      </c>
      <c r="F622" s="250" t="s">
        <v>276</v>
      </c>
      <c r="G622" s="251">
        <v>515904</v>
      </c>
      <c r="H622" s="251">
        <v>4739762</v>
      </c>
      <c r="I622" s="184" t="e">
        <f>VLOOKUP(LEFT(C622,6),#REF!,3,0)</f>
        <v>#REF!</v>
      </c>
    </row>
    <row r="623" spans="1:9" ht="13.2" x14ac:dyDescent="0.25">
      <c r="A623" s="176">
        <f t="shared" si="12"/>
        <v>4767756.3647757843</v>
      </c>
      <c r="B623" s="251" t="s">
        <v>923</v>
      </c>
      <c r="C623" s="257" t="s">
        <v>376</v>
      </c>
      <c r="D623" s="251" t="s">
        <v>620</v>
      </c>
      <c r="E623" s="250" t="s">
        <v>621</v>
      </c>
      <c r="F623" s="250" t="s">
        <v>276</v>
      </c>
      <c r="G623" s="251">
        <v>515904</v>
      </c>
      <c r="H623" s="251">
        <v>4739762</v>
      </c>
      <c r="I623" s="184" t="e">
        <f>VLOOKUP(LEFT(C623,6),#REF!,3,0)</f>
        <v>#REF!</v>
      </c>
    </row>
    <row r="624" spans="1:9" ht="13.2" x14ac:dyDescent="0.25">
      <c r="A624" s="176">
        <f t="shared" si="12"/>
        <v>4767756.3647757843</v>
      </c>
      <c r="B624" s="251" t="s">
        <v>923</v>
      </c>
      <c r="C624" s="257" t="s">
        <v>409</v>
      </c>
      <c r="D624" s="251" t="s">
        <v>620</v>
      </c>
      <c r="E624" s="250" t="s">
        <v>621</v>
      </c>
      <c r="F624" s="250" t="s">
        <v>276</v>
      </c>
      <c r="G624" s="251">
        <v>515904</v>
      </c>
      <c r="H624" s="251">
        <v>4739762</v>
      </c>
      <c r="I624" s="184" t="e">
        <f>VLOOKUP(LEFT(C624,6),#REF!,3,0)</f>
        <v>#REF!</v>
      </c>
    </row>
    <row r="625" spans="1:9" ht="13.2" x14ac:dyDescent="0.25">
      <c r="A625" s="176">
        <f t="shared" si="12"/>
        <v>4767756.3647757843</v>
      </c>
      <c r="B625" s="251" t="s">
        <v>923</v>
      </c>
      <c r="C625" s="257" t="s">
        <v>622</v>
      </c>
      <c r="D625" s="251" t="s">
        <v>620</v>
      </c>
      <c r="E625" s="250" t="s">
        <v>621</v>
      </c>
      <c r="F625" s="250" t="s">
        <v>276</v>
      </c>
      <c r="G625" s="251">
        <v>515904</v>
      </c>
      <c r="H625" s="251">
        <v>4739762</v>
      </c>
      <c r="I625" s="184" t="e">
        <f>VLOOKUP(LEFT(C625,6),#REF!,3,0)</f>
        <v>#REF!</v>
      </c>
    </row>
    <row r="626" spans="1:9" ht="13.2" x14ac:dyDescent="0.25">
      <c r="A626" s="176">
        <f t="shared" si="12"/>
        <v>4767756.3647757843</v>
      </c>
      <c r="B626" s="251" t="s">
        <v>923</v>
      </c>
      <c r="C626" s="257" t="s">
        <v>393</v>
      </c>
      <c r="D626" s="251" t="s">
        <v>620</v>
      </c>
      <c r="E626" s="250" t="s">
        <v>621</v>
      </c>
      <c r="F626" s="250" t="s">
        <v>276</v>
      </c>
      <c r="G626" s="251">
        <v>515904</v>
      </c>
      <c r="H626" s="251">
        <v>4739762</v>
      </c>
      <c r="I626" s="184" t="e">
        <f>VLOOKUP(LEFT(C626,6),#REF!,3,0)</f>
        <v>#REF!</v>
      </c>
    </row>
    <row r="627" spans="1:9" ht="13.2" x14ac:dyDescent="0.25">
      <c r="A627" s="176">
        <f t="shared" si="12"/>
        <v>4767756.3647757843</v>
      </c>
      <c r="B627" s="251" t="s">
        <v>923</v>
      </c>
      <c r="C627" s="257" t="s">
        <v>394</v>
      </c>
      <c r="D627" s="251" t="s">
        <v>620</v>
      </c>
      <c r="E627" s="250" t="s">
        <v>621</v>
      </c>
      <c r="F627" s="250" t="s">
        <v>276</v>
      </c>
      <c r="G627" s="251">
        <v>515904</v>
      </c>
      <c r="H627" s="251">
        <v>4739762</v>
      </c>
      <c r="I627" s="184" t="e">
        <f>VLOOKUP(LEFT(C627,6),#REF!,3,0)</f>
        <v>#REF!</v>
      </c>
    </row>
    <row r="628" spans="1:9" ht="13.2" x14ac:dyDescent="0.25">
      <c r="A628" s="176">
        <f t="shared" si="12"/>
        <v>4767756.3647757843</v>
      </c>
      <c r="B628" s="251" t="s">
        <v>923</v>
      </c>
      <c r="C628" s="257" t="s">
        <v>377</v>
      </c>
      <c r="D628" s="251" t="s">
        <v>620</v>
      </c>
      <c r="E628" s="250" t="s">
        <v>621</v>
      </c>
      <c r="F628" s="250" t="s">
        <v>276</v>
      </c>
      <c r="G628" s="251">
        <v>515904</v>
      </c>
      <c r="H628" s="251">
        <v>4739762</v>
      </c>
      <c r="I628" s="184" t="e">
        <f>VLOOKUP(LEFT(C628,6),#REF!,3,0)</f>
        <v>#REF!</v>
      </c>
    </row>
    <row r="629" spans="1:9" ht="13.2" x14ac:dyDescent="0.25">
      <c r="A629" s="176">
        <f t="shared" si="12"/>
        <v>4767756.3647757843</v>
      </c>
      <c r="B629" s="251" t="s">
        <v>923</v>
      </c>
      <c r="C629" s="257" t="s">
        <v>378</v>
      </c>
      <c r="D629" s="251" t="s">
        <v>620</v>
      </c>
      <c r="E629" s="250" t="s">
        <v>621</v>
      </c>
      <c r="F629" s="250" t="s">
        <v>276</v>
      </c>
      <c r="G629" s="251">
        <v>515904</v>
      </c>
      <c r="H629" s="251">
        <v>4739762</v>
      </c>
      <c r="I629" s="184" t="e">
        <f>VLOOKUP(LEFT(C629,6),#REF!,3,0)</f>
        <v>#REF!</v>
      </c>
    </row>
    <row r="630" spans="1:9" ht="13.2" x14ac:dyDescent="0.25">
      <c r="A630" s="176">
        <f t="shared" si="12"/>
        <v>4767756.3647757843</v>
      </c>
      <c r="B630" s="251" t="s">
        <v>923</v>
      </c>
      <c r="C630" s="257" t="s">
        <v>549</v>
      </c>
      <c r="D630" s="251" t="s">
        <v>620</v>
      </c>
      <c r="E630" s="250" t="s">
        <v>621</v>
      </c>
      <c r="F630" s="250" t="s">
        <v>276</v>
      </c>
      <c r="G630" s="251">
        <v>515904</v>
      </c>
      <c r="H630" s="251">
        <v>4739762</v>
      </c>
      <c r="I630" s="184" t="e">
        <f>VLOOKUP(LEFT(C630,6),#REF!,3,0)</f>
        <v>#REF!</v>
      </c>
    </row>
    <row r="631" spans="1:9" ht="13.2" x14ac:dyDescent="0.25">
      <c r="A631" s="176">
        <f t="shared" si="12"/>
        <v>4767756.3647757843</v>
      </c>
      <c r="B631" s="251" t="s">
        <v>923</v>
      </c>
      <c r="C631" s="257" t="s">
        <v>550</v>
      </c>
      <c r="D631" s="251" t="s">
        <v>620</v>
      </c>
      <c r="E631" s="250" t="s">
        <v>621</v>
      </c>
      <c r="F631" s="250" t="s">
        <v>276</v>
      </c>
      <c r="G631" s="251">
        <v>515904</v>
      </c>
      <c r="H631" s="251">
        <v>4739762</v>
      </c>
      <c r="I631" s="184" t="e">
        <f>VLOOKUP(LEFT(C631,6),#REF!,3,0)</f>
        <v>#REF!</v>
      </c>
    </row>
    <row r="632" spans="1:9" ht="13.2" x14ac:dyDescent="0.25">
      <c r="A632" s="176">
        <f t="shared" si="12"/>
        <v>4767756.3647757843</v>
      </c>
      <c r="B632" s="251" t="s">
        <v>923</v>
      </c>
      <c r="C632" s="257" t="s">
        <v>623</v>
      </c>
      <c r="D632" s="251" t="s">
        <v>620</v>
      </c>
      <c r="E632" s="250" t="s">
        <v>621</v>
      </c>
      <c r="F632" s="250" t="s">
        <v>276</v>
      </c>
      <c r="G632" s="251">
        <v>515904</v>
      </c>
      <c r="H632" s="251">
        <v>4739762</v>
      </c>
      <c r="I632" s="184" t="e">
        <f>VLOOKUP(LEFT(C632,6),#REF!,3,0)</f>
        <v>#REF!</v>
      </c>
    </row>
    <row r="633" spans="1:9" ht="13.2" x14ac:dyDescent="0.25">
      <c r="A633" s="176">
        <f t="shared" si="12"/>
        <v>4767756.3647757843</v>
      </c>
      <c r="B633" s="251" t="s">
        <v>923</v>
      </c>
      <c r="C633" s="257" t="s">
        <v>386</v>
      </c>
      <c r="D633" s="251" t="s">
        <v>620</v>
      </c>
      <c r="E633" s="250" t="s">
        <v>621</v>
      </c>
      <c r="F633" s="250" t="s">
        <v>276</v>
      </c>
      <c r="G633" s="251">
        <v>515904</v>
      </c>
      <c r="H633" s="251">
        <v>4739762</v>
      </c>
      <c r="I633" s="184" t="e">
        <f>VLOOKUP(LEFT(C633,6),#REF!,3,0)</f>
        <v>#REF!</v>
      </c>
    </row>
    <row r="634" spans="1:9" ht="13.2" x14ac:dyDescent="0.25">
      <c r="A634" s="176">
        <f t="shared" si="12"/>
        <v>4801369.3672118168</v>
      </c>
      <c r="B634" s="251" t="s">
        <v>924</v>
      </c>
      <c r="C634" s="257" t="s">
        <v>512</v>
      </c>
      <c r="D634" s="251" t="s">
        <v>624</v>
      </c>
      <c r="E634" s="250" t="s">
        <v>625</v>
      </c>
      <c r="F634" s="250" t="s">
        <v>276</v>
      </c>
      <c r="G634" s="251">
        <v>490980</v>
      </c>
      <c r="H634" s="251">
        <v>4776200</v>
      </c>
      <c r="I634" s="184" t="e">
        <f>VLOOKUP(LEFT(C634,6),#REF!,3,0)</f>
        <v>#REF!</v>
      </c>
    </row>
    <row r="635" spans="1:9" ht="13.2" x14ac:dyDescent="0.25">
      <c r="A635" s="176">
        <f t="shared" si="12"/>
        <v>4819878.1308315257</v>
      </c>
      <c r="B635" s="251" t="s">
        <v>925</v>
      </c>
      <c r="C635" s="257" t="s">
        <v>391</v>
      </c>
      <c r="D635" s="251" t="s">
        <v>626</v>
      </c>
      <c r="E635" s="250" t="s">
        <v>293</v>
      </c>
      <c r="F635" s="250" t="s">
        <v>268</v>
      </c>
      <c r="G635" s="251">
        <v>495238</v>
      </c>
      <c r="H635" s="251">
        <v>4794368</v>
      </c>
      <c r="I635" s="184" t="e">
        <f>VLOOKUP(LEFT(C635,6),#REF!,3,0)</f>
        <v>#REF!</v>
      </c>
    </row>
    <row r="636" spans="1:9" ht="13.2" x14ac:dyDescent="0.25">
      <c r="A636" s="176">
        <f t="shared" si="12"/>
        <v>4819878.1308315257</v>
      </c>
      <c r="B636" s="251" t="s">
        <v>925</v>
      </c>
      <c r="C636" s="257" t="s">
        <v>392</v>
      </c>
      <c r="D636" s="251" t="s">
        <v>626</v>
      </c>
      <c r="E636" s="250" t="s">
        <v>293</v>
      </c>
      <c r="F636" s="250" t="s">
        <v>268</v>
      </c>
      <c r="G636" s="251">
        <v>495238</v>
      </c>
      <c r="H636" s="251">
        <v>4794368</v>
      </c>
      <c r="I636" s="184" t="e">
        <f>VLOOKUP(LEFT(C636,6),#REF!,3,0)</f>
        <v>#REF!</v>
      </c>
    </row>
    <row r="637" spans="1:9" ht="13.2" x14ac:dyDescent="0.25">
      <c r="A637" s="176">
        <f t="shared" si="12"/>
        <v>4819878.1308315257</v>
      </c>
      <c r="B637" s="251" t="s">
        <v>925</v>
      </c>
      <c r="C637" s="257" t="s">
        <v>546</v>
      </c>
      <c r="D637" s="251" t="s">
        <v>626</v>
      </c>
      <c r="E637" s="250" t="s">
        <v>293</v>
      </c>
      <c r="F637" s="250" t="s">
        <v>268</v>
      </c>
      <c r="G637" s="251">
        <v>495238</v>
      </c>
      <c r="H637" s="251">
        <v>4794368</v>
      </c>
      <c r="I637" s="184" t="e">
        <f>VLOOKUP(LEFT(C637,6),#REF!,3,0)</f>
        <v>#REF!</v>
      </c>
    </row>
    <row r="638" spans="1:9" ht="13.2" x14ac:dyDescent="0.25">
      <c r="A638" s="176">
        <f t="shared" si="12"/>
        <v>4819878.1308315257</v>
      </c>
      <c r="B638" s="251" t="s">
        <v>925</v>
      </c>
      <c r="C638" s="257" t="s">
        <v>237</v>
      </c>
      <c r="D638" s="251" t="s">
        <v>626</v>
      </c>
      <c r="E638" s="250" t="s">
        <v>293</v>
      </c>
      <c r="F638" s="250" t="s">
        <v>268</v>
      </c>
      <c r="G638" s="251">
        <v>495238</v>
      </c>
      <c r="H638" s="251">
        <v>4794368</v>
      </c>
      <c r="I638" s="184" t="e">
        <f>VLOOKUP(LEFT(C638,6),#REF!,3,0)</f>
        <v>#REF!</v>
      </c>
    </row>
    <row r="639" spans="1:9" ht="13.2" x14ac:dyDescent="0.25">
      <c r="A639" s="176">
        <f t="shared" si="12"/>
        <v>4819878.1308315257</v>
      </c>
      <c r="B639" s="251" t="s">
        <v>925</v>
      </c>
      <c r="C639" s="257" t="s">
        <v>386</v>
      </c>
      <c r="D639" s="251" t="s">
        <v>626</v>
      </c>
      <c r="E639" s="250" t="s">
        <v>293</v>
      </c>
      <c r="F639" s="250" t="s">
        <v>268</v>
      </c>
      <c r="G639" s="251">
        <v>495238</v>
      </c>
      <c r="H639" s="251">
        <v>4794368</v>
      </c>
      <c r="I639" s="184" t="e">
        <f>VLOOKUP(LEFT(C639,6),#REF!,3,0)</f>
        <v>#REF!</v>
      </c>
    </row>
    <row r="640" spans="1:9" ht="13.2" x14ac:dyDescent="0.25">
      <c r="A640" s="176">
        <f t="shared" ref="A640:A703" si="13">SQRT((G640-G$2)^2+(H640-H$2)^2)</f>
        <v>4819878.1308315257</v>
      </c>
      <c r="B640" s="251" t="s">
        <v>925</v>
      </c>
      <c r="C640" s="257" t="s">
        <v>239</v>
      </c>
      <c r="D640" s="251" t="s">
        <v>626</v>
      </c>
      <c r="E640" s="250" t="s">
        <v>293</v>
      </c>
      <c r="F640" s="250" t="s">
        <v>268</v>
      </c>
      <c r="G640" s="251">
        <v>495238</v>
      </c>
      <c r="H640" s="251">
        <v>4794368</v>
      </c>
      <c r="I640" s="184" t="e">
        <f>VLOOKUP(LEFT(C640,6),#REF!,3,0)</f>
        <v>#REF!</v>
      </c>
    </row>
    <row r="641" spans="1:9" ht="13.2" x14ac:dyDescent="0.25">
      <c r="A641" s="176">
        <f t="shared" si="13"/>
        <v>4826801.1237270795</v>
      </c>
      <c r="B641" s="251" t="s">
        <v>926</v>
      </c>
      <c r="C641" s="257" t="s">
        <v>410</v>
      </c>
      <c r="D641" s="251" t="s">
        <v>627</v>
      </c>
      <c r="E641" s="251" t="s">
        <v>452</v>
      </c>
      <c r="F641" s="251" t="s">
        <v>268</v>
      </c>
      <c r="G641" s="251">
        <v>514723</v>
      </c>
      <c r="H641" s="251">
        <v>4799278</v>
      </c>
      <c r="I641" s="184" t="e">
        <f>VLOOKUP(LEFT(C641,6),#REF!,3,0)</f>
        <v>#REF!</v>
      </c>
    </row>
    <row r="642" spans="1:9" ht="13.2" x14ac:dyDescent="0.25">
      <c r="A642" s="176">
        <f t="shared" si="13"/>
        <v>4826801.1237270795</v>
      </c>
      <c r="B642" s="251" t="s">
        <v>926</v>
      </c>
      <c r="C642" s="257" t="s">
        <v>440</v>
      </c>
      <c r="D642" s="251" t="s">
        <v>627</v>
      </c>
      <c r="E642" s="251" t="s">
        <v>452</v>
      </c>
      <c r="F642" s="251" t="s">
        <v>268</v>
      </c>
      <c r="G642" s="251">
        <v>514723</v>
      </c>
      <c r="H642" s="251">
        <v>4799278</v>
      </c>
      <c r="I642" s="184" t="e">
        <f>VLOOKUP(LEFT(C642,6),#REF!,3,0)</f>
        <v>#REF!</v>
      </c>
    </row>
    <row r="643" spans="1:9" ht="13.2" x14ac:dyDescent="0.25">
      <c r="A643" s="176">
        <f t="shared" si="13"/>
        <v>4826801.1237270795</v>
      </c>
      <c r="B643" s="251" t="s">
        <v>926</v>
      </c>
      <c r="C643" s="257" t="s">
        <v>628</v>
      </c>
      <c r="D643" s="251" t="s">
        <v>627</v>
      </c>
      <c r="E643" s="251" t="s">
        <v>452</v>
      </c>
      <c r="F643" s="251" t="s">
        <v>268</v>
      </c>
      <c r="G643" s="251">
        <v>514723</v>
      </c>
      <c r="H643" s="251">
        <v>4799278</v>
      </c>
      <c r="I643" s="184" t="e">
        <f>VLOOKUP(LEFT(C643,6),#REF!,3,0)</f>
        <v>#REF!</v>
      </c>
    </row>
    <row r="644" spans="1:9" ht="13.2" x14ac:dyDescent="0.25">
      <c r="A644" s="176">
        <f t="shared" si="13"/>
        <v>4826801.1237270795</v>
      </c>
      <c r="B644" s="251" t="s">
        <v>926</v>
      </c>
      <c r="C644" s="257" t="s">
        <v>623</v>
      </c>
      <c r="D644" s="251" t="s">
        <v>627</v>
      </c>
      <c r="E644" s="251" t="s">
        <v>452</v>
      </c>
      <c r="F644" s="251" t="s">
        <v>268</v>
      </c>
      <c r="G644" s="251">
        <v>514723</v>
      </c>
      <c r="H644" s="251">
        <v>4799278</v>
      </c>
      <c r="I644" s="184" t="e">
        <f>VLOOKUP(LEFT(C644,6),#REF!,3,0)</f>
        <v>#REF!</v>
      </c>
    </row>
    <row r="645" spans="1:9" ht="13.2" x14ac:dyDescent="0.25">
      <c r="A645" s="176">
        <f t="shared" si="13"/>
        <v>4816753.5747708743</v>
      </c>
      <c r="B645" s="251" t="s">
        <v>927</v>
      </c>
      <c r="C645" s="257" t="s">
        <v>442</v>
      </c>
      <c r="D645" s="251" t="s">
        <v>629</v>
      </c>
      <c r="E645" s="250" t="s">
        <v>300</v>
      </c>
      <c r="F645" s="250" t="s">
        <v>276</v>
      </c>
      <c r="G645" s="251">
        <v>574768</v>
      </c>
      <c r="H645" s="251">
        <v>4782338</v>
      </c>
      <c r="I645" s="184" t="e">
        <f>VLOOKUP(LEFT(C645,6),#REF!,3,0)</f>
        <v>#REF!</v>
      </c>
    </row>
    <row r="646" spans="1:9" ht="13.2" x14ac:dyDescent="0.25">
      <c r="A646" s="176">
        <f t="shared" si="13"/>
        <v>4769095.931096375</v>
      </c>
      <c r="B646" s="251" t="s">
        <v>928</v>
      </c>
      <c r="C646" s="257" t="s">
        <v>368</v>
      </c>
      <c r="D646" s="251" t="s">
        <v>630</v>
      </c>
      <c r="E646" s="251" t="s">
        <v>275</v>
      </c>
      <c r="F646" s="251" t="s">
        <v>276</v>
      </c>
      <c r="G646" s="251">
        <v>526000</v>
      </c>
      <c r="H646" s="250">
        <v>4740000</v>
      </c>
      <c r="I646" s="184" t="e">
        <f>VLOOKUP(LEFT(C646,6),#REF!,3,0)</f>
        <v>#REF!</v>
      </c>
    </row>
    <row r="647" spans="1:9" ht="13.2" x14ac:dyDescent="0.25">
      <c r="A647" s="176">
        <f t="shared" si="13"/>
        <v>4769095.931096375</v>
      </c>
      <c r="B647" s="251" t="s">
        <v>928</v>
      </c>
      <c r="C647" s="257" t="s">
        <v>370</v>
      </c>
      <c r="D647" s="251" t="s">
        <v>631</v>
      </c>
      <c r="E647" s="251" t="s">
        <v>275</v>
      </c>
      <c r="F647" s="251" t="s">
        <v>276</v>
      </c>
      <c r="G647" s="251">
        <v>526000</v>
      </c>
      <c r="H647" s="250">
        <v>4740000</v>
      </c>
      <c r="I647" s="184" t="e">
        <f>VLOOKUP(LEFT(C647,6),#REF!,3,0)</f>
        <v>#REF!</v>
      </c>
    </row>
    <row r="648" spans="1:9" ht="13.2" x14ac:dyDescent="0.25">
      <c r="A648" s="176">
        <f t="shared" si="13"/>
        <v>4769095.931096375</v>
      </c>
      <c r="B648" s="251" t="s">
        <v>928</v>
      </c>
      <c r="C648" s="257" t="s">
        <v>374</v>
      </c>
      <c r="D648" s="251" t="s">
        <v>632</v>
      </c>
      <c r="E648" s="251" t="s">
        <v>275</v>
      </c>
      <c r="F648" s="251" t="s">
        <v>276</v>
      </c>
      <c r="G648" s="251">
        <v>526000</v>
      </c>
      <c r="H648" s="250">
        <v>4740000</v>
      </c>
      <c r="I648" s="184" t="e">
        <f>VLOOKUP(LEFT(C648,6),#REF!,3,0)</f>
        <v>#REF!</v>
      </c>
    </row>
    <row r="649" spans="1:9" ht="13.2" x14ac:dyDescent="0.25">
      <c r="A649" s="176">
        <f t="shared" si="13"/>
        <v>4769095.931096375</v>
      </c>
      <c r="B649" s="251" t="s">
        <v>928</v>
      </c>
      <c r="C649" s="257" t="s">
        <v>375</v>
      </c>
      <c r="D649" s="251" t="s">
        <v>633</v>
      </c>
      <c r="E649" s="251" t="s">
        <v>275</v>
      </c>
      <c r="F649" s="251" t="s">
        <v>276</v>
      </c>
      <c r="G649" s="251">
        <v>526000</v>
      </c>
      <c r="H649" s="250">
        <v>4740000</v>
      </c>
      <c r="I649" s="184" t="e">
        <f>VLOOKUP(LEFT(C649,6),#REF!,3,0)</f>
        <v>#REF!</v>
      </c>
    </row>
    <row r="650" spans="1:9" ht="13.2" x14ac:dyDescent="0.25">
      <c r="A650" s="176">
        <f t="shared" si="13"/>
        <v>4769095.931096375</v>
      </c>
      <c r="B650" s="251" t="s">
        <v>928</v>
      </c>
      <c r="C650" s="257" t="s">
        <v>376</v>
      </c>
      <c r="D650" s="251" t="s">
        <v>634</v>
      </c>
      <c r="E650" s="251" t="s">
        <v>275</v>
      </c>
      <c r="F650" s="251" t="s">
        <v>276</v>
      </c>
      <c r="G650" s="251">
        <v>526000</v>
      </c>
      <c r="H650" s="250">
        <v>4740000</v>
      </c>
      <c r="I650" s="184" t="e">
        <f>VLOOKUP(LEFT(C650,6),#REF!,3,0)</f>
        <v>#REF!</v>
      </c>
    </row>
    <row r="651" spans="1:9" ht="13.2" x14ac:dyDescent="0.25">
      <c r="A651" s="176">
        <f t="shared" si="13"/>
        <v>4769095.931096375</v>
      </c>
      <c r="B651" s="251" t="s">
        <v>928</v>
      </c>
      <c r="C651" s="257" t="s">
        <v>364</v>
      </c>
      <c r="D651" s="251" t="s">
        <v>635</v>
      </c>
      <c r="E651" s="251" t="s">
        <v>275</v>
      </c>
      <c r="F651" s="251" t="s">
        <v>276</v>
      </c>
      <c r="G651" s="251">
        <v>526000</v>
      </c>
      <c r="H651" s="250">
        <v>4740000</v>
      </c>
      <c r="I651" s="184" t="e">
        <f>VLOOKUP(LEFT(C651,6),#REF!,3,0)</f>
        <v>#REF!</v>
      </c>
    </row>
    <row r="652" spans="1:9" ht="13.2" x14ac:dyDescent="0.25">
      <c r="A652" s="176">
        <f t="shared" si="13"/>
        <v>4769095.931096375</v>
      </c>
      <c r="B652" s="251" t="s">
        <v>928</v>
      </c>
      <c r="C652" s="257" t="s">
        <v>438</v>
      </c>
      <c r="D652" s="251" t="s">
        <v>636</v>
      </c>
      <c r="E652" s="251" t="s">
        <v>275</v>
      </c>
      <c r="F652" s="251" t="s">
        <v>276</v>
      </c>
      <c r="G652" s="251">
        <v>526000</v>
      </c>
      <c r="H652" s="250">
        <v>4740000</v>
      </c>
      <c r="I652" s="184" t="e">
        <f>VLOOKUP(LEFT(C652,6),#REF!,3,0)</f>
        <v>#REF!</v>
      </c>
    </row>
    <row r="653" spans="1:9" ht="13.2" x14ac:dyDescent="0.25">
      <c r="A653" s="176">
        <f t="shared" si="13"/>
        <v>4769095.931096375</v>
      </c>
      <c r="B653" s="251" t="s">
        <v>928</v>
      </c>
      <c r="C653" s="257" t="s">
        <v>291</v>
      </c>
      <c r="D653" s="251" t="s">
        <v>637</v>
      </c>
      <c r="E653" s="251" t="s">
        <v>275</v>
      </c>
      <c r="F653" s="251" t="s">
        <v>276</v>
      </c>
      <c r="G653" s="251">
        <v>526000</v>
      </c>
      <c r="H653" s="250">
        <v>4740000</v>
      </c>
      <c r="I653" s="184" t="e">
        <f>VLOOKUP(LEFT(C653,6),#REF!,3,0)</f>
        <v>#REF!</v>
      </c>
    </row>
    <row r="654" spans="1:9" ht="13.2" x14ac:dyDescent="0.25">
      <c r="A654" s="176">
        <f t="shared" si="13"/>
        <v>4769095.931096375</v>
      </c>
      <c r="B654" s="251" t="s">
        <v>928</v>
      </c>
      <c r="C654" s="257" t="s">
        <v>212</v>
      </c>
      <c r="D654" s="251" t="s">
        <v>638</v>
      </c>
      <c r="E654" s="251" t="s">
        <v>275</v>
      </c>
      <c r="F654" s="251" t="s">
        <v>276</v>
      </c>
      <c r="G654" s="251">
        <v>526000</v>
      </c>
      <c r="H654" s="250">
        <v>4740000</v>
      </c>
      <c r="I654" s="184" t="e">
        <f>VLOOKUP(LEFT(C654,6),#REF!,3,0)</f>
        <v>#REF!</v>
      </c>
    </row>
    <row r="655" spans="1:9" ht="13.2" x14ac:dyDescent="0.25">
      <c r="A655" s="176">
        <f t="shared" si="13"/>
        <v>4769095.931096375</v>
      </c>
      <c r="B655" s="251" t="s">
        <v>928</v>
      </c>
      <c r="C655" s="257" t="s">
        <v>213</v>
      </c>
      <c r="D655" s="251" t="s">
        <v>639</v>
      </c>
      <c r="E655" s="251" t="s">
        <v>275</v>
      </c>
      <c r="F655" s="251" t="s">
        <v>276</v>
      </c>
      <c r="G655" s="251">
        <v>526000</v>
      </c>
      <c r="H655" s="250">
        <v>4740000</v>
      </c>
      <c r="I655" s="184" t="e">
        <f>VLOOKUP(LEFT(C655,6),#REF!,3,0)</f>
        <v>#REF!</v>
      </c>
    </row>
    <row r="656" spans="1:9" ht="13.2" x14ac:dyDescent="0.25">
      <c r="A656" s="176">
        <f t="shared" si="13"/>
        <v>4769095.931096375</v>
      </c>
      <c r="B656" s="251" t="s">
        <v>928</v>
      </c>
      <c r="C656" s="257" t="s">
        <v>214</v>
      </c>
      <c r="D656" s="251" t="s">
        <v>640</v>
      </c>
      <c r="E656" s="251" t="s">
        <v>275</v>
      </c>
      <c r="F656" s="251" t="s">
        <v>276</v>
      </c>
      <c r="G656" s="251">
        <v>526000</v>
      </c>
      <c r="H656" s="250">
        <v>4740000</v>
      </c>
      <c r="I656" s="184" t="e">
        <f>VLOOKUP(LEFT(C656,6),#REF!,3,0)</f>
        <v>#REF!</v>
      </c>
    </row>
    <row r="657" spans="1:9" ht="13.2" x14ac:dyDescent="0.25">
      <c r="A657" s="176">
        <f t="shared" si="13"/>
        <v>4769095.931096375</v>
      </c>
      <c r="B657" s="251" t="s">
        <v>928</v>
      </c>
      <c r="C657" s="257" t="s">
        <v>215</v>
      </c>
      <c r="D657" s="251" t="s">
        <v>641</v>
      </c>
      <c r="E657" s="251" t="s">
        <v>275</v>
      </c>
      <c r="F657" s="251" t="s">
        <v>276</v>
      </c>
      <c r="G657" s="251">
        <v>526000</v>
      </c>
      <c r="H657" s="250">
        <v>4740000</v>
      </c>
      <c r="I657" s="184" t="e">
        <f>VLOOKUP(LEFT(C657,6),#REF!,3,0)</f>
        <v>#REF!</v>
      </c>
    </row>
    <row r="658" spans="1:9" ht="13.2" x14ac:dyDescent="0.25">
      <c r="A658" s="176">
        <f t="shared" si="13"/>
        <v>4769095.931096375</v>
      </c>
      <c r="B658" s="251" t="s">
        <v>928</v>
      </c>
      <c r="C658" s="257" t="s">
        <v>216</v>
      </c>
      <c r="D658" s="251" t="s">
        <v>642</v>
      </c>
      <c r="E658" s="251" t="s">
        <v>275</v>
      </c>
      <c r="F658" s="251" t="s">
        <v>276</v>
      </c>
      <c r="G658" s="251">
        <v>526000</v>
      </c>
      <c r="H658" s="250">
        <v>4740000</v>
      </c>
      <c r="I658" s="184" t="e">
        <f>VLOOKUP(LEFT(C658,6),#REF!,3,0)</f>
        <v>#REF!</v>
      </c>
    </row>
    <row r="659" spans="1:9" ht="13.2" x14ac:dyDescent="0.25">
      <c r="A659" s="176">
        <f t="shared" si="13"/>
        <v>4769095.931096375</v>
      </c>
      <c r="B659" s="251" t="s">
        <v>928</v>
      </c>
      <c r="C659" s="257" t="s">
        <v>218</v>
      </c>
      <c r="D659" s="251" t="s">
        <v>643</v>
      </c>
      <c r="E659" s="251" t="s">
        <v>275</v>
      </c>
      <c r="F659" s="251" t="s">
        <v>276</v>
      </c>
      <c r="G659" s="251">
        <v>526000</v>
      </c>
      <c r="H659" s="250">
        <v>4740000</v>
      </c>
      <c r="I659" s="184" t="e">
        <f>VLOOKUP(LEFT(C659,6),#REF!,3,0)</f>
        <v>#REF!</v>
      </c>
    </row>
    <row r="660" spans="1:9" ht="13.2" x14ac:dyDescent="0.25">
      <c r="A660" s="176">
        <f t="shared" si="13"/>
        <v>4769095.931096375</v>
      </c>
      <c r="B660" s="251" t="s">
        <v>928</v>
      </c>
      <c r="C660" s="257" t="s">
        <v>219</v>
      </c>
      <c r="D660" s="251" t="s">
        <v>644</v>
      </c>
      <c r="E660" s="251" t="s">
        <v>275</v>
      </c>
      <c r="F660" s="251" t="s">
        <v>276</v>
      </c>
      <c r="G660" s="251">
        <v>526000</v>
      </c>
      <c r="H660" s="250">
        <v>4740000</v>
      </c>
      <c r="I660" s="184" t="e">
        <f>VLOOKUP(LEFT(C660,6),#REF!,3,0)</f>
        <v>#REF!</v>
      </c>
    </row>
    <row r="661" spans="1:9" ht="13.2" x14ac:dyDescent="0.25">
      <c r="A661" s="176">
        <f t="shared" si="13"/>
        <v>4769095.931096375</v>
      </c>
      <c r="B661" s="251" t="s">
        <v>928</v>
      </c>
      <c r="C661" s="257" t="s">
        <v>227</v>
      </c>
      <c r="D661" s="251" t="s">
        <v>645</v>
      </c>
      <c r="E661" s="251" t="s">
        <v>275</v>
      </c>
      <c r="F661" s="251" t="s">
        <v>276</v>
      </c>
      <c r="G661" s="251">
        <v>526000</v>
      </c>
      <c r="H661" s="250">
        <v>4740000</v>
      </c>
      <c r="I661" s="184" t="e">
        <f>VLOOKUP(LEFT(C661,6),#REF!,3,0)</f>
        <v>#REF!</v>
      </c>
    </row>
    <row r="662" spans="1:9" ht="13.2" x14ac:dyDescent="0.25">
      <c r="A662" s="176">
        <f t="shared" si="13"/>
        <v>4769095.931096375</v>
      </c>
      <c r="B662" s="251" t="s">
        <v>928</v>
      </c>
      <c r="C662" s="257" t="s">
        <v>231</v>
      </c>
      <c r="D662" s="251" t="s">
        <v>646</v>
      </c>
      <c r="E662" s="251" t="s">
        <v>275</v>
      </c>
      <c r="F662" s="251" t="s">
        <v>276</v>
      </c>
      <c r="G662" s="259">
        <v>526000</v>
      </c>
      <c r="H662" s="250">
        <v>4740000</v>
      </c>
      <c r="I662" s="184" t="e">
        <f>VLOOKUP(LEFT(C662,6),#REF!,3,0)</f>
        <v>#REF!</v>
      </c>
    </row>
    <row r="663" spans="1:9" ht="13.2" x14ac:dyDescent="0.25">
      <c r="A663" s="176">
        <f t="shared" si="13"/>
        <v>4830572.241636388</v>
      </c>
      <c r="B663" s="251" t="s">
        <v>929</v>
      </c>
      <c r="C663" s="257" t="s">
        <v>370</v>
      </c>
      <c r="D663" s="251" t="s">
        <v>647</v>
      </c>
      <c r="E663" s="251" t="s">
        <v>648</v>
      </c>
      <c r="F663" s="251" t="s">
        <v>279</v>
      </c>
      <c r="G663" s="251">
        <v>589658</v>
      </c>
      <c r="H663" s="251">
        <v>4794448</v>
      </c>
      <c r="I663" s="184" t="e">
        <f>VLOOKUP(LEFT(C663,6),#REF!,3,0)</f>
        <v>#REF!</v>
      </c>
    </row>
    <row r="664" spans="1:9" ht="13.2" x14ac:dyDescent="0.25">
      <c r="A664" s="176">
        <f t="shared" si="13"/>
        <v>4830572.241636388</v>
      </c>
      <c r="B664" s="251" t="s">
        <v>929</v>
      </c>
      <c r="C664" s="257" t="s">
        <v>212</v>
      </c>
      <c r="D664" s="251" t="s">
        <v>647</v>
      </c>
      <c r="E664" s="251" t="s">
        <v>648</v>
      </c>
      <c r="F664" s="251" t="s">
        <v>279</v>
      </c>
      <c r="G664" s="251">
        <v>589658</v>
      </c>
      <c r="H664" s="251">
        <v>4794448</v>
      </c>
      <c r="I664" s="184" t="e">
        <f>VLOOKUP(LEFT(C664,6),#REF!,3,0)</f>
        <v>#REF!</v>
      </c>
    </row>
    <row r="665" spans="1:9" ht="13.2" x14ac:dyDescent="0.25">
      <c r="A665" s="176">
        <f t="shared" si="13"/>
        <v>4830572.241636388</v>
      </c>
      <c r="B665" s="251" t="s">
        <v>929</v>
      </c>
      <c r="C665" s="257" t="s">
        <v>213</v>
      </c>
      <c r="D665" s="251" t="s">
        <v>647</v>
      </c>
      <c r="E665" s="251" t="s">
        <v>648</v>
      </c>
      <c r="F665" s="251" t="s">
        <v>279</v>
      </c>
      <c r="G665" s="251">
        <v>589658</v>
      </c>
      <c r="H665" s="251">
        <v>4794448</v>
      </c>
      <c r="I665" s="184" t="e">
        <f>VLOOKUP(LEFT(C665,6),#REF!,3,0)</f>
        <v>#REF!</v>
      </c>
    </row>
    <row r="666" spans="1:9" ht="13.2" x14ac:dyDescent="0.25">
      <c r="A666" s="176">
        <f t="shared" si="13"/>
        <v>4830572.241636388</v>
      </c>
      <c r="B666" s="251" t="s">
        <v>929</v>
      </c>
      <c r="C666" s="257" t="s">
        <v>214</v>
      </c>
      <c r="D666" s="251" t="s">
        <v>647</v>
      </c>
      <c r="E666" s="251" t="s">
        <v>648</v>
      </c>
      <c r="F666" s="251" t="s">
        <v>279</v>
      </c>
      <c r="G666" s="251">
        <v>589658</v>
      </c>
      <c r="H666" s="251">
        <v>4794448</v>
      </c>
      <c r="I666" s="184" t="e">
        <f>VLOOKUP(LEFT(C666,6),#REF!,3,0)</f>
        <v>#REF!</v>
      </c>
    </row>
    <row r="667" spans="1:9" ht="13.2" x14ac:dyDescent="0.25">
      <c r="A667" s="176">
        <f t="shared" si="13"/>
        <v>4830572.241636388</v>
      </c>
      <c r="B667" s="251" t="s">
        <v>929</v>
      </c>
      <c r="C667" s="257" t="s">
        <v>215</v>
      </c>
      <c r="D667" s="251" t="s">
        <v>647</v>
      </c>
      <c r="E667" s="251" t="s">
        <v>648</v>
      </c>
      <c r="F667" s="251" t="s">
        <v>279</v>
      </c>
      <c r="G667" s="251">
        <v>589658</v>
      </c>
      <c r="H667" s="251">
        <v>4794448</v>
      </c>
      <c r="I667" s="184" t="e">
        <f>VLOOKUP(LEFT(C667,6),#REF!,3,0)</f>
        <v>#REF!</v>
      </c>
    </row>
    <row r="668" spans="1:9" ht="13.2" x14ac:dyDescent="0.25">
      <c r="A668" s="176">
        <f t="shared" si="13"/>
        <v>4830572.241636388</v>
      </c>
      <c r="B668" s="251" t="s">
        <v>929</v>
      </c>
      <c r="C668" s="257" t="s">
        <v>231</v>
      </c>
      <c r="D668" s="251" t="s">
        <v>647</v>
      </c>
      <c r="E668" s="251" t="s">
        <v>648</v>
      </c>
      <c r="F668" s="251" t="s">
        <v>279</v>
      </c>
      <c r="G668" s="251">
        <v>589658</v>
      </c>
      <c r="H668" s="251">
        <v>4794448</v>
      </c>
      <c r="I668" s="184" t="e">
        <f>VLOOKUP(LEFT(C668,6),#REF!,3,0)</f>
        <v>#REF!</v>
      </c>
    </row>
    <row r="669" spans="1:9" ht="13.2" x14ac:dyDescent="0.25">
      <c r="A669" s="176">
        <f t="shared" si="13"/>
        <v>4830572.241636388</v>
      </c>
      <c r="B669" s="251" t="s">
        <v>929</v>
      </c>
      <c r="C669" s="257" t="s">
        <v>649</v>
      </c>
      <c r="D669" s="251" t="s">
        <v>647</v>
      </c>
      <c r="E669" s="251" t="s">
        <v>648</v>
      </c>
      <c r="F669" s="251" t="s">
        <v>279</v>
      </c>
      <c r="G669" s="251">
        <v>589658</v>
      </c>
      <c r="H669" s="251">
        <v>4794448</v>
      </c>
      <c r="I669" s="184" t="e">
        <f>VLOOKUP(LEFT(C669,6),#REF!,3,0)</f>
        <v>#REF!</v>
      </c>
    </row>
    <row r="670" spans="1:9" ht="13.2" x14ac:dyDescent="0.25">
      <c r="A670" s="176">
        <f t="shared" si="13"/>
        <v>4828662.1274406845</v>
      </c>
      <c r="B670" s="251" t="s">
        <v>930</v>
      </c>
      <c r="C670" s="257" t="s">
        <v>374</v>
      </c>
      <c r="D670" s="251" t="s">
        <v>650</v>
      </c>
      <c r="E670" s="251" t="s">
        <v>278</v>
      </c>
      <c r="F670" s="251" t="s">
        <v>279</v>
      </c>
      <c r="G670" s="251">
        <v>581452</v>
      </c>
      <c r="H670" s="251">
        <v>4793526</v>
      </c>
      <c r="I670" s="184" t="e">
        <f>VLOOKUP(LEFT(C670,6),#REF!,3,0)</f>
        <v>#REF!</v>
      </c>
    </row>
    <row r="671" spans="1:9" ht="13.2" x14ac:dyDescent="0.25">
      <c r="A671" s="176">
        <f t="shared" si="13"/>
        <v>4828662.1274406845</v>
      </c>
      <c r="B671" s="251" t="s">
        <v>930</v>
      </c>
      <c r="C671" s="257" t="s">
        <v>376</v>
      </c>
      <c r="D671" s="251" t="s">
        <v>650</v>
      </c>
      <c r="E671" s="251" t="s">
        <v>278</v>
      </c>
      <c r="F671" s="251" t="s">
        <v>279</v>
      </c>
      <c r="G671" s="251">
        <v>581452</v>
      </c>
      <c r="H671" s="251">
        <v>4793526</v>
      </c>
      <c r="I671" s="184" t="e">
        <f>VLOOKUP(LEFT(C671,6),#REF!,3,0)</f>
        <v>#REF!</v>
      </c>
    </row>
    <row r="672" spans="1:9" ht="13.2" x14ac:dyDescent="0.25">
      <c r="A672" s="176">
        <f t="shared" si="13"/>
        <v>4828662.1274406845</v>
      </c>
      <c r="B672" s="251" t="s">
        <v>930</v>
      </c>
      <c r="C672" s="257" t="s">
        <v>409</v>
      </c>
      <c r="D672" s="251" t="s">
        <v>650</v>
      </c>
      <c r="E672" s="251" t="s">
        <v>278</v>
      </c>
      <c r="F672" s="251" t="s">
        <v>279</v>
      </c>
      <c r="G672" s="251">
        <v>581452</v>
      </c>
      <c r="H672" s="251">
        <v>4793526</v>
      </c>
      <c r="I672" s="184" t="e">
        <f>VLOOKUP(LEFT(C672,6),#REF!,3,0)</f>
        <v>#REF!</v>
      </c>
    </row>
    <row r="673" spans="1:9" ht="13.2" x14ac:dyDescent="0.25">
      <c r="A673" s="176">
        <f t="shared" si="13"/>
        <v>4828662.1274406845</v>
      </c>
      <c r="B673" s="251" t="s">
        <v>930</v>
      </c>
      <c r="C673" s="257" t="s">
        <v>412</v>
      </c>
      <c r="D673" s="251" t="s">
        <v>650</v>
      </c>
      <c r="E673" s="251" t="s">
        <v>278</v>
      </c>
      <c r="F673" s="251" t="s">
        <v>279</v>
      </c>
      <c r="G673" s="251">
        <v>581452</v>
      </c>
      <c r="H673" s="251">
        <v>4793526</v>
      </c>
      <c r="I673" s="184" t="e">
        <f>VLOOKUP(LEFT(C673,6),#REF!,3,0)</f>
        <v>#REF!</v>
      </c>
    </row>
    <row r="674" spans="1:9" ht="13.2" x14ac:dyDescent="0.25">
      <c r="A674" s="176">
        <f t="shared" si="13"/>
        <v>4792993.3316511093</v>
      </c>
      <c r="B674" s="251" t="s">
        <v>931</v>
      </c>
      <c r="C674" s="257" t="s">
        <v>398</v>
      </c>
      <c r="D674" s="251" t="s">
        <v>651</v>
      </c>
      <c r="E674" s="251" t="s">
        <v>652</v>
      </c>
      <c r="F674" s="251" t="s">
        <v>276</v>
      </c>
      <c r="G674" s="251">
        <v>500174</v>
      </c>
      <c r="H674" s="251">
        <v>4766824</v>
      </c>
      <c r="I674" s="184" t="e">
        <f>VLOOKUP(LEFT(C674,6),#REF!,3,0)</f>
        <v>#REF!</v>
      </c>
    </row>
    <row r="675" spans="1:9" ht="13.2" x14ac:dyDescent="0.25">
      <c r="A675" s="176">
        <f t="shared" si="13"/>
        <v>4794353.759103097</v>
      </c>
      <c r="B675" s="251" t="s">
        <v>932</v>
      </c>
      <c r="C675" s="257" t="s">
        <v>398</v>
      </c>
      <c r="D675" s="251" t="s">
        <v>653</v>
      </c>
      <c r="E675" s="251" t="s">
        <v>654</v>
      </c>
      <c r="F675" s="251" t="s">
        <v>276</v>
      </c>
      <c r="G675" s="251">
        <v>497851</v>
      </c>
      <c r="H675" s="251">
        <v>4768435</v>
      </c>
      <c r="I675" s="184" t="e">
        <f>VLOOKUP(LEFT(C675,6),#REF!,3,0)</f>
        <v>#REF!</v>
      </c>
    </row>
    <row r="676" spans="1:9" ht="13.2" x14ac:dyDescent="0.25">
      <c r="A676" s="176">
        <f t="shared" si="13"/>
        <v>4821450.4486596147</v>
      </c>
      <c r="B676" s="251" t="s">
        <v>933</v>
      </c>
      <c r="C676" s="257" t="s">
        <v>398</v>
      </c>
      <c r="D676" s="251" t="s">
        <v>655</v>
      </c>
      <c r="E676" s="251" t="s">
        <v>656</v>
      </c>
      <c r="F676" s="251" t="s">
        <v>268</v>
      </c>
      <c r="G676" s="251">
        <v>497756</v>
      </c>
      <c r="H676" s="251">
        <v>4795688</v>
      </c>
      <c r="I676" s="184" t="e">
        <f>VLOOKUP(LEFT(C676,6),#REF!,3,0)</f>
        <v>#REF!</v>
      </c>
    </row>
    <row r="677" spans="1:9" ht="13.2" x14ac:dyDescent="0.25">
      <c r="A677" s="176">
        <f t="shared" si="13"/>
        <v>4808723.6865280587</v>
      </c>
      <c r="B677" s="251" t="s">
        <v>934</v>
      </c>
      <c r="C677" s="257" t="s">
        <v>398</v>
      </c>
      <c r="D677" s="251" t="s">
        <v>657</v>
      </c>
      <c r="E677" s="251" t="s">
        <v>658</v>
      </c>
      <c r="F677" s="251" t="s">
        <v>268</v>
      </c>
      <c r="G677" s="251">
        <v>507920</v>
      </c>
      <c r="H677" s="251">
        <v>4781824</v>
      </c>
      <c r="I677" s="184" t="e">
        <f>VLOOKUP(LEFT(C677,6),#REF!,3,0)</f>
        <v>#REF!</v>
      </c>
    </row>
    <row r="678" spans="1:9" ht="13.2" x14ac:dyDescent="0.25">
      <c r="A678" s="176">
        <f t="shared" si="13"/>
        <v>4828228.5918714534</v>
      </c>
      <c r="B678" s="251" t="s">
        <v>935</v>
      </c>
      <c r="C678" s="257" t="s">
        <v>398</v>
      </c>
      <c r="D678" s="251" t="s">
        <v>659</v>
      </c>
      <c r="E678" s="251" t="s">
        <v>452</v>
      </c>
      <c r="F678" s="251" t="s">
        <v>268</v>
      </c>
      <c r="G678" s="251">
        <v>510223</v>
      </c>
      <c r="H678" s="251">
        <v>4801194</v>
      </c>
      <c r="I678" s="184" t="e">
        <f>VLOOKUP(LEFT(C678,6),#REF!,3,0)</f>
        <v>#REF!</v>
      </c>
    </row>
    <row r="679" spans="1:9" ht="13.2" x14ac:dyDescent="0.25">
      <c r="A679" s="176">
        <f t="shared" si="13"/>
        <v>4828228.5918714534</v>
      </c>
      <c r="B679" s="251" t="s">
        <v>935</v>
      </c>
      <c r="C679" s="257" t="s">
        <v>399</v>
      </c>
      <c r="D679" s="251" t="s">
        <v>659</v>
      </c>
      <c r="E679" s="251" t="s">
        <v>452</v>
      </c>
      <c r="F679" s="251" t="s">
        <v>268</v>
      </c>
      <c r="G679" s="251">
        <v>510223</v>
      </c>
      <c r="H679" s="251">
        <v>4801194</v>
      </c>
      <c r="I679" s="184" t="e">
        <f>VLOOKUP(LEFT(C679,6),#REF!,3,0)</f>
        <v>#REF!</v>
      </c>
    </row>
    <row r="680" spans="1:9" ht="13.2" x14ac:dyDescent="0.25">
      <c r="A680" s="176">
        <f t="shared" si="13"/>
        <v>4828228.5918714534</v>
      </c>
      <c r="B680" s="251" t="s">
        <v>935</v>
      </c>
      <c r="C680" s="257" t="s">
        <v>360</v>
      </c>
      <c r="D680" s="251" t="s">
        <v>659</v>
      </c>
      <c r="E680" s="251" t="s">
        <v>452</v>
      </c>
      <c r="F680" s="251" t="s">
        <v>268</v>
      </c>
      <c r="G680" s="251">
        <v>510223</v>
      </c>
      <c r="H680" s="251">
        <v>4801194</v>
      </c>
      <c r="I680" s="184" t="e">
        <f>VLOOKUP(LEFT(C680,6),#REF!,3,0)</f>
        <v>#REF!</v>
      </c>
    </row>
    <row r="681" spans="1:9" ht="13.2" x14ac:dyDescent="0.25">
      <c r="A681" s="176">
        <f t="shared" si="13"/>
        <v>4828228.5918714534</v>
      </c>
      <c r="B681" s="251" t="s">
        <v>935</v>
      </c>
      <c r="C681" s="257" t="s">
        <v>432</v>
      </c>
      <c r="D681" s="251" t="s">
        <v>659</v>
      </c>
      <c r="E681" s="251" t="s">
        <v>452</v>
      </c>
      <c r="F681" s="251" t="s">
        <v>268</v>
      </c>
      <c r="G681" s="251">
        <v>510223</v>
      </c>
      <c r="H681" s="251">
        <v>4801194</v>
      </c>
      <c r="I681" s="184" t="e">
        <f>VLOOKUP(LEFT(C681,6),#REF!,3,0)</f>
        <v>#REF!</v>
      </c>
    </row>
    <row r="682" spans="1:9" ht="13.2" x14ac:dyDescent="0.25">
      <c r="A682" s="176">
        <f t="shared" si="13"/>
        <v>4828228.5918714534</v>
      </c>
      <c r="B682" s="251" t="s">
        <v>935</v>
      </c>
      <c r="C682" s="257" t="s">
        <v>433</v>
      </c>
      <c r="D682" s="251" t="s">
        <v>659</v>
      </c>
      <c r="E682" s="251" t="s">
        <v>452</v>
      </c>
      <c r="F682" s="251" t="s">
        <v>268</v>
      </c>
      <c r="G682" s="251">
        <v>510223</v>
      </c>
      <c r="H682" s="251">
        <v>4801194</v>
      </c>
      <c r="I682" s="184" t="e">
        <f>VLOOKUP(LEFT(C682,6),#REF!,3,0)</f>
        <v>#REF!</v>
      </c>
    </row>
    <row r="683" spans="1:9" ht="13.2" x14ac:dyDescent="0.25">
      <c r="A683" s="176">
        <f t="shared" si="13"/>
        <v>4828228.5918714534</v>
      </c>
      <c r="B683" s="251" t="s">
        <v>935</v>
      </c>
      <c r="C683" s="257" t="s">
        <v>434</v>
      </c>
      <c r="D683" s="251" t="s">
        <v>659</v>
      </c>
      <c r="E683" s="251" t="s">
        <v>452</v>
      </c>
      <c r="F683" s="251" t="s">
        <v>268</v>
      </c>
      <c r="G683" s="251">
        <v>510223</v>
      </c>
      <c r="H683" s="251">
        <v>4801194</v>
      </c>
      <c r="I683" s="184" t="e">
        <f>VLOOKUP(LEFT(C683,6),#REF!,3,0)</f>
        <v>#REF!</v>
      </c>
    </row>
    <row r="684" spans="1:9" ht="13.2" x14ac:dyDescent="0.25">
      <c r="A684" s="176">
        <f t="shared" si="13"/>
        <v>4828228.5918714534</v>
      </c>
      <c r="B684" s="251" t="s">
        <v>935</v>
      </c>
      <c r="C684" s="257" t="s">
        <v>363</v>
      </c>
      <c r="D684" s="251" t="s">
        <v>659</v>
      </c>
      <c r="E684" s="251" t="s">
        <v>452</v>
      </c>
      <c r="F684" s="251" t="s">
        <v>268</v>
      </c>
      <c r="G684" s="251">
        <v>510223</v>
      </c>
      <c r="H684" s="251">
        <v>4801194</v>
      </c>
      <c r="I684" s="184" t="e">
        <f>VLOOKUP(LEFT(C684,6),#REF!,3,0)</f>
        <v>#REF!</v>
      </c>
    </row>
    <row r="685" spans="1:9" ht="13.2" x14ac:dyDescent="0.25">
      <c r="A685" s="176">
        <f t="shared" si="13"/>
        <v>4828228.5918714534</v>
      </c>
      <c r="B685" s="251" t="s">
        <v>935</v>
      </c>
      <c r="C685" s="257" t="s">
        <v>435</v>
      </c>
      <c r="D685" s="251" t="s">
        <v>659</v>
      </c>
      <c r="E685" s="251" t="s">
        <v>452</v>
      </c>
      <c r="F685" s="251" t="s">
        <v>268</v>
      </c>
      <c r="G685" s="251">
        <v>510223</v>
      </c>
      <c r="H685" s="251">
        <v>4801194</v>
      </c>
      <c r="I685" s="184" t="e">
        <f>VLOOKUP(LEFT(C685,6),#REF!,3,0)</f>
        <v>#REF!</v>
      </c>
    </row>
    <row r="686" spans="1:9" ht="13.2" x14ac:dyDescent="0.25">
      <c r="A686" s="176">
        <f t="shared" si="13"/>
        <v>4828228.5918714534</v>
      </c>
      <c r="B686" s="251" t="s">
        <v>935</v>
      </c>
      <c r="C686" s="257" t="s">
        <v>437</v>
      </c>
      <c r="D686" s="251" t="s">
        <v>659</v>
      </c>
      <c r="E686" s="251" t="s">
        <v>452</v>
      </c>
      <c r="F686" s="251" t="s">
        <v>268</v>
      </c>
      <c r="G686" s="251">
        <v>510223</v>
      </c>
      <c r="H686" s="251">
        <v>4801194</v>
      </c>
      <c r="I686" s="184" t="e">
        <f>VLOOKUP(LEFT(C686,6),#REF!,3,0)</f>
        <v>#REF!</v>
      </c>
    </row>
    <row r="687" spans="1:9" ht="13.2" x14ac:dyDescent="0.25">
      <c r="A687" s="176">
        <f t="shared" si="13"/>
        <v>4828228.5918714534</v>
      </c>
      <c r="B687" s="251" t="s">
        <v>935</v>
      </c>
      <c r="C687" s="257" t="s">
        <v>364</v>
      </c>
      <c r="D687" s="251" t="s">
        <v>659</v>
      </c>
      <c r="E687" s="251" t="s">
        <v>452</v>
      </c>
      <c r="F687" s="251" t="s">
        <v>268</v>
      </c>
      <c r="G687" s="251">
        <v>510223</v>
      </c>
      <c r="H687" s="251">
        <v>4801194</v>
      </c>
      <c r="I687" s="184" t="e">
        <f>VLOOKUP(LEFT(C687,6),#REF!,3,0)</f>
        <v>#REF!</v>
      </c>
    </row>
    <row r="688" spans="1:9" ht="13.2" x14ac:dyDescent="0.25">
      <c r="A688" s="176">
        <f t="shared" si="13"/>
        <v>4828228.5918714534</v>
      </c>
      <c r="B688" s="251" t="s">
        <v>935</v>
      </c>
      <c r="C688" s="257" t="s">
        <v>393</v>
      </c>
      <c r="D688" s="251" t="s">
        <v>659</v>
      </c>
      <c r="E688" s="251" t="s">
        <v>452</v>
      </c>
      <c r="F688" s="251" t="s">
        <v>268</v>
      </c>
      <c r="G688" s="251">
        <v>510223</v>
      </c>
      <c r="H688" s="251">
        <v>4801194</v>
      </c>
      <c r="I688" s="184" t="e">
        <f>VLOOKUP(LEFT(C688,6),#REF!,3,0)</f>
        <v>#REF!</v>
      </c>
    </row>
    <row r="689" spans="1:9" ht="13.2" x14ac:dyDescent="0.25">
      <c r="A689" s="176">
        <f t="shared" si="13"/>
        <v>4828228.5918714534</v>
      </c>
      <c r="B689" s="251" t="s">
        <v>935</v>
      </c>
      <c r="C689" s="257" t="s">
        <v>394</v>
      </c>
      <c r="D689" s="251" t="s">
        <v>659</v>
      </c>
      <c r="E689" s="251" t="s">
        <v>452</v>
      </c>
      <c r="F689" s="251" t="s">
        <v>268</v>
      </c>
      <c r="G689" s="251">
        <v>510223</v>
      </c>
      <c r="H689" s="251">
        <v>4801194</v>
      </c>
      <c r="I689" s="184" t="e">
        <f>VLOOKUP(LEFT(C689,6),#REF!,3,0)</f>
        <v>#REF!</v>
      </c>
    </row>
    <row r="690" spans="1:9" ht="13.2" x14ac:dyDescent="0.25">
      <c r="A690" s="176">
        <f t="shared" si="13"/>
        <v>4828228.5918714534</v>
      </c>
      <c r="B690" s="251" t="s">
        <v>935</v>
      </c>
      <c r="C690" s="257" t="s">
        <v>220</v>
      </c>
      <c r="D690" s="251" t="s">
        <v>659</v>
      </c>
      <c r="E690" s="251" t="s">
        <v>452</v>
      </c>
      <c r="F690" s="251" t="s">
        <v>268</v>
      </c>
      <c r="G690" s="251">
        <v>510223</v>
      </c>
      <c r="H690" s="251">
        <v>4801194</v>
      </c>
      <c r="I690" s="184" t="e">
        <f>VLOOKUP(LEFT(C690,6),#REF!,3,0)</f>
        <v>#REF!</v>
      </c>
    </row>
    <row r="691" spans="1:9" ht="13.2" x14ac:dyDescent="0.25">
      <c r="A691" s="176">
        <f t="shared" si="13"/>
        <v>4828228.5918714534</v>
      </c>
      <c r="B691" s="251" t="s">
        <v>935</v>
      </c>
      <c r="C691" s="257" t="s">
        <v>221</v>
      </c>
      <c r="D691" s="251" t="s">
        <v>659</v>
      </c>
      <c r="E691" s="251" t="s">
        <v>452</v>
      </c>
      <c r="F691" s="251" t="s">
        <v>268</v>
      </c>
      <c r="G691" s="251">
        <v>510223</v>
      </c>
      <c r="H691" s="251">
        <v>4801194</v>
      </c>
      <c r="I691" s="184" t="e">
        <f>VLOOKUP(LEFT(C691,6),#REF!,3,0)</f>
        <v>#REF!</v>
      </c>
    </row>
    <row r="692" spans="1:9" ht="13.2" x14ac:dyDescent="0.25">
      <c r="A692" s="176">
        <f t="shared" si="13"/>
        <v>4828228.5918714534</v>
      </c>
      <c r="B692" s="251" t="s">
        <v>935</v>
      </c>
      <c r="C692" s="257" t="s">
        <v>222</v>
      </c>
      <c r="D692" s="251" t="s">
        <v>659</v>
      </c>
      <c r="E692" s="251" t="s">
        <v>452</v>
      </c>
      <c r="F692" s="251" t="s">
        <v>268</v>
      </c>
      <c r="G692" s="251">
        <v>510223</v>
      </c>
      <c r="H692" s="251">
        <v>4801194</v>
      </c>
      <c r="I692" s="184" t="e">
        <f>VLOOKUP(LEFT(C692,6),#REF!,3,0)</f>
        <v>#REF!</v>
      </c>
    </row>
    <row r="693" spans="1:9" ht="13.2" x14ac:dyDescent="0.25">
      <c r="A693" s="176">
        <f t="shared" si="13"/>
        <v>4828228.5918714534</v>
      </c>
      <c r="B693" s="251" t="s">
        <v>935</v>
      </c>
      <c r="C693" s="257" t="s">
        <v>223</v>
      </c>
      <c r="D693" s="251" t="s">
        <v>659</v>
      </c>
      <c r="E693" s="251" t="s">
        <v>452</v>
      </c>
      <c r="F693" s="251" t="s">
        <v>268</v>
      </c>
      <c r="G693" s="251">
        <v>510223</v>
      </c>
      <c r="H693" s="251">
        <v>4801194</v>
      </c>
      <c r="I693" s="184" t="e">
        <f>VLOOKUP(LEFT(C693,6),#REF!,3,0)</f>
        <v>#REF!</v>
      </c>
    </row>
    <row r="694" spans="1:9" ht="13.2" x14ac:dyDescent="0.25">
      <c r="A694" s="176">
        <f t="shared" si="13"/>
        <v>4828228.5918714534</v>
      </c>
      <c r="B694" s="251" t="s">
        <v>935</v>
      </c>
      <c r="C694" s="257" t="s">
        <v>224</v>
      </c>
      <c r="D694" s="251" t="s">
        <v>659</v>
      </c>
      <c r="E694" s="251" t="s">
        <v>452</v>
      </c>
      <c r="F694" s="251" t="s">
        <v>268</v>
      </c>
      <c r="G694" s="251">
        <v>510223</v>
      </c>
      <c r="H694" s="251">
        <v>4801194</v>
      </c>
      <c r="I694" s="184" t="e">
        <f>VLOOKUP(LEFT(C694,6),#REF!,3,0)</f>
        <v>#REF!</v>
      </c>
    </row>
    <row r="695" spans="1:9" ht="13.2" x14ac:dyDescent="0.25">
      <c r="A695" s="176">
        <f t="shared" si="13"/>
        <v>4828228.5918714534</v>
      </c>
      <c r="B695" s="251" t="s">
        <v>935</v>
      </c>
      <c r="C695" s="257" t="s">
        <v>225</v>
      </c>
      <c r="D695" s="251" t="s">
        <v>659</v>
      </c>
      <c r="E695" s="251" t="s">
        <v>452</v>
      </c>
      <c r="F695" s="251" t="s">
        <v>268</v>
      </c>
      <c r="G695" s="251">
        <v>510223</v>
      </c>
      <c r="H695" s="251">
        <v>4801194</v>
      </c>
      <c r="I695" s="184" t="e">
        <f>VLOOKUP(LEFT(C695,6),#REF!,3,0)</f>
        <v>#REF!</v>
      </c>
    </row>
    <row r="696" spans="1:9" ht="13.2" x14ac:dyDescent="0.25">
      <c r="A696" s="176">
        <f t="shared" si="13"/>
        <v>4828228.5918714534</v>
      </c>
      <c r="B696" s="251" t="s">
        <v>935</v>
      </c>
      <c r="C696" s="257" t="s">
        <v>226</v>
      </c>
      <c r="D696" s="251" t="s">
        <v>659</v>
      </c>
      <c r="E696" s="251" t="s">
        <v>452</v>
      </c>
      <c r="F696" s="251" t="s">
        <v>268</v>
      </c>
      <c r="G696" s="251">
        <v>510223</v>
      </c>
      <c r="H696" s="251">
        <v>4801194</v>
      </c>
      <c r="I696" s="184" t="e">
        <f>VLOOKUP(LEFT(C696,6),#REF!,3,0)</f>
        <v>#REF!</v>
      </c>
    </row>
    <row r="697" spans="1:9" ht="13.2" x14ac:dyDescent="0.25">
      <c r="A697" s="176">
        <f t="shared" si="13"/>
        <v>4828228.5918714534</v>
      </c>
      <c r="B697" s="251" t="s">
        <v>935</v>
      </c>
      <c r="C697" s="257" t="s">
        <v>390</v>
      </c>
      <c r="D697" s="251" t="s">
        <v>659</v>
      </c>
      <c r="E697" s="251" t="s">
        <v>452</v>
      </c>
      <c r="F697" s="251" t="s">
        <v>268</v>
      </c>
      <c r="G697" s="251">
        <v>510223</v>
      </c>
      <c r="H697" s="251">
        <v>4801194</v>
      </c>
      <c r="I697" s="184" t="e">
        <f>VLOOKUP(LEFT(C697,6),#REF!,3,0)</f>
        <v>#REF!</v>
      </c>
    </row>
    <row r="698" spans="1:9" ht="13.2" x14ac:dyDescent="0.25">
      <c r="A698" s="176">
        <f t="shared" si="13"/>
        <v>4828228.5918714534</v>
      </c>
      <c r="B698" s="251" t="s">
        <v>935</v>
      </c>
      <c r="C698" s="257" t="s">
        <v>365</v>
      </c>
      <c r="D698" s="251" t="s">
        <v>659</v>
      </c>
      <c r="E698" s="251" t="s">
        <v>452</v>
      </c>
      <c r="F698" s="251" t="s">
        <v>268</v>
      </c>
      <c r="G698" s="251">
        <v>510223</v>
      </c>
      <c r="H698" s="251">
        <v>4801194</v>
      </c>
      <c r="I698" s="184" t="e">
        <f>VLOOKUP(LEFT(C698,6),#REF!,3,0)</f>
        <v>#REF!</v>
      </c>
    </row>
    <row r="699" spans="1:9" ht="13.2" x14ac:dyDescent="0.25">
      <c r="A699" s="176">
        <f t="shared" si="13"/>
        <v>4828228.5918714534</v>
      </c>
      <c r="B699" s="251" t="s">
        <v>935</v>
      </c>
      <c r="C699" s="257" t="s">
        <v>366</v>
      </c>
      <c r="D699" s="251" t="s">
        <v>659</v>
      </c>
      <c r="E699" s="251" t="s">
        <v>452</v>
      </c>
      <c r="F699" s="251" t="s">
        <v>268</v>
      </c>
      <c r="G699" s="251">
        <v>510223</v>
      </c>
      <c r="H699" s="251">
        <v>4801194</v>
      </c>
      <c r="I699" s="184" t="e">
        <f>VLOOKUP(LEFT(C699,6),#REF!,3,0)</f>
        <v>#REF!</v>
      </c>
    </row>
    <row r="700" spans="1:9" ht="13.2" x14ac:dyDescent="0.25">
      <c r="A700" s="176">
        <f t="shared" si="13"/>
        <v>4828228.5918714534</v>
      </c>
      <c r="B700" s="251" t="s">
        <v>935</v>
      </c>
      <c r="C700" s="257" t="s">
        <v>380</v>
      </c>
      <c r="D700" s="251" t="s">
        <v>659</v>
      </c>
      <c r="E700" s="251" t="s">
        <v>452</v>
      </c>
      <c r="F700" s="251" t="s">
        <v>268</v>
      </c>
      <c r="G700" s="251">
        <v>510223</v>
      </c>
      <c r="H700" s="251">
        <v>4801194</v>
      </c>
      <c r="I700" s="184" t="e">
        <f>VLOOKUP(LEFT(C700,6),#REF!,3,0)</f>
        <v>#REF!</v>
      </c>
    </row>
    <row r="701" spans="1:9" ht="13.2" x14ac:dyDescent="0.25">
      <c r="A701" s="176">
        <f t="shared" si="13"/>
        <v>4828228.5918714534</v>
      </c>
      <c r="B701" s="251" t="s">
        <v>935</v>
      </c>
      <c r="C701" s="257" t="s">
        <v>381</v>
      </c>
      <c r="D701" s="251" t="s">
        <v>659</v>
      </c>
      <c r="E701" s="251" t="s">
        <v>452</v>
      </c>
      <c r="F701" s="251" t="s">
        <v>268</v>
      </c>
      <c r="G701" s="251">
        <v>510223</v>
      </c>
      <c r="H701" s="251">
        <v>4801194</v>
      </c>
      <c r="I701" s="184" t="e">
        <f>VLOOKUP(LEFT(C701,6),#REF!,3,0)</f>
        <v>#REF!</v>
      </c>
    </row>
    <row r="702" spans="1:9" ht="13.2" x14ac:dyDescent="0.25">
      <c r="A702" s="176">
        <f t="shared" si="13"/>
        <v>4828228.5918714534</v>
      </c>
      <c r="B702" s="251" t="s">
        <v>935</v>
      </c>
      <c r="C702" s="257" t="s">
        <v>367</v>
      </c>
      <c r="D702" s="251" t="s">
        <v>659</v>
      </c>
      <c r="E702" s="251" t="s">
        <v>452</v>
      </c>
      <c r="F702" s="251" t="s">
        <v>268</v>
      </c>
      <c r="G702" s="251">
        <v>510223</v>
      </c>
      <c r="H702" s="251">
        <v>4801194</v>
      </c>
      <c r="I702" s="184" t="e">
        <f>VLOOKUP(LEFT(C702,6),#REF!,3,0)</f>
        <v>#REF!</v>
      </c>
    </row>
    <row r="703" spans="1:9" ht="13.2" x14ac:dyDescent="0.25">
      <c r="A703" s="176">
        <f t="shared" si="13"/>
        <v>4813644.2196233198</v>
      </c>
      <c r="B703" s="251" t="s">
        <v>936</v>
      </c>
      <c r="C703" s="257" t="s">
        <v>398</v>
      </c>
      <c r="D703" s="251" t="s">
        <v>660</v>
      </c>
      <c r="E703" s="251" t="s">
        <v>322</v>
      </c>
      <c r="F703" s="251" t="s">
        <v>268</v>
      </c>
      <c r="G703" s="251">
        <v>509277</v>
      </c>
      <c r="H703" s="251">
        <v>4786628</v>
      </c>
      <c r="I703" s="184" t="e">
        <f>VLOOKUP(LEFT(C703,6),#REF!,3,0)</f>
        <v>#REF!</v>
      </c>
    </row>
    <row r="704" spans="1:9" ht="13.2" x14ac:dyDescent="0.25">
      <c r="A704" s="176">
        <f t="shared" ref="A704:A767" si="14">SQRT((G704-G$2)^2+(H704-H$2)^2)</f>
        <v>4813644.2196233198</v>
      </c>
      <c r="B704" s="251" t="s">
        <v>936</v>
      </c>
      <c r="C704" s="257" t="s">
        <v>399</v>
      </c>
      <c r="D704" s="251" t="s">
        <v>660</v>
      </c>
      <c r="E704" s="251" t="s">
        <v>322</v>
      </c>
      <c r="F704" s="251" t="s">
        <v>268</v>
      </c>
      <c r="G704" s="251">
        <v>509277</v>
      </c>
      <c r="H704" s="251">
        <v>4786628</v>
      </c>
      <c r="I704" s="184" t="e">
        <f>VLOOKUP(LEFT(C704,6),#REF!,3,0)</f>
        <v>#REF!</v>
      </c>
    </row>
    <row r="705" spans="1:9" ht="13.2" x14ac:dyDescent="0.25">
      <c r="A705" s="176">
        <f t="shared" si="14"/>
        <v>4822405.7777923457</v>
      </c>
      <c r="B705" s="251" t="s">
        <v>937</v>
      </c>
      <c r="C705" s="257" t="s">
        <v>398</v>
      </c>
      <c r="D705" s="251" t="s">
        <v>661</v>
      </c>
      <c r="E705" s="251" t="s">
        <v>662</v>
      </c>
      <c r="F705" s="251" t="s">
        <v>268</v>
      </c>
      <c r="G705" s="251">
        <v>537202</v>
      </c>
      <c r="H705" s="251">
        <v>4792391</v>
      </c>
      <c r="I705" s="184" t="e">
        <f>VLOOKUP(LEFT(C705,6),#REF!,3,0)</f>
        <v>#REF!</v>
      </c>
    </row>
    <row r="706" spans="1:9" ht="13.2" x14ac:dyDescent="0.25">
      <c r="A706" s="176">
        <f t="shared" si="14"/>
        <v>4822405.7777923457</v>
      </c>
      <c r="B706" s="251" t="s">
        <v>937</v>
      </c>
      <c r="C706" s="257" t="s">
        <v>399</v>
      </c>
      <c r="D706" s="251" t="s">
        <v>661</v>
      </c>
      <c r="E706" s="251" t="s">
        <v>662</v>
      </c>
      <c r="F706" s="251" t="s">
        <v>268</v>
      </c>
      <c r="G706" s="251">
        <v>537202</v>
      </c>
      <c r="H706" s="251">
        <v>4792391</v>
      </c>
      <c r="I706" s="184" t="e">
        <f>VLOOKUP(LEFT(C706,6),#REF!,3,0)</f>
        <v>#REF!</v>
      </c>
    </row>
    <row r="707" spans="1:9" ht="13.2" x14ac:dyDescent="0.25">
      <c r="A707" s="176">
        <f t="shared" si="14"/>
        <v>4822405.7777923457</v>
      </c>
      <c r="B707" s="251" t="s">
        <v>937</v>
      </c>
      <c r="C707" s="257" t="s">
        <v>663</v>
      </c>
      <c r="D707" s="251" t="s">
        <v>661</v>
      </c>
      <c r="E707" s="251" t="s">
        <v>662</v>
      </c>
      <c r="F707" s="251" t="s">
        <v>268</v>
      </c>
      <c r="G707" s="251">
        <v>537202</v>
      </c>
      <c r="H707" s="251">
        <v>4792391</v>
      </c>
      <c r="I707" s="184" t="e">
        <f>VLOOKUP(LEFT(C707,6),#REF!,3,0)</f>
        <v>#REF!</v>
      </c>
    </row>
    <row r="708" spans="1:9" ht="13.2" x14ac:dyDescent="0.25">
      <c r="A708" s="176">
        <f t="shared" si="14"/>
        <v>4822405.7777923457</v>
      </c>
      <c r="B708" s="251" t="s">
        <v>937</v>
      </c>
      <c r="C708" s="257" t="s">
        <v>664</v>
      </c>
      <c r="D708" s="251" t="s">
        <v>661</v>
      </c>
      <c r="E708" s="251" t="s">
        <v>662</v>
      </c>
      <c r="F708" s="251" t="s">
        <v>268</v>
      </c>
      <c r="G708" s="251">
        <v>537202</v>
      </c>
      <c r="H708" s="251">
        <v>4792391</v>
      </c>
      <c r="I708" s="184" t="e">
        <f>VLOOKUP(LEFT(C708,6),#REF!,3,0)</f>
        <v>#REF!</v>
      </c>
    </row>
    <row r="709" spans="1:9" ht="13.2" x14ac:dyDescent="0.25">
      <c r="A709" s="176">
        <f t="shared" si="14"/>
        <v>4822405.7777923457</v>
      </c>
      <c r="B709" s="251" t="s">
        <v>937</v>
      </c>
      <c r="C709" s="257" t="s">
        <v>665</v>
      </c>
      <c r="D709" s="251" t="s">
        <v>661</v>
      </c>
      <c r="E709" s="251" t="s">
        <v>662</v>
      </c>
      <c r="F709" s="251" t="s">
        <v>268</v>
      </c>
      <c r="G709" s="251">
        <v>537202</v>
      </c>
      <c r="H709" s="251">
        <v>4792391</v>
      </c>
      <c r="I709" s="184" t="e">
        <f>VLOOKUP(LEFT(C709,6),#REF!,3,0)</f>
        <v>#REF!</v>
      </c>
    </row>
    <row r="710" spans="1:9" ht="13.2" x14ac:dyDescent="0.25">
      <c r="A710" s="176">
        <f t="shared" si="14"/>
        <v>4822405.7777923457</v>
      </c>
      <c r="B710" s="251" t="s">
        <v>937</v>
      </c>
      <c r="C710" s="257" t="s">
        <v>418</v>
      </c>
      <c r="D710" s="251" t="s">
        <v>661</v>
      </c>
      <c r="E710" s="251" t="s">
        <v>662</v>
      </c>
      <c r="F710" s="251" t="s">
        <v>268</v>
      </c>
      <c r="G710" s="251">
        <v>537202</v>
      </c>
      <c r="H710" s="251">
        <v>4792391</v>
      </c>
      <c r="I710" s="184" t="e">
        <f>VLOOKUP(LEFT(C710,6),#REF!,3,0)</f>
        <v>#REF!</v>
      </c>
    </row>
    <row r="711" spans="1:9" ht="13.2" x14ac:dyDescent="0.25">
      <c r="A711" s="176">
        <f t="shared" si="14"/>
        <v>4822405.7777923457</v>
      </c>
      <c r="B711" s="251" t="s">
        <v>937</v>
      </c>
      <c r="C711" s="257" t="s">
        <v>420</v>
      </c>
      <c r="D711" s="251" t="s">
        <v>661</v>
      </c>
      <c r="E711" s="251" t="s">
        <v>662</v>
      </c>
      <c r="F711" s="251" t="s">
        <v>268</v>
      </c>
      <c r="G711" s="251">
        <v>537202</v>
      </c>
      <c r="H711" s="251">
        <v>4792391</v>
      </c>
      <c r="I711" s="184" t="e">
        <f>VLOOKUP(LEFT(C711,6),#REF!,3,0)</f>
        <v>#REF!</v>
      </c>
    </row>
    <row r="712" spans="1:9" ht="13.2" x14ac:dyDescent="0.25">
      <c r="A712" s="176">
        <f t="shared" si="14"/>
        <v>4822405.7777923457</v>
      </c>
      <c r="B712" s="251" t="s">
        <v>937</v>
      </c>
      <c r="C712" s="257" t="s">
        <v>542</v>
      </c>
      <c r="D712" s="251" t="s">
        <v>661</v>
      </c>
      <c r="E712" s="251" t="s">
        <v>662</v>
      </c>
      <c r="F712" s="251" t="s">
        <v>268</v>
      </c>
      <c r="G712" s="251">
        <v>537202</v>
      </c>
      <c r="H712" s="251">
        <v>4792391</v>
      </c>
      <c r="I712" s="184" t="e">
        <f>VLOOKUP(LEFT(C712,6),#REF!,3,0)</f>
        <v>#REF!</v>
      </c>
    </row>
    <row r="713" spans="1:9" ht="13.2" x14ac:dyDescent="0.25">
      <c r="A713" s="176">
        <f t="shared" si="14"/>
        <v>4822405.7777923457</v>
      </c>
      <c r="B713" s="251" t="s">
        <v>937</v>
      </c>
      <c r="C713" s="257" t="s">
        <v>360</v>
      </c>
      <c r="D713" s="251" t="s">
        <v>661</v>
      </c>
      <c r="E713" s="251" t="s">
        <v>662</v>
      </c>
      <c r="F713" s="251" t="s">
        <v>268</v>
      </c>
      <c r="G713" s="251">
        <v>537202</v>
      </c>
      <c r="H713" s="251">
        <v>4792391</v>
      </c>
      <c r="I713" s="184" t="e">
        <f>VLOOKUP(LEFT(C713,6),#REF!,3,0)</f>
        <v>#REF!</v>
      </c>
    </row>
    <row r="714" spans="1:9" ht="13.2" x14ac:dyDescent="0.25">
      <c r="A714" s="176">
        <f t="shared" si="14"/>
        <v>4822405.7777923457</v>
      </c>
      <c r="B714" s="251" t="s">
        <v>937</v>
      </c>
      <c r="C714" s="257" t="s">
        <v>432</v>
      </c>
      <c r="D714" s="251" t="s">
        <v>661</v>
      </c>
      <c r="E714" s="251" t="s">
        <v>662</v>
      </c>
      <c r="F714" s="251" t="s">
        <v>268</v>
      </c>
      <c r="G714" s="251">
        <v>537202</v>
      </c>
      <c r="H714" s="251">
        <v>4792391</v>
      </c>
      <c r="I714" s="184" t="e">
        <f>VLOOKUP(LEFT(C714,6),#REF!,3,0)</f>
        <v>#REF!</v>
      </c>
    </row>
    <row r="715" spans="1:9" ht="13.2" x14ac:dyDescent="0.25">
      <c r="A715" s="176">
        <f t="shared" si="14"/>
        <v>4822405.7777923457</v>
      </c>
      <c r="B715" s="251" t="s">
        <v>937</v>
      </c>
      <c r="C715" s="257" t="s">
        <v>433</v>
      </c>
      <c r="D715" s="251" t="s">
        <v>661</v>
      </c>
      <c r="E715" s="251" t="s">
        <v>662</v>
      </c>
      <c r="F715" s="251" t="s">
        <v>268</v>
      </c>
      <c r="G715" s="251">
        <v>537202</v>
      </c>
      <c r="H715" s="251">
        <v>4792391</v>
      </c>
      <c r="I715" s="184" t="e">
        <f>VLOOKUP(LEFT(C715,6),#REF!,3,0)</f>
        <v>#REF!</v>
      </c>
    </row>
    <row r="716" spans="1:9" ht="13.2" x14ac:dyDescent="0.25">
      <c r="A716" s="176">
        <f t="shared" si="14"/>
        <v>4822405.7777923457</v>
      </c>
      <c r="B716" s="251" t="s">
        <v>937</v>
      </c>
      <c r="C716" s="257" t="s">
        <v>434</v>
      </c>
      <c r="D716" s="251" t="s">
        <v>661</v>
      </c>
      <c r="E716" s="251" t="s">
        <v>662</v>
      </c>
      <c r="F716" s="251" t="s">
        <v>268</v>
      </c>
      <c r="G716" s="251">
        <v>537202</v>
      </c>
      <c r="H716" s="251">
        <v>4792391</v>
      </c>
      <c r="I716" s="184" t="e">
        <f>VLOOKUP(LEFT(C716,6),#REF!,3,0)</f>
        <v>#REF!</v>
      </c>
    </row>
    <row r="717" spans="1:9" ht="13.2" x14ac:dyDescent="0.25">
      <c r="A717" s="176">
        <f t="shared" si="14"/>
        <v>4822405.7777923457</v>
      </c>
      <c r="B717" s="251" t="s">
        <v>937</v>
      </c>
      <c r="C717" s="257" t="s">
        <v>442</v>
      </c>
      <c r="D717" s="251" t="s">
        <v>661</v>
      </c>
      <c r="E717" s="251" t="s">
        <v>662</v>
      </c>
      <c r="F717" s="251" t="s">
        <v>268</v>
      </c>
      <c r="G717" s="251">
        <v>537202</v>
      </c>
      <c r="H717" s="251">
        <v>4792391</v>
      </c>
      <c r="I717" s="184" t="e">
        <f>VLOOKUP(LEFT(C717,6),#REF!,3,0)</f>
        <v>#REF!</v>
      </c>
    </row>
    <row r="718" spans="1:9" ht="13.2" x14ac:dyDescent="0.25">
      <c r="A718" s="176">
        <f t="shared" si="14"/>
        <v>4822405.7777923457</v>
      </c>
      <c r="B718" s="251" t="s">
        <v>937</v>
      </c>
      <c r="C718" s="257" t="s">
        <v>441</v>
      </c>
      <c r="D718" s="251" t="s">
        <v>661</v>
      </c>
      <c r="E718" s="251" t="s">
        <v>662</v>
      </c>
      <c r="F718" s="251" t="s">
        <v>268</v>
      </c>
      <c r="G718" s="251">
        <v>537202</v>
      </c>
      <c r="H718" s="251">
        <v>4792391</v>
      </c>
      <c r="I718" s="184" t="e">
        <f>VLOOKUP(LEFT(C718,6),#REF!,3,0)</f>
        <v>#REF!</v>
      </c>
    </row>
    <row r="719" spans="1:9" ht="13.2" x14ac:dyDescent="0.25">
      <c r="A719" s="176">
        <f t="shared" si="14"/>
        <v>4822405.7777923457</v>
      </c>
      <c r="B719" s="251" t="s">
        <v>937</v>
      </c>
      <c r="C719" s="257" t="s">
        <v>443</v>
      </c>
      <c r="D719" s="251" t="s">
        <v>661</v>
      </c>
      <c r="E719" s="251" t="s">
        <v>662</v>
      </c>
      <c r="F719" s="251" t="s">
        <v>268</v>
      </c>
      <c r="G719" s="251">
        <v>537202</v>
      </c>
      <c r="H719" s="251">
        <v>4792391</v>
      </c>
      <c r="I719" s="184" t="e">
        <f>VLOOKUP(LEFT(C719,6),#REF!,3,0)</f>
        <v>#REF!</v>
      </c>
    </row>
    <row r="720" spans="1:9" ht="13.2" x14ac:dyDescent="0.25">
      <c r="A720" s="176">
        <f t="shared" si="14"/>
        <v>4822405.7777923457</v>
      </c>
      <c r="B720" s="251" t="s">
        <v>937</v>
      </c>
      <c r="C720" s="257" t="s">
        <v>365</v>
      </c>
      <c r="D720" s="251" t="s">
        <v>661</v>
      </c>
      <c r="E720" s="251" t="s">
        <v>662</v>
      </c>
      <c r="F720" s="251" t="s">
        <v>268</v>
      </c>
      <c r="G720" s="251">
        <v>537202</v>
      </c>
      <c r="H720" s="251">
        <v>4792391</v>
      </c>
      <c r="I720" s="184" t="e">
        <f>VLOOKUP(LEFT(C720,6),#REF!,3,0)</f>
        <v>#REF!</v>
      </c>
    </row>
    <row r="721" spans="1:9" ht="13.2" x14ac:dyDescent="0.25">
      <c r="A721" s="176">
        <f t="shared" si="14"/>
        <v>4822405.7777923457</v>
      </c>
      <c r="B721" s="251" t="s">
        <v>937</v>
      </c>
      <c r="C721" s="257" t="s">
        <v>366</v>
      </c>
      <c r="D721" s="251" t="s">
        <v>661</v>
      </c>
      <c r="E721" s="251" t="s">
        <v>662</v>
      </c>
      <c r="F721" s="251" t="s">
        <v>268</v>
      </c>
      <c r="G721" s="251">
        <v>537202</v>
      </c>
      <c r="H721" s="251">
        <v>4792391</v>
      </c>
      <c r="I721" s="184" t="e">
        <f>VLOOKUP(LEFT(C721,6),#REF!,3,0)</f>
        <v>#REF!</v>
      </c>
    </row>
    <row r="722" spans="1:9" ht="13.2" x14ac:dyDescent="0.25">
      <c r="A722" s="176">
        <f t="shared" si="14"/>
        <v>4822405.7777923457</v>
      </c>
      <c r="B722" s="251" t="s">
        <v>937</v>
      </c>
      <c r="C722" s="257" t="s">
        <v>380</v>
      </c>
      <c r="D722" s="251" t="s">
        <v>661</v>
      </c>
      <c r="E722" s="251" t="s">
        <v>662</v>
      </c>
      <c r="F722" s="251" t="s">
        <v>268</v>
      </c>
      <c r="G722" s="251">
        <v>537202</v>
      </c>
      <c r="H722" s="251">
        <v>4792391</v>
      </c>
      <c r="I722" s="184" t="e">
        <f>VLOOKUP(LEFT(C722,6),#REF!,3,0)</f>
        <v>#REF!</v>
      </c>
    </row>
    <row r="723" spans="1:9" ht="13.2" x14ac:dyDescent="0.25">
      <c r="A723" s="176">
        <f t="shared" si="14"/>
        <v>4822405.7777923457</v>
      </c>
      <c r="B723" s="251" t="s">
        <v>937</v>
      </c>
      <c r="C723" s="257" t="s">
        <v>381</v>
      </c>
      <c r="D723" s="251" t="s">
        <v>661</v>
      </c>
      <c r="E723" s="251" t="s">
        <v>662</v>
      </c>
      <c r="F723" s="251" t="s">
        <v>268</v>
      </c>
      <c r="G723" s="251">
        <v>537202</v>
      </c>
      <c r="H723" s="251">
        <v>4792391</v>
      </c>
      <c r="I723" s="184" t="e">
        <f>VLOOKUP(LEFT(C723,6),#REF!,3,0)</f>
        <v>#REF!</v>
      </c>
    </row>
    <row r="724" spans="1:9" ht="13.2" x14ac:dyDescent="0.25">
      <c r="A724" s="176">
        <f t="shared" si="14"/>
        <v>4784074.7071484998</v>
      </c>
      <c r="B724" s="251" t="s">
        <v>938</v>
      </c>
      <c r="C724" s="257" t="s">
        <v>666</v>
      </c>
      <c r="D724" s="251" t="s">
        <v>667</v>
      </c>
      <c r="E724" s="251" t="s">
        <v>341</v>
      </c>
      <c r="F724" s="251" t="s">
        <v>276</v>
      </c>
      <c r="G724" s="251">
        <v>530083</v>
      </c>
      <c r="H724" s="251">
        <v>4754617</v>
      </c>
      <c r="I724" s="184" t="e">
        <f>VLOOKUP(LEFT(C724,6),#REF!,3,0)</f>
        <v>#REF!</v>
      </c>
    </row>
    <row r="725" spans="1:9" ht="13.2" x14ac:dyDescent="0.25">
      <c r="A725" s="176">
        <f t="shared" si="14"/>
        <v>4784074.7071484998</v>
      </c>
      <c r="B725" s="251" t="s">
        <v>938</v>
      </c>
      <c r="C725" s="257" t="s">
        <v>376</v>
      </c>
      <c r="D725" s="251" t="s">
        <v>667</v>
      </c>
      <c r="E725" s="251" t="s">
        <v>341</v>
      </c>
      <c r="F725" s="251" t="s">
        <v>276</v>
      </c>
      <c r="G725" s="251">
        <v>530083</v>
      </c>
      <c r="H725" s="251">
        <v>4754617</v>
      </c>
      <c r="I725" s="184" t="e">
        <f>VLOOKUP(LEFT(C725,6),#REF!,3,0)</f>
        <v>#REF!</v>
      </c>
    </row>
    <row r="726" spans="1:9" ht="13.2" x14ac:dyDescent="0.25">
      <c r="A726" s="176">
        <f t="shared" si="14"/>
        <v>4784074.7071484998</v>
      </c>
      <c r="B726" s="251" t="s">
        <v>938</v>
      </c>
      <c r="C726" s="257" t="s">
        <v>291</v>
      </c>
      <c r="D726" s="251" t="s">
        <v>667</v>
      </c>
      <c r="E726" s="251" t="s">
        <v>341</v>
      </c>
      <c r="F726" s="251" t="s">
        <v>276</v>
      </c>
      <c r="G726" s="251">
        <v>530083</v>
      </c>
      <c r="H726" s="251">
        <v>4754617</v>
      </c>
      <c r="I726" s="184" t="e">
        <f>VLOOKUP(LEFT(C726,6),#REF!,3,0)</f>
        <v>#REF!</v>
      </c>
    </row>
    <row r="727" spans="1:9" ht="13.2" x14ac:dyDescent="0.25">
      <c r="A727" s="176">
        <f t="shared" si="14"/>
        <v>4784074.7071484998</v>
      </c>
      <c r="B727" s="251" t="s">
        <v>938</v>
      </c>
      <c r="C727" s="257" t="s">
        <v>216</v>
      </c>
      <c r="D727" s="251" t="s">
        <v>667</v>
      </c>
      <c r="E727" s="251" t="s">
        <v>341</v>
      </c>
      <c r="F727" s="251" t="s">
        <v>276</v>
      </c>
      <c r="G727" s="251">
        <v>530083</v>
      </c>
      <c r="H727" s="251">
        <v>4754617</v>
      </c>
      <c r="I727" s="184" t="e">
        <f>VLOOKUP(LEFT(C727,6),#REF!,3,0)</f>
        <v>#REF!</v>
      </c>
    </row>
    <row r="728" spans="1:9" ht="13.2" x14ac:dyDescent="0.25">
      <c r="A728" s="176">
        <f t="shared" si="14"/>
        <v>4784074.7071484998</v>
      </c>
      <c r="B728" s="251" t="s">
        <v>939</v>
      </c>
      <c r="C728" s="257" t="s">
        <v>376</v>
      </c>
      <c r="D728" s="251" t="s">
        <v>668</v>
      </c>
      <c r="E728" s="251" t="s">
        <v>341</v>
      </c>
      <c r="F728" s="251" t="s">
        <v>276</v>
      </c>
      <c r="G728" s="251">
        <v>530083</v>
      </c>
      <c r="H728" s="251">
        <v>4754617</v>
      </c>
      <c r="I728" s="184" t="e">
        <f>VLOOKUP(LEFT(C728,6),#REF!,3,0)</f>
        <v>#REF!</v>
      </c>
    </row>
    <row r="729" spans="1:9" ht="13.2" x14ac:dyDescent="0.25">
      <c r="A729" s="176">
        <f t="shared" si="14"/>
        <v>4784074.7071484998</v>
      </c>
      <c r="B729" s="251" t="s">
        <v>939</v>
      </c>
      <c r="C729" s="257" t="s">
        <v>291</v>
      </c>
      <c r="D729" s="251" t="s">
        <v>668</v>
      </c>
      <c r="E729" s="251" t="s">
        <v>341</v>
      </c>
      <c r="F729" s="251" t="s">
        <v>276</v>
      </c>
      <c r="G729" s="251">
        <v>530083</v>
      </c>
      <c r="H729" s="251">
        <v>4754617</v>
      </c>
      <c r="I729" s="184" t="e">
        <f>VLOOKUP(LEFT(C729,6),#REF!,3,0)</f>
        <v>#REF!</v>
      </c>
    </row>
    <row r="730" spans="1:9" ht="13.2" x14ac:dyDescent="0.25">
      <c r="A730" s="176">
        <f t="shared" si="14"/>
        <v>4810664.9449967928</v>
      </c>
      <c r="B730" s="251" t="s">
        <v>940</v>
      </c>
      <c r="C730" s="257" t="s">
        <v>368</v>
      </c>
      <c r="D730" s="251" t="s">
        <v>669</v>
      </c>
      <c r="E730" s="251" t="s">
        <v>670</v>
      </c>
      <c r="F730" s="251" t="s">
        <v>268</v>
      </c>
      <c r="G730" s="251">
        <v>508270</v>
      </c>
      <c r="H730" s="251">
        <v>4783739</v>
      </c>
      <c r="I730" s="184" t="e">
        <f>VLOOKUP(LEFT(C730,6),#REF!,3,0)</f>
        <v>#REF!</v>
      </c>
    </row>
    <row r="731" spans="1:9" ht="13.2" x14ac:dyDescent="0.25">
      <c r="A731" s="176">
        <f t="shared" si="14"/>
        <v>4810664.9449967928</v>
      </c>
      <c r="B731" s="251" t="s">
        <v>940</v>
      </c>
      <c r="C731" s="257" t="s">
        <v>370</v>
      </c>
      <c r="D731" s="251" t="s">
        <v>669</v>
      </c>
      <c r="E731" s="251" t="s">
        <v>670</v>
      </c>
      <c r="F731" s="251" t="s">
        <v>268</v>
      </c>
      <c r="G731" s="251">
        <v>508270</v>
      </c>
      <c r="H731" s="251">
        <v>4783739</v>
      </c>
      <c r="I731" s="184" t="e">
        <f>VLOOKUP(LEFT(C731,6),#REF!,3,0)</f>
        <v>#REF!</v>
      </c>
    </row>
    <row r="732" spans="1:9" ht="13.2" x14ac:dyDescent="0.25">
      <c r="A732" s="176">
        <f t="shared" si="14"/>
        <v>4810664.9449967928</v>
      </c>
      <c r="B732" s="251" t="s">
        <v>940</v>
      </c>
      <c r="C732" s="257" t="s">
        <v>416</v>
      </c>
      <c r="D732" s="251" t="s">
        <v>669</v>
      </c>
      <c r="E732" s="251" t="s">
        <v>670</v>
      </c>
      <c r="F732" s="251" t="s">
        <v>268</v>
      </c>
      <c r="G732" s="251">
        <v>508270</v>
      </c>
      <c r="H732" s="251">
        <v>4783739</v>
      </c>
      <c r="I732" s="184" t="e">
        <f>VLOOKUP(LEFT(C732,6),#REF!,3,0)</f>
        <v>#REF!</v>
      </c>
    </row>
    <row r="733" spans="1:9" ht="13.2" x14ac:dyDescent="0.25">
      <c r="A733" s="176">
        <f t="shared" si="14"/>
        <v>4810664.9449967928</v>
      </c>
      <c r="B733" s="251" t="s">
        <v>940</v>
      </c>
      <c r="C733" s="257" t="s">
        <v>376</v>
      </c>
      <c r="D733" s="251" t="s">
        <v>669</v>
      </c>
      <c r="E733" s="251" t="s">
        <v>670</v>
      </c>
      <c r="F733" s="251" t="s">
        <v>268</v>
      </c>
      <c r="G733" s="251">
        <v>508270</v>
      </c>
      <c r="H733" s="251">
        <v>4783739</v>
      </c>
      <c r="I733" s="184" t="e">
        <f>VLOOKUP(LEFT(C733,6),#REF!,3,0)</f>
        <v>#REF!</v>
      </c>
    </row>
    <row r="734" spans="1:9" ht="13.2" x14ac:dyDescent="0.25">
      <c r="A734" s="176">
        <f t="shared" si="14"/>
        <v>4810664.9449967928</v>
      </c>
      <c r="B734" s="251" t="s">
        <v>940</v>
      </c>
      <c r="C734" s="257" t="s">
        <v>216</v>
      </c>
      <c r="D734" s="251" t="s">
        <v>669</v>
      </c>
      <c r="E734" s="251" t="s">
        <v>670</v>
      </c>
      <c r="F734" s="251" t="s">
        <v>268</v>
      </c>
      <c r="G734" s="251">
        <v>508270</v>
      </c>
      <c r="H734" s="251">
        <v>4783739</v>
      </c>
      <c r="I734" s="184" t="e">
        <f>VLOOKUP(LEFT(C734,6),#REF!,3,0)</f>
        <v>#REF!</v>
      </c>
    </row>
    <row r="735" spans="1:9" ht="13.2" x14ac:dyDescent="0.25">
      <c r="A735" s="176">
        <f t="shared" si="14"/>
        <v>4810664.9449967928</v>
      </c>
      <c r="B735" s="251" t="s">
        <v>940</v>
      </c>
      <c r="C735" s="257" t="s">
        <v>384</v>
      </c>
      <c r="D735" s="251" t="s">
        <v>669</v>
      </c>
      <c r="E735" s="251" t="s">
        <v>670</v>
      </c>
      <c r="F735" s="251" t="s">
        <v>268</v>
      </c>
      <c r="G735" s="251">
        <v>508270</v>
      </c>
      <c r="H735" s="251">
        <v>4783739</v>
      </c>
      <c r="I735" s="184" t="e">
        <f>VLOOKUP(LEFT(C735,6),#REF!,3,0)</f>
        <v>#REF!</v>
      </c>
    </row>
    <row r="736" spans="1:9" ht="13.2" x14ac:dyDescent="0.25">
      <c r="A736" s="176">
        <f t="shared" si="14"/>
        <v>4810664.9449967928</v>
      </c>
      <c r="B736" s="251" t="s">
        <v>940</v>
      </c>
      <c r="C736" s="257" t="s">
        <v>386</v>
      </c>
      <c r="D736" s="251" t="s">
        <v>669</v>
      </c>
      <c r="E736" s="251" t="s">
        <v>670</v>
      </c>
      <c r="F736" s="251" t="s">
        <v>268</v>
      </c>
      <c r="G736" s="251">
        <v>508270</v>
      </c>
      <c r="H736" s="251">
        <v>4783739</v>
      </c>
      <c r="I736" s="184" t="e">
        <f>VLOOKUP(LEFT(C736,6),#REF!,3,0)</f>
        <v>#REF!</v>
      </c>
    </row>
    <row r="737" spans="1:9" ht="13.2" x14ac:dyDescent="0.25">
      <c r="A737" s="176">
        <f t="shared" si="14"/>
        <v>4808723.6865280587</v>
      </c>
      <c r="B737" s="251" t="s">
        <v>941</v>
      </c>
      <c r="C737" s="257" t="s">
        <v>368</v>
      </c>
      <c r="D737" s="251" t="s">
        <v>671</v>
      </c>
      <c r="E737" s="251" t="s">
        <v>658</v>
      </c>
      <c r="F737" s="251" t="s">
        <v>268</v>
      </c>
      <c r="G737" s="251">
        <v>507920</v>
      </c>
      <c r="H737" s="251">
        <v>4781824</v>
      </c>
      <c r="I737" s="184" t="e">
        <f>VLOOKUP(LEFT(C737,6),#REF!,3,0)</f>
        <v>#REF!</v>
      </c>
    </row>
    <row r="738" spans="1:9" ht="13.2" x14ac:dyDescent="0.25">
      <c r="A738" s="176">
        <f t="shared" si="14"/>
        <v>4808723.6865280587</v>
      </c>
      <c r="B738" s="251" t="s">
        <v>941</v>
      </c>
      <c r="C738" s="257" t="s">
        <v>370</v>
      </c>
      <c r="D738" s="251" t="s">
        <v>671</v>
      </c>
      <c r="E738" s="251" t="s">
        <v>658</v>
      </c>
      <c r="F738" s="251" t="s">
        <v>268</v>
      </c>
      <c r="G738" s="251">
        <v>507920</v>
      </c>
      <c r="H738" s="251">
        <v>4781824</v>
      </c>
      <c r="I738" s="184" t="e">
        <f>VLOOKUP(LEFT(C738,6),#REF!,3,0)</f>
        <v>#REF!</v>
      </c>
    </row>
    <row r="739" spans="1:9" ht="13.2" x14ac:dyDescent="0.25">
      <c r="A739" s="176">
        <f t="shared" si="14"/>
        <v>4808723.6865280587</v>
      </c>
      <c r="B739" s="251" t="s">
        <v>941</v>
      </c>
      <c r="C739" s="257" t="s">
        <v>414</v>
      </c>
      <c r="D739" s="251" t="s">
        <v>671</v>
      </c>
      <c r="E739" s="251" t="s">
        <v>658</v>
      </c>
      <c r="F739" s="251" t="s">
        <v>268</v>
      </c>
      <c r="G739" s="251">
        <v>507920</v>
      </c>
      <c r="H739" s="251">
        <v>4781824</v>
      </c>
      <c r="I739" s="184" t="e">
        <f>VLOOKUP(LEFT(C739,6),#REF!,3,0)</f>
        <v>#REF!</v>
      </c>
    </row>
    <row r="740" spans="1:9" ht="13.2" x14ac:dyDescent="0.25">
      <c r="A740" s="176">
        <f t="shared" si="14"/>
        <v>4808723.6865280587</v>
      </c>
      <c r="B740" s="251" t="s">
        <v>941</v>
      </c>
      <c r="C740" s="257" t="s">
        <v>371</v>
      </c>
      <c r="D740" s="251" t="s">
        <v>671</v>
      </c>
      <c r="E740" s="251" t="s">
        <v>658</v>
      </c>
      <c r="F740" s="251" t="s">
        <v>268</v>
      </c>
      <c r="G740" s="251">
        <v>507920</v>
      </c>
      <c r="H740" s="251">
        <v>4781824</v>
      </c>
      <c r="I740" s="184" t="e">
        <f>VLOOKUP(LEFT(C740,6),#REF!,3,0)</f>
        <v>#REF!</v>
      </c>
    </row>
    <row r="741" spans="1:9" ht="13.2" x14ac:dyDescent="0.25">
      <c r="A741" s="176">
        <f t="shared" si="14"/>
        <v>4808723.6865280587</v>
      </c>
      <c r="B741" s="251" t="s">
        <v>941</v>
      </c>
      <c r="C741" s="257" t="s">
        <v>416</v>
      </c>
      <c r="D741" s="251" t="s">
        <v>671</v>
      </c>
      <c r="E741" s="251" t="s">
        <v>658</v>
      </c>
      <c r="F741" s="251" t="s">
        <v>268</v>
      </c>
      <c r="G741" s="251">
        <v>507920</v>
      </c>
      <c r="H741" s="251">
        <v>4781824</v>
      </c>
      <c r="I741" s="184" t="e">
        <f>VLOOKUP(LEFT(C741,6),#REF!,3,0)</f>
        <v>#REF!</v>
      </c>
    </row>
    <row r="742" spans="1:9" ht="13.2" x14ac:dyDescent="0.25">
      <c r="A742" s="176">
        <f t="shared" si="14"/>
        <v>4808723.6865280587</v>
      </c>
      <c r="B742" s="251" t="s">
        <v>941</v>
      </c>
      <c r="C742" s="257" t="s">
        <v>433</v>
      </c>
      <c r="D742" s="251" t="s">
        <v>671</v>
      </c>
      <c r="E742" s="251" t="s">
        <v>658</v>
      </c>
      <c r="F742" s="251" t="s">
        <v>268</v>
      </c>
      <c r="G742" s="251">
        <v>507920</v>
      </c>
      <c r="H742" s="251">
        <v>4781824</v>
      </c>
      <c r="I742" s="184" t="e">
        <f>VLOOKUP(LEFT(C742,6),#REF!,3,0)</f>
        <v>#REF!</v>
      </c>
    </row>
    <row r="743" spans="1:9" ht="13.2" x14ac:dyDescent="0.25">
      <c r="A743" s="176">
        <f t="shared" si="14"/>
        <v>4808723.6865280587</v>
      </c>
      <c r="B743" s="251" t="s">
        <v>941</v>
      </c>
      <c r="C743" s="257" t="s">
        <v>374</v>
      </c>
      <c r="D743" s="251" t="s">
        <v>671</v>
      </c>
      <c r="E743" s="251" t="s">
        <v>658</v>
      </c>
      <c r="F743" s="251" t="s">
        <v>268</v>
      </c>
      <c r="G743" s="251">
        <v>507920</v>
      </c>
      <c r="H743" s="251">
        <v>4781824</v>
      </c>
      <c r="I743" s="184" t="e">
        <f>VLOOKUP(LEFT(C743,6),#REF!,3,0)</f>
        <v>#REF!</v>
      </c>
    </row>
    <row r="744" spans="1:9" ht="13.2" x14ac:dyDescent="0.25">
      <c r="A744" s="176">
        <f t="shared" si="14"/>
        <v>4808723.6865280587</v>
      </c>
      <c r="B744" s="251" t="s">
        <v>941</v>
      </c>
      <c r="C744" s="257" t="s">
        <v>375</v>
      </c>
      <c r="D744" s="251" t="s">
        <v>671</v>
      </c>
      <c r="E744" s="251" t="s">
        <v>658</v>
      </c>
      <c r="F744" s="251" t="s">
        <v>268</v>
      </c>
      <c r="G744" s="251">
        <v>507920</v>
      </c>
      <c r="H744" s="251">
        <v>4781824</v>
      </c>
      <c r="I744" s="184" t="e">
        <f>VLOOKUP(LEFT(C744,6),#REF!,3,0)</f>
        <v>#REF!</v>
      </c>
    </row>
    <row r="745" spans="1:9" ht="13.2" x14ac:dyDescent="0.25">
      <c r="A745" s="176">
        <f t="shared" si="14"/>
        <v>4808723.6865280587</v>
      </c>
      <c r="B745" s="251" t="s">
        <v>941</v>
      </c>
      <c r="C745" s="257" t="s">
        <v>376</v>
      </c>
      <c r="D745" s="251" t="s">
        <v>671</v>
      </c>
      <c r="E745" s="251" t="s">
        <v>658</v>
      </c>
      <c r="F745" s="251" t="s">
        <v>268</v>
      </c>
      <c r="G745" s="251">
        <v>507920</v>
      </c>
      <c r="H745" s="251">
        <v>4781824</v>
      </c>
      <c r="I745" s="184" t="e">
        <f>VLOOKUP(LEFT(C745,6),#REF!,3,0)</f>
        <v>#REF!</v>
      </c>
    </row>
    <row r="746" spans="1:9" ht="13.2" x14ac:dyDescent="0.25">
      <c r="A746" s="176">
        <f t="shared" si="14"/>
        <v>4808723.6865280587</v>
      </c>
      <c r="B746" s="251" t="s">
        <v>941</v>
      </c>
      <c r="C746" s="257" t="s">
        <v>364</v>
      </c>
      <c r="D746" s="251" t="s">
        <v>671</v>
      </c>
      <c r="E746" s="251" t="s">
        <v>658</v>
      </c>
      <c r="F746" s="251" t="s">
        <v>268</v>
      </c>
      <c r="G746" s="251">
        <v>507920</v>
      </c>
      <c r="H746" s="251">
        <v>4781824</v>
      </c>
      <c r="I746" s="184" t="e">
        <f>VLOOKUP(LEFT(C746,6),#REF!,3,0)</f>
        <v>#REF!</v>
      </c>
    </row>
    <row r="747" spans="1:9" ht="13.2" x14ac:dyDescent="0.25">
      <c r="A747" s="176">
        <f t="shared" si="14"/>
        <v>4808723.6865280587</v>
      </c>
      <c r="B747" s="251" t="s">
        <v>941</v>
      </c>
      <c r="C747" s="257" t="s">
        <v>291</v>
      </c>
      <c r="D747" s="251" t="s">
        <v>671</v>
      </c>
      <c r="E747" s="251" t="s">
        <v>658</v>
      </c>
      <c r="F747" s="251" t="s">
        <v>268</v>
      </c>
      <c r="G747" s="251">
        <v>507920</v>
      </c>
      <c r="H747" s="251">
        <v>4781824</v>
      </c>
      <c r="I747" s="184" t="e">
        <f>VLOOKUP(LEFT(C747,6),#REF!,3,0)</f>
        <v>#REF!</v>
      </c>
    </row>
    <row r="748" spans="1:9" ht="13.2" x14ac:dyDescent="0.25">
      <c r="A748" s="176">
        <f t="shared" si="14"/>
        <v>4808723.6865280587</v>
      </c>
      <c r="B748" s="251" t="s">
        <v>941</v>
      </c>
      <c r="C748" s="257" t="s">
        <v>377</v>
      </c>
      <c r="D748" s="251" t="s">
        <v>671</v>
      </c>
      <c r="E748" s="251" t="s">
        <v>658</v>
      </c>
      <c r="F748" s="251" t="s">
        <v>268</v>
      </c>
      <c r="G748" s="251">
        <v>507920</v>
      </c>
      <c r="H748" s="251">
        <v>4781824</v>
      </c>
      <c r="I748" s="184" t="e">
        <f>VLOOKUP(LEFT(C748,6),#REF!,3,0)</f>
        <v>#REF!</v>
      </c>
    </row>
    <row r="749" spans="1:9" ht="13.2" x14ac:dyDescent="0.25">
      <c r="A749" s="176">
        <f t="shared" si="14"/>
        <v>4808723.6865280587</v>
      </c>
      <c r="B749" s="251" t="s">
        <v>941</v>
      </c>
      <c r="C749" s="257" t="s">
        <v>216</v>
      </c>
      <c r="D749" s="251" t="s">
        <v>671</v>
      </c>
      <c r="E749" s="251" t="s">
        <v>658</v>
      </c>
      <c r="F749" s="251" t="s">
        <v>268</v>
      </c>
      <c r="G749" s="251">
        <v>507920</v>
      </c>
      <c r="H749" s="251">
        <v>4781824</v>
      </c>
      <c r="I749" s="184" t="e">
        <f>VLOOKUP(LEFT(C749,6),#REF!,3,0)</f>
        <v>#REF!</v>
      </c>
    </row>
    <row r="750" spans="1:9" ht="13.2" x14ac:dyDescent="0.25">
      <c r="A750" s="176">
        <f t="shared" si="14"/>
        <v>4808723.6865280587</v>
      </c>
      <c r="B750" s="251" t="s">
        <v>941</v>
      </c>
      <c r="C750" s="257" t="s">
        <v>218</v>
      </c>
      <c r="D750" s="251" t="s">
        <v>671</v>
      </c>
      <c r="E750" s="251" t="s">
        <v>658</v>
      </c>
      <c r="F750" s="251" t="s">
        <v>268</v>
      </c>
      <c r="G750" s="251">
        <v>507920</v>
      </c>
      <c r="H750" s="251">
        <v>4781824</v>
      </c>
      <c r="I750" s="184" t="e">
        <f>VLOOKUP(LEFT(C750,6),#REF!,3,0)</f>
        <v>#REF!</v>
      </c>
    </row>
    <row r="751" spans="1:9" ht="13.2" x14ac:dyDescent="0.25">
      <c r="A751" s="176">
        <f t="shared" si="14"/>
        <v>4808723.6865280587</v>
      </c>
      <c r="B751" s="251" t="s">
        <v>941</v>
      </c>
      <c r="C751" s="257" t="s">
        <v>379</v>
      </c>
      <c r="D751" s="251" t="s">
        <v>671</v>
      </c>
      <c r="E751" s="251" t="s">
        <v>658</v>
      </c>
      <c r="F751" s="251" t="s">
        <v>268</v>
      </c>
      <c r="G751" s="251">
        <v>507920</v>
      </c>
      <c r="H751" s="251">
        <v>4781824</v>
      </c>
      <c r="I751" s="184" t="e">
        <f>VLOOKUP(LEFT(C751,6),#REF!,3,0)</f>
        <v>#REF!</v>
      </c>
    </row>
    <row r="752" spans="1:9" ht="13.2" x14ac:dyDescent="0.25">
      <c r="A752" s="176">
        <f t="shared" si="14"/>
        <v>4808723.6865280587</v>
      </c>
      <c r="B752" s="251" t="s">
        <v>941</v>
      </c>
      <c r="C752" s="257" t="s">
        <v>382</v>
      </c>
      <c r="D752" s="251" t="s">
        <v>671</v>
      </c>
      <c r="E752" s="251" t="s">
        <v>658</v>
      </c>
      <c r="F752" s="251" t="s">
        <v>268</v>
      </c>
      <c r="G752" s="251">
        <v>507920</v>
      </c>
      <c r="H752" s="251">
        <v>4781824</v>
      </c>
      <c r="I752" s="184" t="e">
        <f>VLOOKUP(LEFT(C752,6),#REF!,3,0)</f>
        <v>#REF!</v>
      </c>
    </row>
    <row r="753" spans="1:9" ht="13.2" x14ac:dyDescent="0.25">
      <c r="A753" s="176">
        <f t="shared" si="14"/>
        <v>4808723.6865280587</v>
      </c>
      <c r="B753" s="251" t="s">
        <v>941</v>
      </c>
      <c r="C753" s="257" t="s">
        <v>381</v>
      </c>
      <c r="D753" s="251" t="s">
        <v>671</v>
      </c>
      <c r="E753" s="251" t="s">
        <v>658</v>
      </c>
      <c r="F753" s="251" t="s">
        <v>268</v>
      </c>
      <c r="G753" s="251">
        <v>507920</v>
      </c>
      <c r="H753" s="251">
        <v>4781824</v>
      </c>
      <c r="I753" s="184" t="e">
        <f>VLOOKUP(LEFT(C753,6),#REF!,3,0)</f>
        <v>#REF!</v>
      </c>
    </row>
    <row r="754" spans="1:9" ht="13.2" x14ac:dyDescent="0.25">
      <c r="A754" s="176">
        <f t="shared" si="14"/>
        <v>4808723.6865280587</v>
      </c>
      <c r="B754" s="251" t="s">
        <v>941</v>
      </c>
      <c r="C754" s="257" t="s">
        <v>384</v>
      </c>
      <c r="D754" s="251" t="s">
        <v>671</v>
      </c>
      <c r="E754" s="251" t="s">
        <v>658</v>
      </c>
      <c r="F754" s="251" t="s">
        <v>268</v>
      </c>
      <c r="G754" s="251">
        <v>507920</v>
      </c>
      <c r="H754" s="251">
        <v>4781824</v>
      </c>
      <c r="I754" s="184" t="e">
        <f>VLOOKUP(LEFT(C754,6),#REF!,3,0)</f>
        <v>#REF!</v>
      </c>
    </row>
    <row r="755" spans="1:9" ht="13.2" x14ac:dyDescent="0.25">
      <c r="A755" s="176">
        <f t="shared" si="14"/>
        <v>4808723.6865280587</v>
      </c>
      <c r="B755" s="251" t="s">
        <v>941</v>
      </c>
      <c r="C755" s="257" t="s">
        <v>233</v>
      </c>
      <c r="D755" s="251" t="s">
        <v>671</v>
      </c>
      <c r="E755" s="251" t="s">
        <v>658</v>
      </c>
      <c r="F755" s="251" t="s">
        <v>268</v>
      </c>
      <c r="G755" s="251">
        <v>507920</v>
      </c>
      <c r="H755" s="251">
        <v>4781824</v>
      </c>
      <c r="I755" s="184" t="e">
        <f>VLOOKUP(LEFT(C755,6),#REF!,3,0)</f>
        <v>#REF!</v>
      </c>
    </row>
    <row r="756" spans="1:9" ht="13.2" x14ac:dyDescent="0.25">
      <c r="A756" s="176">
        <f t="shared" si="14"/>
        <v>4808723.6865280587</v>
      </c>
      <c r="B756" s="251" t="s">
        <v>941</v>
      </c>
      <c r="C756" s="257" t="s">
        <v>386</v>
      </c>
      <c r="D756" s="251" t="s">
        <v>671</v>
      </c>
      <c r="E756" s="251" t="s">
        <v>658</v>
      </c>
      <c r="F756" s="251" t="s">
        <v>268</v>
      </c>
      <c r="G756" s="251">
        <v>507920</v>
      </c>
      <c r="H756" s="251">
        <v>4781824</v>
      </c>
      <c r="I756" s="184" t="e">
        <f>VLOOKUP(LEFT(C756,6),#REF!,3,0)</f>
        <v>#REF!</v>
      </c>
    </row>
    <row r="757" spans="1:9" ht="13.2" x14ac:dyDescent="0.25">
      <c r="A757" s="176">
        <f t="shared" si="14"/>
        <v>4808723.6865280587</v>
      </c>
      <c r="B757" s="251" t="s">
        <v>941</v>
      </c>
      <c r="C757" s="257" t="s">
        <v>387</v>
      </c>
      <c r="D757" s="251" t="s">
        <v>671</v>
      </c>
      <c r="E757" s="251" t="s">
        <v>658</v>
      </c>
      <c r="F757" s="251" t="s">
        <v>268</v>
      </c>
      <c r="G757" s="251">
        <v>507920</v>
      </c>
      <c r="H757" s="251">
        <v>4781824</v>
      </c>
      <c r="I757" s="184" t="e">
        <f>VLOOKUP(LEFT(C757,6),#REF!,3,0)</f>
        <v>#REF!</v>
      </c>
    </row>
    <row r="758" spans="1:9" ht="13.2" x14ac:dyDescent="0.25">
      <c r="A758" s="176">
        <f t="shared" si="14"/>
        <v>4818983.656043876</v>
      </c>
      <c r="B758" s="251" t="s">
        <v>942</v>
      </c>
      <c r="C758" s="257" t="s">
        <v>376</v>
      </c>
      <c r="D758" s="251" t="s">
        <v>672</v>
      </c>
      <c r="E758" s="251" t="s">
        <v>290</v>
      </c>
      <c r="F758" s="251" t="s">
        <v>268</v>
      </c>
      <c r="G758" s="251">
        <v>512097</v>
      </c>
      <c r="H758" s="251">
        <v>4791697</v>
      </c>
      <c r="I758" s="184" t="e">
        <f>VLOOKUP(LEFT(C758,6),#REF!,3,0)</f>
        <v>#REF!</v>
      </c>
    </row>
    <row r="759" spans="1:9" ht="13.2" x14ac:dyDescent="0.25">
      <c r="A759" s="176">
        <f t="shared" si="14"/>
        <v>4818877.8173954571</v>
      </c>
      <c r="B759" s="251" t="s">
        <v>943</v>
      </c>
      <c r="C759" s="257" t="s">
        <v>376</v>
      </c>
      <c r="D759" s="251" t="s">
        <v>673</v>
      </c>
      <c r="E759" s="251" t="s">
        <v>290</v>
      </c>
      <c r="F759" s="251" t="s">
        <v>268</v>
      </c>
      <c r="G759" s="251">
        <v>511681</v>
      </c>
      <c r="H759" s="251">
        <v>4791635</v>
      </c>
      <c r="I759" s="184" t="e">
        <f>VLOOKUP(LEFT(C759,6),#REF!,3,0)</f>
        <v>#REF!</v>
      </c>
    </row>
    <row r="760" spans="1:9" ht="13.2" x14ac:dyDescent="0.25">
      <c r="A760" s="176">
        <f t="shared" si="14"/>
        <v>4808723.6865280587</v>
      </c>
      <c r="B760" s="251" t="s">
        <v>944</v>
      </c>
      <c r="C760" s="257" t="s">
        <v>368</v>
      </c>
      <c r="D760" s="251" t="s">
        <v>674</v>
      </c>
      <c r="E760" s="251" t="s">
        <v>658</v>
      </c>
      <c r="F760" s="251" t="s">
        <v>268</v>
      </c>
      <c r="G760" s="251">
        <v>507920</v>
      </c>
      <c r="H760" s="251">
        <v>4781824</v>
      </c>
      <c r="I760" s="184" t="e">
        <f>VLOOKUP(LEFT(C760,6),#REF!,3,0)</f>
        <v>#REF!</v>
      </c>
    </row>
    <row r="761" spans="1:9" ht="13.2" x14ac:dyDescent="0.25">
      <c r="A761" s="176">
        <f t="shared" si="14"/>
        <v>4808723.6865280587</v>
      </c>
      <c r="B761" s="251" t="s">
        <v>944</v>
      </c>
      <c r="C761" s="257" t="s">
        <v>578</v>
      </c>
      <c r="D761" s="251" t="s">
        <v>674</v>
      </c>
      <c r="E761" s="251" t="s">
        <v>658</v>
      </c>
      <c r="F761" s="251" t="s">
        <v>268</v>
      </c>
      <c r="G761" s="251">
        <v>507920</v>
      </c>
      <c r="H761" s="251">
        <v>4781824</v>
      </c>
      <c r="I761" s="184" t="e">
        <f>VLOOKUP(LEFT(C761,6),#REF!,3,0)</f>
        <v>#REF!</v>
      </c>
    </row>
    <row r="762" spans="1:9" ht="13.2" x14ac:dyDescent="0.25">
      <c r="A762" s="176">
        <f t="shared" si="14"/>
        <v>4808723.6865280587</v>
      </c>
      <c r="B762" s="251" t="s">
        <v>944</v>
      </c>
      <c r="C762" s="257" t="s">
        <v>369</v>
      </c>
      <c r="D762" s="251" t="s">
        <v>674</v>
      </c>
      <c r="E762" s="251" t="s">
        <v>658</v>
      </c>
      <c r="F762" s="251" t="s">
        <v>268</v>
      </c>
      <c r="G762" s="251">
        <v>507920</v>
      </c>
      <c r="H762" s="251">
        <v>4781824</v>
      </c>
      <c r="I762" s="184" t="e">
        <f>VLOOKUP(LEFT(C762,6),#REF!,3,0)</f>
        <v>#REF!</v>
      </c>
    </row>
    <row r="763" spans="1:9" ht="13.2" x14ac:dyDescent="0.25">
      <c r="A763" s="176">
        <f t="shared" si="14"/>
        <v>4808723.6865280587</v>
      </c>
      <c r="B763" s="251" t="s">
        <v>944</v>
      </c>
      <c r="C763" s="257" t="s">
        <v>582</v>
      </c>
      <c r="D763" s="251" t="s">
        <v>674</v>
      </c>
      <c r="E763" s="251" t="s">
        <v>658</v>
      </c>
      <c r="F763" s="251" t="s">
        <v>268</v>
      </c>
      <c r="G763" s="251">
        <v>507920</v>
      </c>
      <c r="H763" s="251">
        <v>4781824</v>
      </c>
      <c r="I763" s="184" t="e">
        <f>VLOOKUP(LEFT(C763,6),#REF!,3,0)</f>
        <v>#REF!</v>
      </c>
    </row>
    <row r="764" spans="1:9" ht="13.2" x14ac:dyDescent="0.25">
      <c r="A764" s="176">
        <f t="shared" si="14"/>
        <v>4808723.6865280587</v>
      </c>
      <c r="B764" s="251" t="s">
        <v>944</v>
      </c>
      <c r="C764" s="257" t="s">
        <v>370</v>
      </c>
      <c r="D764" s="251" t="s">
        <v>674</v>
      </c>
      <c r="E764" s="251" t="s">
        <v>658</v>
      </c>
      <c r="F764" s="251" t="s">
        <v>268</v>
      </c>
      <c r="G764" s="251">
        <v>507920</v>
      </c>
      <c r="H764" s="251">
        <v>4781824</v>
      </c>
      <c r="I764" s="184" t="e">
        <f>VLOOKUP(LEFT(C764,6),#REF!,3,0)</f>
        <v>#REF!</v>
      </c>
    </row>
    <row r="765" spans="1:9" ht="13.2" x14ac:dyDescent="0.25">
      <c r="A765" s="176">
        <f t="shared" si="14"/>
        <v>4808723.6865280587</v>
      </c>
      <c r="B765" s="251" t="s">
        <v>944</v>
      </c>
      <c r="C765" s="257" t="s">
        <v>414</v>
      </c>
      <c r="D765" s="251" t="s">
        <v>674</v>
      </c>
      <c r="E765" s="251" t="s">
        <v>658</v>
      </c>
      <c r="F765" s="251" t="s">
        <v>268</v>
      </c>
      <c r="G765" s="251">
        <v>507920</v>
      </c>
      <c r="H765" s="251">
        <v>4781824</v>
      </c>
      <c r="I765" s="184" t="e">
        <f>VLOOKUP(LEFT(C765,6),#REF!,3,0)</f>
        <v>#REF!</v>
      </c>
    </row>
    <row r="766" spans="1:9" ht="13.2" x14ac:dyDescent="0.25">
      <c r="A766" s="176">
        <f t="shared" si="14"/>
        <v>4808723.6865280587</v>
      </c>
      <c r="B766" s="251" t="s">
        <v>944</v>
      </c>
      <c r="C766" s="257" t="s">
        <v>371</v>
      </c>
      <c r="D766" s="251" t="s">
        <v>674</v>
      </c>
      <c r="E766" s="251" t="s">
        <v>658</v>
      </c>
      <c r="F766" s="251" t="s">
        <v>268</v>
      </c>
      <c r="G766" s="251">
        <v>507920</v>
      </c>
      <c r="H766" s="251">
        <v>4781824</v>
      </c>
      <c r="I766" s="184" t="e">
        <f>VLOOKUP(LEFT(C766,6),#REF!,3,0)</f>
        <v>#REF!</v>
      </c>
    </row>
    <row r="767" spans="1:9" ht="13.2" x14ac:dyDescent="0.25">
      <c r="A767" s="176">
        <f t="shared" si="14"/>
        <v>4808723.6865280587</v>
      </c>
      <c r="B767" s="251" t="s">
        <v>944</v>
      </c>
      <c r="C767" s="257" t="s">
        <v>372</v>
      </c>
      <c r="D767" s="251" t="s">
        <v>674</v>
      </c>
      <c r="E767" s="251" t="s">
        <v>658</v>
      </c>
      <c r="F767" s="251" t="s">
        <v>268</v>
      </c>
      <c r="G767" s="251">
        <v>507920</v>
      </c>
      <c r="H767" s="251">
        <v>4781824</v>
      </c>
      <c r="I767" s="184" t="e">
        <f>VLOOKUP(LEFT(C767,6),#REF!,3,0)</f>
        <v>#REF!</v>
      </c>
    </row>
    <row r="768" spans="1:9" ht="13.2" x14ac:dyDescent="0.25">
      <c r="A768" s="176">
        <f t="shared" ref="A768:A831" si="15">SQRT((G768-G$2)^2+(H768-H$2)^2)</f>
        <v>4808723.6865280587</v>
      </c>
      <c r="B768" s="251" t="s">
        <v>944</v>
      </c>
      <c r="C768" s="257" t="s">
        <v>374</v>
      </c>
      <c r="D768" s="251" t="s">
        <v>674</v>
      </c>
      <c r="E768" s="251" t="s">
        <v>658</v>
      </c>
      <c r="F768" s="251" t="s">
        <v>268</v>
      </c>
      <c r="G768" s="251">
        <v>507920</v>
      </c>
      <c r="H768" s="251">
        <v>4781824</v>
      </c>
      <c r="I768" s="184" t="e">
        <f>VLOOKUP(LEFT(C768,6),#REF!,3,0)</f>
        <v>#REF!</v>
      </c>
    </row>
    <row r="769" spans="1:9" ht="13.2" x14ac:dyDescent="0.25">
      <c r="A769" s="176">
        <f t="shared" si="15"/>
        <v>4808723.6865280587</v>
      </c>
      <c r="B769" s="251" t="s">
        <v>944</v>
      </c>
      <c r="C769" s="257" t="s">
        <v>375</v>
      </c>
      <c r="D769" s="251" t="s">
        <v>674</v>
      </c>
      <c r="E769" s="251" t="s">
        <v>658</v>
      </c>
      <c r="F769" s="251" t="s">
        <v>268</v>
      </c>
      <c r="G769" s="251">
        <v>507920</v>
      </c>
      <c r="H769" s="251">
        <v>4781824</v>
      </c>
      <c r="I769" s="184" t="e">
        <f>VLOOKUP(LEFT(C769,6),#REF!,3,0)</f>
        <v>#REF!</v>
      </c>
    </row>
    <row r="770" spans="1:9" ht="13.2" x14ac:dyDescent="0.25">
      <c r="A770" s="176">
        <f t="shared" si="15"/>
        <v>4808723.6865280587</v>
      </c>
      <c r="B770" s="251" t="s">
        <v>944</v>
      </c>
      <c r="C770" s="257" t="s">
        <v>376</v>
      </c>
      <c r="D770" s="251" t="s">
        <v>674</v>
      </c>
      <c r="E770" s="251" t="s">
        <v>658</v>
      </c>
      <c r="F770" s="251" t="s">
        <v>268</v>
      </c>
      <c r="G770" s="251">
        <v>507920</v>
      </c>
      <c r="H770" s="251">
        <v>4781824</v>
      </c>
      <c r="I770" s="184" t="e">
        <f>VLOOKUP(LEFT(C770,6),#REF!,3,0)</f>
        <v>#REF!</v>
      </c>
    </row>
    <row r="771" spans="1:9" ht="13.2" x14ac:dyDescent="0.25">
      <c r="A771" s="176">
        <f t="shared" si="15"/>
        <v>4808723.6865280587</v>
      </c>
      <c r="B771" s="251" t="s">
        <v>944</v>
      </c>
      <c r="C771" s="257" t="s">
        <v>364</v>
      </c>
      <c r="D771" s="251" t="s">
        <v>674</v>
      </c>
      <c r="E771" s="251" t="s">
        <v>658</v>
      </c>
      <c r="F771" s="251" t="s">
        <v>268</v>
      </c>
      <c r="G771" s="251">
        <v>507920</v>
      </c>
      <c r="H771" s="251">
        <v>4781824</v>
      </c>
      <c r="I771" s="184" t="e">
        <f>VLOOKUP(LEFT(C771,6),#REF!,3,0)</f>
        <v>#REF!</v>
      </c>
    </row>
    <row r="772" spans="1:9" ht="13.2" x14ac:dyDescent="0.25">
      <c r="A772" s="176">
        <f t="shared" si="15"/>
        <v>4808723.6865280587</v>
      </c>
      <c r="B772" s="251" t="s">
        <v>944</v>
      </c>
      <c r="C772" s="257" t="s">
        <v>438</v>
      </c>
      <c r="D772" s="251" t="s">
        <v>674</v>
      </c>
      <c r="E772" s="251" t="s">
        <v>658</v>
      </c>
      <c r="F772" s="251" t="s">
        <v>268</v>
      </c>
      <c r="G772" s="251">
        <v>507920</v>
      </c>
      <c r="H772" s="251">
        <v>4781824</v>
      </c>
      <c r="I772" s="184" t="e">
        <f>VLOOKUP(LEFT(C772,6),#REF!,3,0)</f>
        <v>#REF!</v>
      </c>
    </row>
    <row r="773" spans="1:9" ht="13.2" x14ac:dyDescent="0.25">
      <c r="A773" s="176">
        <f t="shared" si="15"/>
        <v>4808723.6865280587</v>
      </c>
      <c r="B773" s="251" t="s">
        <v>944</v>
      </c>
      <c r="C773" s="257" t="s">
        <v>291</v>
      </c>
      <c r="D773" s="251" t="s">
        <v>674</v>
      </c>
      <c r="E773" s="251" t="s">
        <v>658</v>
      </c>
      <c r="F773" s="251" t="s">
        <v>268</v>
      </c>
      <c r="G773" s="251">
        <v>507920</v>
      </c>
      <c r="H773" s="251">
        <v>4781824</v>
      </c>
      <c r="I773" s="184" t="e">
        <f>VLOOKUP(LEFT(C773,6),#REF!,3,0)</f>
        <v>#REF!</v>
      </c>
    </row>
    <row r="774" spans="1:9" ht="13.2" x14ac:dyDescent="0.25">
      <c r="A774" s="176">
        <f t="shared" si="15"/>
        <v>4808723.6865280587</v>
      </c>
      <c r="B774" s="251" t="s">
        <v>944</v>
      </c>
      <c r="C774" s="257" t="s">
        <v>410</v>
      </c>
      <c r="D774" s="251" t="s">
        <v>674</v>
      </c>
      <c r="E774" s="251" t="s">
        <v>658</v>
      </c>
      <c r="F774" s="251" t="s">
        <v>268</v>
      </c>
      <c r="G774" s="251">
        <v>507920</v>
      </c>
      <c r="H774" s="251">
        <v>4781824</v>
      </c>
      <c r="I774" s="184" t="e">
        <f>VLOOKUP(LEFT(C774,6),#REF!,3,0)</f>
        <v>#REF!</v>
      </c>
    </row>
    <row r="775" spans="1:9" ht="13.2" x14ac:dyDescent="0.25">
      <c r="A775" s="176">
        <f t="shared" si="15"/>
        <v>4808723.6865280587</v>
      </c>
      <c r="B775" s="251" t="s">
        <v>944</v>
      </c>
      <c r="C775" s="257" t="s">
        <v>212</v>
      </c>
      <c r="D775" s="251" t="s">
        <v>674</v>
      </c>
      <c r="E775" s="251" t="s">
        <v>658</v>
      </c>
      <c r="F775" s="251" t="s">
        <v>268</v>
      </c>
      <c r="G775" s="251">
        <v>507920</v>
      </c>
      <c r="H775" s="251">
        <v>4781824</v>
      </c>
      <c r="I775" s="184" t="e">
        <f>VLOOKUP(LEFT(C775,6),#REF!,3,0)</f>
        <v>#REF!</v>
      </c>
    </row>
    <row r="776" spans="1:9" ht="13.2" x14ac:dyDescent="0.25">
      <c r="A776" s="176">
        <f t="shared" si="15"/>
        <v>4808723.6865280587</v>
      </c>
      <c r="B776" s="251" t="s">
        <v>944</v>
      </c>
      <c r="C776" s="257" t="s">
        <v>216</v>
      </c>
      <c r="D776" s="251" t="s">
        <v>674</v>
      </c>
      <c r="E776" s="251" t="s">
        <v>658</v>
      </c>
      <c r="F776" s="251" t="s">
        <v>268</v>
      </c>
      <c r="G776" s="251">
        <v>507920</v>
      </c>
      <c r="H776" s="251">
        <v>4781824</v>
      </c>
      <c r="I776" s="184" t="e">
        <f>VLOOKUP(LEFT(C776,6),#REF!,3,0)</f>
        <v>#REF!</v>
      </c>
    </row>
    <row r="777" spans="1:9" ht="13.2" x14ac:dyDescent="0.25">
      <c r="A777" s="176">
        <f t="shared" si="15"/>
        <v>4808723.6865280587</v>
      </c>
      <c r="B777" s="251" t="s">
        <v>944</v>
      </c>
      <c r="C777" s="257" t="s">
        <v>218</v>
      </c>
      <c r="D777" s="251" t="s">
        <v>674</v>
      </c>
      <c r="E777" s="251" t="s">
        <v>658</v>
      </c>
      <c r="F777" s="251" t="s">
        <v>268</v>
      </c>
      <c r="G777" s="251">
        <v>507920</v>
      </c>
      <c r="H777" s="251">
        <v>4781824</v>
      </c>
      <c r="I777" s="184" t="e">
        <f>VLOOKUP(LEFT(C777,6),#REF!,3,0)</f>
        <v>#REF!</v>
      </c>
    </row>
    <row r="778" spans="1:9" ht="13.2" x14ac:dyDescent="0.25">
      <c r="A778" s="176">
        <f t="shared" si="15"/>
        <v>4808723.6865280587</v>
      </c>
      <c r="B778" s="251" t="s">
        <v>944</v>
      </c>
      <c r="C778" s="257" t="s">
        <v>231</v>
      </c>
      <c r="D778" s="251" t="s">
        <v>674</v>
      </c>
      <c r="E778" s="251" t="s">
        <v>658</v>
      </c>
      <c r="F778" s="251" t="s">
        <v>268</v>
      </c>
      <c r="G778" s="251">
        <v>507920</v>
      </c>
      <c r="H778" s="251">
        <v>4781824</v>
      </c>
      <c r="I778" s="184" t="e">
        <f>VLOOKUP(LEFT(C778,6),#REF!,3,0)</f>
        <v>#REF!</v>
      </c>
    </row>
    <row r="779" spans="1:9" ht="13.2" x14ac:dyDescent="0.25">
      <c r="A779" s="176">
        <f t="shared" si="15"/>
        <v>4808723.6865280587</v>
      </c>
      <c r="B779" s="251" t="s">
        <v>944</v>
      </c>
      <c r="C779" s="257" t="s">
        <v>379</v>
      </c>
      <c r="D779" s="251" t="s">
        <v>674</v>
      </c>
      <c r="E779" s="251" t="s">
        <v>658</v>
      </c>
      <c r="F779" s="251" t="s">
        <v>268</v>
      </c>
      <c r="G779" s="251">
        <v>507920</v>
      </c>
      <c r="H779" s="251">
        <v>4781824</v>
      </c>
      <c r="I779" s="184" t="e">
        <f>VLOOKUP(LEFT(C779,6),#REF!,3,0)</f>
        <v>#REF!</v>
      </c>
    </row>
    <row r="780" spans="1:9" ht="13.2" x14ac:dyDescent="0.25">
      <c r="A780" s="176">
        <f t="shared" si="15"/>
        <v>4808723.6865280587</v>
      </c>
      <c r="B780" s="251" t="s">
        <v>944</v>
      </c>
      <c r="C780" s="257" t="s">
        <v>382</v>
      </c>
      <c r="D780" s="251" t="s">
        <v>674</v>
      </c>
      <c r="E780" s="251" t="s">
        <v>658</v>
      </c>
      <c r="F780" s="251" t="s">
        <v>268</v>
      </c>
      <c r="G780" s="251">
        <v>507920</v>
      </c>
      <c r="H780" s="251">
        <v>4781824</v>
      </c>
      <c r="I780" s="184" t="e">
        <f>VLOOKUP(LEFT(C780,6),#REF!,3,0)</f>
        <v>#REF!</v>
      </c>
    </row>
    <row r="781" spans="1:9" ht="13.2" x14ac:dyDescent="0.25">
      <c r="A781" s="176">
        <f t="shared" si="15"/>
        <v>4808723.6865280587</v>
      </c>
      <c r="B781" s="251" t="s">
        <v>944</v>
      </c>
      <c r="C781" s="257" t="s">
        <v>384</v>
      </c>
      <c r="D781" s="251" t="s">
        <v>674</v>
      </c>
      <c r="E781" s="251" t="s">
        <v>658</v>
      </c>
      <c r="F781" s="251" t="s">
        <v>268</v>
      </c>
      <c r="G781" s="251">
        <v>507920</v>
      </c>
      <c r="H781" s="251">
        <v>4781824</v>
      </c>
      <c r="I781" s="184" t="e">
        <f>VLOOKUP(LEFT(C781,6),#REF!,3,0)</f>
        <v>#REF!</v>
      </c>
    </row>
    <row r="782" spans="1:9" ht="13.2" x14ac:dyDescent="0.25">
      <c r="A782" s="176">
        <f t="shared" si="15"/>
        <v>4808723.6865280587</v>
      </c>
      <c r="B782" s="251" t="s">
        <v>944</v>
      </c>
      <c r="C782" s="257" t="s">
        <v>233</v>
      </c>
      <c r="D782" s="251" t="s">
        <v>674</v>
      </c>
      <c r="E782" s="251" t="s">
        <v>658</v>
      </c>
      <c r="F782" s="251" t="s">
        <v>268</v>
      </c>
      <c r="G782" s="251">
        <v>507920</v>
      </c>
      <c r="H782" s="251">
        <v>4781824</v>
      </c>
      <c r="I782" s="184" t="e">
        <f>VLOOKUP(LEFT(C782,6),#REF!,3,0)</f>
        <v>#REF!</v>
      </c>
    </row>
    <row r="783" spans="1:9" ht="13.2" x14ac:dyDescent="0.25">
      <c r="A783" s="176">
        <f t="shared" si="15"/>
        <v>4808723.6865280587</v>
      </c>
      <c r="B783" s="251" t="s">
        <v>944</v>
      </c>
      <c r="C783" s="257" t="s">
        <v>386</v>
      </c>
      <c r="D783" s="251" t="s">
        <v>674</v>
      </c>
      <c r="E783" s="251" t="s">
        <v>658</v>
      </c>
      <c r="F783" s="251" t="s">
        <v>268</v>
      </c>
      <c r="G783" s="251">
        <v>507920</v>
      </c>
      <c r="H783" s="251">
        <v>4781824</v>
      </c>
      <c r="I783" s="184" t="e">
        <f>VLOOKUP(LEFT(C783,6),#REF!,3,0)</f>
        <v>#REF!</v>
      </c>
    </row>
    <row r="784" spans="1:9" ht="13.2" x14ac:dyDescent="0.25">
      <c r="A784" s="176">
        <f t="shared" si="15"/>
        <v>4808723.6865280587</v>
      </c>
      <c r="B784" s="251" t="s">
        <v>944</v>
      </c>
      <c r="C784" s="257" t="s">
        <v>387</v>
      </c>
      <c r="D784" s="251" t="s">
        <v>674</v>
      </c>
      <c r="E784" s="251" t="s">
        <v>658</v>
      </c>
      <c r="F784" s="251" t="s">
        <v>268</v>
      </c>
      <c r="G784" s="251">
        <v>507920</v>
      </c>
      <c r="H784" s="251">
        <v>4781824</v>
      </c>
      <c r="I784" s="184" t="e">
        <f>VLOOKUP(LEFT(C784,6),#REF!,3,0)</f>
        <v>#REF!</v>
      </c>
    </row>
    <row r="785" spans="1:9" ht="13.2" x14ac:dyDescent="0.25">
      <c r="A785" s="176">
        <f t="shared" si="15"/>
        <v>4808723.6865280587</v>
      </c>
      <c r="B785" s="251" t="s">
        <v>944</v>
      </c>
      <c r="C785" s="257" t="s">
        <v>367</v>
      </c>
      <c r="D785" s="251" t="s">
        <v>674</v>
      </c>
      <c r="E785" s="251" t="s">
        <v>658</v>
      </c>
      <c r="F785" s="251" t="s">
        <v>268</v>
      </c>
      <c r="G785" s="251">
        <v>507920</v>
      </c>
      <c r="H785" s="251">
        <v>4781824</v>
      </c>
      <c r="I785" s="184" t="e">
        <f>VLOOKUP(LEFT(C785,6),#REF!,3,0)</f>
        <v>#REF!</v>
      </c>
    </row>
    <row r="786" spans="1:9" ht="13.2" x14ac:dyDescent="0.25">
      <c r="A786" s="176">
        <f t="shared" si="15"/>
        <v>4818832.3962815935</v>
      </c>
      <c r="B786" s="251" t="s">
        <v>945</v>
      </c>
      <c r="C786" s="257" t="s">
        <v>368</v>
      </c>
      <c r="D786" s="251" t="s">
        <v>675</v>
      </c>
      <c r="E786" s="251" t="s">
        <v>290</v>
      </c>
      <c r="F786" s="251" t="s">
        <v>268</v>
      </c>
      <c r="G786" s="251">
        <v>511787</v>
      </c>
      <c r="H786" s="251">
        <v>4791578</v>
      </c>
      <c r="I786" s="184" t="e">
        <f>VLOOKUP(LEFT(C786,6),#REF!,3,0)</f>
        <v>#REF!</v>
      </c>
    </row>
    <row r="787" spans="1:9" ht="13.2" x14ac:dyDescent="0.25">
      <c r="A787" s="176">
        <f t="shared" si="15"/>
        <v>4818832.3962815935</v>
      </c>
      <c r="B787" s="251" t="s">
        <v>945</v>
      </c>
      <c r="C787" s="257" t="s">
        <v>370</v>
      </c>
      <c r="D787" s="251" t="s">
        <v>675</v>
      </c>
      <c r="E787" s="251" t="s">
        <v>290</v>
      </c>
      <c r="F787" s="251" t="s">
        <v>268</v>
      </c>
      <c r="G787" s="251">
        <v>511787</v>
      </c>
      <c r="H787" s="251">
        <v>4791578</v>
      </c>
      <c r="I787" s="184" t="e">
        <f>VLOOKUP(LEFT(C787,6),#REF!,3,0)</f>
        <v>#REF!</v>
      </c>
    </row>
    <row r="788" spans="1:9" ht="13.2" x14ac:dyDescent="0.25">
      <c r="A788" s="176">
        <f t="shared" si="15"/>
        <v>4818832.3962815935</v>
      </c>
      <c r="B788" s="251" t="s">
        <v>945</v>
      </c>
      <c r="C788" s="257" t="s">
        <v>416</v>
      </c>
      <c r="D788" s="251" t="s">
        <v>675</v>
      </c>
      <c r="E788" s="251" t="s">
        <v>290</v>
      </c>
      <c r="F788" s="251" t="s">
        <v>268</v>
      </c>
      <c r="G788" s="251">
        <v>511787</v>
      </c>
      <c r="H788" s="251">
        <v>4791578</v>
      </c>
      <c r="I788" s="184" t="e">
        <f>VLOOKUP(LEFT(C788,6),#REF!,3,0)</f>
        <v>#REF!</v>
      </c>
    </row>
    <row r="789" spans="1:9" ht="13.2" x14ac:dyDescent="0.25">
      <c r="A789" s="176">
        <f t="shared" si="15"/>
        <v>4818832.3962815935</v>
      </c>
      <c r="B789" s="251" t="s">
        <v>945</v>
      </c>
      <c r="C789" s="257" t="s">
        <v>376</v>
      </c>
      <c r="D789" s="251" t="s">
        <v>675</v>
      </c>
      <c r="E789" s="251" t="s">
        <v>290</v>
      </c>
      <c r="F789" s="251" t="s">
        <v>268</v>
      </c>
      <c r="G789" s="251">
        <v>511787</v>
      </c>
      <c r="H789" s="251">
        <v>4791578</v>
      </c>
      <c r="I789" s="184" t="e">
        <f>VLOOKUP(LEFT(C789,6),#REF!,3,0)</f>
        <v>#REF!</v>
      </c>
    </row>
    <row r="790" spans="1:9" ht="13.2" x14ac:dyDescent="0.25">
      <c r="A790" s="176">
        <f t="shared" si="15"/>
        <v>4818832.3962815935</v>
      </c>
      <c r="B790" s="251" t="s">
        <v>945</v>
      </c>
      <c r="C790" s="257" t="s">
        <v>216</v>
      </c>
      <c r="D790" s="251" t="s">
        <v>675</v>
      </c>
      <c r="E790" s="251" t="s">
        <v>290</v>
      </c>
      <c r="F790" s="251" t="s">
        <v>268</v>
      </c>
      <c r="G790" s="251">
        <v>511787</v>
      </c>
      <c r="H790" s="251">
        <v>4791578</v>
      </c>
      <c r="I790" s="184" t="e">
        <f>VLOOKUP(LEFT(C790,6),#REF!,3,0)</f>
        <v>#REF!</v>
      </c>
    </row>
    <row r="791" spans="1:9" ht="13.2" x14ac:dyDescent="0.25">
      <c r="A791" s="176">
        <f t="shared" si="15"/>
        <v>4818832.3962815935</v>
      </c>
      <c r="B791" s="251" t="s">
        <v>945</v>
      </c>
      <c r="C791" s="257" t="s">
        <v>384</v>
      </c>
      <c r="D791" s="251" t="s">
        <v>675</v>
      </c>
      <c r="E791" s="251" t="s">
        <v>290</v>
      </c>
      <c r="F791" s="251" t="s">
        <v>268</v>
      </c>
      <c r="G791" s="251">
        <v>511787</v>
      </c>
      <c r="H791" s="251">
        <v>4791578</v>
      </c>
      <c r="I791" s="184" t="e">
        <f>VLOOKUP(LEFT(C791,6),#REF!,3,0)</f>
        <v>#REF!</v>
      </c>
    </row>
    <row r="792" spans="1:9" ht="13.2" x14ac:dyDescent="0.25">
      <c r="A792" s="176">
        <f t="shared" si="15"/>
        <v>4818832.3962815935</v>
      </c>
      <c r="B792" s="251" t="s">
        <v>945</v>
      </c>
      <c r="C792" s="257" t="s">
        <v>386</v>
      </c>
      <c r="D792" s="251" t="s">
        <v>675</v>
      </c>
      <c r="E792" s="251" t="s">
        <v>290</v>
      </c>
      <c r="F792" s="251" t="s">
        <v>268</v>
      </c>
      <c r="G792" s="251">
        <v>511787</v>
      </c>
      <c r="H792" s="251">
        <v>4791578</v>
      </c>
      <c r="I792" s="184" t="e">
        <f>VLOOKUP(LEFT(C792,6),#REF!,3,0)</f>
        <v>#REF!</v>
      </c>
    </row>
    <row r="793" spans="1:9" ht="13.2" x14ac:dyDescent="0.25">
      <c r="A793" s="176">
        <f t="shared" si="15"/>
        <v>4824556.9194830731</v>
      </c>
      <c r="B793" s="249" t="s">
        <v>946</v>
      </c>
      <c r="C793" s="258" t="s">
        <v>368</v>
      </c>
      <c r="D793" s="251" t="s">
        <v>676</v>
      </c>
      <c r="E793" s="251" t="s">
        <v>677</v>
      </c>
      <c r="F793" s="251" t="s">
        <v>279</v>
      </c>
      <c r="G793" s="251">
        <v>577374</v>
      </c>
      <c r="H793" s="251">
        <v>4789884</v>
      </c>
      <c r="I793" s="184" t="e">
        <f>VLOOKUP(LEFT(C793,6),#REF!,3,0)</f>
        <v>#REF!</v>
      </c>
    </row>
    <row r="794" spans="1:9" ht="13.2" x14ac:dyDescent="0.25">
      <c r="A794" s="176">
        <f t="shared" si="15"/>
        <v>4824556.9194830731</v>
      </c>
      <c r="B794" s="249" t="s">
        <v>946</v>
      </c>
      <c r="C794" s="258" t="s">
        <v>369</v>
      </c>
      <c r="D794" s="251" t="s">
        <v>676</v>
      </c>
      <c r="E794" s="251" t="s">
        <v>677</v>
      </c>
      <c r="F794" s="251" t="s">
        <v>279</v>
      </c>
      <c r="G794" s="251">
        <v>577374</v>
      </c>
      <c r="H794" s="251">
        <v>4789884</v>
      </c>
      <c r="I794" s="184" t="e">
        <f>VLOOKUP(LEFT(C794,6),#REF!,3,0)</f>
        <v>#REF!</v>
      </c>
    </row>
    <row r="795" spans="1:9" ht="13.2" x14ac:dyDescent="0.25">
      <c r="A795" s="176">
        <f t="shared" si="15"/>
        <v>4824556.9194830731</v>
      </c>
      <c r="B795" s="249" t="s">
        <v>946</v>
      </c>
      <c r="C795" s="258" t="s">
        <v>370</v>
      </c>
      <c r="D795" s="251" t="s">
        <v>676</v>
      </c>
      <c r="E795" s="251" t="s">
        <v>677</v>
      </c>
      <c r="F795" s="251" t="s">
        <v>279</v>
      </c>
      <c r="G795" s="251">
        <v>577374</v>
      </c>
      <c r="H795" s="251">
        <v>4789884</v>
      </c>
      <c r="I795" s="184" t="e">
        <f>VLOOKUP(LEFT(C795,6),#REF!,3,0)</f>
        <v>#REF!</v>
      </c>
    </row>
    <row r="796" spans="1:9" ht="13.2" x14ac:dyDescent="0.25">
      <c r="A796" s="176">
        <f t="shared" si="15"/>
        <v>4824556.9194830731</v>
      </c>
      <c r="B796" s="249" t="s">
        <v>946</v>
      </c>
      <c r="C796" s="258" t="s">
        <v>371</v>
      </c>
      <c r="D796" s="251" t="s">
        <v>676</v>
      </c>
      <c r="E796" s="251" t="s">
        <v>677</v>
      </c>
      <c r="F796" s="251" t="s">
        <v>279</v>
      </c>
      <c r="G796" s="251">
        <v>577374</v>
      </c>
      <c r="H796" s="251">
        <v>4789884</v>
      </c>
      <c r="I796" s="184" t="e">
        <f>VLOOKUP(LEFT(C796,6),#REF!,3,0)</f>
        <v>#REF!</v>
      </c>
    </row>
    <row r="797" spans="1:9" ht="13.2" x14ac:dyDescent="0.25">
      <c r="A797" s="176">
        <f t="shared" si="15"/>
        <v>4824556.9194830731</v>
      </c>
      <c r="B797" s="249" t="s">
        <v>946</v>
      </c>
      <c r="C797" s="258" t="s">
        <v>416</v>
      </c>
      <c r="D797" s="251" t="s">
        <v>676</v>
      </c>
      <c r="E797" s="251" t="s">
        <v>677</v>
      </c>
      <c r="F797" s="251" t="s">
        <v>279</v>
      </c>
      <c r="G797" s="251">
        <v>577374</v>
      </c>
      <c r="H797" s="251">
        <v>4789884</v>
      </c>
      <c r="I797" s="184" t="e">
        <f>VLOOKUP(LEFT(C797,6),#REF!,3,0)</f>
        <v>#REF!</v>
      </c>
    </row>
    <row r="798" spans="1:9" ht="13.2" x14ac:dyDescent="0.25">
      <c r="A798" s="176">
        <f t="shared" si="15"/>
        <v>4824556.9194830731</v>
      </c>
      <c r="B798" s="249" t="s">
        <v>946</v>
      </c>
      <c r="C798" s="258" t="s">
        <v>372</v>
      </c>
      <c r="D798" s="251" t="s">
        <v>676</v>
      </c>
      <c r="E798" s="251" t="s">
        <v>677</v>
      </c>
      <c r="F798" s="251" t="s">
        <v>279</v>
      </c>
      <c r="G798" s="251">
        <v>577374</v>
      </c>
      <c r="H798" s="251">
        <v>4789884</v>
      </c>
      <c r="I798" s="184" t="e">
        <f>VLOOKUP(LEFT(C798,6),#REF!,3,0)</f>
        <v>#REF!</v>
      </c>
    </row>
    <row r="799" spans="1:9" ht="13.2" x14ac:dyDescent="0.25">
      <c r="A799" s="176">
        <f t="shared" si="15"/>
        <v>4824556.9194830731</v>
      </c>
      <c r="B799" s="249" t="s">
        <v>946</v>
      </c>
      <c r="C799" s="258" t="s">
        <v>373</v>
      </c>
      <c r="D799" s="251" t="s">
        <v>676</v>
      </c>
      <c r="E799" s="251" t="s">
        <v>677</v>
      </c>
      <c r="F799" s="251" t="s">
        <v>279</v>
      </c>
      <c r="G799" s="251">
        <v>577374</v>
      </c>
      <c r="H799" s="251">
        <v>4789884</v>
      </c>
      <c r="I799" s="184" t="e">
        <f>VLOOKUP(LEFT(C799,6),#REF!,3,0)</f>
        <v>#REF!</v>
      </c>
    </row>
    <row r="800" spans="1:9" ht="13.2" x14ac:dyDescent="0.25">
      <c r="A800" s="176">
        <f t="shared" si="15"/>
        <v>4824556.9194830731</v>
      </c>
      <c r="B800" s="249" t="s">
        <v>946</v>
      </c>
      <c r="C800" s="258" t="s">
        <v>374</v>
      </c>
      <c r="D800" s="251" t="s">
        <v>676</v>
      </c>
      <c r="E800" s="251" t="s">
        <v>677</v>
      </c>
      <c r="F800" s="251" t="s">
        <v>279</v>
      </c>
      <c r="G800" s="251">
        <v>577374</v>
      </c>
      <c r="H800" s="251">
        <v>4789884</v>
      </c>
      <c r="I800" s="184" t="e">
        <f>VLOOKUP(LEFT(C800,6),#REF!,3,0)</f>
        <v>#REF!</v>
      </c>
    </row>
    <row r="801" spans="1:9" ht="13.2" x14ac:dyDescent="0.25">
      <c r="A801" s="176">
        <f t="shared" si="15"/>
        <v>4824556.9194830731</v>
      </c>
      <c r="B801" s="249" t="s">
        <v>946</v>
      </c>
      <c r="C801" s="258" t="s">
        <v>375</v>
      </c>
      <c r="D801" s="251" t="s">
        <v>676</v>
      </c>
      <c r="E801" s="251" t="s">
        <v>677</v>
      </c>
      <c r="F801" s="251" t="s">
        <v>279</v>
      </c>
      <c r="G801" s="251">
        <v>577374</v>
      </c>
      <c r="H801" s="251">
        <v>4789884</v>
      </c>
      <c r="I801" s="184" t="e">
        <f>VLOOKUP(LEFT(C801,6),#REF!,3,0)</f>
        <v>#REF!</v>
      </c>
    </row>
    <row r="802" spans="1:9" ht="13.2" x14ac:dyDescent="0.25">
      <c r="A802" s="176">
        <f t="shared" si="15"/>
        <v>4824556.9194830731</v>
      </c>
      <c r="B802" s="249" t="s">
        <v>946</v>
      </c>
      <c r="C802" s="258" t="s">
        <v>376</v>
      </c>
      <c r="D802" s="251" t="s">
        <v>676</v>
      </c>
      <c r="E802" s="251" t="s">
        <v>677</v>
      </c>
      <c r="F802" s="251" t="s">
        <v>279</v>
      </c>
      <c r="G802" s="251">
        <v>577374</v>
      </c>
      <c r="H802" s="251">
        <v>4789884</v>
      </c>
      <c r="I802" s="184" t="e">
        <f>VLOOKUP(LEFT(C802,6),#REF!,3,0)</f>
        <v>#REF!</v>
      </c>
    </row>
    <row r="803" spans="1:9" ht="13.2" x14ac:dyDescent="0.25">
      <c r="A803" s="176">
        <f t="shared" si="15"/>
        <v>4824556.9194830731</v>
      </c>
      <c r="B803" s="249" t="s">
        <v>946</v>
      </c>
      <c r="C803" s="258" t="s">
        <v>216</v>
      </c>
      <c r="D803" s="251" t="s">
        <v>676</v>
      </c>
      <c r="E803" s="251" t="s">
        <v>677</v>
      </c>
      <c r="F803" s="251" t="s">
        <v>279</v>
      </c>
      <c r="G803" s="251">
        <v>577374</v>
      </c>
      <c r="H803" s="251">
        <v>4789884</v>
      </c>
      <c r="I803" s="184" t="e">
        <f>VLOOKUP(LEFT(C803,6),#REF!,3,0)</f>
        <v>#REF!</v>
      </c>
    </row>
    <row r="804" spans="1:9" ht="13.2" x14ac:dyDescent="0.25">
      <c r="A804" s="176">
        <f t="shared" si="15"/>
        <v>4824556.9194830731</v>
      </c>
      <c r="B804" s="249" t="s">
        <v>946</v>
      </c>
      <c r="C804" s="258" t="s">
        <v>218</v>
      </c>
      <c r="D804" s="251" t="s">
        <v>676</v>
      </c>
      <c r="E804" s="251" t="s">
        <v>677</v>
      </c>
      <c r="F804" s="251" t="s">
        <v>279</v>
      </c>
      <c r="G804" s="251">
        <v>577374</v>
      </c>
      <c r="H804" s="251">
        <v>4789884</v>
      </c>
      <c r="I804" s="184" t="e">
        <f>VLOOKUP(LEFT(C804,6),#REF!,3,0)</f>
        <v>#REF!</v>
      </c>
    </row>
    <row r="805" spans="1:9" ht="13.2" x14ac:dyDescent="0.25">
      <c r="A805" s="176">
        <f t="shared" si="15"/>
        <v>4824556.9194830731</v>
      </c>
      <c r="B805" s="249" t="s">
        <v>946</v>
      </c>
      <c r="C805" s="258" t="s">
        <v>379</v>
      </c>
      <c r="D805" s="251" t="s">
        <v>676</v>
      </c>
      <c r="E805" s="251" t="s">
        <v>677</v>
      </c>
      <c r="F805" s="251" t="s">
        <v>279</v>
      </c>
      <c r="G805" s="251">
        <v>577374</v>
      </c>
      <c r="H805" s="251">
        <v>4789884</v>
      </c>
      <c r="I805" s="184" t="e">
        <f>VLOOKUP(LEFT(C805,6),#REF!,3,0)</f>
        <v>#REF!</v>
      </c>
    </row>
    <row r="806" spans="1:9" ht="13.2" x14ac:dyDescent="0.25">
      <c r="A806" s="176">
        <f t="shared" si="15"/>
        <v>4824556.9194830731</v>
      </c>
      <c r="B806" s="249" t="s">
        <v>946</v>
      </c>
      <c r="C806" s="258" t="s">
        <v>382</v>
      </c>
      <c r="D806" s="251" t="s">
        <v>676</v>
      </c>
      <c r="E806" s="251" t="s">
        <v>677</v>
      </c>
      <c r="F806" s="251" t="s">
        <v>279</v>
      </c>
      <c r="G806" s="251">
        <v>577374</v>
      </c>
      <c r="H806" s="251">
        <v>4789884</v>
      </c>
      <c r="I806" s="184" t="e">
        <f>VLOOKUP(LEFT(C806,6),#REF!,3,0)</f>
        <v>#REF!</v>
      </c>
    </row>
    <row r="807" spans="1:9" ht="13.2" x14ac:dyDescent="0.25">
      <c r="A807" s="176">
        <f t="shared" si="15"/>
        <v>4824556.9194830731</v>
      </c>
      <c r="B807" s="249" t="s">
        <v>946</v>
      </c>
      <c r="C807" s="258" t="s">
        <v>384</v>
      </c>
      <c r="D807" s="251" t="s">
        <v>676</v>
      </c>
      <c r="E807" s="251" t="s">
        <v>677</v>
      </c>
      <c r="F807" s="251" t="s">
        <v>279</v>
      </c>
      <c r="G807" s="251">
        <v>577374</v>
      </c>
      <c r="H807" s="251">
        <v>4789884</v>
      </c>
      <c r="I807" s="184" t="e">
        <f>VLOOKUP(LEFT(C807,6),#REF!,3,0)</f>
        <v>#REF!</v>
      </c>
    </row>
    <row r="808" spans="1:9" ht="13.2" x14ac:dyDescent="0.25">
      <c r="A808" s="176">
        <f t="shared" si="15"/>
        <v>4824556.9194830731</v>
      </c>
      <c r="B808" s="249" t="s">
        <v>946</v>
      </c>
      <c r="C808" s="258" t="s">
        <v>385</v>
      </c>
      <c r="D808" s="251" t="s">
        <v>676</v>
      </c>
      <c r="E808" s="251" t="s">
        <v>677</v>
      </c>
      <c r="F808" s="251" t="s">
        <v>279</v>
      </c>
      <c r="G808" s="251">
        <v>577374</v>
      </c>
      <c r="H808" s="251">
        <v>4789884</v>
      </c>
      <c r="I808" s="184" t="e">
        <f>VLOOKUP(LEFT(C808,6),#REF!,3,0)</f>
        <v>#REF!</v>
      </c>
    </row>
    <row r="809" spans="1:9" ht="13.2" x14ac:dyDescent="0.25">
      <c r="A809" s="176">
        <f t="shared" si="15"/>
        <v>4824556.9194830731</v>
      </c>
      <c r="B809" s="249" t="s">
        <v>946</v>
      </c>
      <c r="C809" s="258" t="s">
        <v>386</v>
      </c>
      <c r="D809" s="251" t="s">
        <v>676</v>
      </c>
      <c r="E809" s="251" t="s">
        <v>677</v>
      </c>
      <c r="F809" s="251" t="s">
        <v>279</v>
      </c>
      <c r="G809" s="251">
        <v>577374</v>
      </c>
      <c r="H809" s="251">
        <v>4789884</v>
      </c>
      <c r="I809" s="184" t="e">
        <f>VLOOKUP(LEFT(C809,6),#REF!,3,0)</f>
        <v>#REF!</v>
      </c>
    </row>
    <row r="810" spans="1:9" ht="13.2" x14ac:dyDescent="0.25">
      <c r="A810" s="176">
        <f t="shared" si="15"/>
        <v>4824556.9194830731</v>
      </c>
      <c r="B810" s="249" t="s">
        <v>946</v>
      </c>
      <c r="C810" s="258" t="s">
        <v>387</v>
      </c>
      <c r="D810" s="251" t="s">
        <v>676</v>
      </c>
      <c r="E810" s="251" t="s">
        <v>677</v>
      </c>
      <c r="F810" s="251" t="s">
        <v>279</v>
      </c>
      <c r="G810" s="251">
        <v>577374</v>
      </c>
      <c r="H810" s="251">
        <v>4789884</v>
      </c>
      <c r="I810" s="184" t="e">
        <f>VLOOKUP(LEFT(C810,6),#REF!,3,0)</f>
        <v>#REF!</v>
      </c>
    </row>
    <row r="811" spans="1:9" ht="13.2" x14ac:dyDescent="0.25">
      <c r="A811" s="176">
        <f t="shared" si="15"/>
        <v>4817802.2703191135</v>
      </c>
      <c r="B811" s="251" t="s">
        <v>947</v>
      </c>
      <c r="C811" s="257" t="s">
        <v>376</v>
      </c>
      <c r="D811" s="251" t="s">
        <v>678</v>
      </c>
      <c r="E811" s="251" t="s">
        <v>679</v>
      </c>
      <c r="F811" s="251" t="s">
        <v>279</v>
      </c>
      <c r="G811" s="251">
        <v>576996</v>
      </c>
      <c r="H811" s="251">
        <v>4783126</v>
      </c>
      <c r="I811" s="184" t="e">
        <f>VLOOKUP(LEFT(C811,6),#REF!,3,0)</f>
        <v>#REF!</v>
      </c>
    </row>
    <row r="812" spans="1:9" ht="13.2" x14ac:dyDescent="0.25">
      <c r="A812" s="176">
        <f t="shared" si="15"/>
        <v>4774654.4798776805</v>
      </c>
      <c r="B812" s="251" t="s">
        <v>948</v>
      </c>
      <c r="C812" s="257" t="s">
        <v>423</v>
      </c>
      <c r="D812" s="251" t="s">
        <v>680</v>
      </c>
      <c r="E812" s="251" t="s">
        <v>275</v>
      </c>
      <c r="F812" s="251" t="s">
        <v>276</v>
      </c>
      <c r="G812" s="251">
        <v>523854</v>
      </c>
      <c r="H812" s="251">
        <v>4745830</v>
      </c>
      <c r="I812" s="184" t="e">
        <f>VLOOKUP(LEFT(C812,6),#REF!,3,0)</f>
        <v>#REF!</v>
      </c>
    </row>
    <row r="813" spans="1:9" ht="13.2" x14ac:dyDescent="0.25">
      <c r="A813" s="176">
        <f t="shared" si="15"/>
        <v>4781095.24784646</v>
      </c>
      <c r="B813" s="251" t="s">
        <v>949</v>
      </c>
      <c r="C813" s="257" t="s">
        <v>360</v>
      </c>
      <c r="D813" s="251" t="s">
        <v>681</v>
      </c>
      <c r="E813" s="251" t="s">
        <v>275</v>
      </c>
      <c r="F813" s="251" t="s">
        <v>276</v>
      </c>
      <c r="G813" s="251">
        <v>528926</v>
      </c>
      <c r="H813" s="251">
        <v>4751748</v>
      </c>
      <c r="I813" s="184" t="e">
        <f>VLOOKUP(LEFT(C813,6),#REF!,3,0)</f>
        <v>#REF!</v>
      </c>
    </row>
    <row r="814" spans="1:9" ht="13.2" x14ac:dyDescent="0.25">
      <c r="A814" s="176">
        <f t="shared" si="15"/>
        <v>4781095.24784646</v>
      </c>
      <c r="B814" s="251" t="s">
        <v>949</v>
      </c>
      <c r="C814" s="257" t="s">
        <v>432</v>
      </c>
      <c r="D814" s="251" t="s">
        <v>681</v>
      </c>
      <c r="E814" s="251" t="s">
        <v>275</v>
      </c>
      <c r="F814" s="251" t="s">
        <v>276</v>
      </c>
      <c r="G814" s="251">
        <v>528926</v>
      </c>
      <c r="H814" s="251">
        <v>4751748</v>
      </c>
      <c r="I814" s="184" t="e">
        <f>VLOOKUP(LEFT(C814,6),#REF!,3,0)</f>
        <v>#REF!</v>
      </c>
    </row>
    <row r="815" spans="1:9" ht="13.2" x14ac:dyDescent="0.25">
      <c r="A815" s="176">
        <f t="shared" si="15"/>
        <v>4781095.24784646</v>
      </c>
      <c r="B815" s="251" t="s">
        <v>949</v>
      </c>
      <c r="C815" s="257" t="s">
        <v>437</v>
      </c>
      <c r="D815" s="251" t="s">
        <v>681</v>
      </c>
      <c r="E815" s="251" t="s">
        <v>275</v>
      </c>
      <c r="F815" s="251" t="s">
        <v>276</v>
      </c>
      <c r="G815" s="251">
        <v>528926</v>
      </c>
      <c r="H815" s="251">
        <v>4751748</v>
      </c>
      <c r="I815" s="184" t="e">
        <f>VLOOKUP(LEFT(C815,6),#REF!,3,0)</f>
        <v>#REF!</v>
      </c>
    </row>
    <row r="816" spans="1:9" ht="13.2" x14ac:dyDescent="0.25">
      <c r="A816" s="176">
        <f t="shared" si="15"/>
        <v>4781095.24784646</v>
      </c>
      <c r="B816" s="251" t="s">
        <v>949</v>
      </c>
      <c r="C816" s="257" t="s">
        <v>364</v>
      </c>
      <c r="D816" s="251" t="s">
        <v>681</v>
      </c>
      <c r="E816" s="251" t="s">
        <v>275</v>
      </c>
      <c r="F816" s="251" t="s">
        <v>276</v>
      </c>
      <c r="G816" s="251">
        <v>528926</v>
      </c>
      <c r="H816" s="251">
        <v>4751748</v>
      </c>
      <c r="I816" s="184" t="e">
        <f>VLOOKUP(LEFT(C816,6),#REF!,3,0)</f>
        <v>#REF!</v>
      </c>
    </row>
    <row r="817" spans="1:9" ht="13.2" x14ac:dyDescent="0.25">
      <c r="A817" s="176">
        <f t="shared" si="15"/>
        <v>4781095.24784646</v>
      </c>
      <c r="B817" s="251" t="s">
        <v>949</v>
      </c>
      <c r="C817" s="257" t="s">
        <v>393</v>
      </c>
      <c r="D817" s="251" t="s">
        <v>681</v>
      </c>
      <c r="E817" s="251" t="s">
        <v>275</v>
      </c>
      <c r="F817" s="251" t="s">
        <v>276</v>
      </c>
      <c r="G817" s="251">
        <v>528926</v>
      </c>
      <c r="H817" s="251">
        <v>4751748</v>
      </c>
      <c r="I817" s="184" t="e">
        <f>VLOOKUP(LEFT(C817,6),#REF!,3,0)</f>
        <v>#REF!</v>
      </c>
    </row>
    <row r="818" spans="1:9" ht="13.2" x14ac:dyDescent="0.25">
      <c r="A818" s="176">
        <f t="shared" si="15"/>
        <v>4781095.24784646</v>
      </c>
      <c r="B818" s="251" t="s">
        <v>949</v>
      </c>
      <c r="C818" s="257" t="s">
        <v>224</v>
      </c>
      <c r="D818" s="251" t="s">
        <v>681</v>
      </c>
      <c r="E818" s="251" t="s">
        <v>275</v>
      </c>
      <c r="F818" s="251" t="s">
        <v>276</v>
      </c>
      <c r="G818" s="251">
        <v>528926</v>
      </c>
      <c r="H818" s="251">
        <v>4751748</v>
      </c>
      <c r="I818" s="184" t="e">
        <f>VLOOKUP(LEFT(C818,6),#REF!,3,0)</f>
        <v>#REF!</v>
      </c>
    </row>
    <row r="819" spans="1:9" ht="13.2" x14ac:dyDescent="0.25">
      <c r="A819" s="176">
        <f t="shared" si="15"/>
        <v>4781095.24784646</v>
      </c>
      <c r="B819" s="251" t="s">
        <v>949</v>
      </c>
      <c r="C819" s="257" t="s">
        <v>365</v>
      </c>
      <c r="D819" s="251" t="s">
        <v>681</v>
      </c>
      <c r="E819" s="251" t="s">
        <v>275</v>
      </c>
      <c r="F819" s="251" t="s">
        <v>276</v>
      </c>
      <c r="G819" s="251">
        <v>528926</v>
      </c>
      <c r="H819" s="251">
        <v>4751748</v>
      </c>
      <c r="I819" s="184" t="e">
        <f>VLOOKUP(LEFT(C819,6),#REF!,3,0)</f>
        <v>#REF!</v>
      </c>
    </row>
    <row r="820" spans="1:9" ht="13.2" x14ac:dyDescent="0.25">
      <c r="A820" s="176">
        <f t="shared" si="15"/>
        <v>4781095.24784646</v>
      </c>
      <c r="B820" s="251" t="s">
        <v>949</v>
      </c>
      <c r="C820" s="257" t="s">
        <v>380</v>
      </c>
      <c r="D820" s="251" t="s">
        <v>681</v>
      </c>
      <c r="E820" s="251" t="s">
        <v>275</v>
      </c>
      <c r="F820" s="251" t="s">
        <v>276</v>
      </c>
      <c r="G820" s="251">
        <v>528926</v>
      </c>
      <c r="H820" s="251">
        <v>4751748</v>
      </c>
      <c r="I820" s="184" t="e">
        <f>VLOOKUP(LEFT(C820,6),#REF!,3,0)</f>
        <v>#REF!</v>
      </c>
    </row>
    <row r="821" spans="1:9" ht="13.2" x14ac:dyDescent="0.25">
      <c r="A821" s="176">
        <f t="shared" si="15"/>
        <v>4781095.24784646</v>
      </c>
      <c r="B821" s="251" t="s">
        <v>949</v>
      </c>
      <c r="C821" s="257" t="s">
        <v>367</v>
      </c>
      <c r="D821" s="251" t="s">
        <v>681</v>
      </c>
      <c r="E821" s="251" t="s">
        <v>275</v>
      </c>
      <c r="F821" s="251" t="s">
        <v>276</v>
      </c>
      <c r="G821" s="251">
        <v>528926</v>
      </c>
      <c r="H821" s="251">
        <v>4751748</v>
      </c>
      <c r="I821" s="184" t="e">
        <f>VLOOKUP(LEFT(C821,6),#REF!,3,0)</f>
        <v>#REF!</v>
      </c>
    </row>
    <row r="822" spans="1:9" ht="13.2" x14ac:dyDescent="0.25">
      <c r="A822" s="176">
        <f t="shared" si="15"/>
        <v>4776010.6989282388</v>
      </c>
      <c r="B822" s="251" t="s">
        <v>950</v>
      </c>
      <c r="C822" s="257" t="s">
        <v>364</v>
      </c>
      <c r="D822" s="251" t="s">
        <v>682</v>
      </c>
      <c r="E822" s="251" t="s">
        <v>683</v>
      </c>
      <c r="F822" s="251" t="s">
        <v>276</v>
      </c>
      <c r="G822" s="251">
        <v>548119</v>
      </c>
      <c r="H822" s="251">
        <v>4744454</v>
      </c>
      <c r="I822" s="184" t="e">
        <f>VLOOKUP(LEFT(C822,6),#REF!,3,0)</f>
        <v>#REF!</v>
      </c>
    </row>
    <row r="823" spans="1:9" ht="13.2" x14ac:dyDescent="0.25">
      <c r="A823" s="176">
        <f t="shared" si="15"/>
        <v>4776010.6989282388</v>
      </c>
      <c r="B823" s="251" t="s">
        <v>950</v>
      </c>
      <c r="C823" s="257" t="s">
        <v>440</v>
      </c>
      <c r="D823" s="251" t="s">
        <v>682</v>
      </c>
      <c r="E823" s="251" t="s">
        <v>683</v>
      </c>
      <c r="F823" s="251" t="s">
        <v>276</v>
      </c>
      <c r="G823" s="251">
        <v>548119</v>
      </c>
      <c r="H823" s="251">
        <v>4744454</v>
      </c>
      <c r="I823" s="184" t="e">
        <f>VLOOKUP(LEFT(C823,6),#REF!,3,0)</f>
        <v>#REF!</v>
      </c>
    </row>
    <row r="824" spans="1:9" ht="13.2" x14ac:dyDescent="0.25">
      <c r="A824" s="176">
        <f t="shared" si="15"/>
        <v>4776010.6989282388</v>
      </c>
      <c r="B824" s="251" t="s">
        <v>950</v>
      </c>
      <c r="C824" s="257" t="s">
        <v>393</v>
      </c>
      <c r="D824" s="251" t="s">
        <v>682</v>
      </c>
      <c r="E824" s="251" t="s">
        <v>683</v>
      </c>
      <c r="F824" s="251" t="s">
        <v>276</v>
      </c>
      <c r="G824" s="251">
        <v>548119</v>
      </c>
      <c r="H824" s="251">
        <v>4744454</v>
      </c>
      <c r="I824" s="184" t="e">
        <f>VLOOKUP(LEFT(C824,6),#REF!,3,0)</f>
        <v>#REF!</v>
      </c>
    </row>
    <row r="825" spans="1:9" ht="13.2" x14ac:dyDescent="0.25">
      <c r="A825" s="176">
        <f t="shared" si="15"/>
        <v>4776010.6989282388</v>
      </c>
      <c r="B825" s="251" t="s">
        <v>950</v>
      </c>
      <c r="C825" s="257" t="s">
        <v>394</v>
      </c>
      <c r="D825" s="251" t="s">
        <v>682</v>
      </c>
      <c r="E825" s="251" t="s">
        <v>683</v>
      </c>
      <c r="F825" s="251" t="s">
        <v>276</v>
      </c>
      <c r="G825" s="251">
        <v>548119</v>
      </c>
      <c r="H825" s="251">
        <v>4744454</v>
      </c>
      <c r="I825" s="184" t="e">
        <f>VLOOKUP(LEFT(C825,6),#REF!,3,0)</f>
        <v>#REF!</v>
      </c>
    </row>
    <row r="826" spans="1:9" ht="13.2" x14ac:dyDescent="0.25">
      <c r="A826" s="176">
        <f t="shared" si="15"/>
        <v>4776010.6989282388</v>
      </c>
      <c r="B826" s="251" t="s">
        <v>950</v>
      </c>
      <c r="C826" s="257" t="s">
        <v>224</v>
      </c>
      <c r="D826" s="251" t="s">
        <v>682</v>
      </c>
      <c r="E826" s="251" t="s">
        <v>683</v>
      </c>
      <c r="F826" s="251" t="s">
        <v>276</v>
      </c>
      <c r="G826" s="251">
        <v>548119</v>
      </c>
      <c r="H826" s="251">
        <v>4744454</v>
      </c>
      <c r="I826" s="184" t="e">
        <f>VLOOKUP(LEFT(C826,6),#REF!,3,0)</f>
        <v>#REF!</v>
      </c>
    </row>
    <row r="827" spans="1:9" ht="13.2" x14ac:dyDescent="0.25">
      <c r="A827" s="176">
        <f t="shared" si="15"/>
        <v>4776010.6989282388</v>
      </c>
      <c r="B827" s="251" t="s">
        <v>950</v>
      </c>
      <c r="C827" s="257" t="s">
        <v>226</v>
      </c>
      <c r="D827" s="251" t="s">
        <v>682</v>
      </c>
      <c r="E827" s="251" t="s">
        <v>683</v>
      </c>
      <c r="F827" s="251" t="s">
        <v>276</v>
      </c>
      <c r="G827" s="251">
        <v>548119</v>
      </c>
      <c r="H827" s="251">
        <v>4744454</v>
      </c>
      <c r="I827" s="184" t="e">
        <f>VLOOKUP(LEFT(C827,6),#REF!,3,0)</f>
        <v>#REF!</v>
      </c>
    </row>
    <row r="828" spans="1:9" ht="13.2" x14ac:dyDescent="0.25">
      <c r="A828" s="176">
        <f t="shared" si="15"/>
        <v>4776010.6989282388</v>
      </c>
      <c r="B828" s="251" t="s">
        <v>950</v>
      </c>
      <c r="C828" s="257" t="s">
        <v>444</v>
      </c>
      <c r="D828" s="251" t="s">
        <v>682</v>
      </c>
      <c r="E828" s="251" t="s">
        <v>683</v>
      </c>
      <c r="F828" s="251" t="s">
        <v>276</v>
      </c>
      <c r="G828" s="251">
        <v>548119</v>
      </c>
      <c r="H828" s="251">
        <v>4744454</v>
      </c>
      <c r="I828" s="184" t="e">
        <f>VLOOKUP(LEFT(C828,6),#REF!,3,0)</f>
        <v>#REF!</v>
      </c>
    </row>
    <row r="829" spans="1:9" ht="13.2" x14ac:dyDescent="0.25">
      <c r="A829" s="176">
        <f t="shared" si="15"/>
        <v>4776010.6989282388</v>
      </c>
      <c r="B829" s="251" t="s">
        <v>950</v>
      </c>
      <c r="C829" s="257" t="s">
        <v>380</v>
      </c>
      <c r="D829" s="251" t="s">
        <v>682</v>
      </c>
      <c r="E829" s="251" t="s">
        <v>683</v>
      </c>
      <c r="F829" s="251" t="s">
        <v>276</v>
      </c>
      <c r="G829" s="251">
        <v>548119</v>
      </c>
      <c r="H829" s="251">
        <v>4744454</v>
      </c>
      <c r="I829" s="184" t="e">
        <f>VLOOKUP(LEFT(C829,6),#REF!,3,0)</f>
        <v>#REF!</v>
      </c>
    </row>
    <row r="830" spans="1:9" ht="13.2" x14ac:dyDescent="0.25">
      <c r="A830" s="176">
        <f t="shared" si="15"/>
        <v>4776010.6989282388</v>
      </c>
      <c r="B830" s="251" t="s">
        <v>950</v>
      </c>
      <c r="C830" s="257" t="s">
        <v>381</v>
      </c>
      <c r="D830" s="251" t="s">
        <v>682</v>
      </c>
      <c r="E830" s="251" t="s">
        <v>683</v>
      </c>
      <c r="F830" s="251" t="s">
        <v>276</v>
      </c>
      <c r="G830" s="251">
        <v>548119</v>
      </c>
      <c r="H830" s="251">
        <v>4744454</v>
      </c>
      <c r="I830" s="184" t="e">
        <f>VLOOKUP(LEFT(C830,6),#REF!,3,0)</f>
        <v>#REF!</v>
      </c>
    </row>
    <row r="831" spans="1:9" ht="13.2" x14ac:dyDescent="0.25">
      <c r="A831" s="176">
        <f t="shared" si="15"/>
        <v>4776010.6989282388</v>
      </c>
      <c r="B831" s="251" t="s">
        <v>950</v>
      </c>
      <c r="C831" s="257" t="s">
        <v>367</v>
      </c>
      <c r="D831" s="251" t="s">
        <v>682</v>
      </c>
      <c r="E831" s="251" t="s">
        <v>683</v>
      </c>
      <c r="F831" s="251" t="s">
        <v>276</v>
      </c>
      <c r="G831" s="251">
        <v>548119</v>
      </c>
      <c r="H831" s="251">
        <v>4744454</v>
      </c>
      <c r="I831" s="184" t="e">
        <f>VLOOKUP(LEFT(C831,6),#REF!,3,0)</f>
        <v>#REF!</v>
      </c>
    </row>
    <row r="832" spans="1:9" ht="13.2" x14ac:dyDescent="0.25">
      <c r="A832" s="176">
        <f t="shared" ref="A832:A895" si="16">SQRT((G832-G$2)^2+(H832-H$2)^2)</f>
        <v>4784326.0796748586</v>
      </c>
      <c r="B832" s="251" t="s">
        <v>951</v>
      </c>
      <c r="C832" s="257" t="s">
        <v>365</v>
      </c>
      <c r="D832" s="251" t="s">
        <v>684</v>
      </c>
      <c r="E832" s="251" t="s">
        <v>341</v>
      </c>
      <c r="F832" s="251" t="s">
        <v>276</v>
      </c>
      <c r="G832" s="251">
        <v>528879</v>
      </c>
      <c r="H832" s="251">
        <v>4755004</v>
      </c>
      <c r="I832" s="184" t="e">
        <f>VLOOKUP(LEFT(C832,6),#REF!,3,0)</f>
        <v>#REF!</v>
      </c>
    </row>
    <row r="833" spans="1:9" ht="13.2" x14ac:dyDescent="0.25">
      <c r="A833" s="176">
        <f t="shared" si="16"/>
        <v>4784326.0796748586</v>
      </c>
      <c r="B833" s="251" t="s">
        <v>951</v>
      </c>
      <c r="C833" s="257" t="s">
        <v>366</v>
      </c>
      <c r="D833" s="251" t="s">
        <v>684</v>
      </c>
      <c r="E833" s="251" t="s">
        <v>341</v>
      </c>
      <c r="F833" s="251" t="s">
        <v>276</v>
      </c>
      <c r="G833" s="251">
        <v>528879</v>
      </c>
      <c r="H833" s="251">
        <v>4755004</v>
      </c>
      <c r="I833" s="184" t="e">
        <f>VLOOKUP(LEFT(C833,6),#REF!,3,0)</f>
        <v>#REF!</v>
      </c>
    </row>
    <row r="834" spans="1:9" ht="13.2" x14ac:dyDescent="0.25">
      <c r="A834" s="176">
        <f t="shared" si="16"/>
        <v>4784326.0796748586</v>
      </c>
      <c r="B834" s="251" t="s">
        <v>951</v>
      </c>
      <c r="C834" s="257" t="s">
        <v>380</v>
      </c>
      <c r="D834" s="251" t="s">
        <v>684</v>
      </c>
      <c r="E834" s="251" t="s">
        <v>341</v>
      </c>
      <c r="F834" s="251" t="s">
        <v>276</v>
      </c>
      <c r="G834" s="251">
        <v>528879</v>
      </c>
      <c r="H834" s="251">
        <v>4755004</v>
      </c>
      <c r="I834" s="184" t="e">
        <f>VLOOKUP(LEFT(C834,6),#REF!,3,0)</f>
        <v>#REF!</v>
      </c>
    </row>
    <row r="835" spans="1:9" ht="13.2" x14ac:dyDescent="0.25">
      <c r="A835" s="176">
        <f t="shared" si="16"/>
        <v>4784326.0796748586</v>
      </c>
      <c r="B835" s="251" t="s">
        <v>951</v>
      </c>
      <c r="C835" s="257" t="s">
        <v>381</v>
      </c>
      <c r="D835" s="251" t="s">
        <v>684</v>
      </c>
      <c r="E835" s="251" t="s">
        <v>341</v>
      </c>
      <c r="F835" s="251" t="s">
        <v>276</v>
      </c>
      <c r="G835" s="251">
        <v>528879</v>
      </c>
      <c r="H835" s="251">
        <v>4755004</v>
      </c>
      <c r="I835" s="184" t="e">
        <f>VLOOKUP(LEFT(C835,6),#REF!,3,0)</f>
        <v>#REF!</v>
      </c>
    </row>
    <row r="836" spans="1:9" ht="13.2" x14ac:dyDescent="0.25">
      <c r="A836" s="176">
        <f t="shared" si="16"/>
        <v>4784296.8173157899</v>
      </c>
      <c r="B836" s="251" t="s">
        <v>952</v>
      </c>
      <c r="C836" s="257" t="s">
        <v>437</v>
      </c>
      <c r="D836" s="251" t="s">
        <v>685</v>
      </c>
      <c r="E836" s="251" t="s">
        <v>341</v>
      </c>
      <c r="F836" s="251" t="s">
        <v>276</v>
      </c>
      <c r="G836" s="251">
        <v>528893</v>
      </c>
      <c r="H836" s="251">
        <v>4754973</v>
      </c>
      <c r="I836" s="184" t="e">
        <f>VLOOKUP(LEFT(C836,6),#REF!,3,0)</f>
        <v>#REF!</v>
      </c>
    </row>
    <row r="837" spans="1:9" ht="13.2" x14ac:dyDescent="0.25">
      <c r="A837" s="176">
        <f t="shared" si="16"/>
        <v>4771530.963881718</v>
      </c>
      <c r="B837" s="251" t="s">
        <v>953</v>
      </c>
      <c r="C837" s="257" t="s">
        <v>399</v>
      </c>
      <c r="D837" s="251" t="s">
        <v>686</v>
      </c>
      <c r="E837" s="251" t="s">
        <v>275</v>
      </c>
      <c r="F837" s="251" t="s">
        <v>276</v>
      </c>
      <c r="G837" s="251">
        <v>522299</v>
      </c>
      <c r="H837" s="251">
        <v>4742859</v>
      </c>
      <c r="I837" s="184" t="e">
        <f>VLOOKUP(LEFT(C837,6),#REF!,3,0)</f>
        <v>#REF!</v>
      </c>
    </row>
    <row r="838" spans="1:9" ht="13.2" x14ac:dyDescent="0.25">
      <c r="A838" s="176">
        <f t="shared" si="16"/>
        <v>4771530.963881718</v>
      </c>
      <c r="B838" s="251" t="s">
        <v>953</v>
      </c>
      <c r="C838" s="257" t="s">
        <v>360</v>
      </c>
      <c r="D838" s="251" t="s">
        <v>686</v>
      </c>
      <c r="E838" s="251" t="s">
        <v>275</v>
      </c>
      <c r="F838" s="251" t="s">
        <v>276</v>
      </c>
      <c r="G838" s="251">
        <v>522299</v>
      </c>
      <c r="H838" s="251">
        <v>4742859</v>
      </c>
      <c r="I838" s="184" t="e">
        <f>VLOOKUP(LEFT(C838,6),#REF!,3,0)</f>
        <v>#REF!</v>
      </c>
    </row>
    <row r="839" spans="1:9" ht="13.2" x14ac:dyDescent="0.25">
      <c r="A839" s="176">
        <f t="shared" si="16"/>
        <v>4771530.963881718</v>
      </c>
      <c r="B839" s="251" t="s">
        <v>953</v>
      </c>
      <c r="C839" s="257" t="s">
        <v>432</v>
      </c>
      <c r="D839" s="251" t="s">
        <v>686</v>
      </c>
      <c r="E839" s="251" t="s">
        <v>275</v>
      </c>
      <c r="F839" s="251" t="s">
        <v>276</v>
      </c>
      <c r="G839" s="251">
        <v>522299</v>
      </c>
      <c r="H839" s="251">
        <v>4742859</v>
      </c>
      <c r="I839" s="184" t="e">
        <f>VLOOKUP(LEFT(C839,6),#REF!,3,0)</f>
        <v>#REF!</v>
      </c>
    </row>
    <row r="840" spans="1:9" ht="13.2" x14ac:dyDescent="0.25">
      <c r="A840" s="176">
        <f t="shared" si="16"/>
        <v>4771530.963881718</v>
      </c>
      <c r="B840" s="251" t="s">
        <v>953</v>
      </c>
      <c r="C840" s="257" t="s">
        <v>433</v>
      </c>
      <c r="D840" s="251" t="s">
        <v>686</v>
      </c>
      <c r="E840" s="251" t="s">
        <v>275</v>
      </c>
      <c r="F840" s="251" t="s">
        <v>276</v>
      </c>
      <c r="G840" s="251">
        <v>522299</v>
      </c>
      <c r="H840" s="251">
        <v>4742859</v>
      </c>
      <c r="I840" s="184" t="e">
        <f>VLOOKUP(LEFT(C840,6),#REF!,3,0)</f>
        <v>#REF!</v>
      </c>
    </row>
    <row r="841" spans="1:9" ht="13.2" x14ac:dyDescent="0.25">
      <c r="A841" s="176">
        <f t="shared" si="16"/>
        <v>4771530.963881718</v>
      </c>
      <c r="B841" s="251" t="s">
        <v>953</v>
      </c>
      <c r="C841" s="257" t="s">
        <v>434</v>
      </c>
      <c r="D841" s="251" t="s">
        <v>686</v>
      </c>
      <c r="E841" s="251" t="s">
        <v>275</v>
      </c>
      <c r="F841" s="251" t="s">
        <v>276</v>
      </c>
      <c r="G841" s="251">
        <v>522299</v>
      </c>
      <c r="H841" s="251">
        <v>4742859</v>
      </c>
      <c r="I841" s="184" t="e">
        <f>VLOOKUP(LEFT(C841,6),#REF!,3,0)</f>
        <v>#REF!</v>
      </c>
    </row>
    <row r="842" spans="1:9" ht="13.2" x14ac:dyDescent="0.25">
      <c r="A842" s="176">
        <f t="shared" si="16"/>
        <v>4771530.963881718</v>
      </c>
      <c r="B842" s="251" t="s">
        <v>953</v>
      </c>
      <c r="C842" s="257" t="s">
        <v>363</v>
      </c>
      <c r="D842" s="251" t="s">
        <v>686</v>
      </c>
      <c r="E842" s="251" t="s">
        <v>275</v>
      </c>
      <c r="F842" s="251" t="s">
        <v>276</v>
      </c>
      <c r="G842" s="251">
        <v>522299</v>
      </c>
      <c r="H842" s="251">
        <v>4742859</v>
      </c>
      <c r="I842" s="184" t="e">
        <f>VLOOKUP(LEFT(C842,6),#REF!,3,0)</f>
        <v>#REF!</v>
      </c>
    </row>
    <row r="843" spans="1:9" ht="13.2" x14ac:dyDescent="0.25">
      <c r="A843" s="176">
        <f t="shared" si="16"/>
        <v>4771530.963881718</v>
      </c>
      <c r="B843" s="251" t="s">
        <v>953</v>
      </c>
      <c r="C843" s="257" t="s">
        <v>364</v>
      </c>
      <c r="D843" s="251" t="s">
        <v>686</v>
      </c>
      <c r="E843" s="251" t="s">
        <v>275</v>
      </c>
      <c r="F843" s="251" t="s">
        <v>276</v>
      </c>
      <c r="G843" s="251">
        <v>522299</v>
      </c>
      <c r="H843" s="251">
        <v>4742859</v>
      </c>
      <c r="I843" s="184" t="e">
        <f>VLOOKUP(LEFT(C843,6),#REF!,3,0)</f>
        <v>#REF!</v>
      </c>
    </row>
    <row r="844" spans="1:9" ht="13.2" x14ac:dyDescent="0.25">
      <c r="A844" s="176">
        <f t="shared" si="16"/>
        <v>4771530.963881718</v>
      </c>
      <c r="B844" s="251" t="s">
        <v>953</v>
      </c>
      <c r="C844" s="257" t="s">
        <v>440</v>
      </c>
      <c r="D844" s="251" t="s">
        <v>686</v>
      </c>
      <c r="E844" s="251" t="s">
        <v>275</v>
      </c>
      <c r="F844" s="251" t="s">
        <v>276</v>
      </c>
      <c r="G844" s="251">
        <v>522299</v>
      </c>
      <c r="H844" s="251">
        <v>4742859</v>
      </c>
      <c r="I844" s="184" t="e">
        <f>VLOOKUP(LEFT(C844,6),#REF!,3,0)</f>
        <v>#REF!</v>
      </c>
    </row>
    <row r="845" spans="1:9" ht="13.2" x14ac:dyDescent="0.25">
      <c r="A845" s="176">
        <f t="shared" si="16"/>
        <v>4771530.963881718</v>
      </c>
      <c r="B845" s="251" t="s">
        <v>953</v>
      </c>
      <c r="C845" s="257" t="s">
        <v>393</v>
      </c>
      <c r="D845" s="251" t="s">
        <v>686</v>
      </c>
      <c r="E845" s="251" t="s">
        <v>275</v>
      </c>
      <c r="F845" s="251" t="s">
        <v>276</v>
      </c>
      <c r="G845" s="251">
        <v>522299</v>
      </c>
      <c r="H845" s="251">
        <v>4742859</v>
      </c>
      <c r="I845" s="184" t="e">
        <f>VLOOKUP(LEFT(C845,6),#REF!,3,0)</f>
        <v>#REF!</v>
      </c>
    </row>
    <row r="846" spans="1:9" ht="13.2" x14ac:dyDescent="0.25">
      <c r="A846" s="176">
        <f t="shared" si="16"/>
        <v>4771530.963881718</v>
      </c>
      <c r="B846" s="251" t="s">
        <v>953</v>
      </c>
      <c r="C846" s="257" t="s">
        <v>394</v>
      </c>
      <c r="D846" s="251" t="s">
        <v>686</v>
      </c>
      <c r="E846" s="251" t="s">
        <v>275</v>
      </c>
      <c r="F846" s="251" t="s">
        <v>276</v>
      </c>
      <c r="G846" s="251">
        <v>522299</v>
      </c>
      <c r="H846" s="251">
        <v>4742859</v>
      </c>
      <c r="I846" s="184" t="e">
        <f>VLOOKUP(LEFT(C846,6),#REF!,3,0)</f>
        <v>#REF!</v>
      </c>
    </row>
    <row r="847" spans="1:9" ht="13.2" x14ac:dyDescent="0.25">
      <c r="A847" s="176">
        <f t="shared" si="16"/>
        <v>4771530.963881718</v>
      </c>
      <c r="B847" s="251" t="s">
        <v>953</v>
      </c>
      <c r="C847" s="257" t="s">
        <v>220</v>
      </c>
      <c r="D847" s="251" t="s">
        <v>686</v>
      </c>
      <c r="E847" s="251" t="s">
        <v>275</v>
      </c>
      <c r="F847" s="251" t="s">
        <v>276</v>
      </c>
      <c r="G847" s="251">
        <v>522299</v>
      </c>
      <c r="H847" s="251">
        <v>4742859</v>
      </c>
      <c r="I847" s="184" t="e">
        <f>VLOOKUP(LEFT(C847,6),#REF!,3,0)</f>
        <v>#REF!</v>
      </c>
    </row>
    <row r="848" spans="1:9" ht="13.2" x14ac:dyDescent="0.25">
      <c r="A848" s="176">
        <f t="shared" si="16"/>
        <v>4771530.963881718</v>
      </c>
      <c r="B848" s="251" t="s">
        <v>953</v>
      </c>
      <c r="C848" s="257" t="s">
        <v>221</v>
      </c>
      <c r="D848" s="251" t="s">
        <v>686</v>
      </c>
      <c r="E848" s="251" t="s">
        <v>275</v>
      </c>
      <c r="F848" s="251" t="s">
        <v>276</v>
      </c>
      <c r="G848" s="251">
        <v>522299</v>
      </c>
      <c r="H848" s="251">
        <v>4742859</v>
      </c>
      <c r="I848" s="184" t="e">
        <f>VLOOKUP(LEFT(C848,6),#REF!,3,0)</f>
        <v>#REF!</v>
      </c>
    </row>
    <row r="849" spans="1:9" ht="13.2" x14ac:dyDescent="0.25">
      <c r="A849" s="176">
        <f t="shared" si="16"/>
        <v>4771530.963881718</v>
      </c>
      <c r="B849" s="251" t="s">
        <v>953</v>
      </c>
      <c r="C849" s="257" t="s">
        <v>222</v>
      </c>
      <c r="D849" s="251" t="s">
        <v>686</v>
      </c>
      <c r="E849" s="251" t="s">
        <v>275</v>
      </c>
      <c r="F849" s="251" t="s">
        <v>276</v>
      </c>
      <c r="G849" s="251">
        <v>522299</v>
      </c>
      <c r="H849" s="251">
        <v>4742859</v>
      </c>
      <c r="I849" s="184" t="e">
        <f>VLOOKUP(LEFT(C849,6),#REF!,3,0)</f>
        <v>#REF!</v>
      </c>
    </row>
    <row r="850" spans="1:9" ht="13.2" x14ac:dyDescent="0.25">
      <c r="A850" s="176">
        <f t="shared" si="16"/>
        <v>4771530.963881718</v>
      </c>
      <c r="B850" s="251" t="s">
        <v>953</v>
      </c>
      <c r="C850" s="257" t="s">
        <v>223</v>
      </c>
      <c r="D850" s="251" t="s">
        <v>686</v>
      </c>
      <c r="E850" s="251" t="s">
        <v>275</v>
      </c>
      <c r="F850" s="251" t="s">
        <v>276</v>
      </c>
      <c r="G850" s="251">
        <v>522299</v>
      </c>
      <c r="H850" s="251">
        <v>4742859</v>
      </c>
      <c r="I850" s="184" t="e">
        <f>VLOOKUP(LEFT(C850,6),#REF!,3,0)</f>
        <v>#REF!</v>
      </c>
    </row>
    <row r="851" spans="1:9" ht="13.2" x14ac:dyDescent="0.25">
      <c r="A851" s="176">
        <f t="shared" si="16"/>
        <v>4771530.963881718</v>
      </c>
      <c r="B851" s="251" t="s">
        <v>953</v>
      </c>
      <c r="C851" s="257" t="s">
        <v>224</v>
      </c>
      <c r="D851" s="251" t="s">
        <v>686</v>
      </c>
      <c r="E851" s="251" t="s">
        <v>275</v>
      </c>
      <c r="F851" s="251" t="s">
        <v>276</v>
      </c>
      <c r="G851" s="251">
        <v>522299</v>
      </c>
      <c r="H851" s="251">
        <v>4742859</v>
      </c>
      <c r="I851" s="184" t="e">
        <f>VLOOKUP(LEFT(C851,6),#REF!,3,0)</f>
        <v>#REF!</v>
      </c>
    </row>
    <row r="852" spans="1:9" ht="13.2" x14ac:dyDescent="0.25">
      <c r="A852" s="176">
        <f t="shared" si="16"/>
        <v>4771530.963881718</v>
      </c>
      <c r="B852" s="251" t="s">
        <v>953</v>
      </c>
      <c r="C852" s="257" t="s">
        <v>225</v>
      </c>
      <c r="D852" s="251" t="s">
        <v>686</v>
      </c>
      <c r="E852" s="251" t="s">
        <v>275</v>
      </c>
      <c r="F852" s="251" t="s">
        <v>276</v>
      </c>
      <c r="G852" s="251">
        <v>522299</v>
      </c>
      <c r="H852" s="251">
        <v>4742859</v>
      </c>
      <c r="I852" s="184" t="e">
        <f>VLOOKUP(LEFT(C852,6),#REF!,3,0)</f>
        <v>#REF!</v>
      </c>
    </row>
    <row r="853" spans="1:9" ht="13.2" x14ac:dyDescent="0.25">
      <c r="A853" s="176">
        <f t="shared" si="16"/>
        <v>4771530.963881718</v>
      </c>
      <c r="B853" s="251" t="s">
        <v>953</v>
      </c>
      <c r="C853" s="257" t="s">
        <v>226</v>
      </c>
      <c r="D853" s="251" t="s">
        <v>686</v>
      </c>
      <c r="E853" s="251" t="s">
        <v>275</v>
      </c>
      <c r="F853" s="251" t="s">
        <v>276</v>
      </c>
      <c r="G853" s="251">
        <v>522299</v>
      </c>
      <c r="H853" s="251">
        <v>4742859</v>
      </c>
      <c r="I853" s="184" t="e">
        <f>VLOOKUP(LEFT(C853,6),#REF!,3,0)</f>
        <v>#REF!</v>
      </c>
    </row>
    <row r="854" spans="1:9" ht="13.2" x14ac:dyDescent="0.25">
      <c r="A854" s="176">
        <f t="shared" si="16"/>
        <v>4771530.963881718</v>
      </c>
      <c r="B854" s="251" t="s">
        <v>953</v>
      </c>
      <c r="C854" s="257" t="s">
        <v>390</v>
      </c>
      <c r="D854" s="251" t="s">
        <v>686</v>
      </c>
      <c r="E854" s="251" t="s">
        <v>275</v>
      </c>
      <c r="F854" s="251" t="s">
        <v>276</v>
      </c>
      <c r="G854" s="251">
        <v>522299</v>
      </c>
      <c r="H854" s="251">
        <v>4742859</v>
      </c>
      <c r="I854" s="184" t="e">
        <f>VLOOKUP(LEFT(C854,6),#REF!,3,0)</f>
        <v>#REF!</v>
      </c>
    </row>
    <row r="855" spans="1:9" ht="13.2" x14ac:dyDescent="0.25">
      <c r="A855" s="176">
        <f t="shared" si="16"/>
        <v>4771530.963881718</v>
      </c>
      <c r="B855" s="251" t="s">
        <v>953</v>
      </c>
      <c r="C855" s="257" t="s">
        <v>365</v>
      </c>
      <c r="D855" s="251" t="s">
        <v>686</v>
      </c>
      <c r="E855" s="251" t="s">
        <v>275</v>
      </c>
      <c r="F855" s="251" t="s">
        <v>276</v>
      </c>
      <c r="G855" s="251">
        <v>522299</v>
      </c>
      <c r="H855" s="251">
        <v>4742859</v>
      </c>
      <c r="I855" s="184" t="e">
        <f>VLOOKUP(LEFT(C855,6),#REF!,3,0)</f>
        <v>#REF!</v>
      </c>
    </row>
    <row r="856" spans="1:9" ht="13.2" x14ac:dyDescent="0.25">
      <c r="A856" s="176">
        <f t="shared" si="16"/>
        <v>4771530.963881718</v>
      </c>
      <c r="B856" s="251" t="s">
        <v>953</v>
      </c>
      <c r="C856" s="257" t="s">
        <v>366</v>
      </c>
      <c r="D856" s="251" t="s">
        <v>686</v>
      </c>
      <c r="E856" s="251" t="s">
        <v>275</v>
      </c>
      <c r="F856" s="251" t="s">
        <v>276</v>
      </c>
      <c r="G856" s="251">
        <v>522299</v>
      </c>
      <c r="H856" s="251">
        <v>4742859</v>
      </c>
      <c r="I856" s="184" t="e">
        <f>VLOOKUP(LEFT(C856,6),#REF!,3,0)</f>
        <v>#REF!</v>
      </c>
    </row>
    <row r="857" spans="1:9" ht="13.2" x14ac:dyDescent="0.25">
      <c r="A857" s="176">
        <f t="shared" si="16"/>
        <v>4771530.963881718</v>
      </c>
      <c r="B857" s="251" t="s">
        <v>953</v>
      </c>
      <c r="C857" s="257" t="s">
        <v>380</v>
      </c>
      <c r="D857" s="251" t="s">
        <v>686</v>
      </c>
      <c r="E857" s="251" t="s">
        <v>275</v>
      </c>
      <c r="F857" s="251" t="s">
        <v>276</v>
      </c>
      <c r="G857" s="251">
        <v>522299</v>
      </c>
      <c r="H857" s="251">
        <v>4742859</v>
      </c>
      <c r="I857" s="184" t="e">
        <f>VLOOKUP(LEFT(C857,6),#REF!,3,0)</f>
        <v>#REF!</v>
      </c>
    </row>
    <row r="858" spans="1:9" ht="13.2" x14ac:dyDescent="0.25">
      <c r="A858" s="176">
        <f t="shared" si="16"/>
        <v>4771530.963881718</v>
      </c>
      <c r="B858" s="251" t="s">
        <v>953</v>
      </c>
      <c r="C858" s="257" t="s">
        <v>381</v>
      </c>
      <c r="D858" s="251" t="s">
        <v>686</v>
      </c>
      <c r="E858" s="251" t="s">
        <v>275</v>
      </c>
      <c r="F858" s="251" t="s">
        <v>276</v>
      </c>
      <c r="G858" s="251">
        <v>522299</v>
      </c>
      <c r="H858" s="251">
        <v>4742859</v>
      </c>
      <c r="I858" s="184" t="e">
        <f>VLOOKUP(LEFT(C858,6),#REF!,3,0)</f>
        <v>#REF!</v>
      </c>
    </row>
    <row r="859" spans="1:9" ht="13.2" x14ac:dyDescent="0.25">
      <c r="A859" s="176">
        <f t="shared" si="16"/>
        <v>4771530.963881718</v>
      </c>
      <c r="B859" s="251" t="s">
        <v>953</v>
      </c>
      <c r="C859" s="257" t="s">
        <v>367</v>
      </c>
      <c r="D859" s="251" t="s">
        <v>686</v>
      </c>
      <c r="E859" s="251" t="s">
        <v>275</v>
      </c>
      <c r="F859" s="251" t="s">
        <v>276</v>
      </c>
      <c r="G859" s="251">
        <v>522299</v>
      </c>
      <c r="H859" s="251">
        <v>4742859</v>
      </c>
      <c r="I859" s="184" t="e">
        <f>VLOOKUP(LEFT(C859,6),#REF!,3,0)</f>
        <v>#REF!</v>
      </c>
    </row>
    <row r="860" spans="1:9" ht="13.2" x14ac:dyDescent="0.25">
      <c r="A860" s="176">
        <f t="shared" si="16"/>
        <v>4775483.7753703026</v>
      </c>
      <c r="B860" s="251" t="s">
        <v>954</v>
      </c>
      <c r="C860" s="257" t="s">
        <v>687</v>
      </c>
      <c r="D860" s="251" t="s">
        <v>688</v>
      </c>
      <c r="E860" s="251" t="s">
        <v>275</v>
      </c>
      <c r="F860" s="251" t="s">
        <v>276</v>
      </c>
      <c r="G860" s="251">
        <v>528736</v>
      </c>
      <c r="H860" s="251">
        <v>4746123</v>
      </c>
      <c r="I860" s="184" t="e">
        <f>VLOOKUP(LEFT(C860,6),#REF!,3,0)</f>
        <v>#REF!</v>
      </c>
    </row>
    <row r="861" spans="1:9" ht="13.2" x14ac:dyDescent="0.25">
      <c r="A861" s="176">
        <f t="shared" si="16"/>
        <v>4775483.7753703026</v>
      </c>
      <c r="B861" s="251" t="s">
        <v>954</v>
      </c>
      <c r="C861" s="257" t="s">
        <v>689</v>
      </c>
      <c r="D861" s="251" t="s">
        <v>688</v>
      </c>
      <c r="E861" s="251" t="s">
        <v>275</v>
      </c>
      <c r="F861" s="251" t="s">
        <v>276</v>
      </c>
      <c r="G861" s="251">
        <v>528736</v>
      </c>
      <c r="H861" s="251">
        <v>4746123</v>
      </c>
      <c r="I861" s="184" t="e">
        <f>VLOOKUP(LEFT(C861,6),#REF!,3,0)</f>
        <v>#REF!</v>
      </c>
    </row>
    <row r="862" spans="1:9" ht="13.2" x14ac:dyDescent="0.25">
      <c r="A862" s="176">
        <f t="shared" si="16"/>
        <v>4775483.7753703026</v>
      </c>
      <c r="B862" s="251" t="s">
        <v>954</v>
      </c>
      <c r="C862" s="257" t="s">
        <v>690</v>
      </c>
      <c r="D862" s="251" t="s">
        <v>688</v>
      </c>
      <c r="E862" s="251" t="s">
        <v>275</v>
      </c>
      <c r="F862" s="251" t="s">
        <v>276</v>
      </c>
      <c r="G862" s="251">
        <v>528736</v>
      </c>
      <c r="H862" s="251">
        <v>4746123</v>
      </c>
      <c r="I862" s="184" t="e">
        <f>VLOOKUP(LEFT(C862,6),#REF!,3,0)</f>
        <v>#REF!</v>
      </c>
    </row>
    <row r="863" spans="1:9" ht="13.2" x14ac:dyDescent="0.25">
      <c r="A863" s="176">
        <f t="shared" si="16"/>
        <v>4775483.7753703026</v>
      </c>
      <c r="B863" s="251" t="s">
        <v>954</v>
      </c>
      <c r="C863" s="257" t="s">
        <v>360</v>
      </c>
      <c r="D863" s="251" t="s">
        <v>688</v>
      </c>
      <c r="E863" s="251" t="s">
        <v>275</v>
      </c>
      <c r="F863" s="251" t="s">
        <v>276</v>
      </c>
      <c r="G863" s="251">
        <v>528736</v>
      </c>
      <c r="H863" s="251">
        <v>4746123</v>
      </c>
      <c r="I863" s="184" t="e">
        <f>VLOOKUP(LEFT(C863,6),#REF!,3,0)</f>
        <v>#REF!</v>
      </c>
    </row>
    <row r="864" spans="1:9" ht="13.2" x14ac:dyDescent="0.25">
      <c r="A864" s="176">
        <f t="shared" si="16"/>
        <v>4775483.7753703026</v>
      </c>
      <c r="B864" s="251" t="s">
        <v>954</v>
      </c>
      <c r="C864" s="257" t="s">
        <v>432</v>
      </c>
      <c r="D864" s="251" t="s">
        <v>688</v>
      </c>
      <c r="E864" s="251" t="s">
        <v>275</v>
      </c>
      <c r="F864" s="251" t="s">
        <v>276</v>
      </c>
      <c r="G864" s="251">
        <v>528736</v>
      </c>
      <c r="H864" s="251">
        <v>4746123</v>
      </c>
      <c r="I864" s="184" t="e">
        <f>VLOOKUP(LEFT(C864,6),#REF!,3,0)</f>
        <v>#REF!</v>
      </c>
    </row>
    <row r="865" spans="1:9" ht="13.2" x14ac:dyDescent="0.25">
      <c r="A865" s="176">
        <f t="shared" si="16"/>
        <v>4775483.7753703026</v>
      </c>
      <c r="B865" s="251" t="s">
        <v>954</v>
      </c>
      <c r="C865" s="257" t="s">
        <v>433</v>
      </c>
      <c r="D865" s="251" t="s">
        <v>688</v>
      </c>
      <c r="E865" s="251" t="s">
        <v>275</v>
      </c>
      <c r="F865" s="251" t="s">
        <v>276</v>
      </c>
      <c r="G865" s="251">
        <v>528736</v>
      </c>
      <c r="H865" s="251">
        <v>4746123</v>
      </c>
      <c r="I865" s="184" t="e">
        <f>VLOOKUP(LEFT(C865,6),#REF!,3,0)</f>
        <v>#REF!</v>
      </c>
    </row>
    <row r="866" spans="1:9" ht="13.2" x14ac:dyDescent="0.25">
      <c r="A866" s="176">
        <f t="shared" si="16"/>
        <v>4775483.7753703026</v>
      </c>
      <c r="B866" s="251" t="s">
        <v>954</v>
      </c>
      <c r="C866" s="257" t="s">
        <v>434</v>
      </c>
      <c r="D866" s="251" t="s">
        <v>688</v>
      </c>
      <c r="E866" s="251" t="s">
        <v>275</v>
      </c>
      <c r="F866" s="251" t="s">
        <v>276</v>
      </c>
      <c r="G866" s="251">
        <v>528736</v>
      </c>
      <c r="H866" s="251">
        <v>4746123</v>
      </c>
      <c r="I866" s="184" t="e">
        <f>VLOOKUP(LEFT(C866,6),#REF!,3,0)</f>
        <v>#REF!</v>
      </c>
    </row>
    <row r="867" spans="1:9" ht="13.2" x14ac:dyDescent="0.25">
      <c r="A867" s="176">
        <f t="shared" si="16"/>
        <v>4775483.7753703026</v>
      </c>
      <c r="B867" s="251" t="s">
        <v>954</v>
      </c>
      <c r="C867" s="257" t="s">
        <v>437</v>
      </c>
      <c r="D867" s="251" t="s">
        <v>688</v>
      </c>
      <c r="E867" s="251" t="s">
        <v>275</v>
      </c>
      <c r="F867" s="251" t="s">
        <v>276</v>
      </c>
      <c r="G867" s="251">
        <v>528736</v>
      </c>
      <c r="H867" s="251">
        <v>4746123</v>
      </c>
      <c r="I867" s="184" t="e">
        <f>VLOOKUP(LEFT(C867,6),#REF!,3,0)</f>
        <v>#REF!</v>
      </c>
    </row>
    <row r="868" spans="1:9" ht="13.2" x14ac:dyDescent="0.25">
      <c r="A868" s="176">
        <f t="shared" si="16"/>
        <v>4775483.7753703026</v>
      </c>
      <c r="B868" s="251" t="s">
        <v>954</v>
      </c>
      <c r="C868" s="257" t="s">
        <v>364</v>
      </c>
      <c r="D868" s="251" t="s">
        <v>688</v>
      </c>
      <c r="E868" s="251" t="s">
        <v>275</v>
      </c>
      <c r="F868" s="251" t="s">
        <v>276</v>
      </c>
      <c r="G868" s="251">
        <v>528736</v>
      </c>
      <c r="H868" s="251">
        <v>4746123</v>
      </c>
      <c r="I868" s="184" t="e">
        <f>VLOOKUP(LEFT(C868,6),#REF!,3,0)</f>
        <v>#REF!</v>
      </c>
    </row>
    <row r="869" spans="1:9" ht="13.2" x14ac:dyDescent="0.25">
      <c r="A869" s="176">
        <f t="shared" si="16"/>
        <v>4775483.7753703026</v>
      </c>
      <c r="B869" s="251" t="s">
        <v>954</v>
      </c>
      <c r="C869" s="257" t="s">
        <v>393</v>
      </c>
      <c r="D869" s="251" t="s">
        <v>688</v>
      </c>
      <c r="E869" s="251" t="s">
        <v>275</v>
      </c>
      <c r="F869" s="251" t="s">
        <v>276</v>
      </c>
      <c r="G869" s="251">
        <v>528736</v>
      </c>
      <c r="H869" s="251">
        <v>4746123</v>
      </c>
      <c r="I869" s="184" t="e">
        <f>VLOOKUP(LEFT(C869,6),#REF!,3,0)</f>
        <v>#REF!</v>
      </c>
    </row>
    <row r="870" spans="1:9" ht="13.2" x14ac:dyDescent="0.25">
      <c r="A870" s="176">
        <f t="shared" si="16"/>
        <v>4775483.7753703026</v>
      </c>
      <c r="B870" s="251" t="s">
        <v>954</v>
      </c>
      <c r="C870" s="257" t="s">
        <v>394</v>
      </c>
      <c r="D870" s="251" t="s">
        <v>688</v>
      </c>
      <c r="E870" s="251" t="s">
        <v>275</v>
      </c>
      <c r="F870" s="251" t="s">
        <v>276</v>
      </c>
      <c r="G870" s="251">
        <v>528736</v>
      </c>
      <c r="H870" s="251">
        <v>4746123</v>
      </c>
      <c r="I870" s="184" t="e">
        <f>VLOOKUP(LEFT(C870,6),#REF!,3,0)</f>
        <v>#REF!</v>
      </c>
    </row>
    <row r="871" spans="1:9" ht="13.2" x14ac:dyDescent="0.25">
      <c r="A871" s="176">
        <f t="shared" si="16"/>
        <v>4775483.7753703026</v>
      </c>
      <c r="B871" s="251" t="s">
        <v>954</v>
      </c>
      <c r="C871" s="257" t="s">
        <v>220</v>
      </c>
      <c r="D871" s="251" t="s">
        <v>688</v>
      </c>
      <c r="E871" s="251" t="s">
        <v>275</v>
      </c>
      <c r="F871" s="251" t="s">
        <v>276</v>
      </c>
      <c r="G871" s="251">
        <v>528736</v>
      </c>
      <c r="H871" s="251">
        <v>4746123</v>
      </c>
      <c r="I871" s="184" t="e">
        <f>VLOOKUP(LEFT(C871,6),#REF!,3,0)</f>
        <v>#REF!</v>
      </c>
    </row>
    <row r="872" spans="1:9" ht="13.2" x14ac:dyDescent="0.25">
      <c r="A872" s="176">
        <f t="shared" si="16"/>
        <v>4775483.7753703026</v>
      </c>
      <c r="B872" s="251" t="s">
        <v>954</v>
      </c>
      <c r="C872" s="257" t="s">
        <v>221</v>
      </c>
      <c r="D872" s="251" t="s">
        <v>688</v>
      </c>
      <c r="E872" s="251" t="s">
        <v>275</v>
      </c>
      <c r="F872" s="251" t="s">
        <v>276</v>
      </c>
      <c r="G872" s="251">
        <v>528736</v>
      </c>
      <c r="H872" s="251">
        <v>4746123</v>
      </c>
      <c r="I872" s="184" t="e">
        <f>VLOOKUP(LEFT(C872,6),#REF!,3,0)</f>
        <v>#REF!</v>
      </c>
    </row>
    <row r="873" spans="1:9" ht="13.2" x14ac:dyDescent="0.25">
      <c r="A873" s="176">
        <f t="shared" si="16"/>
        <v>4775483.7753703026</v>
      </c>
      <c r="B873" s="251" t="s">
        <v>954</v>
      </c>
      <c r="C873" s="257" t="s">
        <v>222</v>
      </c>
      <c r="D873" s="251" t="s">
        <v>688</v>
      </c>
      <c r="E873" s="251" t="s">
        <v>275</v>
      </c>
      <c r="F873" s="251" t="s">
        <v>276</v>
      </c>
      <c r="G873" s="251">
        <v>528736</v>
      </c>
      <c r="H873" s="251">
        <v>4746123</v>
      </c>
      <c r="I873" s="184" t="e">
        <f>VLOOKUP(LEFT(C873,6),#REF!,3,0)</f>
        <v>#REF!</v>
      </c>
    </row>
    <row r="874" spans="1:9" ht="13.2" x14ac:dyDescent="0.25">
      <c r="A874" s="176">
        <f t="shared" si="16"/>
        <v>4775483.7753703026</v>
      </c>
      <c r="B874" s="251" t="s">
        <v>954</v>
      </c>
      <c r="C874" s="257" t="s">
        <v>223</v>
      </c>
      <c r="D874" s="251" t="s">
        <v>688</v>
      </c>
      <c r="E874" s="251" t="s">
        <v>275</v>
      </c>
      <c r="F874" s="251" t="s">
        <v>276</v>
      </c>
      <c r="G874" s="251">
        <v>528736</v>
      </c>
      <c r="H874" s="251">
        <v>4746123</v>
      </c>
      <c r="I874" s="184" t="e">
        <f>VLOOKUP(LEFT(C874,6),#REF!,3,0)</f>
        <v>#REF!</v>
      </c>
    </row>
    <row r="875" spans="1:9" ht="13.2" x14ac:dyDescent="0.25">
      <c r="A875" s="176">
        <f t="shared" si="16"/>
        <v>4775483.7753703026</v>
      </c>
      <c r="B875" s="251" t="s">
        <v>954</v>
      </c>
      <c r="C875" s="257" t="s">
        <v>224</v>
      </c>
      <c r="D875" s="251" t="s">
        <v>688</v>
      </c>
      <c r="E875" s="251" t="s">
        <v>275</v>
      </c>
      <c r="F875" s="251" t="s">
        <v>276</v>
      </c>
      <c r="G875" s="251">
        <v>528736</v>
      </c>
      <c r="H875" s="251">
        <v>4746123</v>
      </c>
      <c r="I875" s="184" t="e">
        <f>VLOOKUP(LEFT(C875,6),#REF!,3,0)</f>
        <v>#REF!</v>
      </c>
    </row>
    <row r="876" spans="1:9" ht="13.2" x14ac:dyDescent="0.25">
      <c r="A876" s="176">
        <f t="shared" si="16"/>
        <v>4775483.7753703026</v>
      </c>
      <c r="B876" s="251" t="s">
        <v>954</v>
      </c>
      <c r="C876" s="257" t="s">
        <v>225</v>
      </c>
      <c r="D876" s="251" t="s">
        <v>688</v>
      </c>
      <c r="E876" s="251" t="s">
        <v>275</v>
      </c>
      <c r="F876" s="251" t="s">
        <v>276</v>
      </c>
      <c r="G876" s="251">
        <v>528736</v>
      </c>
      <c r="H876" s="251">
        <v>4746123</v>
      </c>
      <c r="I876" s="184" t="e">
        <f>VLOOKUP(LEFT(C876,6),#REF!,3,0)</f>
        <v>#REF!</v>
      </c>
    </row>
    <row r="877" spans="1:9" ht="13.2" x14ac:dyDescent="0.25">
      <c r="A877" s="176">
        <f t="shared" si="16"/>
        <v>4775483.7753703026</v>
      </c>
      <c r="B877" s="251" t="s">
        <v>954</v>
      </c>
      <c r="C877" s="257" t="s">
        <v>226</v>
      </c>
      <c r="D877" s="251" t="s">
        <v>688</v>
      </c>
      <c r="E877" s="251" t="s">
        <v>275</v>
      </c>
      <c r="F877" s="251" t="s">
        <v>276</v>
      </c>
      <c r="G877" s="251">
        <v>528736</v>
      </c>
      <c r="H877" s="251">
        <v>4746123</v>
      </c>
      <c r="I877" s="184" t="e">
        <f>VLOOKUP(LEFT(C877,6),#REF!,3,0)</f>
        <v>#REF!</v>
      </c>
    </row>
    <row r="878" spans="1:9" ht="13.2" x14ac:dyDescent="0.25">
      <c r="A878" s="176">
        <f t="shared" si="16"/>
        <v>4775483.7753703026</v>
      </c>
      <c r="B878" s="251" t="s">
        <v>954</v>
      </c>
      <c r="C878" s="257" t="s">
        <v>390</v>
      </c>
      <c r="D878" s="251" t="s">
        <v>688</v>
      </c>
      <c r="E878" s="251" t="s">
        <v>275</v>
      </c>
      <c r="F878" s="251" t="s">
        <v>276</v>
      </c>
      <c r="G878" s="251">
        <v>528736</v>
      </c>
      <c r="H878" s="251">
        <v>4746123</v>
      </c>
      <c r="I878" s="184" t="e">
        <f>VLOOKUP(LEFT(C878,6),#REF!,3,0)</f>
        <v>#REF!</v>
      </c>
    </row>
    <row r="879" spans="1:9" ht="13.2" x14ac:dyDescent="0.25">
      <c r="A879" s="176">
        <f t="shared" si="16"/>
        <v>4775483.7753703026</v>
      </c>
      <c r="B879" s="251" t="s">
        <v>954</v>
      </c>
      <c r="C879" s="257" t="s">
        <v>365</v>
      </c>
      <c r="D879" s="251" t="s">
        <v>688</v>
      </c>
      <c r="E879" s="251" t="s">
        <v>275</v>
      </c>
      <c r="F879" s="251" t="s">
        <v>276</v>
      </c>
      <c r="G879" s="251">
        <v>528736</v>
      </c>
      <c r="H879" s="251">
        <v>4746123</v>
      </c>
      <c r="I879" s="184" t="e">
        <f>VLOOKUP(LEFT(C879,6),#REF!,3,0)</f>
        <v>#REF!</v>
      </c>
    </row>
    <row r="880" spans="1:9" ht="13.2" x14ac:dyDescent="0.25">
      <c r="A880" s="176">
        <f t="shared" si="16"/>
        <v>4775483.7753703026</v>
      </c>
      <c r="B880" s="251" t="s">
        <v>954</v>
      </c>
      <c r="C880" s="257" t="s">
        <v>366</v>
      </c>
      <c r="D880" s="251" t="s">
        <v>688</v>
      </c>
      <c r="E880" s="251" t="s">
        <v>275</v>
      </c>
      <c r="F880" s="251" t="s">
        <v>276</v>
      </c>
      <c r="G880" s="251">
        <v>528736</v>
      </c>
      <c r="H880" s="251">
        <v>4746123</v>
      </c>
      <c r="I880" s="184" t="e">
        <f>VLOOKUP(LEFT(C880,6),#REF!,3,0)</f>
        <v>#REF!</v>
      </c>
    </row>
    <row r="881" spans="1:9" ht="13.2" x14ac:dyDescent="0.25">
      <c r="A881" s="176">
        <f t="shared" si="16"/>
        <v>4775483.7753703026</v>
      </c>
      <c r="B881" s="251" t="s">
        <v>954</v>
      </c>
      <c r="C881" s="257" t="s">
        <v>380</v>
      </c>
      <c r="D881" s="251" t="s">
        <v>688</v>
      </c>
      <c r="E881" s="251" t="s">
        <v>275</v>
      </c>
      <c r="F881" s="251" t="s">
        <v>276</v>
      </c>
      <c r="G881" s="251">
        <v>528736</v>
      </c>
      <c r="H881" s="251">
        <v>4746123</v>
      </c>
      <c r="I881" s="184" t="e">
        <f>VLOOKUP(LEFT(C881,6),#REF!,3,0)</f>
        <v>#REF!</v>
      </c>
    </row>
    <row r="882" spans="1:9" ht="13.2" x14ac:dyDescent="0.25">
      <c r="A882" s="176">
        <f t="shared" si="16"/>
        <v>4775483.7753703026</v>
      </c>
      <c r="B882" s="251" t="s">
        <v>954</v>
      </c>
      <c r="C882" s="257" t="s">
        <v>381</v>
      </c>
      <c r="D882" s="251" t="s">
        <v>688</v>
      </c>
      <c r="E882" s="251" t="s">
        <v>275</v>
      </c>
      <c r="F882" s="251" t="s">
        <v>276</v>
      </c>
      <c r="G882" s="251">
        <v>528736</v>
      </c>
      <c r="H882" s="251">
        <v>4746123</v>
      </c>
      <c r="I882" s="184" t="e">
        <f>VLOOKUP(LEFT(C882,6),#REF!,3,0)</f>
        <v>#REF!</v>
      </c>
    </row>
    <row r="883" spans="1:9" ht="13.2" x14ac:dyDescent="0.25">
      <c r="A883" s="176">
        <f t="shared" si="16"/>
        <v>4767601.33500663</v>
      </c>
      <c r="B883" s="251" t="s">
        <v>955</v>
      </c>
      <c r="C883" s="257" t="s">
        <v>360</v>
      </c>
      <c r="D883" s="251" t="s">
        <v>691</v>
      </c>
      <c r="E883" s="251" t="s">
        <v>692</v>
      </c>
      <c r="F883" s="251" t="s">
        <v>276</v>
      </c>
      <c r="G883" s="251">
        <v>515831</v>
      </c>
      <c r="H883" s="251">
        <v>4739614</v>
      </c>
      <c r="I883" s="184" t="e">
        <f>VLOOKUP(LEFT(C883,6),#REF!,3,0)</f>
        <v>#REF!</v>
      </c>
    </row>
    <row r="884" spans="1:9" ht="13.2" x14ac:dyDescent="0.25">
      <c r="A884" s="176">
        <f t="shared" si="16"/>
        <v>4767601.33500663</v>
      </c>
      <c r="B884" s="251" t="s">
        <v>955</v>
      </c>
      <c r="C884" s="257" t="s">
        <v>432</v>
      </c>
      <c r="D884" s="251" t="s">
        <v>691</v>
      </c>
      <c r="E884" s="251" t="s">
        <v>692</v>
      </c>
      <c r="F884" s="251" t="s">
        <v>276</v>
      </c>
      <c r="G884" s="251">
        <v>515831</v>
      </c>
      <c r="H884" s="251">
        <v>4739614</v>
      </c>
      <c r="I884" s="184" t="e">
        <f>VLOOKUP(LEFT(C884,6),#REF!,3,0)</f>
        <v>#REF!</v>
      </c>
    </row>
    <row r="885" spans="1:9" ht="13.2" x14ac:dyDescent="0.25">
      <c r="A885" s="176">
        <f t="shared" si="16"/>
        <v>4767601.33500663</v>
      </c>
      <c r="B885" s="251" t="s">
        <v>955</v>
      </c>
      <c r="C885" s="257" t="s">
        <v>433</v>
      </c>
      <c r="D885" s="251" t="s">
        <v>691</v>
      </c>
      <c r="E885" s="251" t="s">
        <v>692</v>
      </c>
      <c r="F885" s="251" t="s">
        <v>276</v>
      </c>
      <c r="G885" s="251">
        <v>515831</v>
      </c>
      <c r="H885" s="251">
        <v>4739614</v>
      </c>
      <c r="I885" s="184" t="e">
        <f>VLOOKUP(LEFT(C885,6),#REF!,3,0)</f>
        <v>#REF!</v>
      </c>
    </row>
    <row r="886" spans="1:9" ht="13.2" x14ac:dyDescent="0.25">
      <c r="A886" s="176">
        <f t="shared" si="16"/>
        <v>4767601.33500663</v>
      </c>
      <c r="B886" s="251" t="s">
        <v>955</v>
      </c>
      <c r="C886" s="257" t="s">
        <v>434</v>
      </c>
      <c r="D886" s="251" t="s">
        <v>691</v>
      </c>
      <c r="E886" s="251" t="s">
        <v>692</v>
      </c>
      <c r="F886" s="251" t="s">
        <v>276</v>
      </c>
      <c r="G886" s="251">
        <v>515831</v>
      </c>
      <c r="H886" s="251">
        <v>4739614</v>
      </c>
      <c r="I886" s="184" t="e">
        <f>VLOOKUP(LEFT(C886,6),#REF!,3,0)</f>
        <v>#REF!</v>
      </c>
    </row>
    <row r="887" spans="1:9" ht="13.2" x14ac:dyDescent="0.25">
      <c r="A887" s="176">
        <f t="shared" si="16"/>
        <v>4767601.33500663</v>
      </c>
      <c r="B887" s="251" t="s">
        <v>955</v>
      </c>
      <c r="C887" s="257" t="s">
        <v>437</v>
      </c>
      <c r="D887" s="251" t="s">
        <v>691</v>
      </c>
      <c r="E887" s="251" t="s">
        <v>692</v>
      </c>
      <c r="F887" s="251" t="s">
        <v>276</v>
      </c>
      <c r="G887" s="251">
        <v>515831</v>
      </c>
      <c r="H887" s="251">
        <v>4739614</v>
      </c>
      <c r="I887" s="184" t="e">
        <f>VLOOKUP(LEFT(C887,6),#REF!,3,0)</f>
        <v>#REF!</v>
      </c>
    </row>
    <row r="888" spans="1:9" ht="13.2" x14ac:dyDescent="0.25">
      <c r="A888" s="176">
        <f t="shared" si="16"/>
        <v>4767601.33500663</v>
      </c>
      <c r="B888" s="251" t="s">
        <v>955</v>
      </c>
      <c r="C888" s="257" t="s">
        <v>364</v>
      </c>
      <c r="D888" s="251" t="s">
        <v>691</v>
      </c>
      <c r="E888" s="251" t="s">
        <v>692</v>
      </c>
      <c r="F888" s="251" t="s">
        <v>276</v>
      </c>
      <c r="G888" s="251">
        <v>515831</v>
      </c>
      <c r="H888" s="251">
        <v>4739614</v>
      </c>
      <c r="I888" s="184" t="e">
        <f>VLOOKUP(LEFT(C888,6),#REF!,3,0)</f>
        <v>#REF!</v>
      </c>
    </row>
    <row r="889" spans="1:9" ht="13.2" x14ac:dyDescent="0.25">
      <c r="A889" s="176">
        <f t="shared" si="16"/>
        <v>4767601.33500663</v>
      </c>
      <c r="B889" s="251" t="s">
        <v>955</v>
      </c>
      <c r="C889" s="257" t="s">
        <v>393</v>
      </c>
      <c r="D889" s="251" t="s">
        <v>691</v>
      </c>
      <c r="E889" s="251" t="s">
        <v>692</v>
      </c>
      <c r="F889" s="251" t="s">
        <v>276</v>
      </c>
      <c r="G889" s="251">
        <v>515831</v>
      </c>
      <c r="H889" s="251">
        <v>4739614</v>
      </c>
      <c r="I889" s="184" t="e">
        <f>VLOOKUP(LEFT(C889,6),#REF!,3,0)</f>
        <v>#REF!</v>
      </c>
    </row>
    <row r="890" spans="1:9" ht="13.2" x14ac:dyDescent="0.25">
      <c r="A890" s="176">
        <f t="shared" si="16"/>
        <v>4767601.33500663</v>
      </c>
      <c r="B890" s="251" t="s">
        <v>955</v>
      </c>
      <c r="C890" s="257" t="s">
        <v>394</v>
      </c>
      <c r="D890" s="251" t="s">
        <v>691</v>
      </c>
      <c r="E890" s="251" t="s">
        <v>692</v>
      </c>
      <c r="F890" s="251" t="s">
        <v>276</v>
      </c>
      <c r="G890" s="251">
        <v>515831</v>
      </c>
      <c r="H890" s="251">
        <v>4739614</v>
      </c>
      <c r="I890" s="184" t="e">
        <f>VLOOKUP(LEFT(C890,6),#REF!,3,0)</f>
        <v>#REF!</v>
      </c>
    </row>
    <row r="891" spans="1:9" ht="13.2" x14ac:dyDescent="0.25">
      <c r="A891" s="176">
        <f t="shared" si="16"/>
        <v>4767601.33500663</v>
      </c>
      <c r="B891" s="251" t="s">
        <v>955</v>
      </c>
      <c r="C891" s="257" t="s">
        <v>392</v>
      </c>
      <c r="D891" s="251" t="s">
        <v>691</v>
      </c>
      <c r="E891" s="251" t="s">
        <v>692</v>
      </c>
      <c r="F891" s="251" t="s">
        <v>276</v>
      </c>
      <c r="G891" s="251">
        <v>515831</v>
      </c>
      <c r="H891" s="251">
        <v>4739614</v>
      </c>
      <c r="I891" s="184" t="e">
        <f>VLOOKUP(LEFT(C891,6),#REF!,3,0)</f>
        <v>#REF!</v>
      </c>
    </row>
    <row r="892" spans="1:9" ht="13.2" x14ac:dyDescent="0.25">
      <c r="A892" s="176">
        <f t="shared" si="16"/>
        <v>4767601.33500663</v>
      </c>
      <c r="B892" s="251" t="s">
        <v>955</v>
      </c>
      <c r="C892" s="257" t="s">
        <v>220</v>
      </c>
      <c r="D892" s="251" t="s">
        <v>691</v>
      </c>
      <c r="E892" s="251" t="s">
        <v>692</v>
      </c>
      <c r="F892" s="251" t="s">
        <v>276</v>
      </c>
      <c r="G892" s="251">
        <v>515831</v>
      </c>
      <c r="H892" s="251">
        <v>4739614</v>
      </c>
      <c r="I892" s="184" t="e">
        <f>VLOOKUP(LEFT(C892,6),#REF!,3,0)</f>
        <v>#REF!</v>
      </c>
    </row>
    <row r="893" spans="1:9" ht="13.2" x14ac:dyDescent="0.25">
      <c r="A893" s="176">
        <f t="shared" si="16"/>
        <v>4767601.33500663</v>
      </c>
      <c r="B893" s="251" t="s">
        <v>955</v>
      </c>
      <c r="C893" s="257" t="s">
        <v>221</v>
      </c>
      <c r="D893" s="251" t="s">
        <v>691</v>
      </c>
      <c r="E893" s="251" t="s">
        <v>692</v>
      </c>
      <c r="F893" s="251" t="s">
        <v>276</v>
      </c>
      <c r="G893" s="251">
        <v>515831</v>
      </c>
      <c r="H893" s="251">
        <v>4739614</v>
      </c>
      <c r="I893" s="184" t="e">
        <f>VLOOKUP(LEFT(C893,6),#REF!,3,0)</f>
        <v>#REF!</v>
      </c>
    </row>
    <row r="894" spans="1:9" ht="13.2" x14ac:dyDescent="0.25">
      <c r="A894" s="176">
        <f t="shared" si="16"/>
        <v>4767601.33500663</v>
      </c>
      <c r="B894" s="251" t="s">
        <v>955</v>
      </c>
      <c r="C894" s="257" t="s">
        <v>222</v>
      </c>
      <c r="D894" s="251" t="s">
        <v>691</v>
      </c>
      <c r="E894" s="251" t="s">
        <v>692</v>
      </c>
      <c r="F894" s="251" t="s">
        <v>276</v>
      </c>
      <c r="G894" s="251">
        <v>515831</v>
      </c>
      <c r="H894" s="251">
        <v>4739614</v>
      </c>
      <c r="I894" s="184" t="e">
        <f>VLOOKUP(LEFT(C894,6),#REF!,3,0)</f>
        <v>#REF!</v>
      </c>
    </row>
    <row r="895" spans="1:9" ht="13.2" x14ac:dyDescent="0.25">
      <c r="A895" s="176">
        <f t="shared" si="16"/>
        <v>4767601.33500663</v>
      </c>
      <c r="B895" s="251" t="s">
        <v>955</v>
      </c>
      <c r="C895" s="257" t="s">
        <v>223</v>
      </c>
      <c r="D895" s="251" t="s">
        <v>691</v>
      </c>
      <c r="E895" s="251" t="s">
        <v>692</v>
      </c>
      <c r="F895" s="251" t="s">
        <v>276</v>
      </c>
      <c r="G895" s="251">
        <v>515831</v>
      </c>
      <c r="H895" s="251">
        <v>4739614</v>
      </c>
      <c r="I895" s="184" t="e">
        <f>VLOOKUP(LEFT(C895,6),#REF!,3,0)</f>
        <v>#REF!</v>
      </c>
    </row>
    <row r="896" spans="1:9" ht="13.2" x14ac:dyDescent="0.25">
      <c r="A896" s="176">
        <f t="shared" ref="A896:A959" si="17">SQRT((G896-G$2)^2+(H896-H$2)^2)</f>
        <v>4767601.33500663</v>
      </c>
      <c r="B896" s="251" t="s">
        <v>955</v>
      </c>
      <c r="C896" s="257" t="s">
        <v>224</v>
      </c>
      <c r="D896" s="251" t="s">
        <v>691</v>
      </c>
      <c r="E896" s="251" t="s">
        <v>692</v>
      </c>
      <c r="F896" s="251" t="s">
        <v>276</v>
      </c>
      <c r="G896" s="251">
        <v>515831</v>
      </c>
      <c r="H896" s="251">
        <v>4739614</v>
      </c>
      <c r="I896" s="184" t="e">
        <f>VLOOKUP(LEFT(C896,6),#REF!,3,0)</f>
        <v>#REF!</v>
      </c>
    </row>
    <row r="897" spans="1:9" ht="13.2" x14ac:dyDescent="0.25">
      <c r="A897" s="176">
        <f t="shared" si="17"/>
        <v>4767601.33500663</v>
      </c>
      <c r="B897" s="251" t="s">
        <v>955</v>
      </c>
      <c r="C897" s="257" t="s">
        <v>225</v>
      </c>
      <c r="D897" s="251" t="s">
        <v>691</v>
      </c>
      <c r="E897" s="251" t="s">
        <v>692</v>
      </c>
      <c r="F897" s="251" t="s">
        <v>276</v>
      </c>
      <c r="G897" s="251">
        <v>515831</v>
      </c>
      <c r="H897" s="251">
        <v>4739614</v>
      </c>
      <c r="I897" s="184" t="e">
        <f>VLOOKUP(LEFT(C897,6),#REF!,3,0)</f>
        <v>#REF!</v>
      </c>
    </row>
    <row r="898" spans="1:9" ht="13.2" x14ac:dyDescent="0.25">
      <c r="A898" s="176">
        <f t="shared" si="17"/>
        <v>4767601.33500663</v>
      </c>
      <c r="B898" s="251" t="s">
        <v>955</v>
      </c>
      <c r="C898" s="257" t="s">
        <v>226</v>
      </c>
      <c r="D898" s="251" t="s">
        <v>691</v>
      </c>
      <c r="E898" s="251" t="s">
        <v>692</v>
      </c>
      <c r="F898" s="251" t="s">
        <v>276</v>
      </c>
      <c r="G898" s="251">
        <v>515831</v>
      </c>
      <c r="H898" s="251">
        <v>4739614</v>
      </c>
      <c r="I898" s="184" t="e">
        <f>VLOOKUP(LEFT(C898,6),#REF!,3,0)</f>
        <v>#REF!</v>
      </c>
    </row>
    <row r="899" spans="1:9" ht="13.2" x14ac:dyDescent="0.25">
      <c r="A899" s="176">
        <f t="shared" si="17"/>
        <v>4767601.33500663</v>
      </c>
      <c r="B899" s="251" t="s">
        <v>955</v>
      </c>
      <c r="C899" s="257" t="s">
        <v>390</v>
      </c>
      <c r="D899" s="251" t="s">
        <v>691</v>
      </c>
      <c r="E899" s="251" t="s">
        <v>692</v>
      </c>
      <c r="F899" s="251" t="s">
        <v>276</v>
      </c>
      <c r="G899" s="251">
        <v>515831</v>
      </c>
      <c r="H899" s="251">
        <v>4739614</v>
      </c>
      <c r="I899" s="184" t="e">
        <f>VLOOKUP(LEFT(C899,6),#REF!,3,0)</f>
        <v>#REF!</v>
      </c>
    </row>
    <row r="900" spans="1:9" ht="13.2" x14ac:dyDescent="0.25">
      <c r="A900" s="176">
        <f t="shared" si="17"/>
        <v>4767601.33500663</v>
      </c>
      <c r="B900" s="251" t="s">
        <v>955</v>
      </c>
      <c r="C900" s="257" t="s">
        <v>365</v>
      </c>
      <c r="D900" s="251" t="s">
        <v>691</v>
      </c>
      <c r="E900" s="251" t="s">
        <v>692</v>
      </c>
      <c r="F900" s="251" t="s">
        <v>276</v>
      </c>
      <c r="G900" s="251">
        <v>515831</v>
      </c>
      <c r="H900" s="251">
        <v>4739614</v>
      </c>
      <c r="I900" s="184" t="e">
        <f>VLOOKUP(LEFT(C900,6),#REF!,3,0)</f>
        <v>#REF!</v>
      </c>
    </row>
    <row r="901" spans="1:9" ht="13.2" x14ac:dyDescent="0.25">
      <c r="A901" s="176">
        <f t="shared" si="17"/>
        <v>4767601.33500663</v>
      </c>
      <c r="B901" s="251" t="s">
        <v>955</v>
      </c>
      <c r="C901" s="257" t="s">
        <v>366</v>
      </c>
      <c r="D901" s="251" t="s">
        <v>691</v>
      </c>
      <c r="E901" s="251" t="s">
        <v>692</v>
      </c>
      <c r="F901" s="251" t="s">
        <v>276</v>
      </c>
      <c r="G901" s="251">
        <v>515831</v>
      </c>
      <c r="H901" s="251">
        <v>4739614</v>
      </c>
      <c r="I901" s="184" t="e">
        <f>VLOOKUP(LEFT(C901,6),#REF!,3,0)</f>
        <v>#REF!</v>
      </c>
    </row>
    <row r="902" spans="1:9" ht="13.2" x14ac:dyDescent="0.25">
      <c r="A902" s="176">
        <f t="shared" si="17"/>
        <v>4767601.33500663</v>
      </c>
      <c r="B902" s="251" t="s">
        <v>955</v>
      </c>
      <c r="C902" s="257" t="s">
        <v>380</v>
      </c>
      <c r="D902" s="251" t="s">
        <v>691</v>
      </c>
      <c r="E902" s="251" t="s">
        <v>692</v>
      </c>
      <c r="F902" s="251" t="s">
        <v>276</v>
      </c>
      <c r="G902" s="251">
        <v>515831</v>
      </c>
      <c r="H902" s="251">
        <v>4739614</v>
      </c>
      <c r="I902" s="184" t="e">
        <f>VLOOKUP(LEFT(C902,6),#REF!,3,0)</f>
        <v>#REF!</v>
      </c>
    </row>
    <row r="903" spans="1:9" ht="13.2" x14ac:dyDescent="0.25">
      <c r="A903" s="176">
        <f t="shared" si="17"/>
        <v>4767601.33500663</v>
      </c>
      <c r="B903" s="251" t="s">
        <v>955</v>
      </c>
      <c r="C903" s="257" t="s">
        <v>381</v>
      </c>
      <c r="D903" s="251" t="s">
        <v>691</v>
      </c>
      <c r="E903" s="251" t="s">
        <v>692</v>
      </c>
      <c r="F903" s="251" t="s">
        <v>276</v>
      </c>
      <c r="G903" s="251">
        <v>515831</v>
      </c>
      <c r="H903" s="251">
        <v>4739614</v>
      </c>
      <c r="I903" s="184" t="e">
        <f>VLOOKUP(LEFT(C903,6),#REF!,3,0)</f>
        <v>#REF!</v>
      </c>
    </row>
    <row r="904" spans="1:9" ht="13.2" x14ac:dyDescent="0.25">
      <c r="A904" s="176">
        <f t="shared" si="17"/>
        <v>4767601.33500663</v>
      </c>
      <c r="B904" s="251" t="s">
        <v>955</v>
      </c>
      <c r="C904" s="257" t="s">
        <v>367</v>
      </c>
      <c r="D904" s="251" t="s">
        <v>691</v>
      </c>
      <c r="E904" s="251" t="s">
        <v>692</v>
      </c>
      <c r="F904" s="251" t="s">
        <v>276</v>
      </c>
      <c r="G904" s="251">
        <v>515831</v>
      </c>
      <c r="H904" s="251">
        <v>4739614</v>
      </c>
      <c r="I904" s="184" t="e">
        <f>VLOOKUP(LEFT(C904,6),#REF!,3,0)</f>
        <v>#REF!</v>
      </c>
    </row>
    <row r="905" spans="1:9" ht="13.2" x14ac:dyDescent="0.25">
      <c r="A905" s="176">
        <f t="shared" si="17"/>
        <v>4777395.0062168818</v>
      </c>
      <c r="B905" s="251" t="s">
        <v>956</v>
      </c>
      <c r="C905" s="257" t="s">
        <v>399</v>
      </c>
      <c r="D905" s="251" t="s">
        <v>693</v>
      </c>
      <c r="E905" s="251" t="s">
        <v>275</v>
      </c>
      <c r="F905" s="251" t="s">
        <v>276</v>
      </c>
      <c r="G905" s="251">
        <v>523275</v>
      </c>
      <c r="H905" s="251">
        <v>4748651</v>
      </c>
      <c r="I905" s="184" t="e">
        <f>VLOOKUP(LEFT(C905,6),#REF!,3,0)</f>
        <v>#REF!</v>
      </c>
    </row>
    <row r="906" spans="1:9" ht="13.2" x14ac:dyDescent="0.25">
      <c r="A906" s="176">
        <f t="shared" si="17"/>
        <v>4777395.0062168818</v>
      </c>
      <c r="B906" s="251" t="s">
        <v>956</v>
      </c>
      <c r="C906" s="257" t="s">
        <v>360</v>
      </c>
      <c r="D906" s="251" t="s">
        <v>693</v>
      </c>
      <c r="E906" s="251" t="s">
        <v>275</v>
      </c>
      <c r="F906" s="251" t="s">
        <v>276</v>
      </c>
      <c r="G906" s="251">
        <v>523275</v>
      </c>
      <c r="H906" s="251">
        <v>4748651</v>
      </c>
      <c r="I906" s="184" t="e">
        <f>VLOOKUP(LEFT(C906,6),#REF!,3,0)</f>
        <v>#REF!</v>
      </c>
    </row>
    <row r="907" spans="1:9" ht="13.2" x14ac:dyDescent="0.25">
      <c r="A907" s="176">
        <f t="shared" si="17"/>
        <v>4777395.0062168818</v>
      </c>
      <c r="B907" s="251" t="s">
        <v>956</v>
      </c>
      <c r="C907" s="257" t="s">
        <v>432</v>
      </c>
      <c r="D907" s="251" t="s">
        <v>693</v>
      </c>
      <c r="E907" s="251" t="s">
        <v>275</v>
      </c>
      <c r="F907" s="251" t="s">
        <v>276</v>
      </c>
      <c r="G907" s="251">
        <v>523275</v>
      </c>
      <c r="H907" s="251">
        <v>4748651</v>
      </c>
      <c r="I907" s="184" t="e">
        <f>VLOOKUP(LEFT(C907,6),#REF!,3,0)</f>
        <v>#REF!</v>
      </c>
    </row>
    <row r="908" spans="1:9" ht="13.2" x14ac:dyDescent="0.25">
      <c r="A908" s="176">
        <f t="shared" si="17"/>
        <v>4777395.0062168818</v>
      </c>
      <c r="B908" s="251" t="s">
        <v>956</v>
      </c>
      <c r="C908" s="257" t="s">
        <v>433</v>
      </c>
      <c r="D908" s="251" t="s">
        <v>693</v>
      </c>
      <c r="E908" s="251" t="s">
        <v>275</v>
      </c>
      <c r="F908" s="251" t="s">
        <v>276</v>
      </c>
      <c r="G908" s="251">
        <v>523275</v>
      </c>
      <c r="H908" s="251">
        <v>4748651</v>
      </c>
      <c r="I908" s="184" t="e">
        <f>VLOOKUP(LEFT(C908,6),#REF!,3,0)</f>
        <v>#REF!</v>
      </c>
    </row>
    <row r="909" spans="1:9" ht="13.2" x14ac:dyDescent="0.25">
      <c r="A909" s="176">
        <f t="shared" si="17"/>
        <v>4777395.0062168818</v>
      </c>
      <c r="B909" s="251" t="s">
        <v>956</v>
      </c>
      <c r="C909" s="257" t="s">
        <v>434</v>
      </c>
      <c r="D909" s="251" t="s">
        <v>693</v>
      </c>
      <c r="E909" s="251" t="s">
        <v>275</v>
      </c>
      <c r="F909" s="251" t="s">
        <v>276</v>
      </c>
      <c r="G909" s="251">
        <v>523275</v>
      </c>
      <c r="H909" s="251">
        <v>4748651</v>
      </c>
      <c r="I909" s="184" t="e">
        <f>VLOOKUP(LEFT(C909,6),#REF!,3,0)</f>
        <v>#REF!</v>
      </c>
    </row>
    <row r="910" spans="1:9" ht="13.2" x14ac:dyDescent="0.25">
      <c r="A910" s="176">
        <f t="shared" si="17"/>
        <v>4777395.0062168818</v>
      </c>
      <c r="B910" s="251" t="s">
        <v>956</v>
      </c>
      <c r="C910" s="257" t="s">
        <v>437</v>
      </c>
      <c r="D910" s="251" t="s">
        <v>693</v>
      </c>
      <c r="E910" s="251" t="s">
        <v>275</v>
      </c>
      <c r="F910" s="251" t="s">
        <v>276</v>
      </c>
      <c r="G910" s="251">
        <v>523275</v>
      </c>
      <c r="H910" s="251">
        <v>4748651</v>
      </c>
      <c r="I910" s="184" t="e">
        <f>VLOOKUP(LEFT(C910,6),#REF!,3,0)</f>
        <v>#REF!</v>
      </c>
    </row>
    <row r="911" spans="1:9" ht="13.2" x14ac:dyDescent="0.25">
      <c r="A911" s="176">
        <f t="shared" si="17"/>
        <v>4777395.0062168818</v>
      </c>
      <c r="B911" s="251" t="s">
        <v>956</v>
      </c>
      <c r="C911" s="257" t="s">
        <v>364</v>
      </c>
      <c r="D911" s="251" t="s">
        <v>693</v>
      </c>
      <c r="E911" s="251" t="s">
        <v>275</v>
      </c>
      <c r="F911" s="251" t="s">
        <v>276</v>
      </c>
      <c r="G911" s="251">
        <v>523275</v>
      </c>
      <c r="H911" s="251">
        <v>4748651</v>
      </c>
      <c r="I911" s="184" t="e">
        <f>VLOOKUP(LEFT(C911,6),#REF!,3,0)</f>
        <v>#REF!</v>
      </c>
    </row>
    <row r="912" spans="1:9" ht="13.2" x14ac:dyDescent="0.25">
      <c r="A912" s="176">
        <f t="shared" si="17"/>
        <v>4777395.0062168818</v>
      </c>
      <c r="B912" s="251" t="s">
        <v>956</v>
      </c>
      <c r="C912" s="257" t="s">
        <v>393</v>
      </c>
      <c r="D912" s="251" t="s">
        <v>693</v>
      </c>
      <c r="E912" s="251" t="s">
        <v>275</v>
      </c>
      <c r="F912" s="251" t="s">
        <v>276</v>
      </c>
      <c r="G912" s="251">
        <v>523275</v>
      </c>
      <c r="H912" s="251">
        <v>4748651</v>
      </c>
      <c r="I912" s="184" t="e">
        <f>VLOOKUP(LEFT(C912,6),#REF!,3,0)</f>
        <v>#REF!</v>
      </c>
    </row>
    <row r="913" spans="1:9" ht="13.2" x14ac:dyDescent="0.25">
      <c r="A913" s="176">
        <f t="shared" si="17"/>
        <v>4777395.0062168818</v>
      </c>
      <c r="B913" s="251" t="s">
        <v>956</v>
      </c>
      <c r="C913" s="257" t="s">
        <v>394</v>
      </c>
      <c r="D913" s="251" t="s">
        <v>693</v>
      </c>
      <c r="E913" s="251" t="s">
        <v>275</v>
      </c>
      <c r="F913" s="251" t="s">
        <v>276</v>
      </c>
      <c r="G913" s="251">
        <v>523275</v>
      </c>
      <c r="H913" s="251">
        <v>4748651</v>
      </c>
      <c r="I913" s="184" t="e">
        <f>VLOOKUP(LEFT(C913,6),#REF!,3,0)</f>
        <v>#REF!</v>
      </c>
    </row>
    <row r="914" spans="1:9" ht="13.2" x14ac:dyDescent="0.25">
      <c r="A914" s="176">
        <f t="shared" si="17"/>
        <v>4777395.0062168818</v>
      </c>
      <c r="B914" s="251" t="s">
        <v>956</v>
      </c>
      <c r="C914" s="257" t="s">
        <v>220</v>
      </c>
      <c r="D914" s="251" t="s">
        <v>693</v>
      </c>
      <c r="E914" s="251" t="s">
        <v>275</v>
      </c>
      <c r="F914" s="251" t="s">
        <v>276</v>
      </c>
      <c r="G914" s="251">
        <v>523275</v>
      </c>
      <c r="H914" s="251">
        <v>4748651</v>
      </c>
      <c r="I914" s="184" t="e">
        <f>VLOOKUP(LEFT(C914,6),#REF!,3,0)</f>
        <v>#REF!</v>
      </c>
    </row>
    <row r="915" spans="1:9" ht="13.2" x14ac:dyDescent="0.25">
      <c r="A915" s="176">
        <f t="shared" si="17"/>
        <v>4777395.0062168818</v>
      </c>
      <c r="B915" s="251" t="s">
        <v>956</v>
      </c>
      <c r="C915" s="257" t="s">
        <v>221</v>
      </c>
      <c r="D915" s="251" t="s">
        <v>693</v>
      </c>
      <c r="E915" s="251" t="s">
        <v>275</v>
      </c>
      <c r="F915" s="251" t="s">
        <v>276</v>
      </c>
      <c r="G915" s="251">
        <v>523275</v>
      </c>
      <c r="H915" s="251">
        <v>4748651</v>
      </c>
      <c r="I915" s="184" t="e">
        <f>VLOOKUP(LEFT(C915,6),#REF!,3,0)</f>
        <v>#REF!</v>
      </c>
    </row>
    <row r="916" spans="1:9" ht="13.2" x14ac:dyDescent="0.25">
      <c r="A916" s="176">
        <f t="shared" si="17"/>
        <v>4777395.0062168818</v>
      </c>
      <c r="B916" s="251" t="s">
        <v>956</v>
      </c>
      <c r="C916" s="257" t="s">
        <v>222</v>
      </c>
      <c r="D916" s="251" t="s">
        <v>693</v>
      </c>
      <c r="E916" s="251" t="s">
        <v>275</v>
      </c>
      <c r="F916" s="251" t="s">
        <v>276</v>
      </c>
      <c r="G916" s="251">
        <v>523275</v>
      </c>
      <c r="H916" s="251">
        <v>4748651</v>
      </c>
      <c r="I916" s="184" t="e">
        <f>VLOOKUP(LEFT(C916,6),#REF!,3,0)</f>
        <v>#REF!</v>
      </c>
    </row>
    <row r="917" spans="1:9" ht="13.2" x14ac:dyDescent="0.25">
      <c r="A917" s="176">
        <f t="shared" si="17"/>
        <v>4777395.0062168818</v>
      </c>
      <c r="B917" s="251" t="s">
        <v>956</v>
      </c>
      <c r="C917" s="257" t="s">
        <v>223</v>
      </c>
      <c r="D917" s="251" t="s">
        <v>693</v>
      </c>
      <c r="E917" s="251" t="s">
        <v>275</v>
      </c>
      <c r="F917" s="251" t="s">
        <v>276</v>
      </c>
      <c r="G917" s="251">
        <v>523275</v>
      </c>
      <c r="H917" s="251">
        <v>4748651</v>
      </c>
      <c r="I917" s="184" t="e">
        <f>VLOOKUP(LEFT(C917,6),#REF!,3,0)</f>
        <v>#REF!</v>
      </c>
    </row>
    <row r="918" spans="1:9" ht="13.2" x14ac:dyDescent="0.25">
      <c r="A918" s="176">
        <f t="shared" si="17"/>
        <v>4777395.0062168818</v>
      </c>
      <c r="B918" s="251" t="s">
        <v>956</v>
      </c>
      <c r="C918" s="257" t="s">
        <v>224</v>
      </c>
      <c r="D918" s="251" t="s">
        <v>693</v>
      </c>
      <c r="E918" s="251" t="s">
        <v>275</v>
      </c>
      <c r="F918" s="251" t="s">
        <v>276</v>
      </c>
      <c r="G918" s="251">
        <v>523275</v>
      </c>
      <c r="H918" s="251">
        <v>4748651</v>
      </c>
      <c r="I918" s="184" t="e">
        <f>VLOOKUP(LEFT(C918,6),#REF!,3,0)</f>
        <v>#REF!</v>
      </c>
    </row>
    <row r="919" spans="1:9" ht="13.2" x14ac:dyDescent="0.25">
      <c r="A919" s="176">
        <f t="shared" si="17"/>
        <v>4777395.0062168818</v>
      </c>
      <c r="B919" s="251" t="s">
        <v>956</v>
      </c>
      <c r="C919" s="257" t="s">
        <v>225</v>
      </c>
      <c r="D919" s="251" t="s">
        <v>693</v>
      </c>
      <c r="E919" s="251" t="s">
        <v>275</v>
      </c>
      <c r="F919" s="251" t="s">
        <v>276</v>
      </c>
      <c r="G919" s="251">
        <v>523275</v>
      </c>
      <c r="H919" s="251">
        <v>4748651</v>
      </c>
      <c r="I919" s="184" t="e">
        <f>VLOOKUP(LEFT(C919,6),#REF!,3,0)</f>
        <v>#REF!</v>
      </c>
    </row>
    <row r="920" spans="1:9" ht="13.2" x14ac:dyDescent="0.25">
      <c r="A920" s="176">
        <f t="shared" si="17"/>
        <v>4777395.0062168818</v>
      </c>
      <c r="B920" s="251" t="s">
        <v>956</v>
      </c>
      <c r="C920" s="257" t="s">
        <v>226</v>
      </c>
      <c r="D920" s="251" t="s">
        <v>693</v>
      </c>
      <c r="E920" s="251" t="s">
        <v>275</v>
      </c>
      <c r="F920" s="251" t="s">
        <v>276</v>
      </c>
      <c r="G920" s="251">
        <v>523275</v>
      </c>
      <c r="H920" s="251">
        <v>4748651</v>
      </c>
      <c r="I920" s="184" t="e">
        <f>VLOOKUP(LEFT(C920,6),#REF!,3,0)</f>
        <v>#REF!</v>
      </c>
    </row>
    <row r="921" spans="1:9" ht="13.2" x14ac:dyDescent="0.25">
      <c r="A921" s="176">
        <f t="shared" si="17"/>
        <v>4777395.0062168818</v>
      </c>
      <c r="B921" s="251" t="s">
        <v>956</v>
      </c>
      <c r="C921" s="257" t="s">
        <v>390</v>
      </c>
      <c r="D921" s="251" t="s">
        <v>693</v>
      </c>
      <c r="E921" s="251" t="s">
        <v>275</v>
      </c>
      <c r="F921" s="251" t="s">
        <v>276</v>
      </c>
      <c r="G921" s="251">
        <v>523275</v>
      </c>
      <c r="H921" s="251">
        <v>4748651</v>
      </c>
      <c r="I921" s="184" t="e">
        <f>VLOOKUP(LEFT(C921,6),#REF!,3,0)</f>
        <v>#REF!</v>
      </c>
    </row>
    <row r="922" spans="1:9" ht="13.2" x14ac:dyDescent="0.25">
      <c r="A922" s="176">
        <f t="shared" si="17"/>
        <v>4777395.0062168818</v>
      </c>
      <c r="B922" s="251" t="s">
        <v>956</v>
      </c>
      <c r="C922" s="257" t="s">
        <v>365</v>
      </c>
      <c r="D922" s="251" t="s">
        <v>693</v>
      </c>
      <c r="E922" s="251" t="s">
        <v>275</v>
      </c>
      <c r="F922" s="251" t="s">
        <v>276</v>
      </c>
      <c r="G922" s="251">
        <v>523275</v>
      </c>
      <c r="H922" s="251">
        <v>4748651</v>
      </c>
      <c r="I922" s="184" t="e">
        <f>VLOOKUP(LEFT(C922,6),#REF!,3,0)</f>
        <v>#REF!</v>
      </c>
    </row>
    <row r="923" spans="1:9" ht="13.2" x14ac:dyDescent="0.25">
      <c r="A923" s="176">
        <f t="shared" si="17"/>
        <v>4777395.0062168818</v>
      </c>
      <c r="B923" s="251" t="s">
        <v>956</v>
      </c>
      <c r="C923" s="257" t="s">
        <v>366</v>
      </c>
      <c r="D923" s="251" t="s">
        <v>693</v>
      </c>
      <c r="E923" s="251" t="s">
        <v>275</v>
      </c>
      <c r="F923" s="251" t="s">
        <v>276</v>
      </c>
      <c r="G923" s="251">
        <v>523275</v>
      </c>
      <c r="H923" s="251">
        <v>4748651</v>
      </c>
      <c r="I923" s="184" t="e">
        <f>VLOOKUP(LEFT(C923,6),#REF!,3,0)</f>
        <v>#REF!</v>
      </c>
    </row>
    <row r="924" spans="1:9" ht="13.2" x14ac:dyDescent="0.25">
      <c r="A924" s="176">
        <f t="shared" si="17"/>
        <v>4777395.0062168818</v>
      </c>
      <c r="B924" s="251" t="s">
        <v>956</v>
      </c>
      <c r="C924" s="257" t="s">
        <v>380</v>
      </c>
      <c r="D924" s="251" t="s">
        <v>693</v>
      </c>
      <c r="E924" s="251" t="s">
        <v>275</v>
      </c>
      <c r="F924" s="251" t="s">
        <v>276</v>
      </c>
      <c r="G924" s="251">
        <v>523275</v>
      </c>
      <c r="H924" s="251">
        <v>4748651</v>
      </c>
      <c r="I924" s="184" t="e">
        <f>VLOOKUP(LEFT(C924,6),#REF!,3,0)</f>
        <v>#REF!</v>
      </c>
    </row>
    <row r="925" spans="1:9" ht="13.2" x14ac:dyDescent="0.25">
      <c r="A925" s="176">
        <f t="shared" si="17"/>
        <v>4777395.0062168818</v>
      </c>
      <c r="B925" s="251" t="s">
        <v>956</v>
      </c>
      <c r="C925" s="257" t="s">
        <v>381</v>
      </c>
      <c r="D925" s="251" t="s">
        <v>693</v>
      </c>
      <c r="E925" s="251" t="s">
        <v>275</v>
      </c>
      <c r="F925" s="251" t="s">
        <v>276</v>
      </c>
      <c r="G925" s="251">
        <v>523275</v>
      </c>
      <c r="H925" s="251">
        <v>4748651</v>
      </c>
      <c r="I925" s="184" t="e">
        <f>VLOOKUP(LEFT(C925,6),#REF!,3,0)</f>
        <v>#REF!</v>
      </c>
    </row>
    <row r="926" spans="1:9" ht="13.2" x14ac:dyDescent="0.25">
      <c r="A926" s="176">
        <f t="shared" si="17"/>
        <v>4777395.0062168818</v>
      </c>
      <c r="B926" s="251" t="s">
        <v>956</v>
      </c>
      <c r="C926" s="257" t="s">
        <v>367</v>
      </c>
      <c r="D926" s="251" t="s">
        <v>693</v>
      </c>
      <c r="E926" s="251" t="s">
        <v>275</v>
      </c>
      <c r="F926" s="251" t="s">
        <v>276</v>
      </c>
      <c r="G926" s="251">
        <v>523275</v>
      </c>
      <c r="H926" s="251">
        <v>4748651</v>
      </c>
      <c r="I926" s="184" t="e">
        <f>VLOOKUP(LEFT(C926,6),#REF!,3,0)</f>
        <v>#REF!</v>
      </c>
    </row>
    <row r="927" spans="1:9" ht="13.2" x14ac:dyDescent="0.25">
      <c r="A927" s="176">
        <f t="shared" si="17"/>
        <v>4775299.7568149585</v>
      </c>
      <c r="B927" s="251" t="s">
        <v>957</v>
      </c>
      <c r="C927" s="257" t="s">
        <v>465</v>
      </c>
      <c r="D927" s="251" t="s">
        <v>694</v>
      </c>
      <c r="E927" s="251" t="s">
        <v>695</v>
      </c>
      <c r="F927" s="251" t="s">
        <v>276</v>
      </c>
      <c r="G927" s="251">
        <v>551779</v>
      </c>
      <c r="H927" s="251">
        <v>4743314</v>
      </c>
      <c r="I927" s="184" t="e">
        <f>VLOOKUP(LEFT(C927,6),#REF!,3,0)</f>
        <v>#REF!</v>
      </c>
    </row>
    <row r="928" spans="1:9" ht="13.2" x14ac:dyDescent="0.25">
      <c r="A928" s="176">
        <f t="shared" si="17"/>
        <v>4775299.7568149585</v>
      </c>
      <c r="B928" s="251" t="s">
        <v>957</v>
      </c>
      <c r="C928" s="257" t="s">
        <v>466</v>
      </c>
      <c r="D928" s="251" t="s">
        <v>694</v>
      </c>
      <c r="E928" s="251" t="s">
        <v>695</v>
      </c>
      <c r="F928" s="251" t="s">
        <v>276</v>
      </c>
      <c r="G928" s="251">
        <v>551779</v>
      </c>
      <c r="H928" s="251">
        <v>4743314</v>
      </c>
      <c r="I928" s="184" t="e">
        <f>VLOOKUP(LEFT(C928,6),#REF!,3,0)</f>
        <v>#REF!</v>
      </c>
    </row>
    <row r="929" spans="1:9" ht="13.2" x14ac:dyDescent="0.25">
      <c r="A929" s="176">
        <f t="shared" si="17"/>
        <v>4775299.7568149585</v>
      </c>
      <c r="B929" s="251" t="s">
        <v>957</v>
      </c>
      <c r="C929" s="257" t="s">
        <v>417</v>
      </c>
      <c r="D929" s="251" t="s">
        <v>694</v>
      </c>
      <c r="E929" s="251" t="s">
        <v>695</v>
      </c>
      <c r="F929" s="251" t="s">
        <v>276</v>
      </c>
      <c r="G929" s="251">
        <v>551779</v>
      </c>
      <c r="H929" s="251">
        <v>4743314</v>
      </c>
      <c r="I929" s="184" t="e">
        <f>VLOOKUP(LEFT(C929,6),#REF!,3,0)</f>
        <v>#REF!</v>
      </c>
    </row>
    <row r="930" spans="1:9" ht="13.2" x14ac:dyDescent="0.25">
      <c r="A930" s="176">
        <f t="shared" si="17"/>
        <v>4775299.7568149585</v>
      </c>
      <c r="B930" s="251" t="s">
        <v>957</v>
      </c>
      <c r="C930" s="257" t="s">
        <v>399</v>
      </c>
      <c r="D930" s="251" t="s">
        <v>694</v>
      </c>
      <c r="E930" s="251" t="s">
        <v>695</v>
      </c>
      <c r="F930" s="251" t="s">
        <v>276</v>
      </c>
      <c r="G930" s="251">
        <v>551779</v>
      </c>
      <c r="H930" s="251">
        <v>4743314</v>
      </c>
      <c r="I930" s="184" t="e">
        <f>VLOOKUP(LEFT(C930,6),#REF!,3,0)</f>
        <v>#REF!</v>
      </c>
    </row>
    <row r="931" spans="1:9" ht="13.2" x14ac:dyDescent="0.25">
      <c r="A931" s="176">
        <f t="shared" si="17"/>
        <v>4775299.7568149585</v>
      </c>
      <c r="B931" s="251" t="s">
        <v>957</v>
      </c>
      <c r="C931" s="257" t="s">
        <v>519</v>
      </c>
      <c r="D931" s="251" t="s">
        <v>694</v>
      </c>
      <c r="E931" s="251" t="s">
        <v>695</v>
      </c>
      <c r="F931" s="251" t="s">
        <v>276</v>
      </c>
      <c r="G931" s="251">
        <v>551779</v>
      </c>
      <c r="H931" s="251">
        <v>4743314</v>
      </c>
      <c r="I931" s="184" t="e">
        <f>VLOOKUP(LEFT(C931,6),#REF!,3,0)</f>
        <v>#REF!</v>
      </c>
    </row>
    <row r="932" spans="1:9" ht="13.2" x14ac:dyDescent="0.25">
      <c r="A932" s="176">
        <f t="shared" si="17"/>
        <v>4775299.7568149585</v>
      </c>
      <c r="B932" s="251" t="s">
        <v>957</v>
      </c>
      <c r="C932" s="257" t="s">
        <v>521</v>
      </c>
      <c r="D932" s="251" t="s">
        <v>694</v>
      </c>
      <c r="E932" s="251" t="s">
        <v>695</v>
      </c>
      <c r="F932" s="251" t="s">
        <v>276</v>
      </c>
      <c r="G932" s="251">
        <v>551779</v>
      </c>
      <c r="H932" s="251">
        <v>4743314</v>
      </c>
      <c r="I932" s="184" t="e">
        <f>VLOOKUP(LEFT(C932,6),#REF!,3,0)</f>
        <v>#REF!</v>
      </c>
    </row>
    <row r="933" spans="1:9" ht="13.2" x14ac:dyDescent="0.25">
      <c r="A933" s="176">
        <f t="shared" si="17"/>
        <v>4775299.7568149585</v>
      </c>
      <c r="B933" s="251" t="s">
        <v>957</v>
      </c>
      <c r="C933" s="257" t="s">
        <v>527</v>
      </c>
      <c r="D933" s="251" t="s">
        <v>694</v>
      </c>
      <c r="E933" s="251" t="s">
        <v>695</v>
      </c>
      <c r="F933" s="251" t="s">
        <v>276</v>
      </c>
      <c r="G933" s="251">
        <v>551779</v>
      </c>
      <c r="H933" s="251">
        <v>4743314</v>
      </c>
      <c r="I933" s="184" t="e">
        <f>VLOOKUP(LEFT(C933,6),#REF!,3,0)</f>
        <v>#REF!</v>
      </c>
    </row>
    <row r="934" spans="1:9" ht="13.2" x14ac:dyDescent="0.25">
      <c r="A934" s="176">
        <f t="shared" si="17"/>
        <v>4775299.7568149585</v>
      </c>
      <c r="B934" s="251" t="s">
        <v>957</v>
      </c>
      <c r="C934" s="257" t="s">
        <v>403</v>
      </c>
      <c r="D934" s="251" t="s">
        <v>694</v>
      </c>
      <c r="E934" s="251" t="s">
        <v>695</v>
      </c>
      <c r="F934" s="251" t="s">
        <v>276</v>
      </c>
      <c r="G934" s="251">
        <v>551779</v>
      </c>
      <c r="H934" s="251">
        <v>4743314</v>
      </c>
      <c r="I934" s="184" t="e">
        <f>VLOOKUP(LEFT(C934,6),#REF!,3,0)</f>
        <v>#REF!</v>
      </c>
    </row>
    <row r="935" spans="1:9" ht="13.2" x14ac:dyDescent="0.25">
      <c r="A935" s="176">
        <f t="shared" si="17"/>
        <v>4775299.7568149585</v>
      </c>
      <c r="B935" s="251" t="s">
        <v>957</v>
      </c>
      <c r="C935" s="257" t="s">
        <v>426</v>
      </c>
      <c r="D935" s="251" t="s">
        <v>694</v>
      </c>
      <c r="E935" s="251" t="s">
        <v>695</v>
      </c>
      <c r="F935" s="251" t="s">
        <v>276</v>
      </c>
      <c r="G935" s="251">
        <v>551779</v>
      </c>
      <c r="H935" s="251">
        <v>4743314</v>
      </c>
      <c r="I935" s="184" t="e">
        <f>VLOOKUP(LEFT(C935,6),#REF!,3,0)</f>
        <v>#REF!</v>
      </c>
    </row>
    <row r="936" spans="1:9" ht="13.2" x14ac:dyDescent="0.25">
      <c r="A936" s="176">
        <f t="shared" si="17"/>
        <v>4775299.7568149585</v>
      </c>
      <c r="B936" s="251" t="s">
        <v>957</v>
      </c>
      <c r="C936" s="257" t="s">
        <v>360</v>
      </c>
      <c r="D936" s="251" t="s">
        <v>694</v>
      </c>
      <c r="E936" s="251" t="s">
        <v>695</v>
      </c>
      <c r="F936" s="251" t="s">
        <v>276</v>
      </c>
      <c r="G936" s="251">
        <v>551779</v>
      </c>
      <c r="H936" s="251">
        <v>4743314</v>
      </c>
      <c r="I936" s="184" t="e">
        <f>VLOOKUP(LEFT(C936,6),#REF!,3,0)</f>
        <v>#REF!</v>
      </c>
    </row>
    <row r="937" spans="1:9" ht="13.2" x14ac:dyDescent="0.25">
      <c r="A937" s="176">
        <f t="shared" si="17"/>
        <v>4775299.7568149585</v>
      </c>
      <c r="B937" s="251" t="s">
        <v>957</v>
      </c>
      <c r="C937" s="257" t="s">
        <v>432</v>
      </c>
      <c r="D937" s="251" t="s">
        <v>694</v>
      </c>
      <c r="E937" s="251" t="s">
        <v>695</v>
      </c>
      <c r="F937" s="251" t="s">
        <v>276</v>
      </c>
      <c r="G937" s="251">
        <v>551779</v>
      </c>
      <c r="H937" s="251">
        <v>4743314</v>
      </c>
      <c r="I937" s="184" t="e">
        <f>VLOOKUP(LEFT(C937,6),#REF!,3,0)</f>
        <v>#REF!</v>
      </c>
    </row>
    <row r="938" spans="1:9" ht="13.2" x14ac:dyDescent="0.25">
      <c r="A938" s="176">
        <f t="shared" si="17"/>
        <v>4775299.7568149585</v>
      </c>
      <c r="B938" s="251" t="s">
        <v>957</v>
      </c>
      <c r="C938" s="257" t="s">
        <v>433</v>
      </c>
      <c r="D938" s="251" t="s">
        <v>694</v>
      </c>
      <c r="E938" s="251" t="s">
        <v>695</v>
      </c>
      <c r="F938" s="251" t="s">
        <v>276</v>
      </c>
      <c r="G938" s="251">
        <v>551779</v>
      </c>
      <c r="H938" s="251">
        <v>4743314</v>
      </c>
      <c r="I938" s="184" t="e">
        <f>VLOOKUP(LEFT(C938,6),#REF!,3,0)</f>
        <v>#REF!</v>
      </c>
    </row>
    <row r="939" spans="1:9" ht="13.2" x14ac:dyDescent="0.25">
      <c r="A939" s="176">
        <f t="shared" si="17"/>
        <v>4775299.7568149585</v>
      </c>
      <c r="B939" s="251" t="s">
        <v>957</v>
      </c>
      <c r="C939" s="257" t="s">
        <v>434</v>
      </c>
      <c r="D939" s="251" t="s">
        <v>694</v>
      </c>
      <c r="E939" s="251" t="s">
        <v>695</v>
      </c>
      <c r="F939" s="251" t="s">
        <v>276</v>
      </c>
      <c r="G939" s="251">
        <v>551779</v>
      </c>
      <c r="H939" s="251">
        <v>4743314</v>
      </c>
      <c r="I939" s="184" t="e">
        <f>VLOOKUP(LEFT(C939,6),#REF!,3,0)</f>
        <v>#REF!</v>
      </c>
    </row>
    <row r="940" spans="1:9" ht="13.2" x14ac:dyDescent="0.25">
      <c r="A940" s="176">
        <f t="shared" si="17"/>
        <v>4775299.7568149585</v>
      </c>
      <c r="B940" s="251" t="s">
        <v>957</v>
      </c>
      <c r="C940" s="257" t="s">
        <v>363</v>
      </c>
      <c r="D940" s="251" t="s">
        <v>694</v>
      </c>
      <c r="E940" s="251" t="s">
        <v>695</v>
      </c>
      <c r="F940" s="251" t="s">
        <v>276</v>
      </c>
      <c r="G940" s="251">
        <v>551779</v>
      </c>
      <c r="H940" s="251">
        <v>4743314</v>
      </c>
      <c r="I940" s="184" t="e">
        <f>VLOOKUP(LEFT(C940,6),#REF!,3,0)</f>
        <v>#REF!</v>
      </c>
    </row>
    <row r="941" spans="1:9" ht="13.2" x14ac:dyDescent="0.25">
      <c r="A941" s="176">
        <f t="shared" si="17"/>
        <v>4775299.7568149585</v>
      </c>
      <c r="B941" s="251" t="s">
        <v>957</v>
      </c>
      <c r="C941" s="257" t="s">
        <v>436</v>
      </c>
      <c r="D941" s="251" t="s">
        <v>694</v>
      </c>
      <c r="E941" s="251" t="s">
        <v>695</v>
      </c>
      <c r="F941" s="251" t="s">
        <v>276</v>
      </c>
      <c r="G941" s="251">
        <v>551779</v>
      </c>
      <c r="H941" s="251">
        <v>4743314</v>
      </c>
      <c r="I941" s="184" t="e">
        <f>VLOOKUP(LEFT(C941,6),#REF!,3,0)</f>
        <v>#REF!</v>
      </c>
    </row>
    <row r="942" spans="1:9" ht="13.2" x14ac:dyDescent="0.25">
      <c r="A942" s="176">
        <f t="shared" si="17"/>
        <v>4775299.7568149585</v>
      </c>
      <c r="B942" s="251" t="s">
        <v>957</v>
      </c>
      <c r="C942" s="257" t="s">
        <v>364</v>
      </c>
      <c r="D942" s="251" t="s">
        <v>694</v>
      </c>
      <c r="E942" s="251" t="s">
        <v>695</v>
      </c>
      <c r="F942" s="251" t="s">
        <v>276</v>
      </c>
      <c r="G942" s="251">
        <v>551779</v>
      </c>
      <c r="H942" s="251">
        <v>4743314</v>
      </c>
      <c r="I942" s="184" t="e">
        <f>VLOOKUP(LEFT(C942,6),#REF!,3,0)</f>
        <v>#REF!</v>
      </c>
    </row>
    <row r="943" spans="1:9" ht="13.2" x14ac:dyDescent="0.25">
      <c r="A943" s="176">
        <f t="shared" si="17"/>
        <v>4775299.7568149585</v>
      </c>
      <c r="B943" s="251" t="s">
        <v>957</v>
      </c>
      <c r="C943" s="257" t="s">
        <v>440</v>
      </c>
      <c r="D943" s="251" t="s">
        <v>694</v>
      </c>
      <c r="E943" s="251" t="s">
        <v>695</v>
      </c>
      <c r="F943" s="251" t="s">
        <v>276</v>
      </c>
      <c r="G943" s="251">
        <v>551779</v>
      </c>
      <c r="H943" s="251">
        <v>4743314</v>
      </c>
      <c r="I943" s="184" t="e">
        <f>VLOOKUP(LEFT(C943,6),#REF!,3,0)</f>
        <v>#REF!</v>
      </c>
    </row>
    <row r="944" spans="1:9" ht="13.2" x14ac:dyDescent="0.25">
      <c r="A944" s="176">
        <f t="shared" si="17"/>
        <v>4775299.7568149585</v>
      </c>
      <c r="B944" s="251" t="s">
        <v>957</v>
      </c>
      <c r="C944" s="257" t="s">
        <v>393</v>
      </c>
      <c r="D944" s="251" t="s">
        <v>694</v>
      </c>
      <c r="E944" s="251" t="s">
        <v>695</v>
      </c>
      <c r="F944" s="251" t="s">
        <v>276</v>
      </c>
      <c r="G944" s="251">
        <v>551779</v>
      </c>
      <c r="H944" s="251">
        <v>4743314</v>
      </c>
      <c r="I944" s="184" t="e">
        <f>VLOOKUP(LEFT(C944,6),#REF!,3,0)</f>
        <v>#REF!</v>
      </c>
    </row>
    <row r="945" spans="1:9" ht="13.2" x14ac:dyDescent="0.25">
      <c r="A945" s="176">
        <f t="shared" si="17"/>
        <v>4775299.7568149585</v>
      </c>
      <c r="B945" s="251" t="s">
        <v>957</v>
      </c>
      <c r="C945" s="257" t="s">
        <v>394</v>
      </c>
      <c r="D945" s="251" t="s">
        <v>694</v>
      </c>
      <c r="E945" s="251" t="s">
        <v>695</v>
      </c>
      <c r="F945" s="251" t="s">
        <v>276</v>
      </c>
      <c r="G945" s="251">
        <v>551779</v>
      </c>
      <c r="H945" s="251">
        <v>4743314</v>
      </c>
      <c r="I945" s="184" t="e">
        <f>VLOOKUP(LEFT(C945,6),#REF!,3,0)</f>
        <v>#REF!</v>
      </c>
    </row>
    <row r="946" spans="1:9" ht="13.2" x14ac:dyDescent="0.25">
      <c r="A946" s="176">
        <f t="shared" si="17"/>
        <v>4775299.7568149585</v>
      </c>
      <c r="B946" s="251" t="s">
        <v>957</v>
      </c>
      <c r="C946" s="257" t="s">
        <v>220</v>
      </c>
      <c r="D946" s="251" t="s">
        <v>694</v>
      </c>
      <c r="E946" s="251" t="s">
        <v>695</v>
      </c>
      <c r="F946" s="251" t="s">
        <v>276</v>
      </c>
      <c r="G946" s="251">
        <v>551779</v>
      </c>
      <c r="H946" s="251">
        <v>4743314</v>
      </c>
      <c r="I946" s="184" t="e">
        <f>VLOOKUP(LEFT(C946,6),#REF!,3,0)</f>
        <v>#REF!</v>
      </c>
    </row>
    <row r="947" spans="1:9" ht="13.2" x14ac:dyDescent="0.25">
      <c r="A947" s="176">
        <f t="shared" si="17"/>
        <v>4775299.7568149585</v>
      </c>
      <c r="B947" s="251" t="s">
        <v>957</v>
      </c>
      <c r="C947" s="257" t="s">
        <v>221</v>
      </c>
      <c r="D947" s="251" t="s">
        <v>694</v>
      </c>
      <c r="E947" s="251" t="s">
        <v>695</v>
      </c>
      <c r="F947" s="251" t="s">
        <v>276</v>
      </c>
      <c r="G947" s="251">
        <v>551779</v>
      </c>
      <c r="H947" s="251">
        <v>4743314</v>
      </c>
      <c r="I947" s="184" t="e">
        <f>VLOOKUP(LEFT(C947,6),#REF!,3,0)</f>
        <v>#REF!</v>
      </c>
    </row>
    <row r="948" spans="1:9" ht="13.2" x14ac:dyDescent="0.25">
      <c r="A948" s="176">
        <f t="shared" si="17"/>
        <v>4775299.7568149585</v>
      </c>
      <c r="B948" s="251" t="s">
        <v>957</v>
      </c>
      <c r="C948" s="257" t="s">
        <v>222</v>
      </c>
      <c r="D948" s="251" t="s">
        <v>694</v>
      </c>
      <c r="E948" s="251" t="s">
        <v>695</v>
      </c>
      <c r="F948" s="251" t="s">
        <v>276</v>
      </c>
      <c r="G948" s="251">
        <v>551779</v>
      </c>
      <c r="H948" s="251">
        <v>4743314</v>
      </c>
      <c r="I948" s="184" t="e">
        <f>VLOOKUP(LEFT(C948,6),#REF!,3,0)</f>
        <v>#REF!</v>
      </c>
    </row>
    <row r="949" spans="1:9" ht="13.2" x14ac:dyDescent="0.25">
      <c r="A949" s="176">
        <f t="shared" si="17"/>
        <v>4775299.7568149585</v>
      </c>
      <c r="B949" s="251" t="s">
        <v>957</v>
      </c>
      <c r="C949" s="257" t="s">
        <v>223</v>
      </c>
      <c r="D949" s="251" t="s">
        <v>694</v>
      </c>
      <c r="E949" s="251" t="s">
        <v>695</v>
      </c>
      <c r="F949" s="251" t="s">
        <v>276</v>
      </c>
      <c r="G949" s="251">
        <v>551779</v>
      </c>
      <c r="H949" s="251">
        <v>4743314</v>
      </c>
      <c r="I949" s="184" t="e">
        <f>VLOOKUP(LEFT(C949,6),#REF!,3,0)</f>
        <v>#REF!</v>
      </c>
    </row>
    <row r="950" spans="1:9" ht="13.2" x14ac:dyDescent="0.25">
      <c r="A950" s="176">
        <f t="shared" si="17"/>
        <v>4775299.7568149585</v>
      </c>
      <c r="B950" s="251" t="s">
        <v>957</v>
      </c>
      <c r="C950" s="257" t="s">
        <v>224</v>
      </c>
      <c r="D950" s="251" t="s">
        <v>694</v>
      </c>
      <c r="E950" s="251" t="s">
        <v>695</v>
      </c>
      <c r="F950" s="251" t="s">
        <v>276</v>
      </c>
      <c r="G950" s="251">
        <v>551779</v>
      </c>
      <c r="H950" s="251">
        <v>4743314</v>
      </c>
      <c r="I950" s="184" t="e">
        <f>VLOOKUP(LEFT(C950,6),#REF!,3,0)</f>
        <v>#REF!</v>
      </c>
    </row>
    <row r="951" spans="1:9" ht="13.2" x14ac:dyDescent="0.25">
      <c r="A951" s="176">
        <f t="shared" si="17"/>
        <v>4775299.7568149585</v>
      </c>
      <c r="B951" s="251" t="s">
        <v>957</v>
      </c>
      <c r="C951" s="257" t="s">
        <v>225</v>
      </c>
      <c r="D951" s="251" t="s">
        <v>694</v>
      </c>
      <c r="E951" s="251" t="s">
        <v>695</v>
      </c>
      <c r="F951" s="251" t="s">
        <v>276</v>
      </c>
      <c r="G951" s="251">
        <v>551779</v>
      </c>
      <c r="H951" s="251">
        <v>4743314</v>
      </c>
      <c r="I951" s="184" t="e">
        <f>VLOOKUP(LEFT(C951,6),#REF!,3,0)</f>
        <v>#REF!</v>
      </c>
    </row>
    <row r="952" spans="1:9" ht="13.2" x14ac:dyDescent="0.25">
      <c r="A952" s="176">
        <f t="shared" si="17"/>
        <v>4775299.7568149585</v>
      </c>
      <c r="B952" s="251" t="s">
        <v>957</v>
      </c>
      <c r="C952" s="257" t="s">
        <v>226</v>
      </c>
      <c r="D952" s="251" t="s">
        <v>694</v>
      </c>
      <c r="E952" s="251" t="s">
        <v>695</v>
      </c>
      <c r="F952" s="251" t="s">
        <v>276</v>
      </c>
      <c r="G952" s="251">
        <v>551779</v>
      </c>
      <c r="H952" s="251">
        <v>4743314</v>
      </c>
      <c r="I952" s="184" t="e">
        <f>VLOOKUP(LEFT(C952,6),#REF!,3,0)</f>
        <v>#REF!</v>
      </c>
    </row>
    <row r="953" spans="1:9" ht="13.2" x14ac:dyDescent="0.25">
      <c r="A953" s="176">
        <f t="shared" si="17"/>
        <v>4775299.7568149585</v>
      </c>
      <c r="B953" s="251" t="s">
        <v>957</v>
      </c>
      <c r="C953" s="257" t="s">
        <v>390</v>
      </c>
      <c r="D953" s="251" t="s">
        <v>694</v>
      </c>
      <c r="E953" s="251" t="s">
        <v>695</v>
      </c>
      <c r="F953" s="251" t="s">
        <v>276</v>
      </c>
      <c r="G953" s="251">
        <v>551779</v>
      </c>
      <c r="H953" s="251">
        <v>4743314</v>
      </c>
      <c r="I953" s="184" t="e">
        <f>VLOOKUP(LEFT(C953,6),#REF!,3,0)</f>
        <v>#REF!</v>
      </c>
    </row>
    <row r="954" spans="1:9" ht="13.2" x14ac:dyDescent="0.25">
      <c r="A954" s="176">
        <f t="shared" si="17"/>
        <v>4775299.7568149585</v>
      </c>
      <c r="B954" s="251" t="s">
        <v>957</v>
      </c>
      <c r="C954" s="257" t="s">
        <v>444</v>
      </c>
      <c r="D954" s="251" t="s">
        <v>694</v>
      </c>
      <c r="E954" s="251" t="s">
        <v>695</v>
      </c>
      <c r="F954" s="251" t="s">
        <v>276</v>
      </c>
      <c r="G954" s="251">
        <v>551779</v>
      </c>
      <c r="H954" s="251">
        <v>4743314</v>
      </c>
      <c r="I954" s="184" t="e">
        <f>VLOOKUP(LEFT(C954,6),#REF!,3,0)</f>
        <v>#REF!</v>
      </c>
    </row>
    <row r="955" spans="1:9" ht="13.2" x14ac:dyDescent="0.25">
      <c r="A955" s="176">
        <f t="shared" si="17"/>
        <v>4775299.7568149585</v>
      </c>
      <c r="B955" s="251" t="s">
        <v>957</v>
      </c>
      <c r="C955" s="257" t="s">
        <v>365</v>
      </c>
      <c r="D955" s="251" t="s">
        <v>694</v>
      </c>
      <c r="E955" s="251" t="s">
        <v>695</v>
      </c>
      <c r="F955" s="251" t="s">
        <v>276</v>
      </c>
      <c r="G955" s="251">
        <v>551779</v>
      </c>
      <c r="H955" s="251">
        <v>4743314</v>
      </c>
      <c r="I955" s="184" t="e">
        <f>VLOOKUP(LEFT(C955,6),#REF!,3,0)</f>
        <v>#REF!</v>
      </c>
    </row>
    <row r="956" spans="1:9" ht="13.2" x14ac:dyDescent="0.25">
      <c r="A956" s="176">
        <f t="shared" si="17"/>
        <v>4775299.7568149585</v>
      </c>
      <c r="B956" s="251" t="s">
        <v>957</v>
      </c>
      <c r="C956" s="257" t="s">
        <v>366</v>
      </c>
      <c r="D956" s="251" t="s">
        <v>694</v>
      </c>
      <c r="E956" s="251" t="s">
        <v>695</v>
      </c>
      <c r="F956" s="251" t="s">
        <v>276</v>
      </c>
      <c r="G956" s="251">
        <v>551779</v>
      </c>
      <c r="H956" s="251">
        <v>4743314</v>
      </c>
      <c r="I956" s="184" t="e">
        <f>VLOOKUP(LEFT(C956,6),#REF!,3,0)</f>
        <v>#REF!</v>
      </c>
    </row>
    <row r="957" spans="1:9" ht="13.2" x14ac:dyDescent="0.25">
      <c r="A957" s="176">
        <f t="shared" si="17"/>
        <v>4775299.7568149585</v>
      </c>
      <c r="B957" s="251" t="s">
        <v>957</v>
      </c>
      <c r="C957" s="257" t="s">
        <v>380</v>
      </c>
      <c r="D957" s="251" t="s">
        <v>694</v>
      </c>
      <c r="E957" s="251" t="s">
        <v>695</v>
      </c>
      <c r="F957" s="251" t="s">
        <v>276</v>
      </c>
      <c r="G957" s="251">
        <v>551779</v>
      </c>
      <c r="H957" s="251">
        <v>4743314</v>
      </c>
      <c r="I957" s="184" t="e">
        <f>VLOOKUP(LEFT(C957,6),#REF!,3,0)</f>
        <v>#REF!</v>
      </c>
    </row>
    <row r="958" spans="1:9" ht="13.2" x14ac:dyDescent="0.25">
      <c r="A958" s="176">
        <f t="shared" si="17"/>
        <v>4775299.7568149585</v>
      </c>
      <c r="B958" s="251" t="s">
        <v>957</v>
      </c>
      <c r="C958" s="257" t="s">
        <v>381</v>
      </c>
      <c r="D958" s="251" t="s">
        <v>694</v>
      </c>
      <c r="E958" s="251" t="s">
        <v>695</v>
      </c>
      <c r="F958" s="251" t="s">
        <v>276</v>
      </c>
      <c r="G958" s="251">
        <v>551779</v>
      </c>
      <c r="H958" s="251">
        <v>4743314</v>
      </c>
      <c r="I958" s="184" t="e">
        <f>VLOOKUP(LEFT(C958,6),#REF!,3,0)</f>
        <v>#REF!</v>
      </c>
    </row>
    <row r="959" spans="1:9" ht="13.2" x14ac:dyDescent="0.25">
      <c r="A959" s="176">
        <f t="shared" si="17"/>
        <v>4775299.7568149585</v>
      </c>
      <c r="B959" s="251" t="s">
        <v>957</v>
      </c>
      <c r="C959" s="257" t="s">
        <v>367</v>
      </c>
      <c r="D959" s="251" t="s">
        <v>694</v>
      </c>
      <c r="E959" s="251" t="s">
        <v>695</v>
      </c>
      <c r="F959" s="251" t="s">
        <v>276</v>
      </c>
      <c r="G959" s="251">
        <v>551779</v>
      </c>
      <c r="H959" s="251">
        <v>4743314</v>
      </c>
      <c r="I959" s="184" t="e">
        <f>VLOOKUP(LEFT(C959,6),#REF!,3,0)</f>
        <v>#REF!</v>
      </c>
    </row>
    <row r="960" spans="1:9" ht="13.2" x14ac:dyDescent="0.25">
      <c r="A960" s="176">
        <f t="shared" ref="A960:A1023" si="18">SQRT((G960-G$2)^2+(H960-H$2)^2)</f>
        <v>4776035.0634778636</v>
      </c>
      <c r="B960" s="251" t="s">
        <v>958</v>
      </c>
      <c r="C960" s="257" t="s">
        <v>380</v>
      </c>
      <c r="D960" s="251" t="s">
        <v>696</v>
      </c>
      <c r="E960" s="251" t="s">
        <v>275</v>
      </c>
      <c r="F960" s="251" t="s">
        <v>276</v>
      </c>
      <c r="G960" s="251">
        <v>529173</v>
      </c>
      <c r="H960" s="251">
        <v>4746629</v>
      </c>
      <c r="I960" s="184" t="e">
        <f>VLOOKUP(LEFT(C960,6),#REF!,3,0)</f>
        <v>#REF!</v>
      </c>
    </row>
    <row r="961" spans="1:9" ht="13.2" x14ac:dyDescent="0.25">
      <c r="A961" s="176">
        <f t="shared" si="18"/>
        <v>4775726.8155753007</v>
      </c>
      <c r="B961" s="251" t="s">
        <v>959</v>
      </c>
      <c r="C961" s="257" t="s">
        <v>687</v>
      </c>
      <c r="D961" s="251" t="s">
        <v>697</v>
      </c>
      <c r="E961" s="251" t="s">
        <v>275</v>
      </c>
      <c r="F961" s="251" t="s">
        <v>276</v>
      </c>
      <c r="G961" s="251">
        <v>529046</v>
      </c>
      <c r="H961" s="251">
        <v>4746333</v>
      </c>
      <c r="I961" s="184" t="e">
        <f>VLOOKUP(LEFT(C961,6),#REF!,3,0)</f>
        <v>#REF!</v>
      </c>
    </row>
    <row r="962" spans="1:9" ht="13.2" x14ac:dyDescent="0.25">
      <c r="A962" s="176">
        <f t="shared" si="18"/>
        <v>4775726.8155753007</v>
      </c>
      <c r="B962" s="251" t="s">
        <v>959</v>
      </c>
      <c r="C962" s="257" t="s">
        <v>689</v>
      </c>
      <c r="D962" s="251" t="s">
        <v>697</v>
      </c>
      <c r="E962" s="251" t="s">
        <v>275</v>
      </c>
      <c r="F962" s="251" t="s">
        <v>276</v>
      </c>
      <c r="G962" s="251">
        <v>529046</v>
      </c>
      <c r="H962" s="251">
        <v>4746333</v>
      </c>
      <c r="I962" s="184" t="e">
        <f>VLOOKUP(LEFT(C962,6),#REF!,3,0)</f>
        <v>#REF!</v>
      </c>
    </row>
    <row r="963" spans="1:9" ht="13.2" x14ac:dyDescent="0.25">
      <c r="A963" s="176">
        <f t="shared" si="18"/>
        <v>4775726.8155753007</v>
      </c>
      <c r="B963" s="251" t="s">
        <v>959</v>
      </c>
      <c r="C963" s="257" t="s">
        <v>690</v>
      </c>
      <c r="D963" s="251" t="s">
        <v>697</v>
      </c>
      <c r="E963" s="251" t="s">
        <v>275</v>
      </c>
      <c r="F963" s="251" t="s">
        <v>276</v>
      </c>
      <c r="G963" s="251">
        <v>529046</v>
      </c>
      <c r="H963" s="251">
        <v>4746333</v>
      </c>
      <c r="I963" s="184" t="e">
        <f>VLOOKUP(LEFT(C963,6),#REF!,3,0)</f>
        <v>#REF!</v>
      </c>
    </row>
    <row r="964" spans="1:9" ht="13.2" x14ac:dyDescent="0.25">
      <c r="A964" s="176">
        <f t="shared" si="18"/>
        <v>4775726.8155753007</v>
      </c>
      <c r="B964" s="251" t="s">
        <v>959</v>
      </c>
      <c r="C964" s="257" t="s">
        <v>360</v>
      </c>
      <c r="D964" s="251" t="s">
        <v>697</v>
      </c>
      <c r="E964" s="251" t="s">
        <v>275</v>
      </c>
      <c r="F964" s="251" t="s">
        <v>276</v>
      </c>
      <c r="G964" s="251">
        <v>529046</v>
      </c>
      <c r="H964" s="251">
        <v>4746333</v>
      </c>
      <c r="I964" s="184" t="e">
        <f>VLOOKUP(LEFT(C964,6),#REF!,3,0)</f>
        <v>#REF!</v>
      </c>
    </row>
    <row r="965" spans="1:9" ht="13.2" x14ac:dyDescent="0.25">
      <c r="A965" s="176">
        <f t="shared" si="18"/>
        <v>4775726.8155753007</v>
      </c>
      <c r="B965" s="251" t="s">
        <v>959</v>
      </c>
      <c r="C965" s="257" t="s">
        <v>432</v>
      </c>
      <c r="D965" s="251" t="s">
        <v>697</v>
      </c>
      <c r="E965" s="251" t="s">
        <v>275</v>
      </c>
      <c r="F965" s="251" t="s">
        <v>276</v>
      </c>
      <c r="G965" s="251">
        <v>529046</v>
      </c>
      <c r="H965" s="251">
        <v>4746333</v>
      </c>
      <c r="I965" s="184" t="e">
        <f>VLOOKUP(LEFT(C965,6),#REF!,3,0)</f>
        <v>#REF!</v>
      </c>
    </row>
    <row r="966" spans="1:9" ht="13.2" x14ac:dyDescent="0.25">
      <c r="A966" s="176">
        <f t="shared" si="18"/>
        <v>4775726.8155753007</v>
      </c>
      <c r="B966" s="251" t="s">
        <v>959</v>
      </c>
      <c r="C966" s="257" t="s">
        <v>433</v>
      </c>
      <c r="D966" s="251" t="s">
        <v>697</v>
      </c>
      <c r="E966" s="251" t="s">
        <v>275</v>
      </c>
      <c r="F966" s="251" t="s">
        <v>276</v>
      </c>
      <c r="G966" s="251">
        <v>529046</v>
      </c>
      <c r="H966" s="251">
        <v>4746333</v>
      </c>
      <c r="I966" s="184" t="e">
        <f>VLOOKUP(LEFT(C966,6),#REF!,3,0)</f>
        <v>#REF!</v>
      </c>
    </row>
    <row r="967" spans="1:9" ht="13.2" x14ac:dyDescent="0.25">
      <c r="A967" s="176">
        <f t="shared" si="18"/>
        <v>4775726.8155753007</v>
      </c>
      <c r="B967" s="251" t="s">
        <v>959</v>
      </c>
      <c r="C967" s="257" t="s">
        <v>434</v>
      </c>
      <c r="D967" s="251" t="s">
        <v>697</v>
      </c>
      <c r="E967" s="251" t="s">
        <v>275</v>
      </c>
      <c r="F967" s="251" t="s">
        <v>276</v>
      </c>
      <c r="G967" s="251">
        <v>529046</v>
      </c>
      <c r="H967" s="251">
        <v>4746333</v>
      </c>
      <c r="I967" s="184" t="e">
        <f>VLOOKUP(LEFT(C967,6),#REF!,3,0)</f>
        <v>#REF!</v>
      </c>
    </row>
    <row r="968" spans="1:9" ht="13.2" x14ac:dyDescent="0.25">
      <c r="A968" s="176">
        <f t="shared" si="18"/>
        <v>4775726.8155753007</v>
      </c>
      <c r="B968" s="251" t="s">
        <v>959</v>
      </c>
      <c r="C968" s="257" t="s">
        <v>437</v>
      </c>
      <c r="D968" s="251" t="s">
        <v>697</v>
      </c>
      <c r="E968" s="251" t="s">
        <v>275</v>
      </c>
      <c r="F968" s="251" t="s">
        <v>276</v>
      </c>
      <c r="G968" s="251">
        <v>529046</v>
      </c>
      <c r="H968" s="251">
        <v>4746333</v>
      </c>
      <c r="I968" s="184" t="e">
        <f>VLOOKUP(LEFT(C968,6),#REF!,3,0)</f>
        <v>#REF!</v>
      </c>
    </row>
    <row r="969" spans="1:9" ht="13.2" x14ac:dyDescent="0.25">
      <c r="A969" s="176">
        <f t="shared" si="18"/>
        <v>4775726.8155753007</v>
      </c>
      <c r="B969" s="251" t="s">
        <v>959</v>
      </c>
      <c r="C969" s="257" t="s">
        <v>364</v>
      </c>
      <c r="D969" s="251" t="s">
        <v>697</v>
      </c>
      <c r="E969" s="251" t="s">
        <v>275</v>
      </c>
      <c r="F969" s="251" t="s">
        <v>276</v>
      </c>
      <c r="G969" s="251">
        <v>529046</v>
      </c>
      <c r="H969" s="251">
        <v>4746333</v>
      </c>
      <c r="I969" s="184" t="e">
        <f>VLOOKUP(LEFT(C969,6),#REF!,3,0)</f>
        <v>#REF!</v>
      </c>
    </row>
    <row r="970" spans="1:9" ht="13.2" x14ac:dyDescent="0.25">
      <c r="A970" s="176">
        <f t="shared" si="18"/>
        <v>4775726.8155753007</v>
      </c>
      <c r="B970" s="251" t="s">
        <v>959</v>
      </c>
      <c r="C970" s="257" t="s">
        <v>393</v>
      </c>
      <c r="D970" s="251" t="s">
        <v>697</v>
      </c>
      <c r="E970" s="251" t="s">
        <v>275</v>
      </c>
      <c r="F970" s="251" t="s">
        <v>276</v>
      </c>
      <c r="G970" s="251">
        <v>529046</v>
      </c>
      <c r="H970" s="251">
        <v>4746333</v>
      </c>
      <c r="I970" s="184" t="e">
        <f>VLOOKUP(LEFT(C970,6),#REF!,3,0)</f>
        <v>#REF!</v>
      </c>
    </row>
    <row r="971" spans="1:9" ht="13.2" x14ac:dyDescent="0.25">
      <c r="A971" s="176">
        <f t="shared" si="18"/>
        <v>4775726.8155753007</v>
      </c>
      <c r="B971" s="251" t="s">
        <v>959</v>
      </c>
      <c r="C971" s="257" t="s">
        <v>394</v>
      </c>
      <c r="D971" s="251" t="s">
        <v>697</v>
      </c>
      <c r="E971" s="251" t="s">
        <v>275</v>
      </c>
      <c r="F971" s="251" t="s">
        <v>276</v>
      </c>
      <c r="G971" s="251">
        <v>529046</v>
      </c>
      <c r="H971" s="251">
        <v>4746333</v>
      </c>
      <c r="I971" s="184" t="e">
        <f>VLOOKUP(LEFT(C971,6),#REF!,3,0)</f>
        <v>#REF!</v>
      </c>
    </row>
    <row r="972" spans="1:9" ht="13.2" x14ac:dyDescent="0.25">
      <c r="A972" s="176">
        <f t="shared" si="18"/>
        <v>4775726.8155753007</v>
      </c>
      <c r="B972" s="251" t="s">
        <v>959</v>
      </c>
      <c r="C972" s="257" t="s">
        <v>220</v>
      </c>
      <c r="D972" s="251" t="s">
        <v>697</v>
      </c>
      <c r="E972" s="251" t="s">
        <v>275</v>
      </c>
      <c r="F972" s="251" t="s">
        <v>276</v>
      </c>
      <c r="G972" s="251">
        <v>529046</v>
      </c>
      <c r="H972" s="251">
        <v>4746333</v>
      </c>
      <c r="I972" s="184" t="e">
        <f>VLOOKUP(LEFT(C972,6),#REF!,3,0)</f>
        <v>#REF!</v>
      </c>
    </row>
    <row r="973" spans="1:9" ht="13.2" x14ac:dyDescent="0.25">
      <c r="A973" s="176">
        <f t="shared" si="18"/>
        <v>4775726.8155753007</v>
      </c>
      <c r="B973" s="251" t="s">
        <v>959</v>
      </c>
      <c r="C973" s="257" t="s">
        <v>221</v>
      </c>
      <c r="D973" s="251" t="s">
        <v>697</v>
      </c>
      <c r="E973" s="251" t="s">
        <v>275</v>
      </c>
      <c r="F973" s="251" t="s">
        <v>276</v>
      </c>
      <c r="G973" s="251">
        <v>529046</v>
      </c>
      <c r="H973" s="251">
        <v>4746333</v>
      </c>
      <c r="I973" s="184" t="e">
        <f>VLOOKUP(LEFT(C973,6),#REF!,3,0)</f>
        <v>#REF!</v>
      </c>
    </row>
    <row r="974" spans="1:9" ht="13.2" x14ac:dyDescent="0.25">
      <c r="A974" s="176">
        <f t="shared" si="18"/>
        <v>4775726.8155753007</v>
      </c>
      <c r="B974" s="251" t="s">
        <v>959</v>
      </c>
      <c r="C974" s="257" t="s">
        <v>222</v>
      </c>
      <c r="D974" s="251" t="s">
        <v>697</v>
      </c>
      <c r="E974" s="251" t="s">
        <v>275</v>
      </c>
      <c r="F974" s="251" t="s">
        <v>276</v>
      </c>
      <c r="G974" s="251">
        <v>529046</v>
      </c>
      <c r="H974" s="251">
        <v>4746333</v>
      </c>
      <c r="I974" s="184" t="e">
        <f>VLOOKUP(LEFT(C974,6),#REF!,3,0)</f>
        <v>#REF!</v>
      </c>
    </row>
    <row r="975" spans="1:9" ht="13.2" x14ac:dyDescent="0.25">
      <c r="A975" s="176">
        <f t="shared" si="18"/>
        <v>4775726.8155753007</v>
      </c>
      <c r="B975" s="251" t="s">
        <v>959</v>
      </c>
      <c r="C975" s="257" t="s">
        <v>223</v>
      </c>
      <c r="D975" s="251" t="s">
        <v>697</v>
      </c>
      <c r="E975" s="251" t="s">
        <v>275</v>
      </c>
      <c r="F975" s="251" t="s">
        <v>276</v>
      </c>
      <c r="G975" s="251">
        <v>529046</v>
      </c>
      <c r="H975" s="251">
        <v>4746333</v>
      </c>
      <c r="I975" s="184" t="e">
        <f>VLOOKUP(LEFT(C975,6),#REF!,3,0)</f>
        <v>#REF!</v>
      </c>
    </row>
    <row r="976" spans="1:9" ht="13.2" x14ac:dyDescent="0.25">
      <c r="A976" s="176">
        <f t="shared" si="18"/>
        <v>4775726.8155753007</v>
      </c>
      <c r="B976" s="251" t="s">
        <v>959</v>
      </c>
      <c r="C976" s="257" t="s">
        <v>224</v>
      </c>
      <c r="D976" s="251" t="s">
        <v>697</v>
      </c>
      <c r="E976" s="251" t="s">
        <v>275</v>
      </c>
      <c r="F976" s="251" t="s">
        <v>276</v>
      </c>
      <c r="G976" s="251">
        <v>529046</v>
      </c>
      <c r="H976" s="251">
        <v>4746333</v>
      </c>
      <c r="I976" s="184" t="e">
        <f>VLOOKUP(LEFT(C976,6),#REF!,3,0)</f>
        <v>#REF!</v>
      </c>
    </row>
    <row r="977" spans="1:9" ht="13.2" x14ac:dyDescent="0.25">
      <c r="A977" s="176">
        <f t="shared" si="18"/>
        <v>4775726.8155753007</v>
      </c>
      <c r="B977" s="251" t="s">
        <v>959</v>
      </c>
      <c r="C977" s="257" t="s">
        <v>225</v>
      </c>
      <c r="D977" s="251" t="s">
        <v>697</v>
      </c>
      <c r="E977" s="251" t="s">
        <v>275</v>
      </c>
      <c r="F977" s="251" t="s">
        <v>276</v>
      </c>
      <c r="G977" s="251">
        <v>529046</v>
      </c>
      <c r="H977" s="251">
        <v>4746333</v>
      </c>
      <c r="I977" s="184" t="e">
        <f>VLOOKUP(LEFT(C977,6),#REF!,3,0)</f>
        <v>#REF!</v>
      </c>
    </row>
    <row r="978" spans="1:9" ht="13.2" x14ac:dyDescent="0.25">
      <c r="A978" s="176">
        <f t="shared" si="18"/>
        <v>4775726.8155753007</v>
      </c>
      <c r="B978" s="251" t="s">
        <v>959</v>
      </c>
      <c r="C978" s="257" t="s">
        <v>226</v>
      </c>
      <c r="D978" s="251" t="s">
        <v>697</v>
      </c>
      <c r="E978" s="251" t="s">
        <v>275</v>
      </c>
      <c r="F978" s="251" t="s">
        <v>276</v>
      </c>
      <c r="G978" s="251">
        <v>529046</v>
      </c>
      <c r="H978" s="251">
        <v>4746333</v>
      </c>
      <c r="I978" s="184" t="e">
        <f>VLOOKUP(LEFT(C978,6),#REF!,3,0)</f>
        <v>#REF!</v>
      </c>
    </row>
    <row r="979" spans="1:9" ht="13.2" x14ac:dyDescent="0.25">
      <c r="A979" s="176">
        <f t="shared" si="18"/>
        <v>4775726.8155753007</v>
      </c>
      <c r="B979" s="251" t="s">
        <v>959</v>
      </c>
      <c r="C979" s="257" t="s">
        <v>390</v>
      </c>
      <c r="D979" s="251" t="s">
        <v>697</v>
      </c>
      <c r="E979" s="251" t="s">
        <v>275</v>
      </c>
      <c r="F979" s="251" t="s">
        <v>276</v>
      </c>
      <c r="G979" s="251">
        <v>529046</v>
      </c>
      <c r="H979" s="251">
        <v>4746333</v>
      </c>
      <c r="I979" s="184" t="e">
        <f>VLOOKUP(LEFT(C979,6),#REF!,3,0)</f>
        <v>#REF!</v>
      </c>
    </row>
    <row r="980" spans="1:9" ht="13.2" x14ac:dyDescent="0.25">
      <c r="A980" s="176">
        <f t="shared" si="18"/>
        <v>4775726.8155753007</v>
      </c>
      <c r="B980" s="251" t="s">
        <v>959</v>
      </c>
      <c r="C980" s="257" t="s">
        <v>365</v>
      </c>
      <c r="D980" s="251" t="s">
        <v>697</v>
      </c>
      <c r="E980" s="251" t="s">
        <v>275</v>
      </c>
      <c r="F980" s="251" t="s">
        <v>276</v>
      </c>
      <c r="G980" s="251">
        <v>529046</v>
      </c>
      <c r="H980" s="251">
        <v>4746333</v>
      </c>
      <c r="I980" s="184" t="e">
        <f>VLOOKUP(LEFT(C980,6),#REF!,3,0)</f>
        <v>#REF!</v>
      </c>
    </row>
    <row r="981" spans="1:9" ht="13.2" x14ac:dyDescent="0.25">
      <c r="A981" s="176">
        <f t="shared" si="18"/>
        <v>4775726.8155753007</v>
      </c>
      <c r="B981" s="251" t="s">
        <v>959</v>
      </c>
      <c r="C981" s="257" t="s">
        <v>366</v>
      </c>
      <c r="D981" s="251" t="s">
        <v>697</v>
      </c>
      <c r="E981" s="251" t="s">
        <v>275</v>
      </c>
      <c r="F981" s="251" t="s">
        <v>276</v>
      </c>
      <c r="G981" s="251">
        <v>529046</v>
      </c>
      <c r="H981" s="251">
        <v>4746333</v>
      </c>
      <c r="I981" s="184" t="e">
        <f>VLOOKUP(LEFT(C981,6),#REF!,3,0)</f>
        <v>#REF!</v>
      </c>
    </row>
    <row r="982" spans="1:9" ht="13.2" x14ac:dyDescent="0.25">
      <c r="A982" s="176">
        <f t="shared" si="18"/>
        <v>4775726.8155753007</v>
      </c>
      <c r="B982" s="251" t="s">
        <v>959</v>
      </c>
      <c r="C982" s="257" t="s">
        <v>380</v>
      </c>
      <c r="D982" s="251" t="s">
        <v>697</v>
      </c>
      <c r="E982" s="251" t="s">
        <v>275</v>
      </c>
      <c r="F982" s="251" t="s">
        <v>276</v>
      </c>
      <c r="G982" s="251">
        <v>529046</v>
      </c>
      <c r="H982" s="251">
        <v>4746333</v>
      </c>
      <c r="I982" s="184" t="e">
        <f>VLOOKUP(LEFT(C982,6),#REF!,3,0)</f>
        <v>#REF!</v>
      </c>
    </row>
    <row r="983" spans="1:9" ht="13.2" x14ac:dyDescent="0.25">
      <c r="A983" s="176">
        <f t="shared" si="18"/>
        <v>4775726.8155753007</v>
      </c>
      <c r="B983" s="251" t="s">
        <v>959</v>
      </c>
      <c r="C983" s="257" t="s">
        <v>381</v>
      </c>
      <c r="D983" s="251" t="s">
        <v>697</v>
      </c>
      <c r="E983" s="251" t="s">
        <v>275</v>
      </c>
      <c r="F983" s="251" t="s">
        <v>276</v>
      </c>
      <c r="G983" s="251">
        <v>529046</v>
      </c>
      <c r="H983" s="251">
        <v>4746333</v>
      </c>
      <c r="I983" s="184" t="e">
        <f>VLOOKUP(LEFT(C983,6),#REF!,3,0)</f>
        <v>#REF!</v>
      </c>
    </row>
    <row r="984" spans="1:9" ht="13.2" x14ac:dyDescent="0.25">
      <c r="A984" s="176">
        <f t="shared" si="18"/>
        <v>4775726.8155753007</v>
      </c>
      <c r="B984" s="251" t="s">
        <v>959</v>
      </c>
      <c r="C984" s="257" t="s">
        <v>367</v>
      </c>
      <c r="D984" s="251" t="s">
        <v>697</v>
      </c>
      <c r="E984" s="251" t="s">
        <v>275</v>
      </c>
      <c r="F984" s="251" t="s">
        <v>276</v>
      </c>
      <c r="G984" s="251">
        <v>529046</v>
      </c>
      <c r="H984" s="251">
        <v>4746333</v>
      </c>
      <c r="I984" s="184" t="e">
        <f>VLOOKUP(LEFT(C984,6),#REF!,3,0)</f>
        <v>#REF!</v>
      </c>
    </row>
    <row r="985" spans="1:9" ht="13.2" x14ac:dyDescent="0.25">
      <c r="A985" s="176">
        <f t="shared" si="18"/>
        <v>4781202.8821142903</v>
      </c>
      <c r="B985" s="251" t="s">
        <v>960</v>
      </c>
      <c r="C985" s="257" t="s">
        <v>364</v>
      </c>
      <c r="D985" s="251" t="s">
        <v>698</v>
      </c>
      <c r="E985" s="251" t="s">
        <v>699</v>
      </c>
      <c r="F985" s="251" t="s">
        <v>276</v>
      </c>
      <c r="G985" s="251">
        <v>555723</v>
      </c>
      <c r="H985" s="251">
        <v>4748797</v>
      </c>
      <c r="I985" s="184" t="e">
        <f>VLOOKUP(LEFT(C985,6),#REF!,3,0)</f>
        <v>#REF!</v>
      </c>
    </row>
    <row r="986" spans="1:9" ht="13.2" x14ac:dyDescent="0.25">
      <c r="A986" s="176">
        <f t="shared" si="18"/>
        <v>4781202.8821142903</v>
      </c>
      <c r="B986" s="251" t="s">
        <v>960</v>
      </c>
      <c r="C986" s="257" t="s">
        <v>440</v>
      </c>
      <c r="D986" s="251" t="s">
        <v>698</v>
      </c>
      <c r="E986" s="251" t="s">
        <v>699</v>
      </c>
      <c r="F986" s="251" t="s">
        <v>276</v>
      </c>
      <c r="G986" s="251">
        <v>555723</v>
      </c>
      <c r="H986" s="251">
        <v>4748797</v>
      </c>
      <c r="I986" s="184" t="e">
        <f>VLOOKUP(LEFT(C986,6),#REF!,3,0)</f>
        <v>#REF!</v>
      </c>
    </row>
    <row r="987" spans="1:9" ht="13.2" x14ac:dyDescent="0.25">
      <c r="A987" s="176">
        <f t="shared" si="18"/>
        <v>4781202.8821142903</v>
      </c>
      <c r="B987" s="251" t="s">
        <v>960</v>
      </c>
      <c r="C987" s="257" t="s">
        <v>393</v>
      </c>
      <c r="D987" s="251" t="s">
        <v>698</v>
      </c>
      <c r="E987" s="251" t="s">
        <v>699</v>
      </c>
      <c r="F987" s="251" t="s">
        <v>276</v>
      </c>
      <c r="G987" s="251">
        <v>555723</v>
      </c>
      <c r="H987" s="251">
        <v>4748797</v>
      </c>
      <c r="I987" s="184" t="e">
        <f>VLOOKUP(LEFT(C987,6),#REF!,3,0)</f>
        <v>#REF!</v>
      </c>
    </row>
    <row r="988" spans="1:9" ht="13.2" x14ac:dyDescent="0.25">
      <c r="A988" s="176">
        <f t="shared" si="18"/>
        <v>4781202.8821142903</v>
      </c>
      <c r="B988" s="251" t="s">
        <v>960</v>
      </c>
      <c r="C988" s="257" t="s">
        <v>394</v>
      </c>
      <c r="D988" s="251" t="s">
        <v>698</v>
      </c>
      <c r="E988" s="251" t="s">
        <v>699</v>
      </c>
      <c r="F988" s="251" t="s">
        <v>276</v>
      </c>
      <c r="G988" s="251">
        <v>555723</v>
      </c>
      <c r="H988" s="251">
        <v>4748797</v>
      </c>
      <c r="I988" s="184" t="e">
        <f>VLOOKUP(LEFT(C988,6),#REF!,3,0)</f>
        <v>#REF!</v>
      </c>
    </row>
    <row r="989" spans="1:9" ht="13.2" x14ac:dyDescent="0.25">
      <c r="A989" s="176">
        <f t="shared" si="18"/>
        <v>4781202.8821142903</v>
      </c>
      <c r="B989" s="251" t="s">
        <v>960</v>
      </c>
      <c r="C989" s="257" t="s">
        <v>392</v>
      </c>
      <c r="D989" s="251" t="s">
        <v>698</v>
      </c>
      <c r="E989" s="251" t="s">
        <v>699</v>
      </c>
      <c r="F989" s="251" t="s">
        <v>276</v>
      </c>
      <c r="G989" s="251">
        <v>555723</v>
      </c>
      <c r="H989" s="251">
        <v>4748797</v>
      </c>
      <c r="I989" s="184" t="e">
        <f>VLOOKUP(LEFT(C989,6),#REF!,3,0)</f>
        <v>#REF!</v>
      </c>
    </row>
    <row r="990" spans="1:9" ht="13.2" x14ac:dyDescent="0.25">
      <c r="A990" s="176">
        <f t="shared" si="18"/>
        <v>4781202.8821142903</v>
      </c>
      <c r="B990" s="251" t="s">
        <v>960</v>
      </c>
      <c r="C990" s="257" t="s">
        <v>224</v>
      </c>
      <c r="D990" s="251" t="s">
        <v>698</v>
      </c>
      <c r="E990" s="251" t="s">
        <v>699</v>
      </c>
      <c r="F990" s="251" t="s">
        <v>276</v>
      </c>
      <c r="G990" s="251">
        <v>555723</v>
      </c>
      <c r="H990" s="251">
        <v>4748797</v>
      </c>
      <c r="I990" s="184" t="e">
        <f>VLOOKUP(LEFT(C990,6),#REF!,3,0)</f>
        <v>#REF!</v>
      </c>
    </row>
    <row r="991" spans="1:9" ht="13.2" x14ac:dyDescent="0.25">
      <c r="A991" s="176">
        <f t="shared" si="18"/>
        <v>4781202.8821142903</v>
      </c>
      <c r="B991" s="251" t="s">
        <v>960</v>
      </c>
      <c r="C991" s="257" t="s">
        <v>226</v>
      </c>
      <c r="D991" s="251" t="s">
        <v>698</v>
      </c>
      <c r="E991" s="251" t="s">
        <v>699</v>
      </c>
      <c r="F991" s="251" t="s">
        <v>276</v>
      </c>
      <c r="G991" s="251">
        <v>555723</v>
      </c>
      <c r="H991" s="251">
        <v>4748797</v>
      </c>
      <c r="I991" s="184" t="e">
        <f>VLOOKUP(LEFT(C991,6),#REF!,3,0)</f>
        <v>#REF!</v>
      </c>
    </row>
    <row r="992" spans="1:9" ht="13.2" x14ac:dyDescent="0.25">
      <c r="A992" s="176">
        <f t="shared" si="18"/>
        <v>4781202.8821142903</v>
      </c>
      <c r="B992" s="251" t="s">
        <v>960</v>
      </c>
      <c r="C992" s="257" t="s">
        <v>390</v>
      </c>
      <c r="D992" s="251" t="s">
        <v>698</v>
      </c>
      <c r="E992" s="251" t="s">
        <v>699</v>
      </c>
      <c r="F992" s="251" t="s">
        <v>276</v>
      </c>
      <c r="G992" s="251">
        <v>555723</v>
      </c>
      <c r="H992" s="251">
        <v>4748797</v>
      </c>
      <c r="I992" s="184" t="e">
        <f>VLOOKUP(LEFT(C992,6),#REF!,3,0)</f>
        <v>#REF!</v>
      </c>
    </row>
    <row r="993" spans="1:9" ht="13.2" x14ac:dyDescent="0.25">
      <c r="A993" s="176">
        <f t="shared" si="18"/>
        <v>4781202.8821142903</v>
      </c>
      <c r="B993" s="251" t="s">
        <v>960</v>
      </c>
      <c r="C993" s="257" t="s">
        <v>444</v>
      </c>
      <c r="D993" s="251" t="s">
        <v>698</v>
      </c>
      <c r="E993" s="251" t="s">
        <v>699</v>
      </c>
      <c r="F993" s="251" t="s">
        <v>276</v>
      </c>
      <c r="G993" s="251">
        <v>555723</v>
      </c>
      <c r="H993" s="251">
        <v>4748797</v>
      </c>
      <c r="I993" s="184" t="e">
        <f>VLOOKUP(LEFT(C993,6),#REF!,3,0)</f>
        <v>#REF!</v>
      </c>
    </row>
    <row r="994" spans="1:9" ht="13.2" x14ac:dyDescent="0.25">
      <c r="A994" s="176">
        <f t="shared" si="18"/>
        <v>4781202.8821142903</v>
      </c>
      <c r="B994" s="251" t="s">
        <v>960</v>
      </c>
      <c r="C994" s="257" t="s">
        <v>380</v>
      </c>
      <c r="D994" s="251" t="s">
        <v>698</v>
      </c>
      <c r="E994" s="251" t="s">
        <v>699</v>
      </c>
      <c r="F994" s="251" t="s">
        <v>276</v>
      </c>
      <c r="G994" s="251">
        <v>555723</v>
      </c>
      <c r="H994" s="251">
        <v>4748797</v>
      </c>
      <c r="I994" s="184" t="e">
        <f>VLOOKUP(LEFT(C994,6),#REF!,3,0)</f>
        <v>#REF!</v>
      </c>
    </row>
    <row r="995" spans="1:9" ht="13.2" x14ac:dyDescent="0.25">
      <c r="A995" s="176">
        <f t="shared" si="18"/>
        <v>4781202.8821142903</v>
      </c>
      <c r="B995" s="251" t="s">
        <v>960</v>
      </c>
      <c r="C995" s="257" t="s">
        <v>381</v>
      </c>
      <c r="D995" s="251" t="s">
        <v>698</v>
      </c>
      <c r="E995" s="251" t="s">
        <v>699</v>
      </c>
      <c r="F995" s="251" t="s">
        <v>276</v>
      </c>
      <c r="G995" s="251">
        <v>555723</v>
      </c>
      <c r="H995" s="251">
        <v>4748797</v>
      </c>
      <c r="I995" s="184" t="e">
        <f>VLOOKUP(LEFT(C995,6),#REF!,3,0)</f>
        <v>#REF!</v>
      </c>
    </row>
    <row r="996" spans="1:9" ht="13.2" x14ac:dyDescent="0.25">
      <c r="A996" s="176">
        <f t="shared" si="18"/>
        <v>4781202.8821142903</v>
      </c>
      <c r="B996" s="251" t="s">
        <v>960</v>
      </c>
      <c r="C996" s="257" t="s">
        <v>367</v>
      </c>
      <c r="D996" s="251" t="s">
        <v>698</v>
      </c>
      <c r="E996" s="251" t="s">
        <v>699</v>
      </c>
      <c r="F996" s="251" t="s">
        <v>276</v>
      </c>
      <c r="G996" s="251">
        <v>555723</v>
      </c>
      <c r="H996" s="251">
        <v>4748797</v>
      </c>
      <c r="I996" s="184" t="e">
        <f>VLOOKUP(LEFT(C996,6),#REF!,3,0)</f>
        <v>#REF!</v>
      </c>
    </row>
    <row r="997" spans="1:9" ht="13.2" x14ac:dyDescent="0.25">
      <c r="A997" s="176">
        <f t="shared" si="18"/>
        <v>4775658.7415746115</v>
      </c>
      <c r="B997" s="251" t="s">
        <v>961</v>
      </c>
      <c r="C997" s="257" t="s">
        <v>420</v>
      </c>
      <c r="D997" s="251" t="s">
        <v>700</v>
      </c>
      <c r="E997" s="251" t="s">
        <v>701</v>
      </c>
      <c r="F997" s="251" t="s">
        <v>276</v>
      </c>
      <c r="G997" s="251">
        <v>548177</v>
      </c>
      <c r="H997" s="251">
        <v>4744093</v>
      </c>
      <c r="I997" s="184" t="e">
        <f>VLOOKUP(LEFT(C997,6),#REF!,3,0)</f>
        <v>#REF!</v>
      </c>
    </row>
    <row r="998" spans="1:9" ht="13.2" x14ac:dyDescent="0.25">
      <c r="A998" s="176">
        <f t="shared" si="18"/>
        <v>4775658.7415746115</v>
      </c>
      <c r="B998" s="251" t="s">
        <v>961</v>
      </c>
      <c r="C998" s="257" t="s">
        <v>423</v>
      </c>
      <c r="D998" s="251" t="s">
        <v>700</v>
      </c>
      <c r="E998" s="251" t="s">
        <v>701</v>
      </c>
      <c r="F998" s="251" t="s">
        <v>276</v>
      </c>
      <c r="G998" s="251">
        <v>548177</v>
      </c>
      <c r="H998" s="251">
        <v>4744093</v>
      </c>
      <c r="I998" s="184" t="e">
        <f>VLOOKUP(LEFT(C998,6),#REF!,3,0)</f>
        <v>#REF!</v>
      </c>
    </row>
    <row r="999" spans="1:9" ht="13.2" x14ac:dyDescent="0.25">
      <c r="A999" s="176">
        <f t="shared" si="18"/>
        <v>4775658.7415746115</v>
      </c>
      <c r="B999" s="251" t="s">
        <v>961</v>
      </c>
      <c r="C999" s="257" t="s">
        <v>393</v>
      </c>
      <c r="D999" s="251" t="s">
        <v>700</v>
      </c>
      <c r="E999" s="251" t="s">
        <v>701</v>
      </c>
      <c r="F999" s="251" t="s">
        <v>276</v>
      </c>
      <c r="G999" s="251">
        <v>548177</v>
      </c>
      <c r="H999" s="251">
        <v>4744093</v>
      </c>
      <c r="I999" s="184" t="e">
        <f>VLOOKUP(LEFT(C999,6),#REF!,3,0)</f>
        <v>#REF!</v>
      </c>
    </row>
    <row r="1000" spans="1:9" ht="13.2" x14ac:dyDescent="0.25">
      <c r="A1000" s="176">
        <f t="shared" si="18"/>
        <v>4775658.7415746115</v>
      </c>
      <c r="B1000" s="251" t="s">
        <v>961</v>
      </c>
      <c r="C1000" s="257" t="s">
        <v>394</v>
      </c>
      <c r="D1000" s="251" t="s">
        <v>700</v>
      </c>
      <c r="E1000" s="251" t="s">
        <v>701</v>
      </c>
      <c r="F1000" s="251" t="s">
        <v>276</v>
      </c>
      <c r="G1000" s="251">
        <v>548177</v>
      </c>
      <c r="H1000" s="251">
        <v>4744093</v>
      </c>
      <c r="I1000" s="184" t="e">
        <f>VLOOKUP(LEFT(C1000,6),#REF!,3,0)</f>
        <v>#REF!</v>
      </c>
    </row>
    <row r="1001" spans="1:9" ht="13.2" x14ac:dyDescent="0.25">
      <c r="A1001" s="176">
        <f t="shared" si="18"/>
        <v>4775658.7415746115</v>
      </c>
      <c r="B1001" s="251" t="s">
        <v>961</v>
      </c>
      <c r="C1001" s="257" t="s">
        <v>220</v>
      </c>
      <c r="D1001" s="251" t="s">
        <v>700</v>
      </c>
      <c r="E1001" s="251" t="s">
        <v>701</v>
      </c>
      <c r="F1001" s="251" t="s">
        <v>276</v>
      </c>
      <c r="G1001" s="251">
        <v>548177</v>
      </c>
      <c r="H1001" s="251">
        <v>4744093</v>
      </c>
      <c r="I1001" s="184" t="e">
        <f>VLOOKUP(LEFT(C1001,6),#REF!,3,0)</f>
        <v>#REF!</v>
      </c>
    </row>
    <row r="1002" spans="1:9" ht="13.2" x14ac:dyDescent="0.25">
      <c r="A1002" s="176">
        <f t="shared" si="18"/>
        <v>4775658.7415746115</v>
      </c>
      <c r="B1002" s="251" t="s">
        <v>961</v>
      </c>
      <c r="C1002" s="257" t="s">
        <v>221</v>
      </c>
      <c r="D1002" s="251" t="s">
        <v>700</v>
      </c>
      <c r="E1002" s="251" t="s">
        <v>701</v>
      </c>
      <c r="F1002" s="251" t="s">
        <v>276</v>
      </c>
      <c r="G1002" s="251">
        <v>548177</v>
      </c>
      <c r="H1002" s="251">
        <v>4744093</v>
      </c>
      <c r="I1002" s="184" t="e">
        <f>VLOOKUP(LEFT(C1002,6),#REF!,3,0)</f>
        <v>#REF!</v>
      </c>
    </row>
    <row r="1003" spans="1:9" ht="13.2" x14ac:dyDescent="0.25">
      <c r="A1003" s="176">
        <f t="shared" si="18"/>
        <v>4775658.7415746115</v>
      </c>
      <c r="B1003" s="251" t="s">
        <v>961</v>
      </c>
      <c r="C1003" s="257" t="s">
        <v>222</v>
      </c>
      <c r="D1003" s="251" t="s">
        <v>700</v>
      </c>
      <c r="E1003" s="251" t="s">
        <v>701</v>
      </c>
      <c r="F1003" s="251" t="s">
        <v>276</v>
      </c>
      <c r="G1003" s="251">
        <v>548177</v>
      </c>
      <c r="H1003" s="251">
        <v>4744093</v>
      </c>
      <c r="I1003" s="184" t="e">
        <f>VLOOKUP(LEFT(C1003,6),#REF!,3,0)</f>
        <v>#REF!</v>
      </c>
    </row>
    <row r="1004" spans="1:9" ht="13.2" x14ac:dyDescent="0.25">
      <c r="A1004" s="176">
        <f t="shared" si="18"/>
        <v>4775658.7415746115</v>
      </c>
      <c r="B1004" s="251" t="s">
        <v>961</v>
      </c>
      <c r="C1004" s="257" t="s">
        <v>223</v>
      </c>
      <c r="D1004" s="251" t="s">
        <v>700</v>
      </c>
      <c r="E1004" s="251" t="s">
        <v>701</v>
      </c>
      <c r="F1004" s="251" t="s">
        <v>276</v>
      </c>
      <c r="G1004" s="251">
        <v>548177</v>
      </c>
      <c r="H1004" s="251">
        <v>4744093</v>
      </c>
      <c r="I1004" s="184" t="e">
        <f>VLOOKUP(LEFT(C1004,6),#REF!,3,0)</f>
        <v>#REF!</v>
      </c>
    </row>
    <row r="1005" spans="1:9" ht="13.2" x14ac:dyDescent="0.25">
      <c r="A1005" s="176">
        <f t="shared" si="18"/>
        <v>4775658.7415746115</v>
      </c>
      <c r="B1005" s="251" t="s">
        <v>961</v>
      </c>
      <c r="C1005" s="257" t="s">
        <v>224</v>
      </c>
      <c r="D1005" s="251" t="s">
        <v>700</v>
      </c>
      <c r="E1005" s="251" t="s">
        <v>701</v>
      </c>
      <c r="F1005" s="251" t="s">
        <v>276</v>
      </c>
      <c r="G1005" s="251">
        <v>548177</v>
      </c>
      <c r="H1005" s="251">
        <v>4744093</v>
      </c>
      <c r="I1005" s="184" t="e">
        <f>VLOOKUP(LEFT(C1005,6),#REF!,3,0)</f>
        <v>#REF!</v>
      </c>
    </row>
    <row r="1006" spans="1:9" ht="13.2" x14ac:dyDescent="0.25">
      <c r="A1006" s="176">
        <f t="shared" si="18"/>
        <v>4775658.7415746115</v>
      </c>
      <c r="B1006" s="251" t="s">
        <v>961</v>
      </c>
      <c r="C1006" s="257" t="s">
        <v>225</v>
      </c>
      <c r="D1006" s="251" t="s">
        <v>700</v>
      </c>
      <c r="E1006" s="251" t="s">
        <v>701</v>
      </c>
      <c r="F1006" s="251" t="s">
        <v>276</v>
      </c>
      <c r="G1006" s="251">
        <v>548177</v>
      </c>
      <c r="H1006" s="251">
        <v>4744093</v>
      </c>
      <c r="I1006" s="184" t="e">
        <f>VLOOKUP(LEFT(C1006,6),#REF!,3,0)</f>
        <v>#REF!</v>
      </c>
    </row>
    <row r="1007" spans="1:9" ht="13.2" x14ac:dyDescent="0.25">
      <c r="A1007" s="176">
        <f t="shared" si="18"/>
        <v>4775658.7415746115</v>
      </c>
      <c r="B1007" s="251" t="s">
        <v>961</v>
      </c>
      <c r="C1007" s="257" t="s">
        <v>226</v>
      </c>
      <c r="D1007" s="251" t="s">
        <v>700</v>
      </c>
      <c r="E1007" s="251" t="s">
        <v>701</v>
      </c>
      <c r="F1007" s="251" t="s">
        <v>276</v>
      </c>
      <c r="G1007" s="251">
        <v>548177</v>
      </c>
      <c r="H1007" s="251">
        <v>4744093</v>
      </c>
      <c r="I1007" s="184" t="e">
        <f>VLOOKUP(LEFT(C1007,6),#REF!,3,0)</f>
        <v>#REF!</v>
      </c>
    </row>
    <row r="1008" spans="1:9" ht="13.2" x14ac:dyDescent="0.25">
      <c r="A1008" s="176">
        <f t="shared" si="18"/>
        <v>4775658.7415746115</v>
      </c>
      <c r="B1008" s="251" t="s">
        <v>961</v>
      </c>
      <c r="C1008" s="257" t="s">
        <v>390</v>
      </c>
      <c r="D1008" s="251" t="s">
        <v>700</v>
      </c>
      <c r="E1008" s="251" t="s">
        <v>701</v>
      </c>
      <c r="F1008" s="251" t="s">
        <v>276</v>
      </c>
      <c r="G1008" s="251">
        <v>548177</v>
      </c>
      <c r="H1008" s="251">
        <v>4744093</v>
      </c>
      <c r="I1008" s="184" t="e">
        <f>VLOOKUP(LEFT(C1008,6),#REF!,3,0)</f>
        <v>#REF!</v>
      </c>
    </row>
    <row r="1009" spans="1:9" ht="13.2" x14ac:dyDescent="0.25">
      <c r="A1009" s="176">
        <f t="shared" si="18"/>
        <v>4775658.7415746115</v>
      </c>
      <c r="B1009" s="251" t="s">
        <v>961</v>
      </c>
      <c r="C1009" s="257" t="s">
        <v>365</v>
      </c>
      <c r="D1009" s="251" t="s">
        <v>700</v>
      </c>
      <c r="E1009" s="251" t="s">
        <v>701</v>
      </c>
      <c r="F1009" s="251" t="s">
        <v>276</v>
      </c>
      <c r="G1009" s="251">
        <v>548177</v>
      </c>
      <c r="H1009" s="251">
        <v>4744093</v>
      </c>
      <c r="I1009" s="184" t="e">
        <f>VLOOKUP(LEFT(C1009,6),#REF!,3,0)</f>
        <v>#REF!</v>
      </c>
    </row>
    <row r="1010" spans="1:9" ht="13.2" x14ac:dyDescent="0.25">
      <c r="A1010" s="176">
        <f t="shared" si="18"/>
        <v>4775658.7415746115</v>
      </c>
      <c r="B1010" s="251" t="s">
        <v>961</v>
      </c>
      <c r="C1010" s="257" t="s">
        <v>366</v>
      </c>
      <c r="D1010" s="251" t="s">
        <v>700</v>
      </c>
      <c r="E1010" s="251" t="s">
        <v>701</v>
      </c>
      <c r="F1010" s="251" t="s">
        <v>276</v>
      </c>
      <c r="G1010" s="251">
        <v>548177</v>
      </c>
      <c r="H1010" s="251">
        <v>4744093</v>
      </c>
      <c r="I1010" s="184" t="e">
        <f>VLOOKUP(LEFT(C1010,6),#REF!,3,0)</f>
        <v>#REF!</v>
      </c>
    </row>
    <row r="1011" spans="1:9" ht="13.2" x14ac:dyDescent="0.25">
      <c r="A1011" s="176">
        <f t="shared" si="18"/>
        <v>4775658.7415746115</v>
      </c>
      <c r="B1011" s="251" t="s">
        <v>961</v>
      </c>
      <c r="C1011" s="257" t="s">
        <v>380</v>
      </c>
      <c r="D1011" s="251" t="s">
        <v>700</v>
      </c>
      <c r="E1011" s="251" t="s">
        <v>701</v>
      </c>
      <c r="F1011" s="251" t="s">
        <v>276</v>
      </c>
      <c r="G1011" s="251">
        <v>548177</v>
      </c>
      <c r="H1011" s="251">
        <v>4744093</v>
      </c>
      <c r="I1011" s="184" t="e">
        <f>VLOOKUP(LEFT(C1011,6),#REF!,3,0)</f>
        <v>#REF!</v>
      </c>
    </row>
    <row r="1012" spans="1:9" ht="13.2" x14ac:dyDescent="0.25">
      <c r="A1012" s="176">
        <f t="shared" si="18"/>
        <v>4775658.7415746115</v>
      </c>
      <c r="B1012" s="251" t="s">
        <v>961</v>
      </c>
      <c r="C1012" s="257" t="s">
        <v>381</v>
      </c>
      <c r="D1012" s="251" t="s">
        <v>700</v>
      </c>
      <c r="E1012" s="251" t="s">
        <v>701</v>
      </c>
      <c r="F1012" s="251" t="s">
        <v>276</v>
      </c>
      <c r="G1012" s="251">
        <v>548177</v>
      </c>
      <c r="H1012" s="251">
        <v>4744093</v>
      </c>
      <c r="I1012" s="184" t="e">
        <f>VLOOKUP(LEFT(C1012,6),#REF!,3,0)</f>
        <v>#REF!</v>
      </c>
    </row>
    <row r="1013" spans="1:9" ht="13.2" x14ac:dyDescent="0.25">
      <c r="A1013" s="176">
        <f t="shared" si="18"/>
        <v>4775658.7415746115</v>
      </c>
      <c r="B1013" s="251" t="s">
        <v>961</v>
      </c>
      <c r="C1013" s="257" t="s">
        <v>367</v>
      </c>
      <c r="D1013" s="251" t="s">
        <v>700</v>
      </c>
      <c r="E1013" s="251" t="s">
        <v>701</v>
      </c>
      <c r="F1013" s="251" t="s">
        <v>276</v>
      </c>
      <c r="G1013" s="251">
        <v>548177</v>
      </c>
      <c r="H1013" s="251">
        <v>4744093</v>
      </c>
      <c r="I1013" s="184" t="e">
        <f>VLOOKUP(LEFT(C1013,6),#REF!,3,0)</f>
        <v>#REF!</v>
      </c>
    </row>
    <row r="1014" spans="1:9" ht="13.2" x14ac:dyDescent="0.25">
      <c r="A1014" s="176">
        <f t="shared" si="18"/>
        <v>4784355.4556986047</v>
      </c>
      <c r="B1014" s="251" t="s">
        <v>962</v>
      </c>
      <c r="C1014" s="257" t="s">
        <v>393</v>
      </c>
      <c r="D1014" s="251" t="s">
        <v>702</v>
      </c>
      <c r="E1014" s="251" t="s">
        <v>341</v>
      </c>
      <c r="F1014" s="251" t="s">
        <v>276</v>
      </c>
      <c r="G1014" s="251">
        <v>528893</v>
      </c>
      <c r="H1014" s="251">
        <v>4755032</v>
      </c>
      <c r="I1014" s="184" t="e">
        <f>VLOOKUP(LEFT(C1014,6),#REF!,3,0)</f>
        <v>#REF!</v>
      </c>
    </row>
    <row r="1015" spans="1:9" ht="13.2" x14ac:dyDescent="0.25">
      <c r="A1015" s="176">
        <f t="shared" si="18"/>
        <v>4784355.4556986047</v>
      </c>
      <c r="B1015" s="251" t="s">
        <v>962</v>
      </c>
      <c r="C1015" s="257" t="s">
        <v>394</v>
      </c>
      <c r="D1015" s="251" t="s">
        <v>702</v>
      </c>
      <c r="E1015" s="251" t="s">
        <v>341</v>
      </c>
      <c r="F1015" s="251" t="s">
        <v>276</v>
      </c>
      <c r="G1015" s="251">
        <v>528893</v>
      </c>
      <c r="H1015" s="251">
        <v>4755032</v>
      </c>
      <c r="I1015" s="184" t="e">
        <f>VLOOKUP(LEFT(C1015,6),#REF!,3,0)</f>
        <v>#REF!</v>
      </c>
    </row>
    <row r="1016" spans="1:9" ht="13.2" x14ac:dyDescent="0.25">
      <c r="A1016" s="176">
        <f t="shared" si="18"/>
        <v>4784355.4556986047</v>
      </c>
      <c r="B1016" s="251" t="s">
        <v>962</v>
      </c>
      <c r="C1016" s="257" t="s">
        <v>220</v>
      </c>
      <c r="D1016" s="251" t="s">
        <v>702</v>
      </c>
      <c r="E1016" s="251" t="s">
        <v>341</v>
      </c>
      <c r="F1016" s="251" t="s">
        <v>276</v>
      </c>
      <c r="G1016" s="251">
        <v>528893</v>
      </c>
      <c r="H1016" s="251">
        <v>4755032</v>
      </c>
      <c r="I1016" s="184" t="e">
        <f>VLOOKUP(LEFT(C1016,6),#REF!,3,0)</f>
        <v>#REF!</v>
      </c>
    </row>
    <row r="1017" spans="1:9" ht="13.2" x14ac:dyDescent="0.25">
      <c r="A1017" s="176">
        <f t="shared" si="18"/>
        <v>4784355.4556986047</v>
      </c>
      <c r="B1017" s="251" t="s">
        <v>962</v>
      </c>
      <c r="C1017" s="257" t="s">
        <v>221</v>
      </c>
      <c r="D1017" s="251" t="s">
        <v>702</v>
      </c>
      <c r="E1017" s="251" t="s">
        <v>341</v>
      </c>
      <c r="F1017" s="251" t="s">
        <v>276</v>
      </c>
      <c r="G1017" s="251">
        <v>528893</v>
      </c>
      <c r="H1017" s="251">
        <v>4755032</v>
      </c>
      <c r="I1017" s="184" t="e">
        <f>VLOOKUP(LEFT(C1017,6),#REF!,3,0)</f>
        <v>#REF!</v>
      </c>
    </row>
    <row r="1018" spans="1:9" ht="13.2" x14ac:dyDescent="0.25">
      <c r="A1018" s="176">
        <f t="shared" si="18"/>
        <v>4784355.4556986047</v>
      </c>
      <c r="B1018" s="251" t="s">
        <v>962</v>
      </c>
      <c r="C1018" s="257" t="s">
        <v>222</v>
      </c>
      <c r="D1018" s="251" t="s">
        <v>702</v>
      </c>
      <c r="E1018" s="251" t="s">
        <v>341</v>
      </c>
      <c r="F1018" s="251" t="s">
        <v>276</v>
      </c>
      <c r="G1018" s="251">
        <v>528893</v>
      </c>
      <c r="H1018" s="251">
        <v>4755032</v>
      </c>
      <c r="I1018" s="184" t="e">
        <f>VLOOKUP(LEFT(C1018,6),#REF!,3,0)</f>
        <v>#REF!</v>
      </c>
    </row>
    <row r="1019" spans="1:9" ht="13.2" x14ac:dyDescent="0.25">
      <c r="A1019" s="176">
        <f t="shared" si="18"/>
        <v>4784355.4556986047</v>
      </c>
      <c r="B1019" s="251" t="s">
        <v>962</v>
      </c>
      <c r="C1019" s="257" t="s">
        <v>223</v>
      </c>
      <c r="D1019" s="251" t="s">
        <v>702</v>
      </c>
      <c r="E1019" s="251" t="s">
        <v>341</v>
      </c>
      <c r="F1019" s="251" t="s">
        <v>276</v>
      </c>
      <c r="G1019" s="251">
        <v>528893</v>
      </c>
      <c r="H1019" s="251">
        <v>4755032</v>
      </c>
      <c r="I1019" s="184" t="e">
        <f>VLOOKUP(LEFT(C1019,6),#REF!,3,0)</f>
        <v>#REF!</v>
      </c>
    </row>
    <row r="1020" spans="1:9" ht="13.2" x14ac:dyDescent="0.25">
      <c r="A1020" s="176">
        <f t="shared" si="18"/>
        <v>4784355.4556986047</v>
      </c>
      <c r="B1020" s="251" t="s">
        <v>962</v>
      </c>
      <c r="C1020" s="257" t="s">
        <v>224</v>
      </c>
      <c r="D1020" s="251" t="s">
        <v>702</v>
      </c>
      <c r="E1020" s="251" t="s">
        <v>341</v>
      </c>
      <c r="F1020" s="251" t="s">
        <v>276</v>
      </c>
      <c r="G1020" s="251">
        <v>528893</v>
      </c>
      <c r="H1020" s="251">
        <v>4755032</v>
      </c>
      <c r="I1020" s="184" t="e">
        <f>VLOOKUP(LEFT(C1020,6),#REF!,3,0)</f>
        <v>#REF!</v>
      </c>
    </row>
    <row r="1021" spans="1:9" ht="13.2" x14ac:dyDescent="0.25">
      <c r="A1021" s="176">
        <f t="shared" si="18"/>
        <v>4784355.4556986047</v>
      </c>
      <c r="B1021" s="251" t="s">
        <v>962</v>
      </c>
      <c r="C1021" s="257" t="s">
        <v>225</v>
      </c>
      <c r="D1021" s="251" t="s">
        <v>702</v>
      </c>
      <c r="E1021" s="251" t="s">
        <v>341</v>
      </c>
      <c r="F1021" s="251" t="s">
        <v>276</v>
      </c>
      <c r="G1021" s="251">
        <v>528893</v>
      </c>
      <c r="H1021" s="251">
        <v>4755032</v>
      </c>
      <c r="I1021" s="184" t="e">
        <f>VLOOKUP(LEFT(C1021,6),#REF!,3,0)</f>
        <v>#REF!</v>
      </c>
    </row>
    <row r="1022" spans="1:9" ht="13.2" x14ac:dyDescent="0.25">
      <c r="A1022" s="176">
        <f t="shared" si="18"/>
        <v>4784355.4556986047</v>
      </c>
      <c r="B1022" s="251" t="s">
        <v>962</v>
      </c>
      <c r="C1022" s="257" t="s">
        <v>226</v>
      </c>
      <c r="D1022" s="251" t="s">
        <v>702</v>
      </c>
      <c r="E1022" s="251" t="s">
        <v>341</v>
      </c>
      <c r="F1022" s="251" t="s">
        <v>276</v>
      </c>
      <c r="G1022" s="251">
        <v>528893</v>
      </c>
      <c r="H1022" s="251">
        <v>4755032</v>
      </c>
      <c r="I1022" s="184" t="e">
        <f>VLOOKUP(LEFT(C1022,6),#REF!,3,0)</f>
        <v>#REF!</v>
      </c>
    </row>
    <row r="1023" spans="1:9" ht="13.2" x14ac:dyDescent="0.25">
      <c r="A1023" s="176">
        <f t="shared" si="18"/>
        <v>4784355.4556986047</v>
      </c>
      <c r="B1023" s="251" t="s">
        <v>962</v>
      </c>
      <c r="C1023" s="257" t="s">
        <v>365</v>
      </c>
      <c r="D1023" s="251" t="s">
        <v>702</v>
      </c>
      <c r="E1023" s="251" t="s">
        <v>341</v>
      </c>
      <c r="F1023" s="251" t="s">
        <v>276</v>
      </c>
      <c r="G1023" s="251">
        <v>528893</v>
      </c>
      <c r="H1023" s="251">
        <v>4755032</v>
      </c>
      <c r="I1023" s="184" t="e">
        <f>VLOOKUP(LEFT(C1023,6),#REF!,3,0)</f>
        <v>#REF!</v>
      </c>
    </row>
    <row r="1024" spans="1:9" ht="13.2" x14ac:dyDescent="0.25">
      <c r="A1024" s="176">
        <f t="shared" ref="A1024:A1087" si="19">SQRT((G1024-G$2)^2+(H1024-H$2)^2)</f>
        <v>4784355.4556986047</v>
      </c>
      <c r="B1024" s="251" t="s">
        <v>962</v>
      </c>
      <c r="C1024" s="257" t="s">
        <v>366</v>
      </c>
      <c r="D1024" s="251" t="s">
        <v>702</v>
      </c>
      <c r="E1024" s="251" t="s">
        <v>341</v>
      </c>
      <c r="F1024" s="251" t="s">
        <v>276</v>
      </c>
      <c r="G1024" s="251">
        <v>528893</v>
      </c>
      <c r="H1024" s="251">
        <v>4755032</v>
      </c>
      <c r="I1024" s="184" t="e">
        <f>VLOOKUP(LEFT(C1024,6),#REF!,3,0)</f>
        <v>#REF!</v>
      </c>
    </row>
    <row r="1025" spans="1:9" ht="13.2" x14ac:dyDescent="0.25">
      <c r="A1025" s="176">
        <f t="shared" si="19"/>
        <v>4784355.4556986047</v>
      </c>
      <c r="B1025" s="251" t="s">
        <v>962</v>
      </c>
      <c r="C1025" s="257" t="s">
        <v>380</v>
      </c>
      <c r="D1025" s="251" t="s">
        <v>702</v>
      </c>
      <c r="E1025" s="251" t="s">
        <v>341</v>
      </c>
      <c r="F1025" s="251" t="s">
        <v>276</v>
      </c>
      <c r="G1025" s="251">
        <v>528893</v>
      </c>
      <c r="H1025" s="251">
        <v>4755032</v>
      </c>
      <c r="I1025" s="184" t="e">
        <f>VLOOKUP(LEFT(C1025,6),#REF!,3,0)</f>
        <v>#REF!</v>
      </c>
    </row>
    <row r="1026" spans="1:9" ht="13.2" x14ac:dyDescent="0.25">
      <c r="A1026" s="176">
        <f t="shared" si="19"/>
        <v>4784355.4556986047</v>
      </c>
      <c r="B1026" s="251" t="s">
        <v>962</v>
      </c>
      <c r="C1026" s="257" t="s">
        <v>381</v>
      </c>
      <c r="D1026" s="251" t="s">
        <v>702</v>
      </c>
      <c r="E1026" s="251" t="s">
        <v>341</v>
      </c>
      <c r="F1026" s="251" t="s">
        <v>276</v>
      </c>
      <c r="G1026" s="251">
        <v>528893</v>
      </c>
      <c r="H1026" s="251">
        <v>4755032</v>
      </c>
      <c r="I1026" s="184" t="e">
        <f>VLOOKUP(LEFT(C1026,6),#REF!,3,0)</f>
        <v>#REF!</v>
      </c>
    </row>
    <row r="1027" spans="1:9" ht="13.2" x14ac:dyDescent="0.25">
      <c r="A1027" s="176">
        <f t="shared" si="19"/>
        <v>4784355.4556986047</v>
      </c>
      <c r="B1027" s="251" t="s">
        <v>962</v>
      </c>
      <c r="C1027" s="257" t="s">
        <v>367</v>
      </c>
      <c r="D1027" s="251" t="s">
        <v>702</v>
      </c>
      <c r="E1027" s="251" t="s">
        <v>341</v>
      </c>
      <c r="F1027" s="251" t="s">
        <v>276</v>
      </c>
      <c r="G1027" s="251">
        <v>528893</v>
      </c>
      <c r="H1027" s="251">
        <v>4755032</v>
      </c>
      <c r="I1027" s="184" t="e">
        <f>VLOOKUP(LEFT(C1027,6),#REF!,3,0)</f>
        <v>#REF!</v>
      </c>
    </row>
    <row r="1028" spans="1:9" ht="13.2" x14ac:dyDescent="0.25">
      <c r="A1028" s="176">
        <f t="shared" si="19"/>
        <v>4809349.2936207075</v>
      </c>
      <c r="B1028" s="251" t="s">
        <v>963</v>
      </c>
      <c r="C1028" s="257" t="s">
        <v>703</v>
      </c>
      <c r="D1028" s="251" t="s">
        <v>704</v>
      </c>
      <c r="E1028" s="251" t="s">
        <v>705</v>
      </c>
      <c r="F1028" s="251" t="s">
        <v>268</v>
      </c>
      <c r="G1028" s="251">
        <v>531455</v>
      </c>
      <c r="H1028" s="251">
        <v>4779895</v>
      </c>
      <c r="I1028" s="184" t="e">
        <f>VLOOKUP(LEFT(C1028,6),#REF!,3,0)</f>
        <v>#REF!</v>
      </c>
    </row>
    <row r="1029" spans="1:9" ht="13.2" x14ac:dyDescent="0.25">
      <c r="A1029" s="176">
        <f t="shared" si="19"/>
        <v>4809349.2936207075</v>
      </c>
      <c r="B1029" s="251" t="s">
        <v>963</v>
      </c>
      <c r="C1029" s="257" t="s">
        <v>690</v>
      </c>
      <c r="D1029" s="251" t="s">
        <v>704</v>
      </c>
      <c r="E1029" s="251" t="s">
        <v>705</v>
      </c>
      <c r="F1029" s="251" t="s">
        <v>268</v>
      </c>
      <c r="G1029" s="251">
        <v>531455</v>
      </c>
      <c r="H1029" s="251">
        <v>4779895</v>
      </c>
      <c r="I1029" s="184" t="e">
        <f>VLOOKUP(LEFT(C1029,6),#REF!,3,0)</f>
        <v>#REF!</v>
      </c>
    </row>
    <row r="1030" spans="1:9" ht="13.2" x14ac:dyDescent="0.25">
      <c r="A1030" s="176">
        <f t="shared" si="19"/>
        <v>4809349.2936207075</v>
      </c>
      <c r="B1030" s="251" t="s">
        <v>963</v>
      </c>
      <c r="C1030" s="257" t="s">
        <v>706</v>
      </c>
      <c r="D1030" s="251" t="s">
        <v>704</v>
      </c>
      <c r="E1030" s="251" t="s">
        <v>705</v>
      </c>
      <c r="F1030" s="251" t="s">
        <v>268</v>
      </c>
      <c r="G1030" s="251">
        <v>531455</v>
      </c>
      <c r="H1030" s="251">
        <v>4779895</v>
      </c>
      <c r="I1030" s="184" t="e">
        <f>VLOOKUP(LEFT(C1030,6),#REF!,3,0)</f>
        <v>#REF!</v>
      </c>
    </row>
    <row r="1031" spans="1:9" ht="13.2" x14ac:dyDescent="0.25">
      <c r="A1031" s="176">
        <f t="shared" si="19"/>
        <v>4809349.2936207075</v>
      </c>
      <c r="B1031" s="251" t="s">
        <v>963</v>
      </c>
      <c r="C1031" s="257" t="s">
        <v>418</v>
      </c>
      <c r="D1031" s="251" t="s">
        <v>704</v>
      </c>
      <c r="E1031" s="251" t="s">
        <v>705</v>
      </c>
      <c r="F1031" s="251" t="s">
        <v>268</v>
      </c>
      <c r="G1031" s="251">
        <v>531455</v>
      </c>
      <c r="H1031" s="251">
        <v>4779895</v>
      </c>
      <c r="I1031" s="184" t="e">
        <f>VLOOKUP(LEFT(C1031,6),#REF!,3,0)</f>
        <v>#REF!</v>
      </c>
    </row>
    <row r="1032" spans="1:9" ht="13.2" x14ac:dyDescent="0.25">
      <c r="A1032" s="176">
        <f t="shared" si="19"/>
        <v>4809349.2936207075</v>
      </c>
      <c r="B1032" s="251" t="s">
        <v>963</v>
      </c>
      <c r="C1032" s="257" t="s">
        <v>420</v>
      </c>
      <c r="D1032" s="251" t="s">
        <v>704</v>
      </c>
      <c r="E1032" s="251" t="s">
        <v>705</v>
      </c>
      <c r="F1032" s="251" t="s">
        <v>268</v>
      </c>
      <c r="G1032" s="251">
        <v>531455</v>
      </c>
      <c r="H1032" s="251">
        <v>4779895</v>
      </c>
      <c r="I1032" s="184" t="e">
        <f>VLOOKUP(LEFT(C1032,6),#REF!,3,0)</f>
        <v>#REF!</v>
      </c>
    </row>
    <row r="1033" spans="1:9" ht="13.2" x14ac:dyDescent="0.25">
      <c r="A1033" s="176">
        <f t="shared" si="19"/>
        <v>4809349.2936207075</v>
      </c>
      <c r="B1033" s="251" t="s">
        <v>963</v>
      </c>
      <c r="C1033" s="257" t="s">
        <v>360</v>
      </c>
      <c r="D1033" s="251" t="s">
        <v>704</v>
      </c>
      <c r="E1033" s="251" t="s">
        <v>705</v>
      </c>
      <c r="F1033" s="251" t="s">
        <v>268</v>
      </c>
      <c r="G1033" s="251">
        <v>531455</v>
      </c>
      <c r="H1033" s="251">
        <v>4779895</v>
      </c>
      <c r="I1033" s="184" t="e">
        <f>VLOOKUP(LEFT(C1033,6),#REF!,3,0)</f>
        <v>#REF!</v>
      </c>
    </row>
    <row r="1034" spans="1:9" ht="13.2" x14ac:dyDescent="0.25">
      <c r="A1034" s="176">
        <f t="shared" si="19"/>
        <v>4809349.2936207075</v>
      </c>
      <c r="B1034" s="251" t="s">
        <v>963</v>
      </c>
      <c r="C1034" s="257" t="s">
        <v>432</v>
      </c>
      <c r="D1034" s="251" t="s">
        <v>704</v>
      </c>
      <c r="E1034" s="251" t="s">
        <v>705</v>
      </c>
      <c r="F1034" s="251" t="s">
        <v>268</v>
      </c>
      <c r="G1034" s="251">
        <v>531455</v>
      </c>
      <c r="H1034" s="251">
        <v>4779895</v>
      </c>
      <c r="I1034" s="184" t="e">
        <f>VLOOKUP(LEFT(C1034,6),#REF!,3,0)</f>
        <v>#REF!</v>
      </c>
    </row>
    <row r="1035" spans="1:9" ht="13.2" x14ac:dyDescent="0.25">
      <c r="A1035" s="176">
        <f t="shared" si="19"/>
        <v>4809349.2936207075</v>
      </c>
      <c r="B1035" s="251" t="s">
        <v>963</v>
      </c>
      <c r="C1035" s="257" t="s">
        <v>433</v>
      </c>
      <c r="D1035" s="251" t="s">
        <v>704</v>
      </c>
      <c r="E1035" s="251" t="s">
        <v>705</v>
      </c>
      <c r="F1035" s="251" t="s">
        <v>268</v>
      </c>
      <c r="G1035" s="251">
        <v>531455</v>
      </c>
      <c r="H1035" s="251">
        <v>4779895</v>
      </c>
      <c r="I1035" s="184" t="e">
        <f>VLOOKUP(LEFT(C1035,6),#REF!,3,0)</f>
        <v>#REF!</v>
      </c>
    </row>
    <row r="1036" spans="1:9" ht="13.2" x14ac:dyDescent="0.25">
      <c r="A1036" s="176">
        <f t="shared" si="19"/>
        <v>4809349.2936207075</v>
      </c>
      <c r="B1036" s="251" t="s">
        <v>963</v>
      </c>
      <c r="C1036" s="257" t="s">
        <v>434</v>
      </c>
      <c r="D1036" s="251" t="s">
        <v>704</v>
      </c>
      <c r="E1036" s="251" t="s">
        <v>705</v>
      </c>
      <c r="F1036" s="251" t="s">
        <v>268</v>
      </c>
      <c r="G1036" s="251">
        <v>531455</v>
      </c>
      <c r="H1036" s="251">
        <v>4779895</v>
      </c>
      <c r="I1036" s="184" t="e">
        <f>VLOOKUP(LEFT(C1036,6),#REF!,3,0)</f>
        <v>#REF!</v>
      </c>
    </row>
    <row r="1037" spans="1:9" ht="13.2" x14ac:dyDescent="0.25">
      <c r="A1037" s="176">
        <f t="shared" si="19"/>
        <v>4809349.2936207075</v>
      </c>
      <c r="B1037" s="251" t="s">
        <v>963</v>
      </c>
      <c r="C1037" s="257" t="s">
        <v>363</v>
      </c>
      <c r="D1037" s="251" t="s">
        <v>704</v>
      </c>
      <c r="E1037" s="251" t="s">
        <v>705</v>
      </c>
      <c r="F1037" s="251" t="s">
        <v>268</v>
      </c>
      <c r="G1037" s="251">
        <v>531455</v>
      </c>
      <c r="H1037" s="251">
        <v>4779895</v>
      </c>
      <c r="I1037" s="184" t="e">
        <f>VLOOKUP(LEFT(C1037,6),#REF!,3,0)</f>
        <v>#REF!</v>
      </c>
    </row>
    <row r="1038" spans="1:9" ht="13.2" x14ac:dyDescent="0.25">
      <c r="A1038" s="176">
        <f t="shared" si="19"/>
        <v>4809349.2936207075</v>
      </c>
      <c r="B1038" s="251" t="s">
        <v>963</v>
      </c>
      <c r="C1038" s="257" t="s">
        <v>437</v>
      </c>
      <c r="D1038" s="251" t="s">
        <v>704</v>
      </c>
      <c r="E1038" s="251" t="s">
        <v>705</v>
      </c>
      <c r="F1038" s="251" t="s">
        <v>268</v>
      </c>
      <c r="G1038" s="251">
        <v>531455</v>
      </c>
      <c r="H1038" s="251">
        <v>4779895</v>
      </c>
      <c r="I1038" s="184" t="e">
        <f>VLOOKUP(LEFT(C1038,6),#REF!,3,0)</f>
        <v>#REF!</v>
      </c>
    </row>
    <row r="1039" spans="1:9" ht="13.2" x14ac:dyDescent="0.25">
      <c r="A1039" s="176">
        <f t="shared" si="19"/>
        <v>4809349.2936207075</v>
      </c>
      <c r="B1039" s="251" t="s">
        <v>963</v>
      </c>
      <c r="C1039" s="257" t="s">
        <v>364</v>
      </c>
      <c r="D1039" s="251" t="s">
        <v>704</v>
      </c>
      <c r="E1039" s="251" t="s">
        <v>705</v>
      </c>
      <c r="F1039" s="251" t="s">
        <v>268</v>
      </c>
      <c r="G1039" s="251">
        <v>531455</v>
      </c>
      <c r="H1039" s="251">
        <v>4779895</v>
      </c>
      <c r="I1039" s="184" t="e">
        <f>VLOOKUP(LEFT(C1039,6),#REF!,3,0)</f>
        <v>#REF!</v>
      </c>
    </row>
    <row r="1040" spans="1:9" ht="13.2" x14ac:dyDescent="0.25">
      <c r="A1040" s="176">
        <f t="shared" si="19"/>
        <v>4809349.2936207075</v>
      </c>
      <c r="B1040" s="251" t="s">
        <v>963</v>
      </c>
      <c r="C1040" s="257" t="s">
        <v>393</v>
      </c>
      <c r="D1040" s="251" t="s">
        <v>704</v>
      </c>
      <c r="E1040" s="251" t="s">
        <v>705</v>
      </c>
      <c r="F1040" s="251" t="s">
        <v>268</v>
      </c>
      <c r="G1040" s="251">
        <v>531455</v>
      </c>
      <c r="H1040" s="251">
        <v>4779895</v>
      </c>
      <c r="I1040" s="184" t="e">
        <f>VLOOKUP(LEFT(C1040,6),#REF!,3,0)</f>
        <v>#REF!</v>
      </c>
    </row>
    <row r="1041" spans="1:9" ht="13.2" x14ac:dyDescent="0.25">
      <c r="A1041" s="176">
        <f t="shared" si="19"/>
        <v>4809349.2936207075</v>
      </c>
      <c r="B1041" s="251" t="s">
        <v>963</v>
      </c>
      <c r="C1041" s="257" t="s">
        <v>394</v>
      </c>
      <c r="D1041" s="251" t="s">
        <v>704</v>
      </c>
      <c r="E1041" s="251" t="s">
        <v>705</v>
      </c>
      <c r="F1041" s="251" t="s">
        <v>268</v>
      </c>
      <c r="G1041" s="251">
        <v>531455</v>
      </c>
      <c r="H1041" s="251">
        <v>4779895</v>
      </c>
      <c r="I1041" s="184" t="e">
        <f>VLOOKUP(LEFT(C1041,6),#REF!,3,0)</f>
        <v>#REF!</v>
      </c>
    </row>
    <row r="1042" spans="1:9" ht="13.2" x14ac:dyDescent="0.25">
      <c r="A1042" s="176">
        <f t="shared" si="19"/>
        <v>4809349.2936207075</v>
      </c>
      <c r="B1042" s="251" t="s">
        <v>963</v>
      </c>
      <c r="C1042" s="257" t="s">
        <v>220</v>
      </c>
      <c r="D1042" s="251" t="s">
        <v>704</v>
      </c>
      <c r="E1042" s="251" t="s">
        <v>705</v>
      </c>
      <c r="F1042" s="251" t="s">
        <v>268</v>
      </c>
      <c r="G1042" s="251">
        <v>531455</v>
      </c>
      <c r="H1042" s="251">
        <v>4779895</v>
      </c>
      <c r="I1042" s="184" t="e">
        <f>VLOOKUP(LEFT(C1042,6),#REF!,3,0)</f>
        <v>#REF!</v>
      </c>
    </row>
    <row r="1043" spans="1:9" ht="13.2" x14ac:dyDescent="0.25">
      <c r="A1043" s="176">
        <f t="shared" si="19"/>
        <v>4809349.2936207075</v>
      </c>
      <c r="B1043" s="251" t="s">
        <v>963</v>
      </c>
      <c r="C1043" s="257" t="s">
        <v>221</v>
      </c>
      <c r="D1043" s="251" t="s">
        <v>704</v>
      </c>
      <c r="E1043" s="251" t="s">
        <v>705</v>
      </c>
      <c r="F1043" s="251" t="s">
        <v>268</v>
      </c>
      <c r="G1043" s="251">
        <v>531455</v>
      </c>
      <c r="H1043" s="251">
        <v>4779895</v>
      </c>
      <c r="I1043" s="184" t="e">
        <f>VLOOKUP(LEFT(C1043,6),#REF!,3,0)</f>
        <v>#REF!</v>
      </c>
    </row>
    <row r="1044" spans="1:9" ht="13.2" x14ac:dyDescent="0.25">
      <c r="A1044" s="176">
        <f t="shared" si="19"/>
        <v>4809349.2936207075</v>
      </c>
      <c r="B1044" s="251" t="s">
        <v>963</v>
      </c>
      <c r="C1044" s="257" t="s">
        <v>222</v>
      </c>
      <c r="D1044" s="251" t="s">
        <v>704</v>
      </c>
      <c r="E1044" s="251" t="s">
        <v>705</v>
      </c>
      <c r="F1044" s="251" t="s">
        <v>268</v>
      </c>
      <c r="G1044" s="251">
        <v>531455</v>
      </c>
      <c r="H1044" s="251">
        <v>4779895</v>
      </c>
      <c r="I1044" s="184" t="e">
        <f>VLOOKUP(LEFT(C1044,6),#REF!,3,0)</f>
        <v>#REF!</v>
      </c>
    </row>
    <row r="1045" spans="1:9" ht="13.2" x14ac:dyDescent="0.25">
      <c r="A1045" s="176">
        <f t="shared" si="19"/>
        <v>4809349.2936207075</v>
      </c>
      <c r="B1045" s="251" t="s">
        <v>963</v>
      </c>
      <c r="C1045" s="257" t="s">
        <v>223</v>
      </c>
      <c r="D1045" s="251" t="s">
        <v>704</v>
      </c>
      <c r="E1045" s="251" t="s">
        <v>705</v>
      </c>
      <c r="F1045" s="251" t="s">
        <v>268</v>
      </c>
      <c r="G1045" s="251">
        <v>531455</v>
      </c>
      <c r="H1045" s="251">
        <v>4779895</v>
      </c>
      <c r="I1045" s="184" t="e">
        <f>VLOOKUP(LEFT(C1045,6),#REF!,3,0)</f>
        <v>#REF!</v>
      </c>
    </row>
    <row r="1046" spans="1:9" ht="13.2" x14ac:dyDescent="0.25">
      <c r="A1046" s="176">
        <f t="shared" si="19"/>
        <v>4809349.2936207075</v>
      </c>
      <c r="B1046" s="251" t="s">
        <v>963</v>
      </c>
      <c r="C1046" s="257" t="s">
        <v>224</v>
      </c>
      <c r="D1046" s="251" t="s">
        <v>704</v>
      </c>
      <c r="E1046" s="251" t="s">
        <v>705</v>
      </c>
      <c r="F1046" s="251" t="s">
        <v>268</v>
      </c>
      <c r="G1046" s="251">
        <v>531455</v>
      </c>
      <c r="H1046" s="251">
        <v>4779895</v>
      </c>
      <c r="I1046" s="184" t="e">
        <f>VLOOKUP(LEFT(C1046,6),#REF!,3,0)</f>
        <v>#REF!</v>
      </c>
    </row>
    <row r="1047" spans="1:9" ht="13.2" x14ac:dyDescent="0.25">
      <c r="A1047" s="176">
        <f t="shared" si="19"/>
        <v>4809349.2936207075</v>
      </c>
      <c r="B1047" s="251" t="s">
        <v>963</v>
      </c>
      <c r="C1047" s="257" t="s">
        <v>225</v>
      </c>
      <c r="D1047" s="251" t="s">
        <v>704</v>
      </c>
      <c r="E1047" s="251" t="s">
        <v>705</v>
      </c>
      <c r="F1047" s="251" t="s">
        <v>268</v>
      </c>
      <c r="G1047" s="251">
        <v>531455</v>
      </c>
      <c r="H1047" s="251">
        <v>4779895</v>
      </c>
      <c r="I1047" s="184" t="e">
        <f>VLOOKUP(LEFT(C1047,6),#REF!,3,0)</f>
        <v>#REF!</v>
      </c>
    </row>
    <row r="1048" spans="1:9" ht="13.2" x14ac:dyDescent="0.25">
      <c r="A1048" s="176">
        <f t="shared" si="19"/>
        <v>4809349.2936207075</v>
      </c>
      <c r="B1048" s="251" t="s">
        <v>963</v>
      </c>
      <c r="C1048" s="257" t="s">
        <v>226</v>
      </c>
      <c r="D1048" s="251" t="s">
        <v>704</v>
      </c>
      <c r="E1048" s="251" t="s">
        <v>705</v>
      </c>
      <c r="F1048" s="251" t="s">
        <v>268</v>
      </c>
      <c r="G1048" s="251">
        <v>531455</v>
      </c>
      <c r="H1048" s="251">
        <v>4779895</v>
      </c>
      <c r="I1048" s="184" t="e">
        <f>VLOOKUP(LEFT(C1048,6),#REF!,3,0)</f>
        <v>#REF!</v>
      </c>
    </row>
    <row r="1049" spans="1:9" ht="13.2" x14ac:dyDescent="0.25">
      <c r="A1049" s="176">
        <f t="shared" si="19"/>
        <v>4809349.2936207075</v>
      </c>
      <c r="B1049" s="251" t="s">
        <v>963</v>
      </c>
      <c r="C1049" s="257" t="s">
        <v>390</v>
      </c>
      <c r="D1049" s="251" t="s">
        <v>704</v>
      </c>
      <c r="E1049" s="251" t="s">
        <v>705</v>
      </c>
      <c r="F1049" s="251" t="s">
        <v>268</v>
      </c>
      <c r="G1049" s="251">
        <v>531455</v>
      </c>
      <c r="H1049" s="251">
        <v>4779895</v>
      </c>
      <c r="I1049" s="184" t="e">
        <f>VLOOKUP(LEFT(C1049,6),#REF!,3,0)</f>
        <v>#REF!</v>
      </c>
    </row>
    <row r="1050" spans="1:9" ht="13.2" x14ac:dyDescent="0.25">
      <c r="A1050" s="176">
        <f t="shared" si="19"/>
        <v>4809349.2936207075</v>
      </c>
      <c r="B1050" s="251" t="s">
        <v>963</v>
      </c>
      <c r="C1050" s="257" t="s">
        <v>365</v>
      </c>
      <c r="D1050" s="251" t="s">
        <v>704</v>
      </c>
      <c r="E1050" s="251" t="s">
        <v>705</v>
      </c>
      <c r="F1050" s="251" t="s">
        <v>268</v>
      </c>
      <c r="G1050" s="251">
        <v>531455</v>
      </c>
      <c r="H1050" s="251">
        <v>4779895</v>
      </c>
      <c r="I1050" s="184" t="e">
        <f>VLOOKUP(LEFT(C1050,6),#REF!,3,0)</f>
        <v>#REF!</v>
      </c>
    </row>
    <row r="1051" spans="1:9" ht="13.2" x14ac:dyDescent="0.25">
      <c r="A1051" s="176">
        <f t="shared" si="19"/>
        <v>4809349.2936207075</v>
      </c>
      <c r="B1051" s="251" t="s">
        <v>963</v>
      </c>
      <c r="C1051" s="257" t="s">
        <v>366</v>
      </c>
      <c r="D1051" s="251" t="s">
        <v>704</v>
      </c>
      <c r="E1051" s="251" t="s">
        <v>705</v>
      </c>
      <c r="F1051" s="251" t="s">
        <v>268</v>
      </c>
      <c r="G1051" s="251">
        <v>531455</v>
      </c>
      <c r="H1051" s="251">
        <v>4779895</v>
      </c>
      <c r="I1051" s="184" t="e">
        <f>VLOOKUP(LEFT(C1051,6),#REF!,3,0)</f>
        <v>#REF!</v>
      </c>
    </row>
    <row r="1052" spans="1:9" ht="13.2" x14ac:dyDescent="0.25">
      <c r="A1052" s="176">
        <f t="shared" si="19"/>
        <v>4809349.2936207075</v>
      </c>
      <c r="B1052" s="251" t="s">
        <v>963</v>
      </c>
      <c r="C1052" s="257" t="s">
        <v>380</v>
      </c>
      <c r="D1052" s="251" t="s">
        <v>704</v>
      </c>
      <c r="E1052" s="251" t="s">
        <v>705</v>
      </c>
      <c r="F1052" s="251" t="s">
        <v>268</v>
      </c>
      <c r="G1052" s="251">
        <v>531455</v>
      </c>
      <c r="H1052" s="251">
        <v>4779895</v>
      </c>
      <c r="I1052" s="184" t="e">
        <f>VLOOKUP(LEFT(C1052,6),#REF!,3,0)</f>
        <v>#REF!</v>
      </c>
    </row>
    <row r="1053" spans="1:9" ht="13.2" x14ac:dyDescent="0.25">
      <c r="A1053" s="176">
        <f t="shared" si="19"/>
        <v>4809349.2936207075</v>
      </c>
      <c r="B1053" s="251" t="s">
        <v>963</v>
      </c>
      <c r="C1053" s="257" t="s">
        <v>381</v>
      </c>
      <c r="D1053" s="251" t="s">
        <v>704</v>
      </c>
      <c r="E1053" s="251" t="s">
        <v>705</v>
      </c>
      <c r="F1053" s="251" t="s">
        <v>268</v>
      </c>
      <c r="G1053" s="251">
        <v>531455</v>
      </c>
      <c r="H1053" s="251">
        <v>4779895</v>
      </c>
      <c r="I1053" s="184" t="e">
        <f>VLOOKUP(LEFT(C1053,6),#REF!,3,0)</f>
        <v>#REF!</v>
      </c>
    </row>
    <row r="1054" spans="1:9" ht="13.2" x14ac:dyDescent="0.25">
      <c r="A1054" s="176">
        <f t="shared" si="19"/>
        <v>4809349.2936207075</v>
      </c>
      <c r="B1054" s="251" t="s">
        <v>963</v>
      </c>
      <c r="C1054" s="257" t="s">
        <v>367</v>
      </c>
      <c r="D1054" s="251" t="s">
        <v>704</v>
      </c>
      <c r="E1054" s="251" t="s">
        <v>705</v>
      </c>
      <c r="F1054" s="251" t="s">
        <v>268</v>
      </c>
      <c r="G1054" s="251">
        <v>531455</v>
      </c>
      <c r="H1054" s="251">
        <v>4779895</v>
      </c>
      <c r="I1054" s="184" t="e">
        <f>VLOOKUP(LEFT(C1054,6),#REF!,3,0)</f>
        <v>#REF!</v>
      </c>
    </row>
    <row r="1055" spans="1:9" ht="13.2" x14ac:dyDescent="0.25">
      <c r="A1055" s="176">
        <f t="shared" si="19"/>
        <v>4812646.9109945102</v>
      </c>
      <c r="B1055" s="251" t="s">
        <v>964</v>
      </c>
      <c r="C1055" s="257" t="s">
        <v>360</v>
      </c>
      <c r="D1055" s="251" t="s">
        <v>707</v>
      </c>
      <c r="E1055" s="251" t="s">
        <v>322</v>
      </c>
      <c r="F1055" s="251" t="s">
        <v>268</v>
      </c>
      <c r="G1055" s="251">
        <v>509052</v>
      </c>
      <c r="H1055" s="251">
        <v>4785649</v>
      </c>
      <c r="I1055" s="184" t="e">
        <f>VLOOKUP(LEFT(C1055,6),#REF!,3,0)</f>
        <v>#REF!</v>
      </c>
    </row>
    <row r="1056" spans="1:9" ht="13.2" x14ac:dyDescent="0.25">
      <c r="A1056" s="176">
        <f t="shared" si="19"/>
        <v>4812646.9109945102</v>
      </c>
      <c r="B1056" s="251" t="s">
        <v>964</v>
      </c>
      <c r="C1056" s="257" t="s">
        <v>432</v>
      </c>
      <c r="D1056" s="251" t="s">
        <v>707</v>
      </c>
      <c r="E1056" s="251" t="s">
        <v>322</v>
      </c>
      <c r="F1056" s="251" t="s">
        <v>268</v>
      </c>
      <c r="G1056" s="251">
        <v>509052</v>
      </c>
      <c r="H1056" s="251">
        <v>4785649</v>
      </c>
      <c r="I1056" s="184" t="e">
        <f>VLOOKUP(LEFT(C1056,6),#REF!,3,0)</f>
        <v>#REF!</v>
      </c>
    </row>
    <row r="1057" spans="1:9" ht="13.2" x14ac:dyDescent="0.25">
      <c r="A1057" s="176">
        <f t="shared" si="19"/>
        <v>4812646.9109945102</v>
      </c>
      <c r="B1057" s="251" t="s">
        <v>964</v>
      </c>
      <c r="C1057" s="257" t="s">
        <v>364</v>
      </c>
      <c r="D1057" s="251" t="s">
        <v>707</v>
      </c>
      <c r="E1057" s="251" t="s">
        <v>322</v>
      </c>
      <c r="F1057" s="251" t="s">
        <v>268</v>
      </c>
      <c r="G1057" s="251">
        <v>509052</v>
      </c>
      <c r="H1057" s="251">
        <v>4785649</v>
      </c>
      <c r="I1057" s="184" t="e">
        <f>VLOOKUP(LEFT(C1057,6),#REF!,3,0)</f>
        <v>#REF!</v>
      </c>
    </row>
    <row r="1058" spans="1:9" ht="13.2" x14ac:dyDescent="0.25">
      <c r="A1058" s="176">
        <f t="shared" si="19"/>
        <v>4812646.9109945102</v>
      </c>
      <c r="B1058" s="251" t="s">
        <v>964</v>
      </c>
      <c r="C1058" s="257" t="s">
        <v>393</v>
      </c>
      <c r="D1058" s="251" t="s">
        <v>707</v>
      </c>
      <c r="E1058" s="251" t="s">
        <v>322</v>
      </c>
      <c r="F1058" s="251" t="s">
        <v>268</v>
      </c>
      <c r="G1058" s="251">
        <v>509052</v>
      </c>
      <c r="H1058" s="251">
        <v>4785649</v>
      </c>
      <c r="I1058" s="184" t="e">
        <f>VLOOKUP(LEFT(C1058,6),#REF!,3,0)</f>
        <v>#REF!</v>
      </c>
    </row>
    <row r="1059" spans="1:9" ht="13.2" x14ac:dyDescent="0.25">
      <c r="A1059" s="176">
        <f t="shared" si="19"/>
        <v>4812646.9109945102</v>
      </c>
      <c r="B1059" s="251" t="s">
        <v>964</v>
      </c>
      <c r="C1059" s="257" t="s">
        <v>224</v>
      </c>
      <c r="D1059" s="251" t="s">
        <v>707</v>
      </c>
      <c r="E1059" s="251" t="s">
        <v>322</v>
      </c>
      <c r="F1059" s="251" t="s">
        <v>268</v>
      </c>
      <c r="G1059" s="251">
        <v>509052</v>
      </c>
      <c r="H1059" s="251">
        <v>4785649</v>
      </c>
      <c r="I1059" s="184" t="e">
        <f>VLOOKUP(LEFT(C1059,6),#REF!,3,0)</f>
        <v>#REF!</v>
      </c>
    </row>
    <row r="1060" spans="1:9" ht="13.2" x14ac:dyDescent="0.25">
      <c r="A1060" s="176">
        <f t="shared" si="19"/>
        <v>4812646.9109945102</v>
      </c>
      <c r="B1060" s="251" t="s">
        <v>964</v>
      </c>
      <c r="C1060" s="257" t="s">
        <v>365</v>
      </c>
      <c r="D1060" s="251" t="s">
        <v>707</v>
      </c>
      <c r="E1060" s="251" t="s">
        <v>322</v>
      </c>
      <c r="F1060" s="251" t="s">
        <v>268</v>
      </c>
      <c r="G1060" s="251">
        <v>509052</v>
      </c>
      <c r="H1060" s="251">
        <v>4785649</v>
      </c>
      <c r="I1060" s="184" t="e">
        <f>VLOOKUP(LEFT(C1060,6),#REF!,3,0)</f>
        <v>#REF!</v>
      </c>
    </row>
    <row r="1061" spans="1:9" ht="13.2" x14ac:dyDescent="0.25">
      <c r="A1061" s="176">
        <f t="shared" si="19"/>
        <v>4812646.9109945102</v>
      </c>
      <c r="B1061" s="251" t="s">
        <v>964</v>
      </c>
      <c r="C1061" s="257" t="s">
        <v>380</v>
      </c>
      <c r="D1061" s="251" t="s">
        <v>707</v>
      </c>
      <c r="E1061" s="251" t="s">
        <v>322</v>
      </c>
      <c r="F1061" s="251" t="s">
        <v>268</v>
      </c>
      <c r="G1061" s="251">
        <v>509052</v>
      </c>
      <c r="H1061" s="251">
        <v>4785649</v>
      </c>
      <c r="I1061" s="184" t="e">
        <f>VLOOKUP(LEFT(C1061,6),#REF!,3,0)</f>
        <v>#REF!</v>
      </c>
    </row>
    <row r="1062" spans="1:9" ht="13.2" x14ac:dyDescent="0.25">
      <c r="A1062" s="176">
        <f t="shared" si="19"/>
        <v>4812646.9109945102</v>
      </c>
      <c r="B1062" s="251" t="s">
        <v>964</v>
      </c>
      <c r="C1062" s="257" t="s">
        <v>367</v>
      </c>
      <c r="D1062" s="251" t="s">
        <v>707</v>
      </c>
      <c r="E1062" s="251" t="s">
        <v>322</v>
      </c>
      <c r="F1062" s="251" t="s">
        <v>268</v>
      </c>
      <c r="G1062" s="251">
        <v>509052</v>
      </c>
      <c r="H1062" s="251">
        <v>4785649</v>
      </c>
      <c r="I1062" s="184" t="e">
        <f>VLOOKUP(LEFT(C1062,6),#REF!,3,0)</f>
        <v>#REF!</v>
      </c>
    </row>
    <row r="1063" spans="1:9" ht="13.2" x14ac:dyDescent="0.25">
      <c r="A1063" s="176">
        <f t="shared" si="19"/>
        <v>4819814.2395288432</v>
      </c>
      <c r="B1063" s="251" t="s">
        <v>965</v>
      </c>
      <c r="C1063" s="257" t="s">
        <v>360</v>
      </c>
      <c r="D1063" s="251" t="s">
        <v>708</v>
      </c>
      <c r="E1063" s="251" t="s">
        <v>709</v>
      </c>
      <c r="F1063" s="251" t="s">
        <v>268</v>
      </c>
      <c r="G1063" s="251">
        <v>505174</v>
      </c>
      <c r="H1063" s="251">
        <v>4793267</v>
      </c>
      <c r="I1063" s="184" t="e">
        <f>VLOOKUP(LEFT(C1063,6),#REF!,3,0)</f>
        <v>#REF!</v>
      </c>
    </row>
    <row r="1064" spans="1:9" ht="13.2" x14ac:dyDescent="0.25">
      <c r="A1064" s="176">
        <f t="shared" si="19"/>
        <v>4819814.2395288432</v>
      </c>
      <c r="B1064" s="251" t="s">
        <v>965</v>
      </c>
      <c r="C1064" s="257" t="s">
        <v>432</v>
      </c>
      <c r="D1064" s="251" t="s">
        <v>708</v>
      </c>
      <c r="E1064" s="251" t="s">
        <v>709</v>
      </c>
      <c r="F1064" s="251" t="s">
        <v>268</v>
      </c>
      <c r="G1064" s="251">
        <v>505174</v>
      </c>
      <c r="H1064" s="251">
        <v>4793267</v>
      </c>
      <c r="I1064" s="184" t="e">
        <f>VLOOKUP(LEFT(C1064,6),#REF!,3,0)</f>
        <v>#REF!</v>
      </c>
    </row>
    <row r="1065" spans="1:9" ht="13.2" x14ac:dyDescent="0.25">
      <c r="A1065" s="176">
        <f t="shared" si="19"/>
        <v>4819814.2395288432</v>
      </c>
      <c r="B1065" s="251" t="s">
        <v>965</v>
      </c>
      <c r="C1065" s="257" t="s">
        <v>433</v>
      </c>
      <c r="D1065" s="251" t="s">
        <v>708</v>
      </c>
      <c r="E1065" s="251" t="s">
        <v>709</v>
      </c>
      <c r="F1065" s="251" t="s">
        <v>268</v>
      </c>
      <c r="G1065" s="251">
        <v>505174</v>
      </c>
      <c r="H1065" s="251">
        <v>4793267</v>
      </c>
      <c r="I1065" s="184" t="e">
        <f>VLOOKUP(LEFT(C1065,6),#REF!,3,0)</f>
        <v>#REF!</v>
      </c>
    </row>
    <row r="1066" spans="1:9" ht="13.2" x14ac:dyDescent="0.25">
      <c r="A1066" s="176">
        <f t="shared" si="19"/>
        <v>4819814.2395288432</v>
      </c>
      <c r="B1066" s="251" t="s">
        <v>965</v>
      </c>
      <c r="C1066" s="257" t="s">
        <v>434</v>
      </c>
      <c r="D1066" s="251" t="s">
        <v>708</v>
      </c>
      <c r="E1066" s="251" t="s">
        <v>709</v>
      </c>
      <c r="F1066" s="251" t="s">
        <v>268</v>
      </c>
      <c r="G1066" s="251">
        <v>505174</v>
      </c>
      <c r="H1066" s="251">
        <v>4793267</v>
      </c>
      <c r="I1066" s="184" t="e">
        <f>VLOOKUP(LEFT(C1066,6),#REF!,3,0)</f>
        <v>#REF!</v>
      </c>
    </row>
    <row r="1067" spans="1:9" ht="13.2" x14ac:dyDescent="0.25">
      <c r="A1067" s="176">
        <f t="shared" si="19"/>
        <v>4819814.2395288432</v>
      </c>
      <c r="B1067" s="251" t="s">
        <v>965</v>
      </c>
      <c r="C1067" s="257" t="s">
        <v>437</v>
      </c>
      <c r="D1067" s="251" t="s">
        <v>708</v>
      </c>
      <c r="E1067" s="251" t="s">
        <v>709</v>
      </c>
      <c r="F1067" s="251" t="s">
        <v>268</v>
      </c>
      <c r="G1067" s="251">
        <v>505174</v>
      </c>
      <c r="H1067" s="251">
        <v>4793267</v>
      </c>
      <c r="I1067" s="184" t="e">
        <f>VLOOKUP(LEFT(C1067,6),#REF!,3,0)</f>
        <v>#REF!</v>
      </c>
    </row>
    <row r="1068" spans="1:9" ht="13.2" x14ac:dyDescent="0.25">
      <c r="A1068" s="176">
        <f t="shared" si="19"/>
        <v>4819814.2395288432</v>
      </c>
      <c r="B1068" s="251" t="s">
        <v>965</v>
      </c>
      <c r="C1068" s="257" t="s">
        <v>364</v>
      </c>
      <c r="D1068" s="251" t="s">
        <v>708</v>
      </c>
      <c r="E1068" s="251" t="s">
        <v>709</v>
      </c>
      <c r="F1068" s="251" t="s">
        <v>268</v>
      </c>
      <c r="G1068" s="251">
        <v>505174</v>
      </c>
      <c r="H1068" s="251">
        <v>4793267</v>
      </c>
      <c r="I1068" s="184" t="e">
        <f>VLOOKUP(LEFT(C1068,6),#REF!,3,0)</f>
        <v>#REF!</v>
      </c>
    </row>
    <row r="1069" spans="1:9" ht="13.2" x14ac:dyDescent="0.25">
      <c r="A1069" s="176">
        <f t="shared" si="19"/>
        <v>4819814.2395288432</v>
      </c>
      <c r="B1069" s="251" t="s">
        <v>965</v>
      </c>
      <c r="C1069" s="257" t="s">
        <v>393</v>
      </c>
      <c r="D1069" s="251" t="s">
        <v>708</v>
      </c>
      <c r="E1069" s="251" t="s">
        <v>709</v>
      </c>
      <c r="F1069" s="251" t="s">
        <v>268</v>
      </c>
      <c r="G1069" s="251">
        <v>505174</v>
      </c>
      <c r="H1069" s="251">
        <v>4793267</v>
      </c>
      <c r="I1069" s="184" t="e">
        <f>VLOOKUP(LEFT(C1069,6),#REF!,3,0)</f>
        <v>#REF!</v>
      </c>
    </row>
    <row r="1070" spans="1:9" ht="13.2" x14ac:dyDescent="0.25">
      <c r="A1070" s="176">
        <f t="shared" si="19"/>
        <v>4819814.2395288432</v>
      </c>
      <c r="B1070" s="251" t="s">
        <v>965</v>
      </c>
      <c r="C1070" s="257" t="s">
        <v>394</v>
      </c>
      <c r="D1070" s="251" t="s">
        <v>708</v>
      </c>
      <c r="E1070" s="251" t="s">
        <v>709</v>
      </c>
      <c r="F1070" s="251" t="s">
        <v>268</v>
      </c>
      <c r="G1070" s="251">
        <v>505174</v>
      </c>
      <c r="H1070" s="251">
        <v>4793267</v>
      </c>
      <c r="I1070" s="184" t="e">
        <f>VLOOKUP(LEFT(C1070,6),#REF!,3,0)</f>
        <v>#REF!</v>
      </c>
    </row>
    <row r="1071" spans="1:9" ht="13.2" x14ac:dyDescent="0.25">
      <c r="A1071" s="176">
        <f t="shared" si="19"/>
        <v>4819814.2395288432</v>
      </c>
      <c r="B1071" s="251" t="s">
        <v>965</v>
      </c>
      <c r="C1071" s="257" t="s">
        <v>220</v>
      </c>
      <c r="D1071" s="251" t="s">
        <v>708</v>
      </c>
      <c r="E1071" s="251" t="s">
        <v>709</v>
      </c>
      <c r="F1071" s="251" t="s">
        <v>268</v>
      </c>
      <c r="G1071" s="251">
        <v>505174</v>
      </c>
      <c r="H1071" s="251">
        <v>4793267</v>
      </c>
      <c r="I1071" s="184" t="e">
        <f>VLOOKUP(LEFT(C1071,6),#REF!,3,0)</f>
        <v>#REF!</v>
      </c>
    </row>
    <row r="1072" spans="1:9" ht="13.2" x14ac:dyDescent="0.25">
      <c r="A1072" s="176">
        <f t="shared" si="19"/>
        <v>4819814.2395288432</v>
      </c>
      <c r="B1072" s="251" t="s">
        <v>965</v>
      </c>
      <c r="C1072" s="257" t="s">
        <v>221</v>
      </c>
      <c r="D1072" s="251" t="s">
        <v>708</v>
      </c>
      <c r="E1072" s="251" t="s">
        <v>709</v>
      </c>
      <c r="F1072" s="251" t="s">
        <v>268</v>
      </c>
      <c r="G1072" s="251">
        <v>505174</v>
      </c>
      <c r="H1072" s="251">
        <v>4793267</v>
      </c>
      <c r="I1072" s="184" t="e">
        <f>VLOOKUP(LEFT(C1072,6),#REF!,3,0)</f>
        <v>#REF!</v>
      </c>
    </row>
    <row r="1073" spans="1:9" ht="13.2" x14ac:dyDescent="0.25">
      <c r="A1073" s="176">
        <f t="shared" si="19"/>
        <v>4819814.2395288432</v>
      </c>
      <c r="B1073" s="251" t="s">
        <v>965</v>
      </c>
      <c r="C1073" s="257" t="s">
        <v>222</v>
      </c>
      <c r="D1073" s="251" t="s">
        <v>708</v>
      </c>
      <c r="E1073" s="251" t="s">
        <v>709</v>
      </c>
      <c r="F1073" s="251" t="s">
        <v>268</v>
      </c>
      <c r="G1073" s="251">
        <v>505174</v>
      </c>
      <c r="H1073" s="251">
        <v>4793267</v>
      </c>
      <c r="I1073" s="184" t="e">
        <f>VLOOKUP(LEFT(C1073,6),#REF!,3,0)</f>
        <v>#REF!</v>
      </c>
    </row>
    <row r="1074" spans="1:9" ht="13.2" x14ac:dyDescent="0.25">
      <c r="A1074" s="176">
        <f t="shared" si="19"/>
        <v>4819814.2395288432</v>
      </c>
      <c r="B1074" s="251" t="s">
        <v>965</v>
      </c>
      <c r="C1074" s="257" t="s">
        <v>223</v>
      </c>
      <c r="D1074" s="251" t="s">
        <v>708</v>
      </c>
      <c r="E1074" s="251" t="s">
        <v>709</v>
      </c>
      <c r="F1074" s="251" t="s">
        <v>268</v>
      </c>
      <c r="G1074" s="251">
        <v>505174</v>
      </c>
      <c r="H1074" s="251">
        <v>4793267</v>
      </c>
      <c r="I1074" s="184" t="e">
        <f>VLOOKUP(LEFT(C1074,6),#REF!,3,0)</f>
        <v>#REF!</v>
      </c>
    </row>
    <row r="1075" spans="1:9" ht="13.2" x14ac:dyDescent="0.25">
      <c r="A1075" s="176">
        <f t="shared" si="19"/>
        <v>4819814.2395288432</v>
      </c>
      <c r="B1075" s="251" t="s">
        <v>965</v>
      </c>
      <c r="C1075" s="257" t="s">
        <v>224</v>
      </c>
      <c r="D1075" s="251" t="s">
        <v>708</v>
      </c>
      <c r="E1075" s="251" t="s">
        <v>709</v>
      </c>
      <c r="F1075" s="251" t="s">
        <v>268</v>
      </c>
      <c r="G1075" s="251">
        <v>505174</v>
      </c>
      <c r="H1075" s="251">
        <v>4793267</v>
      </c>
      <c r="I1075" s="184" t="e">
        <f>VLOOKUP(LEFT(C1075,6),#REF!,3,0)</f>
        <v>#REF!</v>
      </c>
    </row>
    <row r="1076" spans="1:9" ht="13.2" x14ac:dyDescent="0.25">
      <c r="A1076" s="176">
        <f t="shared" si="19"/>
        <v>4819814.2395288432</v>
      </c>
      <c r="B1076" s="251" t="s">
        <v>965</v>
      </c>
      <c r="C1076" s="257" t="s">
        <v>225</v>
      </c>
      <c r="D1076" s="251" t="s">
        <v>708</v>
      </c>
      <c r="E1076" s="251" t="s">
        <v>709</v>
      </c>
      <c r="F1076" s="251" t="s">
        <v>268</v>
      </c>
      <c r="G1076" s="251">
        <v>505174</v>
      </c>
      <c r="H1076" s="251">
        <v>4793267</v>
      </c>
      <c r="I1076" s="184" t="e">
        <f>VLOOKUP(LEFT(C1076,6),#REF!,3,0)</f>
        <v>#REF!</v>
      </c>
    </row>
    <row r="1077" spans="1:9" ht="13.2" x14ac:dyDescent="0.25">
      <c r="A1077" s="176">
        <f t="shared" si="19"/>
        <v>4819814.2395288432</v>
      </c>
      <c r="B1077" s="251" t="s">
        <v>965</v>
      </c>
      <c r="C1077" s="257" t="s">
        <v>226</v>
      </c>
      <c r="D1077" s="251" t="s">
        <v>708</v>
      </c>
      <c r="E1077" s="251" t="s">
        <v>709</v>
      </c>
      <c r="F1077" s="251" t="s">
        <v>268</v>
      </c>
      <c r="G1077" s="251">
        <v>505174</v>
      </c>
      <c r="H1077" s="251">
        <v>4793267</v>
      </c>
      <c r="I1077" s="184" t="e">
        <f>VLOOKUP(LEFT(C1077,6),#REF!,3,0)</f>
        <v>#REF!</v>
      </c>
    </row>
    <row r="1078" spans="1:9" ht="13.2" x14ac:dyDescent="0.25">
      <c r="A1078" s="176">
        <f t="shared" si="19"/>
        <v>4819814.2395288432</v>
      </c>
      <c r="B1078" s="251" t="s">
        <v>965</v>
      </c>
      <c r="C1078" s="257" t="s">
        <v>390</v>
      </c>
      <c r="D1078" s="251" t="s">
        <v>708</v>
      </c>
      <c r="E1078" s="251" t="s">
        <v>709</v>
      </c>
      <c r="F1078" s="251" t="s">
        <v>268</v>
      </c>
      <c r="G1078" s="251">
        <v>505174</v>
      </c>
      <c r="H1078" s="251">
        <v>4793267</v>
      </c>
      <c r="I1078" s="184" t="e">
        <f>VLOOKUP(LEFT(C1078,6),#REF!,3,0)</f>
        <v>#REF!</v>
      </c>
    </row>
    <row r="1079" spans="1:9" ht="13.2" x14ac:dyDescent="0.25">
      <c r="A1079" s="176">
        <f t="shared" si="19"/>
        <v>4819814.2395288432</v>
      </c>
      <c r="B1079" s="251" t="s">
        <v>965</v>
      </c>
      <c r="C1079" s="257" t="s">
        <v>365</v>
      </c>
      <c r="D1079" s="251" t="s">
        <v>708</v>
      </c>
      <c r="E1079" s="251" t="s">
        <v>709</v>
      </c>
      <c r="F1079" s="251" t="s">
        <v>268</v>
      </c>
      <c r="G1079" s="251">
        <v>505174</v>
      </c>
      <c r="H1079" s="251">
        <v>4793267</v>
      </c>
      <c r="I1079" s="184" t="e">
        <f>VLOOKUP(LEFT(C1079,6),#REF!,3,0)</f>
        <v>#REF!</v>
      </c>
    </row>
    <row r="1080" spans="1:9" ht="13.2" x14ac:dyDescent="0.25">
      <c r="A1080" s="176">
        <f t="shared" si="19"/>
        <v>4819814.2395288432</v>
      </c>
      <c r="B1080" s="251" t="s">
        <v>965</v>
      </c>
      <c r="C1080" s="257" t="s">
        <v>366</v>
      </c>
      <c r="D1080" s="251" t="s">
        <v>708</v>
      </c>
      <c r="E1080" s="251" t="s">
        <v>709</v>
      </c>
      <c r="F1080" s="251" t="s">
        <v>268</v>
      </c>
      <c r="G1080" s="251">
        <v>505174</v>
      </c>
      <c r="H1080" s="251">
        <v>4793267</v>
      </c>
      <c r="I1080" s="184" t="e">
        <f>VLOOKUP(LEFT(C1080,6),#REF!,3,0)</f>
        <v>#REF!</v>
      </c>
    </row>
    <row r="1081" spans="1:9" ht="13.2" x14ac:dyDescent="0.25">
      <c r="A1081" s="176">
        <f t="shared" si="19"/>
        <v>4819814.2395288432</v>
      </c>
      <c r="B1081" s="251" t="s">
        <v>965</v>
      </c>
      <c r="C1081" s="257" t="s">
        <v>380</v>
      </c>
      <c r="D1081" s="251" t="s">
        <v>708</v>
      </c>
      <c r="E1081" s="251" t="s">
        <v>709</v>
      </c>
      <c r="F1081" s="251" t="s">
        <v>268</v>
      </c>
      <c r="G1081" s="251">
        <v>505174</v>
      </c>
      <c r="H1081" s="251">
        <v>4793267</v>
      </c>
      <c r="I1081" s="184" t="e">
        <f>VLOOKUP(LEFT(C1081,6),#REF!,3,0)</f>
        <v>#REF!</v>
      </c>
    </row>
    <row r="1082" spans="1:9" ht="13.2" x14ac:dyDescent="0.25">
      <c r="A1082" s="176">
        <f t="shared" si="19"/>
        <v>4819814.2395288432</v>
      </c>
      <c r="B1082" s="251" t="s">
        <v>965</v>
      </c>
      <c r="C1082" s="257" t="s">
        <v>381</v>
      </c>
      <c r="D1082" s="251" t="s">
        <v>708</v>
      </c>
      <c r="E1082" s="251" t="s">
        <v>709</v>
      </c>
      <c r="F1082" s="251" t="s">
        <v>268</v>
      </c>
      <c r="G1082" s="251">
        <v>505174</v>
      </c>
      <c r="H1082" s="251">
        <v>4793267</v>
      </c>
      <c r="I1082" s="184" t="e">
        <f>VLOOKUP(LEFT(C1082,6),#REF!,3,0)</f>
        <v>#REF!</v>
      </c>
    </row>
    <row r="1083" spans="1:9" ht="13.2" x14ac:dyDescent="0.25">
      <c r="A1083" s="176">
        <f t="shared" si="19"/>
        <v>4819814.2395288432</v>
      </c>
      <c r="B1083" s="251" t="s">
        <v>965</v>
      </c>
      <c r="C1083" s="257" t="s">
        <v>367</v>
      </c>
      <c r="D1083" s="251" t="s">
        <v>708</v>
      </c>
      <c r="E1083" s="251" t="s">
        <v>709</v>
      </c>
      <c r="F1083" s="251" t="s">
        <v>268</v>
      </c>
      <c r="G1083" s="251">
        <v>505174</v>
      </c>
      <c r="H1083" s="251">
        <v>4793267</v>
      </c>
      <c r="I1083" s="184" t="e">
        <f>VLOOKUP(LEFT(C1083,6),#REF!,3,0)</f>
        <v>#REF!</v>
      </c>
    </row>
    <row r="1084" spans="1:9" ht="13.2" x14ac:dyDescent="0.25">
      <c r="A1084" s="176">
        <f t="shared" si="19"/>
        <v>4821847.535895966</v>
      </c>
      <c r="B1084" s="251" t="s">
        <v>966</v>
      </c>
      <c r="C1084" s="257" t="s">
        <v>360</v>
      </c>
      <c r="D1084" s="251" t="s">
        <v>710</v>
      </c>
      <c r="E1084" s="251" t="s">
        <v>270</v>
      </c>
      <c r="F1084" s="251" t="s">
        <v>268</v>
      </c>
      <c r="G1084" s="251">
        <v>500851</v>
      </c>
      <c r="H1084" s="251">
        <v>4795765</v>
      </c>
      <c r="I1084" s="184" t="e">
        <f>VLOOKUP(LEFT(C1084,6),#REF!,3,0)</f>
        <v>#REF!</v>
      </c>
    </row>
    <row r="1085" spans="1:9" ht="13.2" x14ac:dyDescent="0.25">
      <c r="A1085" s="176">
        <f t="shared" si="19"/>
        <v>4821847.535895966</v>
      </c>
      <c r="B1085" s="251" t="s">
        <v>966</v>
      </c>
      <c r="C1085" s="257" t="s">
        <v>432</v>
      </c>
      <c r="D1085" s="251" t="s">
        <v>710</v>
      </c>
      <c r="E1085" s="251" t="s">
        <v>270</v>
      </c>
      <c r="F1085" s="251" t="s">
        <v>268</v>
      </c>
      <c r="G1085" s="251">
        <v>500851</v>
      </c>
      <c r="H1085" s="251">
        <v>4795765</v>
      </c>
      <c r="I1085" s="184" t="e">
        <f>VLOOKUP(LEFT(C1085,6),#REF!,3,0)</f>
        <v>#REF!</v>
      </c>
    </row>
    <row r="1086" spans="1:9" ht="13.2" x14ac:dyDescent="0.25">
      <c r="A1086" s="176">
        <f t="shared" si="19"/>
        <v>4821847.535895966</v>
      </c>
      <c r="B1086" s="251" t="s">
        <v>966</v>
      </c>
      <c r="C1086" s="257" t="s">
        <v>433</v>
      </c>
      <c r="D1086" s="251" t="s">
        <v>710</v>
      </c>
      <c r="E1086" s="251" t="s">
        <v>270</v>
      </c>
      <c r="F1086" s="251" t="s">
        <v>268</v>
      </c>
      <c r="G1086" s="251">
        <v>500851</v>
      </c>
      <c r="H1086" s="251">
        <v>4795765</v>
      </c>
      <c r="I1086" s="184" t="e">
        <f>VLOOKUP(LEFT(C1086,6),#REF!,3,0)</f>
        <v>#REF!</v>
      </c>
    </row>
    <row r="1087" spans="1:9" ht="13.2" x14ac:dyDescent="0.25">
      <c r="A1087" s="176">
        <f t="shared" si="19"/>
        <v>4821847.535895966</v>
      </c>
      <c r="B1087" s="251" t="s">
        <v>966</v>
      </c>
      <c r="C1087" s="257" t="s">
        <v>434</v>
      </c>
      <c r="D1087" s="251" t="s">
        <v>710</v>
      </c>
      <c r="E1087" s="251" t="s">
        <v>270</v>
      </c>
      <c r="F1087" s="251" t="s">
        <v>268</v>
      </c>
      <c r="G1087" s="251">
        <v>500851</v>
      </c>
      <c r="H1087" s="251">
        <v>4795765</v>
      </c>
      <c r="I1087" s="184" t="e">
        <f>VLOOKUP(LEFT(C1087,6),#REF!,3,0)</f>
        <v>#REF!</v>
      </c>
    </row>
    <row r="1088" spans="1:9" ht="13.2" x14ac:dyDescent="0.25">
      <c r="A1088" s="176">
        <f t="shared" ref="A1088:A1151" si="20">SQRT((G1088-G$2)^2+(H1088-H$2)^2)</f>
        <v>4821847.535895966</v>
      </c>
      <c r="B1088" s="251" t="s">
        <v>966</v>
      </c>
      <c r="C1088" s="257" t="s">
        <v>363</v>
      </c>
      <c r="D1088" s="251" t="s">
        <v>710</v>
      </c>
      <c r="E1088" s="251" t="s">
        <v>270</v>
      </c>
      <c r="F1088" s="251" t="s">
        <v>268</v>
      </c>
      <c r="G1088" s="251">
        <v>500851</v>
      </c>
      <c r="H1088" s="251">
        <v>4795765</v>
      </c>
      <c r="I1088" s="184" t="e">
        <f>VLOOKUP(LEFT(C1088,6),#REF!,3,0)</f>
        <v>#REF!</v>
      </c>
    </row>
    <row r="1089" spans="1:9" ht="13.2" x14ac:dyDescent="0.25">
      <c r="A1089" s="176">
        <f t="shared" si="20"/>
        <v>4821847.535895966</v>
      </c>
      <c r="B1089" s="251" t="s">
        <v>966</v>
      </c>
      <c r="C1089" s="257" t="s">
        <v>435</v>
      </c>
      <c r="D1089" s="251" t="s">
        <v>710</v>
      </c>
      <c r="E1089" s="251" t="s">
        <v>270</v>
      </c>
      <c r="F1089" s="251" t="s">
        <v>268</v>
      </c>
      <c r="G1089" s="251">
        <v>500851</v>
      </c>
      <c r="H1089" s="251">
        <v>4795765</v>
      </c>
      <c r="I1089" s="184" t="e">
        <f>VLOOKUP(LEFT(C1089,6),#REF!,3,0)</f>
        <v>#REF!</v>
      </c>
    </row>
    <row r="1090" spans="1:9" ht="13.2" x14ac:dyDescent="0.25">
      <c r="A1090" s="176">
        <f t="shared" si="20"/>
        <v>4821847.535895966</v>
      </c>
      <c r="B1090" s="251" t="s">
        <v>966</v>
      </c>
      <c r="C1090" s="257" t="s">
        <v>437</v>
      </c>
      <c r="D1090" s="251" t="s">
        <v>710</v>
      </c>
      <c r="E1090" s="251" t="s">
        <v>270</v>
      </c>
      <c r="F1090" s="251" t="s">
        <v>268</v>
      </c>
      <c r="G1090" s="251">
        <v>500851</v>
      </c>
      <c r="H1090" s="251">
        <v>4795765</v>
      </c>
      <c r="I1090" s="184" t="e">
        <f>VLOOKUP(LEFT(C1090,6),#REF!,3,0)</f>
        <v>#REF!</v>
      </c>
    </row>
    <row r="1091" spans="1:9" ht="13.2" x14ac:dyDescent="0.25">
      <c r="A1091" s="176">
        <f t="shared" si="20"/>
        <v>4821847.535895966</v>
      </c>
      <c r="B1091" s="251" t="s">
        <v>966</v>
      </c>
      <c r="C1091" s="257" t="s">
        <v>364</v>
      </c>
      <c r="D1091" s="251" t="s">
        <v>710</v>
      </c>
      <c r="E1091" s="251" t="s">
        <v>270</v>
      </c>
      <c r="F1091" s="251" t="s">
        <v>268</v>
      </c>
      <c r="G1091" s="251">
        <v>500851</v>
      </c>
      <c r="H1091" s="251">
        <v>4795765</v>
      </c>
      <c r="I1091" s="184" t="e">
        <f>VLOOKUP(LEFT(C1091,6),#REF!,3,0)</f>
        <v>#REF!</v>
      </c>
    </row>
    <row r="1092" spans="1:9" ht="13.2" x14ac:dyDescent="0.25">
      <c r="A1092" s="176">
        <f t="shared" si="20"/>
        <v>4821847.535895966</v>
      </c>
      <c r="B1092" s="251" t="s">
        <v>966</v>
      </c>
      <c r="C1092" s="257" t="s">
        <v>393</v>
      </c>
      <c r="D1092" s="251" t="s">
        <v>710</v>
      </c>
      <c r="E1092" s="251" t="s">
        <v>270</v>
      </c>
      <c r="F1092" s="251" t="s">
        <v>268</v>
      </c>
      <c r="G1092" s="251">
        <v>500851</v>
      </c>
      <c r="H1092" s="251">
        <v>4795765</v>
      </c>
      <c r="I1092" s="184" t="e">
        <f>VLOOKUP(LEFT(C1092,6),#REF!,3,0)</f>
        <v>#REF!</v>
      </c>
    </row>
    <row r="1093" spans="1:9" ht="13.2" x14ac:dyDescent="0.25">
      <c r="A1093" s="176">
        <f t="shared" si="20"/>
        <v>4821847.535895966</v>
      </c>
      <c r="B1093" s="251" t="s">
        <v>966</v>
      </c>
      <c r="C1093" s="257" t="s">
        <v>394</v>
      </c>
      <c r="D1093" s="251" t="s">
        <v>710</v>
      </c>
      <c r="E1093" s="251" t="s">
        <v>270</v>
      </c>
      <c r="F1093" s="251" t="s">
        <v>268</v>
      </c>
      <c r="G1093" s="251">
        <v>500851</v>
      </c>
      <c r="H1093" s="251">
        <v>4795765</v>
      </c>
      <c r="I1093" s="184" t="e">
        <f>VLOOKUP(LEFT(C1093,6),#REF!,3,0)</f>
        <v>#REF!</v>
      </c>
    </row>
    <row r="1094" spans="1:9" ht="13.2" x14ac:dyDescent="0.25">
      <c r="A1094" s="176">
        <f t="shared" si="20"/>
        <v>4821847.535895966</v>
      </c>
      <c r="B1094" s="251" t="s">
        <v>966</v>
      </c>
      <c r="C1094" s="257" t="s">
        <v>220</v>
      </c>
      <c r="D1094" s="251" t="s">
        <v>710</v>
      </c>
      <c r="E1094" s="251" t="s">
        <v>270</v>
      </c>
      <c r="F1094" s="251" t="s">
        <v>268</v>
      </c>
      <c r="G1094" s="251">
        <v>500851</v>
      </c>
      <c r="H1094" s="251">
        <v>4795765</v>
      </c>
      <c r="I1094" s="184" t="e">
        <f>VLOOKUP(LEFT(C1094,6),#REF!,3,0)</f>
        <v>#REF!</v>
      </c>
    </row>
    <row r="1095" spans="1:9" ht="13.2" x14ac:dyDescent="0.25">
      <c r="A1095" s="176">
        <f t="shared" si="20"/>
        <v>4821847.535895966</v>
      </c>
      <c r="B1095" s="251" t="s">
        <v>966</v>
      </c>
      <c r="C1095" s="257" t="s">
        <v>221</v>
      </c>
      <c r="D1095" s="251" t="s">
        <v>710</v>
      </c>
      <c r="E1095" s="251" t="s">
        <v>270</v>
      </c>
      <c r="F1095" s="251" t="s">
        <v>268</v>
      </c>
      <c r="G1095" s="251">
        <v>500851</v>
      </c>
      <c r="H1095" s="251">
        <v>4795765</v>
      </c>
      <c r="I1095" s="184" t="e">
        <f>VLOOKUP(LEFT(C1095,6),#REF!,3,0)</f>
        <v>#REF!</v>
      </c>
    </row>
    <row r="1096" spans="1:9" ht="13.2" x14ac:dyDescent="0.25">
      <c r="A1096" s="176">
        <f t="shared" si="20"/>
        <v>4821847.535895966</v>
      </c>
      <c r="B1096" s="251" t="s">
        <v>966</v>
      </c>
      <c r="C1096" s="257" t="s">
        <v>222</v>
      </c>
      <c r="D1096" s="251" t="s">
        <v>710</v>
      </c>
      <c r="E1096" s="251" t="s">
        <v>270</v>
      </c>
      <c r="F1096" s="251" t="s">
        <v>268</v>
      </c>
      <c r="G1096" s="251">
        <v>500851</v>
      </c>
      <c r="H1096" s="251">
        <v>4795765</v>
      </c>
      <c r="I1096" s="184" t="e">
        <f>VLOOKUP(LEFT(C1096,6),#REF!,3,0)</f>
        <v>#REF!</v>
      </c>
    </row>
    <row r="1097" spans="1:9" ht="13.2" x14ac:dyDescent="0.25">
      <c r="A1097" s="176">
        <f t="shared" si="20"/>
        <v>4821847.535895966</v>
      </c>
      <c r="B1097" s="251" t="s">
        <v>966</v>
      </c>
      <c r="C1097" s="257" t="s">
        <v>223</v>
      </c>
      <c r="D1097" s="251" t="s">
        <v>710</v>
      </c>
      <c r="E1097" s="251" t="s">
        <v>270</v>
      </c>
      <c r="F1097" s="251" t="s">
        <v>268</v>
      </c>
      <c r="G1097" s="251">
        <v>500851</v>
      </c>
      <c r="H1097" s="251">
        <v>4795765</v>
      </c>
      <c r="I1097" s="184" t="e">
        <f>VLOOKUP(LEFT(C1097,6),#REF!,3,0)</f>
        <v>#REF!</v>
      </c>
    </row>
    <row r="1098" spans="1:9" ht="13.2" x14ac:dyDescent="0.25">
      <c r="A1098" s="176">
        <f t="shared" si="20"/>
        <v>4821847.535895966</v>
      </c>
      <c r="B1098" s="251" t="s">
        <v>966</v>
      </c>
      <c r="C1098" s="257" t="s">
        <v>224</v>
      </c>
      <c r="D1098" s="251" t="s">
        <v>710</v>
      </c>
      <c r="E1098" s="251" t="s">
        <v>270</v>
      </c>
      <c r="F1098" s="251" t="s">
        <v>268</v>
      </c>
      <c r="G1098" s="251">
        <v>500851</v>
      </c>
      <c r="H1098" s="251">
        <v>4795765</v>
      </c>
      <c r="I1098" s="184" t="e">
        <f>VLOOKUP(LEFT(C1098,6),#REF!,3,0)</f>
        <v>#REF!</v>
      </c>
    </row>
    <row r="1099" spans="1:9" ht="13.2" x14ac:dyDescent="0.25">
      <c r="A1099" s="176">
        <f t="shared" si="20"/>
        <v>4821847.535895966</v>
      </c>
      <c r="B1099" s="251" t="s">
        <v>966</v>
      </c>
      <c r="C1099" s="257" t="s">
        <v>225</v>
      </c>
      <c r="D1099" s="251" t="s">
        <v>710</v>
      </c>
      <c r="E1099" s="251" t="s">
        <v>270</v>
      </c>
      <c r="F1099" s="251" t="s">
        <v>268</v>
      </c>
      <c r="G1099" s="251">
        <v>500851</v>
      </c>
      <c r="H1099" s="251">
        <v>4795765</v>
      </c>
      <c r="I1099" s="184" t="e">
        <f>VLOOKUP(LEFT(C1099,6),#REF!,3,0)</f>
        <v>#REF!</v>
      </c>
    </row>
    <row r="1100" spans="1:9" ht="13.2" x14ac:dyDescent="0.25">
      <c r="A1100" s="176">
        <f t="shared" si="20"/>
        <v>4821847.535895966</v>
      </c>
      <c r="B1100" s="251" t="s">
        <v>966</v>
      </c>
      <c r="C1100" s="257" t="s">
        <v>226</v>
      </c>
      <c r="D1100" s="251" t="s">
        <v>710</v>
      </c>
      <c r="E1100" s="251" t="s">
        <v>270</v>
      </c>
      <c r="F1100" s="251" t="s">
        <v>268</v>
      </c>
      <c r="G1100" s="251">
        <v>500851</v>
      </c>
      <c r="H1100" s="251">
        <v>4795765</v>
      </c>
      <c r="I1100" s="184" t="e">
        <f>VLOOKUP(LEFT(C1100,6),#REF!,3,0)</f>
        <v>#REF!</v>
      </c>
    </row>
    <row r="1101" spans="1:9" ht="13.2" x14ac:dyDescent="0.25">
      <c r="A1101" s="176">
        <f t="shared" si="20"/>
        <v>4821847.535895966</v>
      </c>
      <c r="B1101" s="251" t="s">
        <v>966</v>
      </c>
      <c r="C1101" s="257" t="s">
        <v>390</v>
      </c>
      <c r="D1101" s="251" t="s">
        <v>710</v>
      </c>
      <c r="E1101" s="251" t="s">
        <v>270</v>
      </c>
      <c r="F1101" s="251" t="s">
        <v>268</v>
      </c>
      <c r="G1101" s="251">
        <v>500851</v>
      </c>
      <c r="H1101" s="251">
        <v>4795765</v>
      </c>
      <c r="I1101" s="184" t="e">
        <f>VLOOKUP(LEFT(C1101,6),#REF!,3,0)</f>
        <v>#REF!</v>
      </c>
    </row>
    <row r="1102" spans="1:9" ht="13.2" x14ac:dyDescent="0.25">
      <c r="A1102" s="176">
        <f t="shared" si="20"/>
        <v>4821847.535895966</v>
      </c>
      <c r="B1102" s="251" t="s">
        <v>966</v>
      </c>
      <c r="C1102" s="257" t="s">
        <v>365</v>
      </c>
      <c r="D1102" s="251" t="s">
        <v>710</v>
      </c>
      <c r="E1102" s="251" t="s">
        <v>270</v>
      </c>
      <c r="F1102" s="251" t="s">
        <v>268</v>
      </c>
      <c r="G1102" s="251">
        <v>500851</v>
      </c>
      <c r="H1102" s="251">
        <v>4795765</v>
      </c>
      <c r="I1102" s="184" t="e">
        <f>VLOOKUP(LEFT(C1102,6),#REF!,3,0)</f>
        <v>#REF!</v>
      </c>
    </row>
    <row r="1103" spans="1:9" ht="13.2" x14ac:dyDescent="0.25">
      <c r="A1103" s="176">
        <f t="shared" si="20"/>
        <v>4821847.535895966</v>
      </c>
      <c r="B1103" s="251" t="s">
        <v>966</v>
      </c>
      <c r="C1103" s="257" t="s">
        <v>366</v>
      </c>
      <c r="D1103" s="251" t="s">
        <v>710</v>
      </c>
      <c r="E1103" s="251" t="s">
        <v>270</v>
      </c>
      <c r="F1103" s="251" t="s">
        <v>268</v>
      </c>
      <c r="G1103" s="251">
        <v>500851</v>
      </c>
      <c r="H1103" s="251">
        <v>4795765</v>
      </c>
      <c r="I1103" s="184" t="e">
        <f>VLOOKUP(LEFT(C1103,6),#REF!,3,0)</f>
        <v>#REF!</v>
      </c>
    </row>
    <row r="1104" spans="1:9" ht="13.2" x14ac:dyDescent="0.25">
      <c r="A1104" s="176">
        <f t="shared" si="20"/>
        <v>4821847.535895966</v>
      </c>
      <c r="B1104" s="251" t="s">
        <v>966</v>
      </c>
      <c r="C1104" s="257" t="s">
        <v>380</v>
      </c>
      <c r="D1104" s="251" t="s">
        <v>710</v>
      </c>
      <c r="E1104" s="251" t="s">
        <v>270</v>
      </c>
      <c r="F1104" s="251" t="s">
        <v>268</v>
      </c>
      <c r="G1104" s="251">
        <v>500851</v>
      </c>
      <c r="H1104" s="251">
        <v>4795765</v>
      </c>
      <c r="I1104" s="184" t="e">
        <f>VLOOKUP(LEFT(C1104,6),#REF!,3,0)</f>
        <v>#REF!</v>
      </c>
    </row>
    <row r="1105" spans="1:9" ht="13.2" x14ac:dyDescent="0.25">
      <c r="A1105" s="176">
        <f t="shared" si="20"/>
        <v>4821847.535895966</v>
      </c>
      <c r="B1105" s="251" t="s">
        <v>966</v>
      </c>
      <c r="C1105" s="257" t="s">
        <v>381</v>
      </c>
      <c r="D1105" s="251" t="s">
        <v>710</v>
      </c>
      <c r="E1105" s="251" t="s">
        <v>270</v>
      </c>
      <c r="F1105" s="251" t="s">
        <v>268</v>
      </c>
      <c r="G1105" s="251">
        <v>500851</v>
      </c>
      <c r="H1105" s="251">
        <v>4795765</v>
      </c>
      <c r="I1105" s="184" t="e">
        <f>VLOOKUP(LEFT(C1105,6),#REF!,3,0)</f>
        <v>#REF!</v>
      </c>
    </row>
    <row r="1106" spans="1:9" ht="13.2" x14ac:dyDescent="0.25">
      <c r="A1106" s="176">
        <f t="shared" si="20"/>
        <v>4821847.535895966</v>
      </c>
      <c r="B1106" s="251" t="s">
        <v>966</v>
      </c>
      <c r="C1106" s="257" t="s">
        <v>367</v>
      </c>
      <c r="D1106" s="251" t="s">
        <v>710</v>
      </c>
      <c r="E1106" s="251" t="s">
        <v>270</v>
      </c>
      <c r="F1106" s="251" t="s">
        <v>268</v>
      </c>
      <c r="G1106" s="251">
        <v>500851</v>
      </c>
      <c r="H1106" s="251">
        <v>4795765</v>
      </c>
      <c r="I1106" s="184" t="e">
        <f>VLOOKUP(LEFT(C1106,6),#REF!,3,0)</f>
        <v>#REF!</v>
      </c>
    </row>
    <row r="1107" spans="1:9" ht="13.2" x14ac:dyDescent="0.25">
      <c r="A1107" s="176">
        <f t="shared" si="20"/>
        <v>4819874.0269733192</v>
      </c>
      <c r="B1107" s="251" t="s">
        <v>967</v>
      </c>
      <c r="C1107" s="257" t="s">
        <v>687</v>
      </c>
      <c r="D1107" s="251" t="s">
        <v>711</v>
      </c>
      <c r="E1107" s="251" t="s">
        <v>709</v>
      </c>
      <c r="F1107" s="251" t="s">
        <v>268</v>
      </c>
      <c r="G1107" s="251">
        <v>505564</v>
      </c>
      <c r="H1107" s="251">
        <v>4793286</v>
      </c>
      <c r="I1107" s="184" t="e">
        <f>VLOOKUP(LEFT(C1107,6),#REF!,3,0)</f>
        <v>#REF!</v>
      </c>
    </row>
    <row r="1108" spans="1:9" ht="13.2" x14ac:dyDescent="0.25">
      <c r="A1108" s="176">
        <f t="shared" si="20"/>
        <v>4819874.0269733192</v>
      </c>
      <c r="B1108" s="251" t="s">
        <v>967</v>
      </c>
      <c r="C1108" s="257" t="s">
        <v>519</v>
      </c>
      <c r="D1108" s="251" t="s">
        <v>711</v>
      </c>
      <c r="E1108" s="251" t="s">
        <v>709</v>
      </c>
      <c r="F1108" s="251" t="s">
        <v>268</v>
      </c>
      <c r="G1108" s="251">
        <v>505564</v>
      </c>
      <c r="H1108" s="251">
        <v>4793286</v>
      </c>
      <c r="I1108" s="184" t="e">
        <f>VLOOKUP(LEFT(C1108,6),#REF!,3,0)</f>
        <v>#REF!</v>
      </c>
    </row>
    <row r="1109" spans="1:9" ht="13.2" x14ac:dyDescent="0.25">
      <c r="A1109" s="176">
        <f t="shared" si="20"/>
        <v>4819874.0269733192</v>
      </c>
      <c r="B1109" s="251" t="s">
        <v>967</v>
      </c>
      <c r="C1109" s="257" t="s">
        <v>703</v>
      </c>
      <c r="D1109" s="251" t="s">
        <v>711</v>
      </c>
      <c r="E1109" s="251" t="s">
        <v>709</v>
      </c>
      <c r="F1109" s="251" t="s">
        <v>268</v>
      </c>
      <c r="G1109" s="251">
        <v>505564</v>
      </c>
      <c r="H1109" s="251">
        <v>4793286</v>
      </c>
      <c r="I1109" s="184" t="e">
        <f>VLOOKUP(LEFT(C1109,6),#REF!,3,0)</f>
        <v>#REF!</v>
      </c>
    </row>
    <row r="1110" spans="1:9" ht="13.2" x14ac:dyDescent="0.25">
      <c r="A1110" s="176">
        <f t="shared" si="20"/>
        <v>4819874.0269733192</v>
      </c>
      <c r="B1110" s="251" t="s">
        <v>967</v>
      </c>
      <c r="C1110" s="257" t="s">
        <v>712</v>
      </c>
      <c r="D1110" s="251" t="s">
        <v>711</v>
      </c>
      <c r="E1110" s="251" t="s">
        <v>709</v>
      </c>
      <c r="F1110" s="251" t="s">
        <v>268</v>
      </c>
      <c r="G1110" s="251">
        <v>505564</v>
      </c>
      <c r="H1110" s="251">
        <v>4793286</v>
      </c>
      <c r="I1110" s="184" t="e">
        <f>VLOOKUP(LEFT(C1110,6),#REF!,3,0)</f>
        <v>#REF!</v>
      </c>
    </row>
    <row r="1111" spans="1:9" ht="13.2" x14ac:dyDescent="0.25">
      <c r="A1111" s="176">
        <f t="shared" si="20"/>
        <v>4819874.0269733192</v>
      </c>
      <c r="B1111" s="251" t="s">
        <v>967</v>
      </c>
      <c r="C1111" s="257" t="s">
        <v>431</v>
      </c>
      <c r="D1111" s="251" t="s">
        <v>711</v>
      </c>
      <c r="E1111" s="251" t="s">
        <v>709</v>
      </c>
      <c r="F1111" s="251" t="s">
        <v>268</v>
      </c>
      <c r="G1111" s="251">
        <v>505564</v>
      </c>
      <c r="H1111" s="251">
        <v>4793286</v>
      </c>
      <c r="I1111" s="184" t="e">
        <f>VLOOKUP(LEFT(C1111,6),#REF!,3,0)</f>
        <v>#REF!</v>
      </c>
    </row>
    <row r="1112" spans="1:9" ht="13.2" x14ac:dyDescent="0.25">
      <c r="A1112" s="176">
        <f t="shared" si="20"/>
        <v>4819874.0269733192</v>
      </c>
      <c r="B1112" s="251" t="s">
        <v>967</v>
      </c>
      <c r="C1112" s="257" t="s">
        <v>713</v>
      </c>
      <c r="D1112" s="251" t="s">
        <v>711</v>
      </c>
      <c r="E1112" s="251" t="s">
        <v>709</v>
      </c>
      <c r="F1112" s="251" t="s">
        <v>268</v>
      </c>
      <c r="G1112" s="251">
        <v>505564</v>
      </c>
      <c r="H1112" s="251">
        <v>4793286</v>
      </c>
      <c r="I1112" s="184" t="e">
        <f>VLOOKUP(LEFT(C1112,6),#REF!,3,0)</f>
        <v>#REF!</v>
      </c>
    </row>
    <row r="1113" spans="1:9" ht="13.2" x14ac:dyDescent="0.25">
      <c r="A1113" s="176">
        <f t="shared" si="20"/>
        <v>4819874.0269733192</v>
      </c>
      <c r="B1113" s="251" t="s">
        <v>967</v>
      </c>
      <c r="C1113" s="257" t="s">
        <v>714</v>
      </c>
      <c r="D1113" s="251" t="s">
        <v>711</v>
      </c>
      <c r="E1113" s="251" t="s">
        <v>709</v>
      </c>
      <c r="F1113" s="251" t="s">
        <v>268</v>
      </c>
      <c r="G1113" s="251">
        <v>505564</v>
      </c>
      <c r="H1113" s="251">
        <v>4793286</v>
      </c>
      <c r="I1113" s="184" t="e">
        <f>VLOOKUP(LEFT(C1113,6),#REF!,3,0)</f>
        <v>#REF!</v>
      </c>
    </row>
    <row r="1114" spans="1:9" ht="13.2" x14ac:dyDescent="0.25">
      <c r="A1114" s="176">
        <f t="shared" si="20"/>
        <v>4819874.0269733192</v>
      </c>
      <c r="B1114" s="251" t="s">
        <v>967</v>
      </c>
      <c r="C1114" s="257" t="s">
        <v>433</v>
      </c>
      <c r="D1114" s="251" t="s">
        <v>711</v>
      </c>
      <c r="E1114" s="251" t="s">
        <v>709</v>
      </c>
      <c r="F1114" s="251" t="s">
        <v>268</v>
      </c>
      <c r="G1114" s="251">
        <v>505564</v>
      </c>
      <c r="H1114" s="251">
        <v>4793286</v>
      </c>
      <c r="I1114" s="184" t="e">
        <f>VLOOKUP(LEFT(C1114,6),#REF!,3,0)</f>
        <v>#REF!</v>
      </c>
    </row>
    <row r="1115" spans="1:9" ht="13.2" x14ac:dyDescent="0.25">
      <c r="A1115" s="176">
        <f t="shared" si="20"/>
        <v>4819874.0269733192</v>
      </c>
      <c r="B1115" s="251" t="s">
        <v>967</v>
      </c>
      <c r="C1115" s="257" t="s">
        <v>434</v>
      </c>
      <c r="D1115" s="251" t="s">
        <v>711</v>
      </c>
      <c r="E1115" s="251" t="s">
        <v>709</v>
      </c>
      <c r="F1115" s="251" t="s">
        <v>268</v>
      </c>
      <c r="G1115" s="251">
        <v>505564</v>
      </c>
      <c r="H1115" s="251">
        <v>4793286</v>
      </c>
      <c r="I1115" s="184" t="e">
        <f>VLOOKUP(LEFT(C1115,6),#REF!,3,0)</f>
        <v>#REF!</v>
      </c>
    </row>
    <row r="1116" spans="1:9" ht="13.2" x14ac:dyDescent="0.25">
      <c r="A1116" s="176">
        <f t="shared" si="20"/>
        <v>4819874.0269733192</v>
      </c>
      <c r="B1116" s="251" t="s">
        <v>967</v>
      </c>
      <c r="C1116" s="257" t="s">
        <v>394</v>
      </c>
      <c r="D1116" s="251" t="s">
        <v>711</v>
      </c>
      <c r="E1116" s="251" t="s">
        <v>709</v>
      </c>
      <c r="F1116" s="251" t="s">
        <v>268</v>
      </c>
      <c r="G1116" s="251">
        <v>505564</v>
      </c>
      <c r="H1116" s="251">
        <v>4793286</v>
      </c>
      <c r="I1116" s="184" t="e">
        <f>VLOOKUP(LEFT(C1116,6),#REF!,3,0)</f>
        <v>#REF!</v>
      </c>
    </row>
    <row r="1117" spans="1:9" ht="13.2" x14ac:dyDescent="0.25">
      <c r="A1117" s="176">
        <f t="shared" si="20"/>
        <v>4819874.0269733192</v>
      </c>
      <c r="B1117" s="251" t="s">
        <v>967</v>
      </c>
      <c r="C1117" s="257" t="s">
        <v>223</v>
      </c>
      <c r="D1117" s="251" t="s">
        <v>711</v>
      </c>
      <c r="E1117" s="251" t="s">
        <v>709</v>
      </c>
      <c r="F1117" s="251" t="s">
        <v>268</v>
      </c>
      <c r="G1117" s="251">
        <v>505564</v>
      </c>
      <c r="H1117" s="251">
        <v>4793286</v>
      </c>
      <c r="I1117" s="184" t="e">
        <f>VLOOKUP(LEFT(C1117,6),#REF!,3,0)</f>
        <v>#REF!</v>
      </c>
    </row>
    <row r="1118" spans="1:9" ht="13.2" x14ac:dyDescent="0.25">
      <c r="A1118" s="176">
        <f t="shared" si="20"/>
        <v>4819874.0269733192</v>
      </c>
      <c r="B1118" s="251" t="s">
        <v>967</v>
      </c>
      <c r="C1118" s="257" t="s">
        <v>366</v>
      </c>
      <c r="D1118" s="251" t="s">
        <v>711</v>
      </c>
      <c r="E1118" s="251" t="s">
        <v>709</v>
      </c>
      <c r="F1118" s="251" t="s">
        <v>268</v>
      </c>
      <c r="G1118" s="251">
        <v>505564</v>
      </c>
      <c r="H1118" s="251">
        <v>4793286</v>
      </c>
      <c r="I1118" s="184" t="e">
        <f>VLOOKUP(LEFT(C1118,6),#REF!,3,0)</f>
        <v>#REF!</v>
      </c>
    </row>
    <row r="1119" spans="1:9" ht="13.2" x14ac:dyDescent="0.25">
      <c r="A1119" s="176">
        <f t="shared" si="20"/>
        <v>4819874.0269733192</v>
      </c>
      <c r="B1119" s="251" t="s">
        <v>967</v>
      </c>
      <c r="C1119" s="257" t="s">
        <v>381</v>
      </c>
      <c r="D1119" s="251" t="s">
        <v>711</v>
      </c>
      <c r="E1119" s="251" t="s">
        <v>709</v>
      </c>
      <c r="F1119" s="251" t="s">
        <v>268</v>
      </c>
      <c r="G1119" s="251">
        <v>505564</v>
      </c>
      <c r="H1119" s="251">
        <v>4793286</v>
      </c>
      <c r="I1119" s="184" t="e">
        <f>VLOOKUP(LEFT(C1119,6),#REF!,3,0)</f>
        <v>#REF!</v>
      </c>
    </row>
    <row r="1120" spans="1:9" ht="13.2" x14ac:dyDescent="0.25">
      <c r="A1120" s="176">
        <f t="shared" si="20"/>
        <v>4819874.0269733192</v>
      </c>
      <c r="B1120" s="251" t="s">
        <v>967</v>
      </c>
      <c r="C1120" s="257" t="s">
        <v>367</v>
      </c>
      <c r="D1120" s="251" t="s">
        <v>711</v>
      </c>
      <c r="E1120" s="251" t="s">
        <v>709</v>
      </c>
      <c r="F1120" s="251" t="s">
        <v>268</v>
      </c>
      <c r="G1120" s="251">
        <v>505564</v>
      </c>
      <c r="H1120" s="251">
        <v>4793286</v>
      </c>
      <c r="I1120" s="184" t="e">
        <f>VLOOKUP(LEFT(C1120,6),#REF!,3,0)</f>
        <v>#REF!</v>
      </c>
    </row>
    <row r="1121" spans="1:9" ht="13.2" x14ac:dyDescent="0.25">
      <c r="A1121" s="176">
        <f t="shared" si="20"/>
        <v>4812645.0279880399</v>
      </c>
      <c r="B1121" s="251" t="s">
        <v>968</v>
      </c>
      <c r="C1121" s="257" t="s">
        <v>360</v>
      </c>
      <c r="D1121" s="251" t="s">
        <v>715</v>
      </c>
      <c r="E1121" s="251" t="s">
        <v>322</v>
      </c>
      <c r="F1121" s="251" t="s">
        <v>268</v>
      </c>
      <c r="G1121" s="251">
        <v>509053</v>
      </c>
      <c r="H1121" s="251">
        <v>4785647</v>
      </c>
      <c r="I1121" s="184" t="e">
        <f>VLOOKUP(LEFT(C1121,6),#REF!,3,0)</f>
        <v>#REF!</v>
      </c>
    </row>
    <row r="1122" spans="1:9" ht="13.2" x14ac:dyDescent="0.25">
      <c r="A1122" s="176">
        <f t="shared" si="20"/>
        <v>4812645.0279880399</v>
      </c>
      <c r="B1122" s="251" t="s">
        <v>968</v>
      </c>
      <c r="C1122" s="257" t="s">
        <v>432</v>
      </c>
      <c r="D1122" s="251" t="s">
        <v>715</v>
      </c>
      <c r="E1122" s="251" t="s">
        <v>322</v>
      </c>
      <c r="F1122" s="251" t="s">
        <v>268</v>
      </c>
      <c r="G1122" s="251">
        <v>509053</v>
      </c>
      <c r="H1122" s="251">
        <v>4785647</v>
      </c>
      <c r="I1122" s="184" t="e">
        <f>VLOOKUP(LEFT(C1122,6),#REF!,3,0)</f>
        <v>#REF!</v>
      </c>
    </row>
    <row r="1123" spans="1:9" ht="13.2" x14ac:dyDescent="0.25">
      <c r="A1123" s="176">
        <f t="shared" si="20"/>
        <v>4812645.0279880399</v>
      </c>
      <c r="B1123" s="251" t="s">
        <v>968</v>
      </c>
      <c r="C1123" s="257" t="s">
        <v>364</v>
      </c>
      <c r="D1123" s="251" t="s">
        <v>715</v>
      </c>
      <c r="E1123" s="251" t="s">
        <v>322</v>
      </c>
      <c r="F1123" s="251" t="s">
        <v>268</v>
      </c>
      <c r="G1123" s="251">
        <v>509053</v>
      </c>
      <c r="H1123" s="251">
        <v>4785647</v>
      </c>
      <c r="I1123" s="184" t="e">
        <f>VLOOKUP(LEFT(C1123,6),#REF!,3,0)</f>
        <v>#REF!</v>
      </c>
    </row>
    <row r="1124" spans="1:9" ht="13.2" x14ac:dyDescent="0.25">
      <c r="A1124" s="176">
        <f t="shared" si="20"/>
        <v>4812645.0279880399</v>
      </c>
      <c r="B1124" s="251" t="s">
        <v>968</v>
      </c>
      <c r="C1124" s="257" t="s">
        <v>393</v>
      </c>
      <c r="D1124" s="251" t="s">
        <v>715</v>
      </c>
      <c r="E1124" s="251" t="s">
        <v>322</v>
      </c>
      <c r="F1124" s="251" t="s">
        <v>268</v>
      </c>
      <c r="G1124" s="251">
        <v>509053</v>
      </c>
      <c r="H1124" s="251">
        <v>4785647</v>
      </c>
      <c r="I1124" s="184" t="e">
        <f>VLOOKUP(LEFT(C1124,6),#REF!,3,0)</f>
        <v>#REF!</v>
      </c>
    </row>
    <row r="1125" spans="1:9" ht="13.2" x14ac:dyDescent="0.25">
      <c r="A1125" s="176">
        <f t="shared" si="20"/>
        <v>4812645.0279880399</v>
      </c>
      <c r="B1125" s="251" t="s">
        <v>968</v>
      </c>
      <c r="C1125" s="257" t="s">
        <v>224</v>
      </c>
      <c r="D1125" s="251" t="s">
        <v>715</v>
      </c>
      <c r="E1125" s="251" t="s">
        <v>322</v>
      </c>
      <c r="F1125" s="251" t="s">
        <v>268</v>
      </c>
      <c r="G1125" s="251">
        <v>509053</v>
      </c>
      <c r="H1125" s="251">
        <v>4785647</v>
      </c>
      <c r="I1125" s="184" t="e">
        <f>VLOOKUP(LEFT(C1125,6),#REF!,3,0)</f>
        <v>#REF!</v>
      </c>
    </row>
    <row r="1126" spans="1:9" ht="13.2" x14ac:dyDescent="0.25">
      <c r="A1126" s="176">
        <f t="shared" si="20"/>
        <v>4812645.0279880399</v>
      </c>
      <c r="B1126" s="251" t="s">
        <v>968</v>
      </c>
      <c r="C1126" s="257" t="s">
        <v>365</v>
      </c>
      <c r="D1126" s="251" t="s">
        <v>715</v>
      </c>
      <c r="E1126" s="251" t="s">
        <v>322</v>
      </c>
      <c r="F1126" s="251" t="s">
        <v>268</v>
      </c>
      <c r="G1126" s="251">
        <v>509053</v>
      </c>
      <c r="H1126" s="251">
        <v>4785647</v>
      </c>
      <c r="I1126" s="184" t="e">
        <f>VLOOKUP(LEFT(C1126,6),#REF!,3,0)</f>
        <v>#REF!</v>
      </c>
    </row>
    <row r="1127" spans="1:9" ht="13.2" x14ac:dyDescent="0.25">
      <c r="A1127" s="176">
        <f t="shared" si="20"/>
        <v>4812645.0279880399</v>
      </c>
      <c r="B1127" s="251" t="s">
        <v>968</v>
      </c>
      <c r="C1127" s="257" t="s">
        <v>380</v>
      </c>
      <c r="D1127" s="251" t="s">
        <v>715</v>
      </c>
      <c r="E1127" s="251" t="s">
        <v>322</v>
      </c>
      <c r="F1127" s="251" t="s">
        <v>268</v>
      </c>
      <c r="G1127" s="251">
        <v>509053</v>
      </c>
      <c r="H1127" s="251">
        <v>4785647</v>
      </c>
      <c r="I1127" s="184" t="e">
        <f>VLOOKUP(LEFT(C1127,6),#REF!,3,0)</f>
        <v>#REF!</v>
      </c>
    </row>
    <row r="1128" spans="1:9" ht="13.2" x14ac:dyDescent="0.25">
      <c r="A1128" s="176">
        <f t="shared" si="20"/>
        <v>4812645.0279880399</v>
      </c>
      <c r="B1128" s="251" t="s">
        <v>968</v>
      </c>
      <c r="C1128" s="257" t="s">
        <v>367</v>
      </c>
      <c r="D1128" s="251" t="s">
        <v>715</v>
      </c>
      <c r="E1128" s="251" t="s">
        <v>322</v>
      </c>
      <c r="F1128" s="251" t="s">
        <v>268</v>
      </c>
      <c r="G1128" s="251">
        <v>509053</v>
      </c>
      <c r="H1128" s="251">
        <v>4785647</v>
      </c>
      <c r="I1128" s="184" t="e">
        <f>VLOOKUP(LEFT(C1128,6),#REF!,3,0)</f>
        <v>#REF!</v>
      </c>
    </row>
    <row r="1129" spans="1:9" ht="13.2" x14ac:dyDescent="0.25">
      <c r="A1129" s="176">
        <f t="shared" si="20"/>
        <v>4819898.0803176742</v>
      </c>
      <c r="B1129" s="251" t="s">
        <v>969</v>
      </c>
      <c r="C1129" s="257" t="s">
        <v>399</v>
      </c>
      <c r="D1129" s="251" t="s">
        <v>716</v>
      </c>
      <c r="E1129" s="251" t="s">
        <v>311</v>
      </c>
      <c r="F1129" s="251" t="s">
        <v>268</v>
      </c>
      <c r="G1129" s="251">
        <v>498471</v>
      </c>
      <c r="H1129" s="251">
        <v>4794053</v>
      </c>
      <c r="I1129" s="184" t="e">
        <f>VLOOKUP(LEFT(C1129,6),#REF!,3,0)</f>
        <v>#REF!</v>
      </c>
    </row>
    <row r="1130" spans="1:9" ht="13.2" x14ac:dyDescent="0.25">
      <c r="A1130" s="176">
        <f t="shared" si="20"/>
        <v>4819898.0803176742</v>
      </c>
      <c r="B1130" s="251" t="s">
        <v>969</v>
      </c>
      <c r="C1130" s="257" t="s">
        <v>418</v>
      </c>
      <c r="D1130" s="251" t="s">
        <v>716</v>
      </c>
      <c r="E1130" s="251" t="s">
        <v>311</v>
      </c>
      <c r="F1130" s="251" t="s">
        <v>268</v>
      </c>
      <c r="G1130" s="251">
        <v>498471</v>
      </c>
      <c r="H1130" s="251">
        <v>4794053</v>
      </c>
      <c r="I1130" s="184" t="e">
        <f>VLOOKUP(LEFT(C1130,6),#REF!,3,0)</f>
        <v>#REF!</v>
      </c>
    </row>
    <row r="1131" spans="1:9" ht="13.2" x14ac:dyDescent="0.25">
      <c r="A1131" s="176">
        <f t="shared" si="20"/>
        <v>4819898.0803176742</v>
      </c>
      <c r="B1131" s="251" t="s">
        <v>969</v>
      </c>
      <c r="C1131" s="257" t="s">
        <v>360</v>
      </c>
      <c r="D1131" s="251" t="s">
        <v>716</v>
      </c>
      <c r="E1131" s="251" t="s">
        <v>311</v>
      </c>
      <c r="F1131" s="251" t="s">
        <v>268</v>
      </c>
      <c r="G1131" s="251">
        <v>498471</v>
      </c>
      <c r="H1131" s="251">
        <v>4794053</v>
      </c>
      <c r="I1131" s="184" t="e">
        <f>VLOOKUP(LEFT(C1131,6),#REF!,3,0)</f>
        <v>#REF!</v>
      </c>
    </row>
    <row r="1132" spans="1:9" ht="13.2" x14ac:dyDescent="0.25">
      <c r="A1132" s="176">
        <f t="shared" si="20"/>
        <v>4819898.0803176742</v>
      </c>
      <c r="B1132" s="251" t="s">
        <v>969</v>
      </c>
      <c r="C1132" s="257" t="s">
        <v>432</v>
      </c>
      <c r="D1132" s="251" t="s">
        <v>716</v>
      </c>
      <c r="E1132" s="251" t="s">
        <v>311</v>
      </c>
      <c r="F1132" s="251" t="s">
        <v>268</v>
      </c>
      <c r="G1132" s="251">
        <v>498471</v>
      </c>
      <c r="H1132" s="251">
        <v>4794053</v>
      </c>
      <c r="I1132" s="184" t="e">
        <f>VLOOKUP(LEFT(C1132,6),#REF!,3,0)</f>
        <v>#REF!</v>
      </c>
    </row>
    <row r="1133" spans="1:9" ht="13.2" x14ac:dyDescent="0.25">
      <c r="A1133" s="176">
        <f t="shared" si="20"/>
        <v>4819898.0803176742</v>
      </c>
      <c r="B1133" s="251" t="s">
        <v>969</v>
      </c>
      <c r="C1133" s="257" t="s">
        <v>433</v>
      </c>
      <c r="D1133" s="251" t="s">
        <v>716</v>
      </c>
      <c r="E1133" s="251" t="s">
        <v>311</v>
      </c>
      <c r="F1133" s="251" t="s">
        <v>268</v>
      </c>
      <c r="G1133" s="251">
        <v>498471</v>
      </c>
      <c r="H1133" s="251">
        <v>4794053</v>
      </c>
      <c r="I1133" s="184" t="e">
        <f>VLOOKUP(LEFT(C1133,6),#REF!,3,0)</f>
        <v>#REF!</v>
      </c>
    </row>
    <row r="1134" spans="1:9" ht="13.2" x14ac:dyDescent="0.25">
      <c r="A1134" s="176">
        <f t="shared" si="20"/>
        <v>4819898.0803176742</v>
      </c>
      <c r="B1134" s="251" t="s">
        <v>969</v>
      </c>
      <c r="C1134" s="257" t="s">
        <v>434</v>
      </c>
      <c r="D1134" s="251" t="s">
        <v>716</v>
      </c>
      <c r="E1134" s="251" t="s">
        <v>311</v>
      </c>
      <c r="F1134" s="251" t="s">
        <v>268</v>
      </c>
      <c r="G1134" s="251">
        <v>498471</v>
      </c>
      <c r="H1134" s="251">
        <v>4794053</v>
      </c>
      <c r="I1134" s="184" t="e">
        <f>VLOOKUP(LEFT(C1134,6),#REF!,3,0)</f>
        <v>#REF!</v>
      </c>
    </row>
    <row r="1135" spans="1:9" ht="13.2" x14ac:dyDescent="0.25">
      <c r="A1135" s="176">
        <f t="shared" si="20"/>
        <v>4819898.0803176742</v>
      </c>
      <c r="B1135" s="251" t="s">
        <v>969</v>
      </c>
      <c r="C1135" s="257" t="s">
        <v>363</v>
      </c>
      <c r="D1135" s="251" t="s">
        <v>716</v>
      </c>
      <c r="E1135" s="251" t="s">
        <v>311</v>
      </c>
      <c r="F1135" s="251" t="s">
        <v>268</v>
      </c>
      <c r="G1135" s="251">
        <v>498471</v>
      </c>
      <c r="H1135" s="251">
        <v>4794053</v>
      </c>
      <c r="I1135" s="184" t="e">
        <f>VLOOKUP(LEFT(C1135,6),#REF!,3,0)</f>
        <v>#REF!</v>
      </c>
    </row>
    <row r="1136" spans="1:9" ht="13.2" x14ac:dyDescent="0.25">
      <c r="A1136" s="176">
        <f t="shared" si="20"/>
        <v>4819898.0803176742</v>
      </c>
      <c r="B1136" s="251" t="s">
        <v>969</v>
      </c>
      <c r="C1136" s="257" t="s">
        <v>435</v>
      </c>
      <c r="D1136" s="251" t="s">
        <v>716</v>
      </c>
      <c r="E1136" s="251" t="s">
        <v>311</v>
      </c>
      <c r="F1136" s="251" t="s">
        <v>268</v>
      </c>
      <c r="G1136" s="251">
        <v>498471</v>
      </c>
      <c r="H1136" s="251">
        <v>4794053</v>
      </c>
      <c r="I1136" s="184" t="e">
        <f>VLOOKUP(LEFT(C1136,6),#REF!,3,0)</f>
        <v>#REF!</v>
      </c>
    </row>
    <row r="1137" spans="1:9" ht="13.2" x14ac:dyDescent="0.25">
      <c r="A1137" s="176">
        <f t="shared" si="20"/>
        <v>4819898.0803176742</v>
      </c>
      <c r="B1137" s="251" t="s">
        <v>969</v>
      </c>
      <c r="C1137" s="257" t="s">
        <v>437</v>
      </c>
      <c r="D1137" s="251" t="s">
        <v>716</v>
      </c>
      <c r="E1137" s="251" t="s">
        <v>311</v>
      </c>
      <c r="F1137" s="251" t="s">
        <v>268</v>
      </c>
      <c r="G1137" s="251">
        <v>498471</v>
      </c>
      <c r="H1137" s="251">
        <v>4794053</v>
      </c>
      <c r="I1137" s="184" t="e">
        <f>VLOOKUP(LEFT(C1137,6),#REF!,3,0)</f>
        <v>#REF!</v>
      </c>
    </row>
    <row r="1138" spans="1:9" ht="13.2" x14ac:dyDescent="0.25">
      <c r="A1138" s="176">
        <f t="shared" si="20"/>
        <v>4819898.0803176742</v>
      </c>
      <c r="B1138" s="251" t="s">
        <v>969</v>
      </c>
      <c r="C1138" s="257" t="s">
        <v>364</v>
      </c>
      <c r="D1138" s="251" t="s">
        <v>716</v>
      </c>
      <c r="E1138" s="251" t="s">
        <v>311</v>
      </c>
      <c r="F1138" s="251" t="s">
        <v>268</v>
      </c>
      <c r="G1138" s="251">
        <v>498471</v>
      </c>
      <c r="H1138" s="251">
        <v>4794053</v>
      </c>
      <c r="I1138" s="184" t="e">
        <f>VLOOKUP(LEFT(C1138,6),#REF!,3,0)</f>
        <v>#REF!</v>
      </c>
    </row>
    <row r="1139" spans="1:9" ht="13.2" x14ac:dyDescent="0.25">
      <c r="A1139" s="176">
        <f t="shared" si="20"/>
        <v>4819898.0803176742</v>
      </c>
      <c r="B1139" s="251" t="s">
        <v>969</v>
      </c>
      <c r="C1139" s="257" t="s">
        <v>440</v>
      </c>
      <c r="D1139" s="251" t="s">
        <v>716</v>
      </c>
      <c r="E1139" s="251" t="s">
        <v>311</v>
      </c>
      <c r="F1139" s="251" t="s">
        <v>268</v>
      </c>
      <c r="G1139" s="251">
        <v>498471</v>
      </c>
      <c r="H1139" s="251">
        <v>4794053</v>
      </c>
      <c r="I1139" s="184" t="e">
        <f>VLOOKUP(LEFT(C1139,6),#REF!,3,0)</f>
        <v>#REF!</v>
      </c>
    </row>
    <row r="1140" spans="1:9" ht="13.2" x14ac:dyDescent="0.25">
      <c r="A1140" s="176">
        <f t="shared" si="20"/>
        <v>4819898.0803176742</v>
      </c>
      <c r="B1140" s="251" t="s">
        <v>969</v>
      </c>
      <c r="C1140" s="257" t="s">
        <v>393</v>
      </c>
      <c r="D1140" s="251" t="s">
        <v>716</v>
      </c>
      <c r="E1140" s="251" t="s">
        <v>311</v>
      </c>
      <c r="F1140" s="251" t="s">
        <v>268</v>
      </c>
      <c r="G1140" s="251">
        <v>498471</v>
      </c>
      <c r="H1140" s="251">
        <v>4794053</v>
      </c>
      <c r="I1140" s="184" t="e">
        <f>VLOOKUP(LEFT(C1140,6),#REF!,3,0)</f>
        <v>#REF!</v>
      </c>
    </row>
    <row r="1141" spans="1:9" ht="13.2" x14ac:dyDescent="0.25">
      <c r="A1141" s="176">
        <f t="shared" si="20"/>
        <v>4819898.0803176742</v>
      </c>
      <c r="B1141" s="251" t="s">
        <v>969</v>
      </c>
      <c r="C1141" s="257" t="s">
        <v>394</v>
      </c>
      <c r="D1141" s="251" t="s">
        <v>716</v>
      </c>
      <c r="E1141" s="251" t="s">
        <v>311</v>
      </c>
      <c r="F1141" s="251" t="s">
        <v>268</v>
      </c>
      <c r="G1141" s="251">
        <v>498471</v>
      </c>
      <c r="H1141" s="251">
        <v>4794053</v>
      </c>
      <c r="I1141" s="184" t="e">
        <f>VLOOKUP(LEFT(C1141,6),#REF!,3,0)</f>
        <v>#REF!</v>
      </c>
    </row>
    <row r="1142" spans="1:9" ht="13.2" x14ac:dyDescent="0.25">
      <c r="A1142" s="176">
        <f t="shared" si="20"/>
        <v>4819898.0803176742</v>
      </c>
      <c r="B1142" s="251" t="s">
        <v>969</v>
      </c>
      <c r="C1142" s="257" t="s">
        <v>391</v>
      </c>
      <c r="D1142" s="251" t="s">
        <v>716</v>
      </c>
      <c r="E1142" s="251" t="s">
        <v>311</v>
      </c>
      <c r="F1142" s="251" t="s">
        <v>268</v>
      </c>
      <c r="G1142" s="251">
        <v>498471</v>
      </c>
      <c r="H1142" s="251">
        <v>4794053</v>
      </c>
      <c r="I1142" s="184" t="e">
        <f>VLOOKUP(LEFT(C1142,6),#REF!,3,0)</f>
        <v>#REF!</v>
      </c>
    </row>
    <row r="1143" spans="1:9" ht="13.2" x14ac:dyDescent="0.25">
      <c r="A1143" s="176">
        <f t="shared" si="20"/>
        <v>4819898.0803176742</v>
      </c>
      <c r="B1143" s="251" t="s">
        <v>969</v>
      </c>
      <c r="C1143" s="257" t="s">
        <v>392</v>
      </c>
      <c r="D1143" s="251" t="s">
        <v>716</v>
      </c>
      <c r="E1143" s="251" t="s">
        <v>311</v>
      </c>
      <c r="F1143" s="251" t="s">
        <v>268</v>
      </c>
      <c r="G1143" s="251">
        <v>498471</v>
      </c>
      <c r="H1143" s="251">
        <v>4794053</v>
      </c>
      <c r="I1143" s="184" t="e">
        <f>VLOOKUP(LEFT(C1143,6),#REF!,3,0)</f>
        <v>#REF!</v>
      </c>
    </row>
    <row r="1144" spans="1:9" ht="13.2" x14ac:dyDescent="0.25">
      <c r="A1144" s="176">
        <f t="shared" si="20"/>
        <v>4819898.0803176742</v>
      </c>
      <c r="B1144" s="251" t="s">
        <v>969</v>
      </c>
      <c r="C1144" s="257" t="s">
        <v>220</v>
      </c>
      <c r="D1144" s="251" t="s">
        <v>716</v>
      </c>
      <c r="E1144" s="251" t="s">
        <v>311</v>
      </c>
      <c r="F1144" s="251" t="s">
        <v>268</v>
      </c>
      <c r="G1144" s="251">
        <v>498471</v>
      </c>
      <c r="H1144" s="251">
        <v>4794053</v>
      </c>
      <c r="I1144" s="184" t="e">
        <f>VLOOKUP(LEFT(C1144,6),#REF!,3,0)</f>
        <v>#REF!</v>
      </c>
    </row>
    <row r="1145" spans="1:9" ht="13.2" x14ac:dyDescent="0.25">
      <c r="A1145" s="176">
        <f t="shared" si="20"/>
        <v>4819898.0803176742</v>
      </c>
      <c r="B1145" s="251" t="s">
        <v>969</v>
      </c>
      <c r="C1145" s="257" t="s">
        <v>221</v>
      </c>
      <c r="D1145" s="251" t="s">
        <v>716</v>
      </c>
      <c r="E1145" s="251" t="s">
        <v>311</v>
      </c>
      <c r="F1145" s="251" t="s">
        <v>268</v>
      </c>
      <c r="G1145" s="251">
        <v>498471</v>
      </c>
      <c r="H1145" s="251">
        <v>4794053</v>
      </c>
      <c r="I1145" s="184" t="e">
        <f>VLOOKUP(LEFT(C1145,6),#REF!,3,0)</f>
        <v>#REF!</v>
      </c>
    </row>
    <row r="1146" spans="1:9" ht="13.2" x14ac:dyDescent="0.25">
      <c r="A1146" s="176">
        <f t="shared" si="20"/>
        <v>4819898.0803176742</v>
      </c>
      <c r="B1146" s="251" t="s">
        <v>969</v>
      </c>
      <c r="C1146" s="257" t="s">
        <v>222</v>
      </c>
      <c r="D1146" s="251" t="s">
        <v>716</v>
      </c>
      <c r="E1146" s="251" t="s">
        <v>311</v>
      </c>
      <c r="F1146" s="251" t="s">
        <v>268</v>
      </c>
      <c r="G1146" s="251">
        <v>498471</v>
      </c>
      <c r="H1146" s="251">
        <v>4794053</v>
      </c>
      <c r="I1146" s="184" t="e">
        <f>VLOOKUP(LEFT(C1146,6),#REF!,3,0)</f>
        <v>#REF!</v>
      </c>
    </row>
    <row r="1147" spans="1:9" ht="13.2" x14ac:dyDescent="0.25">
      <c r="A1147" s="176">
        <f t="shared" si="20"/>
        <v>4819898.0803176742</v>
      </c>
      <c r="B1147" s="251" t="s">
        <v>969</v>
      </c>
      <c r="C1147" s="257" t="s">
        <v>223</v>
      </c>
      <c r="D1147" s="251" t="s">
        <v>716</v>
      </c>
      <c r="E1147" s="251" t="s">
        <v>311</v>
      </c>
      <c r="F1147" s="251" t="s">
        <v>268</v>
      </c>
      <c r="G1147" s="251">
        <v>498471</v>
      </c>
      <c r="H1147" s="251">
        <v>4794053</v>
      </c>
      <c r="I1147" s="184" t="e">
        <f>VLOOKUP(LEFT(C1147,6),#REF!,3,0)</f>
        <v>#REF!</v>
      </c>
    </row>
    <row r="1148" spans="1:9" ht="13.2" x14ac:dyDescent="0.25">
      <c r="A1148" s="176">
        <f t="shared" si="20"/>
        <v>4819898.0803176742</v>
      </c>
      <c r="B1148" s="251" t="s">
        <v>969</v>
      </c>
      <c r="C1148" s="257" t="s">
        <v>224</v>
      </c>
      <c r="D1148" s="251" t="s">
        <v>716</v>
      </c>
      <c r="E1148" s="251" t="s">
        <v>311</v>
      </c>
      <c r="F1148" s="251" t="s">
        <v>268</v>
      </c>
      <c r="G1148" s="251">
        <v>498471</v>
      </c>
      <c r="H1148" s="251">
        <v>4794053</v>
      </c>
      <c r="I1148" s="184" t="e">
        <f>VLOOKUP(LEFT(C1148,6),#REF!,3,0)</f>
        <v>#REF!</v>
      </c>
    </row>
    <row r="1149" spans="1:9" ht="13.2" x14ac:dyDescent="0.25">
      <c r="A1149" s="176">
        <f t="shared" si="20"/>
        <v>4819898.0803176742</v>
      </c>
      <c r="B1149" s="251" t="s">
        <v>969</v>
      </c>
      <c r="C1149" s="257" t="s">
        <v>225</v>
      </c>
      <c r="D1149" s="251" t="s">
        <v>716</v>
      </c>
      <c r="E1149" s="251" t="s">
        <v>311</v>
      </c>
      <c r="F1149" s="251" t="s">
        <v>268</v>
      </c>
      <c r="G1149" s="251">
        <v>498471</v>
      </c>
      <c r="H1149" s="251">
        <v>4794053</v>
      </c>
      <c r="I1149" s="184" t="e">
        <f>VLOOKUP(LEFT(C1149,6),#REF!,3,0)</f>
        <v>#REF!</v>
      </c>
    </row>
    <row r="1150" spans="1:9" ht="13.2" x14ac:dyDescent="0.25">
      <c r="A1150" s="176">
        <f t="shared" si="20"/>
        <v>4819898.0803176742</v>
      </c>
      <c r="B1150" s="251" t="s">
        <v>969</v>
      </c>
      <c r="C1150" s="257" t="s">
        <v>226</v>
      </c>
      <c r="D1150" s="251" t="s">
        <v>716</v>
      </c>
      <c r="E1150" s="251" t="s">
        <v>311</v>
      </c>
      <c r="F1150" s="251" t="s">
        <v>268</v>
      </c>
      <c r="G1150" s="251">
        <v>498471</v>
      </c>
      <c r="H1150" s="251">
        <v>4794053</v>
      </c>
      <c r="I1150" s="184" t="e">
        <f>VLOOKUP(LEFT(C1150,6),#REF!,3,0)</f>
        <v>#REF!</v>
      </c>
    </row>
    <row r="1151" spans="1:9" ht="13.2" x14ac:dyDescent="0.25">
      <c r="A1151" s="176">
        <f t="shared" si="20"/>
        <v>4819898.0803176742</v>
      </c>
      <c r="B1151" s="251" t="s">
        <v>969</v>
      </c>
      <c r="C1151" s="257" t="s">
        <v>390</v>
      </c>
      <c r="D1151" s="251" t="s">
        <v>716</v>
      </c>
      <c r="E1151" s="251" t="s">
        <v>311</v>
      </c>
      <c r="F1151" s="251" t="s">
        <v>268</v>
      </c>
      <c r="G1151" s="251">
        <v>498471</v>
      </c>
      <c r="H1151" s="251">
        <v>4794053</v>
      </c>
      <c r="I1151" s="184" t="e">
        <f>VLOOKUP(LEFT(C1151,6),#REF!,3,0)</f>
        <v>#REF!</v>
      </c>
    </row>
    <row r="1152" spans="1:9" ht="13.2" x14ac:dyDescent="0.25">
      <c r="A1152" s="176">
        <f t="shared" ref="A1152:A1215" si="21">SQRT((G1152-G$2)^2+(H1152-H$2)^2)</f>
        <v>4819898.0803176742</v>
      </c>
      <c r="B1152" s="251" t="s">
        <v>969</v>
      </c>
      <c r="C1152" s="257" t="s">
        <v>444</v>
      </c>
      <c r="D1152" s="251" t="s">
        <v>716</v>
      </c>
      <c r="E1152" s="251" t="s">
        <v>311</v>
      </c>
      <c r="F1152" s="251" t="s">
        <v>268</v>
      </c>
      <c r="G1152" s="251">
        <v>498471</v>
      </c>
      <c r="H1152" s="251">
        <v>4794053</v>
      </c>
      <c r="I1152" s="184" t="e">
        <f>VLOOKUP(LEFT(C1152,6),#REF!,3,0)</f>
        <v>#REF!</v>
      </c>
    </row>
    <row r="1153" spans="1:9" ht="13.2" x14ac:dyDescent="0.25">
      <c r="A1153" s="176">
        <f t="shared" si="21"/>
        <v>4819898.0803176742</v>
      </c>
      <c r="B1153" s="251" t="s">
        <v>969</v>
      </c>
      <c r="C1153" s="257" t="s">
        <v>365</v>
      </c>
      <c r="D1153" s="251" t="s">
        <v>716</v>
      </c>
      <c r="E1153" s="251" t="s">
        <v>311</v>
      </c>
      <c r="F1153" s="251" t="s">
        <v>268</v>
      </c>
      <c r="G1153" s="251">
        <v>498471</v>
      </c>
      <c r="H1153" s="251">
        <v>4794053</v>
      </c>
      <c r="I1153" s="184" t="e">
        <f>VLOOKUP(LEFT(C1153,6),#REF!,3,0)</f>
        <v>#REF!</v>
      </c>
    </row>
    <row r="1154" spans="1:9" ht="13.2" x14ac:dyDescent="0.25">
      <c r="A1154" s="176">
        <f t="shared" si="21"/>
        <v>4819898.0803176742</v>
      </c>
      <c r="B1154" s="251" t="s">
        <v>969</v>
      </c>
      <c r="C1154" s="257" t="s">
        <v>366</v>
      </c>
      <c r="D1154" s="251" t="s">
        <v>716</v>
      </c>
      <c r="E1154" s="251" t="s">
        <v>311</v>
      </c>
      <c r="F1154" s="251" t="s">
        <v>268</v>
      </c>
      <c r="G1154" s="251">
        <v>498471</v>
      </c>
      <c r="H1154" s="251">
        <v>4794053</v>
      </c>
      <c r="I1154" s="184" t="e">
        <f>VLOOKUP(LEFT(C1154,6),#REF!,3,0)</f>
        <v>#REF!</v>
      </c>
    </row>
    <row r="1155" spans="1:9" ht="13.2" x14ac:dyDescent="0.25">
      <c r="A1155" s="176">
        <f t="shared" si="21"/>
        <v>4819898.0803176742</v>
      </c>
      <c r="B1155" s="251" t="s">
        <v>969</v>
      </c>
      <c r="C1155" s="257" t="s">
        <v>380</v>
      </c>
      <c r="D1155" s="251" t="s">
        <v>716</v>
      </c>
      <c r="E1155" s="251" t="s">
        <v>311</v>
      </c>
      <c r="F1155" s="251" t="s">
        <v>268</v>
      </c>
      <c r="G1155" s="251">
        <v>498471</v>
      </c>
      <c r="H1155" s="251">
        <v>4794053</v>
      </c>
      <c r="I1155" s="184" t="e">
        <f>VLOOKUP(LEFT(C1155,6),#REF!,3,0)</f>
        <v>#REF!</v>
      </c>
    </row>
    <row r="1156" spans="1:9" ht="13.2" x14ac:dyDescent="0.25">
      <c r="A1156" s="176">
        <f t="shared" si="21"/>
        <v>4819898.0803176742</v>
      </c>
      <c r="B1156" s="251" t="s">
        <v>969</v>
      </c>
      <c r="C1156" s="257" t="s">
        <v>381</v>
      </c>
      <c r="D1156" s="251" t="s">
        <v>716</v>
      </c>
      <c r="E1156" s="251" t="s">
        <v>311</v>
      </c>
      <c r="F1156" s="251" t="s">
        <v>268</v>
      </c>
      <c r="G1156" s="251">
        <v>498471</v>
      </c>
      <c r="H1156" s="251">
        <v>4794053</v>
      </c>
      <c r="I1156" s="184" t="e">
        <f>VLOOKUP(LEFT(C1156,6),#REF!,3,0)</f>
        <v>#REF!</v>
      </c>
    </row>
    <row r="1157" spans="1:9" ht="13.2" x14ac:dyDescent="0.25">
      <c r="A1157" s="176">
        <f t="shared" si="21"/>
        <v>4819898.0803176742</v>
      </c>
      <c r="B1157" s="251" t="s">
        <v>969</v>
      </c>
      <c r="C1157" s="257" t="s">
        <v>367</v>
      </c>
      <c r="D1157" s="251" t="s">
        <v>716</v>
      </c>
      <c r="E1157" s="251" t="s">
        <v>311</v>
      </c>
      <c r="F1157" s="251" t="s">
        <v>268</v>
      </c>
      <c r="G1157" s="251">
        <v>498471</v>
      </c>
      <c r="H1157" s="251">
        <v>4794053</v>
      </c>
      <c r="I1157" s="184" t="e">
        <f>VLOOKUP(LEFT(C1157,6),#REF!,3,0)</f>
        <v>#REF!</v>
      </c>
    </row>
    <row r="1158" spans="1:9" ht="13.2" x14ac:dyDescent="0.25">
      <c r="A1158" s="176">
        <f t="shared" si="21"/>
        <v>4819446.3676422415</v>
      </c>
      <c r="B1158" s="251" t="s">
        <v>970</v>
      </c>
      <c r="C1158" s="257" t="s">
        <v>399</v>
      </c>
      <c r="D1158" s="251" t="s">
        <v>717</v>
      </c>
      <c r="E1158" s="251" t="s">
        <v>270</v>
      </c>
      <c r="F1158" s="251" t="s">
        <v>268</v>
      </c>
      <c r="G1158" s="251">
        <v>503188</v>
      </c>
      <c r="H1158" s="251">
        <v>4793106</v>
      </c>
      <c r="I1158" s="184" t="e">
        <f>VLOOKUP(LEFT(C1158,6),#REF!,3,0)</f>
        <v>#REF!</v>
      </c>
    </row>
    <row r="1159" spans="1:9" ht="13.2" x14ac:dyDescent="0.25">
      <c r="A1159" s="176">
        <f t="shared" si="21"/>
        <v>4819446.3676422415</v>
      </c>
      <c r="B1159" s="251" t="s">
        <v>970</v>
      </c>
      <c r="C1159" s="257" t="s">
        <v>418</v>
      </c>
      <c r="D1159" s="251" t="s">
        <v>717</v>
      </c>
      <c r="E1159" s="251" t="s">
        <v>270</v>
      </c>
      <c r="F1159" s="251" t="s">
        <v>268</v>
      </c>
      <c r="G1159" s="251">
        <v>503188</v>
      </c>
      <c r="H1159" s="251">
        <v>4793106</v>
      </c>
      <c r="I1159" s="184" t="e">
        <f>VLOOKUP(LEFT(C1159,6),#REF!,3,0)</f>
        <v>#REF!</v>
      </c>
    </row>
    <row r="1160" spans="1:9" ht="13.2" x14ac:dyDescent="0.25">
      <c r="A1160" s="176">
        <f t="shared" si="21"/>
        <v>4819446.3676422415</v>
      </c>
      <c r="B1160" s="251" t="s">
        <v>970</v>
      </c>
      <c r="C1160" s="257" t="s">
        <v>420</v>
      </c>
      <c r="D1160" s="251" t="s">
        <v>717</v>
      </c>
      <c r="E1160" s="251" t="s">
        <v>270</v>
      </c>
      <c r="F1160" s="251" t="s">
        <v>268</v>
      </c>
      <c r="G1160" s="251">
        <v>503188</v>
      </c>
      <c r="H1160" s="251">
        <v>4793106</v>
      </c>
      <c r="I1160" s="184" t="e">
        <f>VLOOKUP(LEFT(C1160,6),#REF!,3,0)</f>
        <v>#REF!</v>
      </c>
    </row>
    <row r="1161" spans="1:9" ht="13.2" x14ac:dyDescent="0.25">
      <c r="A1161" s="176">
        <f t="shared" si="21"/>
        <v>4819446.3676422415</v>
      </c>
      <c r="B1161" s="251" t="s">
        <v>970</v>
      </c>
      <c r="C1161" s="257" t="s">
        <v>360</v>
      </c>
      <c r="D1161" s="251" t="s">
        <v>717</v>
      </c>
      <c r="E1161" s="251" t="s">
        <v>270</v>
      </c>
      <c r="F1161" s="251" t="s">
        <v>268</v>
      </c>
      <c r="G1161" s="251">
        <v>503188</v>
      </c>
      <c r="H1161" s="251">
        <v>4793106</v>
      </c>
      <c r="I1161" s="184" t="e">
        <f>VLOOKUP(LEFT(C1161,6),#REF!,3,0)</f>
        <v>#REF!</v>
      </c>
    </row>
    <row r="1162" spans="1:9" ht="13.2" x14ac:dyDescent="0.25">
      <c r="A1162" s="176">
        <f t="shared" si="21"/>
        <v>4819446.3676422415</v>
      </c>
      <c r="B1162" s="251" t="s">
        <v>970</v>
      </c>
      <c r="C1162" s="257" t="s">
        <v>432</v>
      </c>
      <c r="D1162" s="251" t="s">
        <v>717</v>
      </c>
      <c r="E1162" s="251" t="s">
        <v>270</v>
      </c>
      <c r="F1162" s="251" t="s">
        <v>268</v>
      </c>
      <c r="G1162" s="251">
        <v>503188</v>
      </c>
      <c r="H1162" s="251">
        <v>4793106</v>
      </c>
      <c r="I1162" s="184" t="e">
        <f>VLOOKUP(LEFT(C1162,6),#REF!,3,0)</f>
        <v>#REF!</v>
      </c>
    </row>
    <row r="1163" spans="1:9" ht="13.2" x14ac:dyDescent="0.25">
      <c r="A1163" s="176">
        <f t="shared" si="21"/>
        <v>4819446.3676422415</v>
      </c>
      <c r="B1163" s="251" t="s">
        <v>970</v>
      </c>
      <c r="C1163" s="257" t="s">
        <v>433</v>
      </c>
      <c r="D1163" s="251" t="s">
        <v>717</v>
      </c>
      <c r="E1163" s="251" t="s">
        <v>270</v>
      </c>
      <c r="F1163" s="251" t="s">
        <v>268</v>
      </c>
      <c r="G1163" s="251">
        <v>503188</v>
      </c>
      <c r="H1163" s="251">
        <v>4793106</v>
      </c>
      <c r="I1163" s="184" t="e">
        <f>VLOOKUP(LEFT(C1163,6),#REF!,3,0)</f>
        <v>#REF!</v>
      </c>
    </row>
    <row r="1164" spans="1:9" ht="13.2" x14ac:dyDescent="0.25">
      <c r="A1164" s="176">
        <f t="shared" si="21"/>
        <v>4819446.3676422415</v>
      </c>
      <c r="B1164" s="251" t="s">
        <v>970</v>
      </c>
      <c r="C1164" s="257" t="s">
        <v>434</v>
      </c>
      <c r="D1164" s="251" t="s">
        <v>717</v>
      </c>
      <c r="E1164" s="251" t="s">
        <v>270</v>
      </c>
      <c r="F1164" s="251" t="s">
        <v>268</v>
      </c>
      <c r="G1164" s="251">
        <v>503188</v>
      </c>
      <c r="H1164" s="251">
        <v>4793106</v>
      </c>
      <c r="I1164" s="184" t="e">
        <f>VLOOKUP(LEFT(C1164,6),#REF!,3,0)</f>
        <v>#REF!</v>
      </c>
    </row>
    <row r="1165" spans="1:9" ht="13.2" x14ac:dyDescent="0.25">
      <c r="A1165" s="176">
        <f t="shared" si="21"/>
        <v>4819446.3676422415</v>
      </c>
      <c r="B1165" s="251" t="s">
        <v>970</v>
      </c>
      <c r="C1165" s="257" t="s">
        <v>363</v>
      </c>
      <c r="D1165" s="251" t="s">
        <v>717</v>
      </c>
      <c r="E1165" s="251" t="s">
        <v>270</v>
      </c>
      <c r="F1165" s="251" t="s">
        <v>268</v>
      </c>
      <c r="G1165" s="251">
        <v>503188</v>
      </c>
      <c r="H1165" s="251">
        <v>4793106</v>
      </c>
      <c r="I1165" s="184" t="e">
        <f>VLOOKUP(LEFT(C1165,6),#REF!,3,0)</f>
        <v>#REF!</v>
      </c>
    </row>
    <row r="1166" spans="1:9" ht="13.2" x14ac:dyDescent="0.25">
      <c r="A1166" s="176">
        <f t="shared" si="21"/>
        <v>4819446.3676422415</v>
      </c>
      <c r="B1166" s="251" t="s">
        <v>970</v>
      </c>
      <c r="C1166" s="257" t="s">
        <v>435</v>
      </c>
      <c r="D1166" s="251" t="s">
        <v>717</v>
      </c>
      <c r="E1166" s="251" t="s">
        <v>270</v>
      </c>
      <c r="F1166" s="251" t="s">
        <v>268</v>
      </c>
      <c r="G1166" s="251">
        <v>503188</v>
      </c>
      <c r="H1166" s="251">
        <v>4793106</v>
      </c>
      <c r="I1166" s="184" t="e">
        <f>VLOOKUP(LEFT(C1166,6),#REF!,3,0)</f>
        <v>#REF!</v>
      </c>
    </row>
    <row r="1167" spans="1:9" ht="13.2" x14ac:dyDescent="0.25">
      <c r="A1167" s="176">
        <f t="shared" si="21"/>
        <v>4819446.3676422415</v>
      </c>
      <c r="B1167" s="251" t="s">
        <v>970</v>
      </c>
      <c r="C1167" s="257" t="s">
        <v>437</v>
      </c>
      <c r="D1167" s="251" t="s">
        <v>717</v>
      </c>
      <c r="E1167" s="251" t="s">
        <v>270</v>
      </c>
      <c r="F1167" s="251" t="s">
        <v>268</v>
      </c>
      <c r="G1167" s="251">
        <v>503188</v>
      </c>
      <c r="H1167" s="251">
        <v>4793106</v>
      </c>
      <c r="I1167" s="184" t="e">
        <f>VLOOKUP(LEFT(C1167,6),#REF!,3,0)</f>
        <v>#REF!</v>
      </c>
    </row>
    <row r="1168" spans="1:9" ht="13.2" x14ac:dyDescent="0.25">
      <c r="A1168" s="176">
        <f t="shared" si="21"/>
        <v>4819446.3676422415</v>
      </c>
      <c r="B1168" s="251" t="s">
        <v>970</v>
      </c>
      <c r="C1168" s="257" t="s">
        <v>364</v>
      </c>
      <c r="D1168" s="251" t="s">
        <v>717</v>
      </c>
      <c r="E1168" s="251" t="s">
        <v>270</v>
      </c>
      <c r="F1168" s="251" t="s">
        <v>268</v>
      </c>
      <c r="G1168" s="251">
        <v>503188</v>
      </c>
      <c r="H1168" s="251">
        <v>4793106</v>
      </c>
      <c r="I1168" s="184" t="e">
        <f>VLOOKUP(LEFT(C1168,6),#REF!,3,0)</f>
        <v>#REF!</v>
      </c>
    </row>
    <row r="1169" spans="1:9" ht="13.2" x14ac:dyDescent="0.25">
      <c r="A1169" s="176">
        <f t="shared" si="21"/>
        <v>4819446.3676422415</v>
      </c>
      <c r="B1169" s="251" t="s">
        <v>970</v>
      </c>
      <c r="C1169" s="257" t="s">
        <v>440</v>
      </c>
      <c r="D1169" s="251" t="s">
        <v>717</v>
      </c>
      <c r="E1169" s="251" t="s">
        <v>270</v>
      </c>
      <c r="F1169" s="251" t="s">
        <v>268</v>
      </c>
      <c r="G1169" s="251">
        <v>503188</v>
      </c>
      <c r="H1169" s="251">
        <v>4793106</v>
      </c>
      <c r="I1169" s="184" t="e">
        <f>VLOOKUP(LEFT(C1169,6),#REF!,3,0)</f>
        <v>#REF!</v>
      </c>
    </row>
    <row r="1170" spans="1:9" ht="13.2" x14ac:dyDescent="0.25">
      <c r="A1170" s="176">
        <f t="shared" si="21"/>
        <v>4819446.3676422415</v>
      </c>
      <c r="B1170" s="251" t="s">
        <v>970</v>
      </c>
      <c r="C1170" s="257" t="s">
        <v>393</v>
      </c>
      <c r="D1170" s="251" t="s">
        <v>717</v>
      </c>
      <c r="E1170" s="251" t="s">
        <v>270</v>
      </c>
      <c r="F1170" s="251" t="s">
        <v>268</v>
      </c>
      <c r="G1170" s="251">
        <v>503188</v>
      </c>
      <c r="H1170" s="251">
        <v>4793106</v>
      </c>
      <c r="I1170" s="184" t="e">
        <f>VLOOKUP(LEFT(C1170,6),#REF!,3,0)</f>
        <v>#REF!</v>
      </c>
    </row>
    <row r="1171" spans="1:9" ht="13.2" x14ac:dyDescent="0.25">
      <c r="A1171" s="176">
        <f t="shared" si="21"/>
        <v>4819446.3676422415</v>
      </c>
      <c r="B1171" s="251" t="s">
        <v>970</v>
      </c>
      <c r="C1171" s="257" t="s">
        <v>394</v>
      </c>
      <c r="D1171" s="251" t="s">
        <v>717</v>
      </c>
      <c r="E1171" s="251" t="s">
        <v>270</v>
      </c>
      <c r="F1171" s="251" t="s">
        <v>268</v>
      </c>
      <c r="G1171" s="251">
        <v>503188</v>
      </c>
      <c r="H1171" s="251">
        <v>4793106</v>
      </c>
      <c r="I1171" s="184" t="e">
        <f>VLOOKUP(LEFT(C1171,6),#REF!,3,0)</f>
        <v>#REF!</v>
      </c>
    </row>
    <row r="1172" spans="1:9" ht="13.2" x14ac:dyDescent="0.25">
      <c r="A1172" s="176">
        <f t="shared" si="21"/>
        <v>4819446.3676422415</v>
      </c>
      <c r="B1172" s="251" t="s">
        <v>970</v>
      </c>
      <c r="C1172" s="257" t="s">
        <v>391</v>
      </c>
      <c r="D1172" s="251" t="s">
        <v>717</v>
      </c>
      <c r="E1172" s="251" t="s">
        <v>270</v>
      </c>
      <c r="F1172" s="251" t="s">
        <v>268</v>
      </c>
      <c r="G1172" s="251">
        <v>503188</v>
      </c>
      <c r="H1172" s="251">
        <v>4793106</v>
      </c>
      <c r="I1172" s="184" t="e">
        <f>VLOOKUP(LEFT(C1172,6),#REF!,3,0)</f>
        <v>#REF!</v>
      </c>
    </row>
    <row r="1173" spans="1:9" ht="13.2" x14ac:dyDescent="0.25">
      <c r="A1173" s="176">
        <f t="shared" si="21"/>
        <v>4819446.3676422415</v>
      </c>
      <c r="B1173" s="251" t="s">
        <v>970</v>
      </c>
      <c r="C1173" s="257" t="s">
        <v>392</v>
      </c>
      <c r="D1173" s="251" t="s">
        <v>717</v>
      </c>
      <c r="E1173" s="251" t="s">
        <v>270</v>
      </c>
      <c r="F1173" s="251" t="s">
        <v>268</v>
      </c>
      <c r="G1173" s="251">
        <v>503188</v>
      </c>
      <c r="H1173" s="251">
        <v>4793106</v>
      </c>
      <c r="I1173" s="184" t="e">
        <f>VLOOKUP(LEFT(C1173,6),#REF!,3,0)</f>
        <v>#REF!</v>
      </c>
    </row>
    <row r="1174" spans="1:9" ht="13.2" x14ac:dyDescent="0.25">
      <c r="A1174" s="176">
        <f t="shared" si="21"/>
        <v>4819446.3676422415</v>
      </c>
      <c r="B1174" s="251" t="s">
        <v>970</v>
      </c>
      <c r="C1174" s="257" t="s">
        <v>220</v>
      </c>
      <c r="D1174" s="251" t="s">
        <v>717</v>
      </c>
      <c r="E1174" s="251" t="s">
        <v>270</v>
      </c>
      <c r="F1174" s="251" t="s">
        <v>268</v>
      </c>
      <c r="G1174" s="251">
        <v>503188</v>
      </c>
      <c r="H1174" s="251">
        <v>4793106</v>
      </c>
      <c r="I1174" s="184" t="e">
        <f>VLOOKUP(LEFT(C1174,6),#REF!,3,0)</f>
        <v>#REF!</v>
      </c>
    </row>
    <row r="1175" spans="1:9" ht="13.2" x14ac:dyDescent="0.25">
      <c r="A1175" s="176">
        <f t="shared" si="21"/>
        <v>4819446.3676422415</v>
      </c>
      <c r="B1175" s="251" t="s">
        <v>970</v>
      </c>
      <c r="C1175" s="257" t="s">
        <v>221</v>
      </c>
      <c r="D1175" s="251" t="s">
        <v>717</v>
      </c>
      <c r="E1175" s="251" t="s">
        <v>270</v>
      </c>
      <c r="F1175" s="251" t="s">
        <v>268</v>
      </c>
      <c r="G1175" s="251">
        <v>503188</v>
      </c>
      <c r="H1175" s="251">
        <v>4793106</v>
      </c>
      <c r="I1175" s="184" t="e">
        <f>VLOOKUP(LEFT(C1175,6),#REF!,3,0)</f>
        <v>#REF!</v>
      </c>
    </row>
    <row r="1176" spans="1:9" ht="13.2" x14ac:dyDescent="0.25">
      <c r="A1176" s="176">
        <f t="shared" si="21"/>
        <v>4819446.3676422415</v>
      </c>
      <c r="B1176" s="251" t="s">
        <v>970</v>
      </c>
      <c r="C1176" s="257" t="s">
        <v>222</v>
      </c>
      <c r="D1176" s="251" t="s">
        <v>717</v>
      </c>
      <c r="E1176" s="251" t="s">
        <v>270</v>
      </c>
      <c r="F1176" s="251" t="s">
        <v>268</v>
      </c>
      <c r="G1176" s="251">
        <v>503188</v>
      </c>
      <c r="H1176" s="251">
        <v>4793106</v>
      </c>
      <c r="I1176" s="184" t="e">
        <f>VLOOKUP(LEFT(C1176,6),#REF!,3,0)</f>
        <v>#REF!</v>
      </c>
    </row>
    <row r="1177" spans="1:9" ht="13.2" x14ac:dyDescent="0.25">
      <c r="A1177" s="176">
        <f t="shared" si="21"/>
        <v>4819446.3676422415</v>
      </c>
      <c r="B1177" s="251" t="s">
        <v>970</v>
      </c>
      <c r="C1177" s="257" t="s">
        <v>223</v>
      </c>
      <c r="D1177" s="251" t="s">
        <v>717</v>
      </c>
      <c r="E1177" s="251" t="s">
        <v>270</v>
      </c>
      <c r="F1177" s="251" t="s">
        <v>268</v>
      </c>
      <c r="G1177" s="251">
        <v>503188</v>
      </c>
      <c r="H1177" s="251">
        <v>4793106</v>
      </c>
      <c r="I1177" s="184" t="e">
        <f>VLOOKUP(LEFT(C1177,6),#REF!,3,0)</f>
        <v>#REF!</v>
      </c>
    </row>
    <row r="1178" spans="1:9" ht="13.2" x14ac:dyDescent="0.25">
      <c r="A1178" s="176">
        <f t="shared" si="21"/>
        <v>4819446.3676422415</v>
      </c>
      <c r="B1178" s="251" t="s">
        <v>970</v>
      </c>
      <c r="C1178" s="257" t="s">
        <v>224</v>
      </c>
      <c r="D1178" s="251" t="s">
        <v>717</v>
      </c>
      <c r="E1178" s="251" t="s">
        <v>270</v>
      </c>
      <c r="F1178" s="251" t="s">
        <v>268</v>
      </c>
      <c r="G1178" s="251">
        <v>503188</v>
      </c>
      <c r="H1178" s="251">
        <v>4793106</v>
      </c>
      <c r="I1178" s="184" t="e">
        <f>VLOOKUP(LEFT(C1178,6),#REF!,3,0)</f>
        <v>#REF!</v>
      </c>
    </row>
    <row r="1179" spans="1:9" ht="13.2" x14ac:dyDescent="0.25">
      <c r="A1179" s="176">
        <f t="shared" si="21"/>
        <v>4819446.3676422415</v>
      </c>
      <c r="B1179" s="251" t="s">
        <v>970</v>
      </c>
      <c r="C1179" s="257" t="s">
        <v>225</v>
      </c>
      <c r="D1179" s="251" t="s">
        <v>717</v>
      </c>
      <c r="E1179" s="251" t="s">
        <v>270</v>
      </c>
      <c r="F1179" s="251" t="s">
        <v>268</v>
      </c>
      <c r="G1179" s="251">
        <v>503188</v>
      </c>
      <c r="H1179" s="251">
        <v>4793106</v>
      </c>
      <c r="I1179" s="184" t="e">
        <f>VLOOKUP(LEFT(C1179,6),#REF!,3,0)</f>
        <v>#REF!</v>
      </c>
    </row>
    <row r="1180" spans="1:9" ht="13.2" x14ac:dyDescent="0.25">
      <c r="A1180" s="176">
        <f t="shared" si="21"/>
        <v>4819446.3676422415</v>
      </c>
      <c r="B1180" s="251" t="s">
        <v>970</v>
      </c>
      <c r="C1180" s="257" t="s">
        <v>226</v>
      </c>
      <c r="D1180" s="251" t="s">
        <v>717</v>
      </c>
      <c r="E1180" s="251" t="s">
        <v>270</v>
      </c>
      <c r="F1180" s="251" t="s">
        <v>268</v>
      </c>
      <c r="G1180" s="251">
        <v>503188</v>
      </c>
      <c r="H1180" s="251">
        <v>4793106</v>
      </c>
      <c r="I1180" s="184" t="e">
        <f>VLOOKUP(LEFT(C1180,6),#REF!,3,0)</f>
        <v>#REF!</v>
      </c>
    </row>
    <row r="1181" spans="1:9" ht="13.2" x14ac:dyDescent="0.25">
      <c r="A1181" s="176">
        <f t="shared" si="21"/>
        <v>4819446.3676422415</v>
      </c>
      <c r="B1181" s="251" t="s">
        <v>970</v>
      </c>
      <c r="C1181" s="257" t="s">
        <v>390</v>
      </c>
      <c r="D1181" s="251" t="s">
        <v>717</v>
      </c>
      <c r="E1181" s="251" t="s">
        <v>270</v>
      </c>
      <c r="F1181" s="251" t="s">
        <v>268</v>
      </c>
      <c r="G1181" s="251">
        <v>503188</v>
      </c>
      <c r="H1181" s="251">
        <v>4793106</v>
      </c>
      <c r="I1181" s="184" t="e">
        <f>VLOOKUP(LEFT(C1181,6),#REF!,3,0)</f>
        <v>#REF!</v>
      </c>
    </row>
    <row r="1182" spans="1:9" ht="13.2" x14ac:dyDescent="0.25">
      <c r="A1182" s="176">
        <f t="shared" si="21"/>
        <v>4819446.3676422415</v>
      </c>
      <c r="B1182" s="251" t="s">
        <v>970</v>
      </c>
      <c r="C1182" s="257" t="s">
        <v>444</v>
      </c>
      <c r="D1182" s="251" t="s">
        <v>717</v>
      </c>
      <c r="E1182" s="251" t="s">
        <v>270</v>
      </c>
      <c r="F1182" s="251" t="s">
        <v>268</v>
      </c>
      <c r="G1182" s="251">
        <v>503188</v>
      </c>
      <c r="H1182" s="251">
        <v>4793106</v>
      </c>
      <c r="I1182" s="184" t="e">
        <f>VLOOKUP(LEFT(C1182,6),#REF!,3,0)</f>
        <v>#REF!</v>
      </c>
    </row>
    <row r="1183" spans="1:9" ht="13.2" x14ac:dyDescent="0.25">
      <c r="A1183" s="176">
        <f t="shared" si="21"/>
        <v>4819446.3676422415</v>
      </c>
      <c r="B1183" s="251" t="s">
        <v>970</v>
      </c>
      <c r="C1183" s="257" t="s">
        <v>365</v>
      </c>
      <c r="D1183" s="251" t="s">
        <v>717</v>
      </c>
      <c r="E1183" s="251" t="s">
        <v>270</v>
      </c>
      <c r="F1183" s="251" t="s">
        <v>268</v>
      </c>
      <c r="G1183" s="251">
        <v>503188</v>
      </c>
      <c r="H1183" s="251">
        <v>4793106</v>
      </c>
      <c r="I1183" s="184" t="e">
        <f>VLOOKUP(LEFT(C1183,6),#REF!,3,0)</f>
        <v>#REF!</v>
      </c>
    </row>
    <row r="1184" spans="1:9" ht="13.2" x14ac:dyDescent="0.25">
      <c r="A1184" s="176">
        <f t="shared" si="21"/>
        <v>4819446.3676422415</v>
      </c>
      <c r="B1184" s="251" t="s">
        <v>970</v>
      </c>
      <c r="C1184" s="257" t="s">
        <v>366</v>
      </c>
      <c r="D1184" s="251" t="s">
        <v>717</v>
      </c>
      <c r="E1184" s="251" t="s">
        <v>270</v>
      </c>
      <c r="F1184" s="251" t="s">
        <v>268</v>
      </c>
      <c r="G1184" s="251">
        <v>503188</v>
      </c>
      <c r="H1184" s="251">
        <v>4793106</v>
      </c>
      <c r="I1184" s="184" t="e">
        <f>VLOOKUP(LEFT(C1184,6),#REF!,3,0)</f>
        <v>#REF!</v>
      </c>
    </row>
    <row r="1185" spans="1:9" ht="13.2" x14ac:dyDescent="0.25">
      <c r="A1185" s="176">
        <f t="shared" si="21"/>
        <v>4819446.3676422415</v>
      </c>
      <c r="B1185" s="251" t="s">
        <v>970</v>
      </c>
      <c r="C1185" s="257" t="s">
        <v>380</v>
      </c>
      <c r="D1185" s="251" t="s">
        <v>717</v>
      </c>
      <c r="E1185" s="251" t="s">
        <v>270</v>
      </c>
      <c r="F1185" s="251" t="s">
        <v>268</v>
      </c>
      <c r="G1185" s="251">
        <v>503188</v>
      </c>
      <c r="H1185" s="251">
        <v>4793106</v>
      </c>
      <c r="I1185" s="184" t="e">
        <f>VLOOKUP(LEFT(C1185,6),#REF!,3,0)</f>
        <v>#REF!</v>
      </c>
    </row>
    <row r="1186" spans="1:9" ht="13.2" x14ac:dyDescent="0.25">
      <c r="A1186" s="176">
        <f t="shared" si="21"/>
        <v>4819446.3676422415</v>
      </c>
      <c r="B1186" s="251" t="s">
        <v>970</v>
      </c>
      <c r="C1186" s="257" t="s">
        <v>381</v>
      </c>
      <c r="D1186" s="251" t="s">
        <v>717</v>
      </c>
      <c r="E1186" s="251" t="s">
        <v>270</v>
      </c>
      <c r="F1186" s="251" t="s">
        <v>268</v>
      </c>
      <c r="G1186" s="251">
        <v>503188</v>
      </c>
      <c r="H1186" s="251">
        <v>4793106</v>
      </c>
      <c r="I1186" s="184" t="e">
        <f>VLOOKUP(LEFT(C1186,6),#REF!,3,0)</f>
        <v>#REF!</v>
      </c>
    </row>
    <row r="1187" spans="1:9" ht="13.2" x14ac:dyDescent="0.25">
      <c r="A1187" s="176">
        <f t="shared" si="21"/>
        <v>4819446.3676422415</v>
      </c>
      <c r="B1187" s="251" t="s">
        <v>970</v>
      </c>
      <c r="C1187" s="257" t="s">
        <v>367</v>
      </c>
      <c r="D1187" s="251" t="s">
        <v>717</v>
      </c>
      <c r="E1187" s="251" t="s">
        <v>270</v>
      </c>
      <c r="F1187" s="251" t="s">
        <v>268</v>
      </c>
      <c r="G1187" s="251">
        <v>503188</v>
      </c>
      <c r="H1187" s="251">
        <v>4793106</v>
      </c>
      <c r="I1187" s="184" t="e">
        <f>VLOOKUP(LEFT(C1187,6),#REF!,3,0)</f>
        <v>#REF!</v>
      </c>
    </row>
    <row r="1188" spans="1:9" ht="13.2" x14ac:dyDescent="0.25">
      <c r="A1188" s="176">
        <f t="shared" si="21"/>
        <v>4821662.1215250036</v>
      </c>
      <c r="B1188" s="251" t="s">
        <v>971</v>
      </c>
      <c r="C1188" s="257" t="s">
        <v>360</v>
      </c>
      <c r="D1188" s="251" t="s">
        <v>718</v>
      </c>
      <c r="E1188" s="251" t="s">
        <v>719</v>
      </c>
      <c r="F1188" s="251" t="s">
        <v>268</v>
      </c>
      <c r="G1188" s="251">
        <v>524890</v>
      </c>
      <c r="H1188" s="251">
        <v>4793007</v>
      </c>
      <c r="I1188" s="184" t="e">
        <f>VLOOKUP(LEFT(C1188,6),#REF!,3,0)</f>
        <v>#REF!</v>
      </c>
    </row>
    <row r="1189" spans="1:9" ht="13.2" x14ac:dyDescent="0.25">
      <c r="A1189" s="176">
        <f t="shared" si="21"/>
        <v>4821662.1215250036</v>
      </c>
      <c r="B1189" s="251" t="s">
        <v>971</v>
      </c>
      <c r="C1189" s="257" t="s">
        <v>432</v>
      </c>
      <c r="D1189" s="251" t="s">
        <v>718</v>
      </c>
      <c r="E1189" s="251" t="s">
        <v>719</v>
      </c>
      <c r="F1189" s="251" t="s">
        <v>268</v>
      </c>
      <c r="G1189" s="251">
        <v>524890</v>
      </c>
      <c r="H1189" s="251">
        <v>4793007</v>
      </c>
      <c r="I1189" s="184" t="e">
        <f>VLOOKUP(LEFT(C1189,6),#REF!,3,0)</f>
        <v>#REF!</v>
      </c>
    </row>
    <row r="1190" spans="1:9" ht="13.2" x14ac:dyDescent="0.25">
      <c r="A1190" s="176">
        <f t="shared" si="21"/>
        <v>4821662.1215250036</v>
      </c>
      <c r="B1190" s="251" t="s">
        <v>971</v>
      </c>
      <c r="C1190" s="257" t="s">
        <v>433</v>
      </c>
      <c r="D1190" s="251" t="s">
        <v>718</v>
      </c>
      <c r="E1190" s="251" t="s">
        <v>719</v>
      </c>
      <c r="F1190" s="251" t="s">
        <v>268</v>
      </c>
      <c r="G1190" s="251">
        <v>524890</v>
      </c>
      <c r="H1190" s="251">
        <v>4793007</v>
      </c>
      <c r="I1190" s="184" t="e">
        <f>VLOOKUP(LEFT(C1190,6),#REF!,3,0)</f>
        <v>#REF!</v>
      </c>
    </row>
    <row r="1191" spans="1:9" ht="13.2" x14ac:dyDescent="0.25">
      <c r="A1191" s="176">
        <f t="shared" si="21"/>
        <v>4821662.1215250036</v>
      </c>
      <c r="B1191" s="251" t="s">
        <v>971</v>
      </c>
      <c r="C1191" s="257" t="s">
        <v>434</v>
      </c>
      <c r="D1191" s="251" t="s">
        <v>718</v>
      </c>
      <c r="E1191" s="251" t="s">
        <v>719</v>
      </c>
      <c r="F1191" s="251" t="s">
        <v>268</v>
      </c>
      <c r="G1191" s="251">
        <v>524890</v>
      </c>
      <c r="H1191" s="251">
        <v>4793007</v>
      </c>
      <c r="I1191" s="184" t="e">
        <f>VLOOKUP(LEFT(C1191,6),#REF!,3,0)</f>
        <v>#REF!</v>
      </c>
    </row>
    <row r="1192" spans="1:9" ht="13.2" x14ac:dyDescent="0.25">
      <c r="A1192" s="176">
        <f t="shared" si="21"/>
        <v>4821662.1215250036</v>
      </c>
      <c r="B1192" s="251" t="s">
        <v>971</v>
      </c>
      <c r="C1192" s="257" t="s">
        <v>435</v>
      </c>
      <c r="D1192" s="251" t="s">
        <v>718</v>
      </c>
      <c r="E1192" s="251" t="s">
        <v>719</v>
      </c>
      <c r="F1192" s="251" t="s">
        <v>268</v>
      </c>
      <c r="G1192" s="251">
        <v>524890</v>
      </c>
      <c r="H1192" s="251">
        <v>4793007</v>
      </c>
      <c r="I1192" s="184" t="e">
        <f>VLOOKUP(LEFT(C1192,6),#REF!,3,0)</f>
        <v>#REF!</v>
      </c>
    </row>
    <row r="1193" spans="1:9" ht="13.2" x14ac:dyDescent="0.25">
      <c r="A1193" s="176">
        <f t="shared" si="21"/>
        <v>4821662.1215250036</v>
      </c>
      <c r="B1193" s="251" t="s">
        <v>971</v>
      </c>
      <c r="C1193" s="257" t="s">
        <v>393</v>
      </c>
      <c r="D1193" s="251" t="s">
        <v>718</v>
      </c>
      <c r="E1193" s="251" t="s">
        <v>719</v>
      </c>
      <c r="F1193" s="251" t="s">
        <v>268</v>
      </c>
      <c r="G1193" s="251">
        <v>524890</v>
      </c>
      <c r="H1193" s="251">
        <v>4793007</v>
      </c>
      <c r="I1193" s="184" t="e">
        <f>VLOOKUP(LEFT(C1193,6),#REF!,3,0)</f>
        <v>#REF!</v>
      </c>
    </row>
    <row r="1194" spans="1:9" ht="13.2" x14ac:dyDescent="0.25">
      <c r="A1194" s="176">
        <f t="shared" si="21"/>
        <v>4821662.1215250036</v>
      </c>
      <c r="B1194" s="251" t="s">
        <v>971</v>
      </c>
      <c r="C1194" s="257" t="s">
        <v>394</v>
      </c>
      <c r="D1194" s="251" t="s">
        <v>718</v>
      </c>
      <c r="E1194" s="251" t="s">
        <v>719</v>
      </c>
      <c r="F1194" s="251" t="s">
        <v>268</v>
      </c>
      <c r="G1194" s="251">
        <v>524890</v>
      </c>
      <c r="H1194" s="251">
        <v>4793007</v>
      </c>
      <c r="I1194" s="184" t="e">
        <f>VLOOKUP(LEFT(C1194,6),#REF!,3,0)</f>
        <v>#REF!</v>
      </c>
    </row>
    <row r="1195" spans="1:9" ht="13.2" x14ac:dyDescent="0.25">
      <c r="A1195" s="176">
        <f t="shared" si="21"/>
        <v>4821662.1215250036</v>
      </c>
      <c r="B1195" s="251" t="s">
        <v>971</v>
      </c>
      <c r="C1195" s="257" t="s">
        <v>220</v>
      </c>
      <c r="D1195" s="251" t="s">
        <v>718</v>
      </c>
      <c r="E1195" s="251" t="s">
        <v>719</v>
      </c>
      <c r="F1195" s="251" t="s">
        <v>268</v>
      </c>
      <c r="G1195" s="251">
        <v>524890</v>
      </c>
      <c r="H1195" s="251">
        <v>4793007</v>
      </c>
      <c r="I1195" s="184" t="e">
        <f>VLOOKUP(LEFT(C1195,6),#REF!,3,0)</f>
        <v>#REF!</v>
      </c>
    </row>
    <row r="1196" spans="1:9" ht="13.2" x14ac:dyDescent="0.25">
      <c r="A1196" s="176">
        <f t="shared" si="21"/>
        <v>4821662.1215250036</v>
      </c>
      <c r="B1196" s="251" t="s">
        <v>971</v>
      </c>
      <c r="C1196" s="257" t="s">
        <v>221</v>
      </c>
      <c r="D1196" s="251" t="s">
        <v>718</v>
      </c>
      <c r="E1196" s="251" t="s">
        <v>719</v>
      </c>
      <c r="F1196" s="251" t="s">
        <v>268</v>
      </c>
      <c r="G1196" s="251">
        <v>524890</v>
      </c>
      <c r="H1196" s="251">
        <v>4793007</v>
      </c>
      <c r="I1196" s="184" t="e">
        <f>VLOOKUP(LEFT(C1196,6),#REF!,3,0)</f>
        <v>#REF!</v>
      </c>
    </row>
    <row r="1197" spans="1:9" ht="13.2" x14ac:dyDescent="0.25">
      <c r="A1197" s="176">
        <f t="shared" si="21"/>
        <v>4821662.1215250036</v>
      </c>
      <c r="B1197" s="251" t="s">
        <v>971</v>
      </c>
      <c r="C1197" s="257" t="s">
        <v>222</v>
      </c>
      <c r="D1197" s="251" t="s">
        <v>718</v>
      </c>
      <c r="E1197" s="251" t="s">
        <v>719</v>
      </c>
      <c r="F1197" s="251" t="s">
        <v>268</v>
      </c>
      <c r="G1197" s="251">
        <v>524890</v>
      </c>
      <c r="H1197" s="251">
        <v>4793007</v>
      </c>
      <c r="I1197" s="184" t="e">
        <f>VLOOKUP(LEFT(C1197,6),#REF!,3,0)</f>
        <v>#REF!</v>
      </c>
    </row>
    <row r="1198" spans="1:9" ht="13.2" x14ac:dyDescent="0.25">
      <c r="A1198" s="176">
        <f t="shared" si="21"/>
        <v>4821662.1215250036</v>
      </c>
      <c r="B1198" s="251" t="s">
        <v>971</v>
      </c>
      <c r="C1198" s="257" t="s">
        <v>223</v>
      </c>
      <c r="D1198" s="251" t="s">
        <v>718</v>
      </c>
      <c r="E1198" s="251" t="s">
        <v>719</v>
      </c>
      <c r="F1198" s="251" t="s">
        <v>268</v>
      </c>
      <c r="G1198" s="251">
        <v>524890</v>
      </c>
      <c r="H1198" s="251">
        <v>4793007</v>
      </c>
      <c r="I1198" s="184" t="e">
        <f>VLOOKUP(LEFT(C1198,6),#REF!,3,0)</f>
        <v>#REF!</v>
      </c>
    </row>
    <row r="1199" spans="1:9" ht="13.2" x14ac:dyDescent="0.25">
      <c r="A1199" s="176">
        <f t="shared" si="21"/>
        <v>4821662.1215250036</v>
      </c>
      <c r="B1199" s="251" t="s">
        <v>971</v>
      </c>
      <c r="C1199" s="257" t="s">
        <v>224</v>
      </c>
      <c r="D1199" s="251" t="s">
        <v>718</v>
      </c>
      <c r="E1199" s="251" t="s">
        <v>719</v>
      </c>
      <c r="F1199" s="251" t="s">
        <v>268</v>
      </c>
      <c r="G1199" s="251">
        <v>524890</v>
      </c>
      <c r="H1199" s="251">
        <v>4793007</v>
      </c>
      <c r="I1199" s="184" t="e">
        <f>VLOOKUP(LEFT(C1199,6),#REF!,3,0)</f>
        <v>#REF!</v>
      </c>
    </row>
    <row r="1200" spans="1:9" ht="13.2" x14ac:dyDescent="0.25">
      <c r="A1200" s="176">
        <f t="shared" si="21"/>
        <v>4821662.1215250036</v>
      </c>
      <c r="B1200" s="251" t="s">
        <v>971</v>
      </c>
      <c r="C1200" s="257" t="s">
        <v>225</v>
      </c>
      <c r="D1200" s="251" t="s">
        <v>718</v>
      </c>
      <c r="E1200" s="251" t="s">
        <v>719</v>
      </c>
      <c r="F1200" s="251" t="s">
        <v>268</v>
      </c>
      <c r="G1200" s="251">
        <v>524890</v>
      </c>
      <c r="H1200" s="251">
        <v>4793007</v>
      </c>
      <c r="I1200" s="184" t="e">
        <f>VLOOKUP(LEFT(C1200,6),#REF!,3,0)</f>
        <v>#REF!</v>
      </c>
    </row>
    <row r="1201" spans="1:9" ht="13.2" x14ac:dyDescent="0.25">
      <c r="A1201" s="176">
        <f t="shared" si="21"/>
        <v>4821662.1215250036</v>
      </c>
      <c r="B1201" s="251" t="s">
        <v>971</v>
      </c>
      <c r="C1201" s="257" t="s">
        <v>226</v>
      </c>
      <c r="D1201" s="251" t="s">
        <v>718</v>
      </c>
      <c r="E1201" s="251" t="s">
        <v>719</v>
      </c>
      <c r="F1201" s="251" t="s">
        <v>268</v>
      </c>
      <c r="G1201" s="251">
        <v>524890</v>
      </c>
      <c r="H1201" s="251">
        <v>4793007</v>
      </c>
      <c r="I1201" s="184" t="e">
        <f>VLOOKUP(LEFT(C1201,6),#REF!,3,0)</f>
        <v>#REF!</v>
      </c>
    </row>
    <row r="1202" spans="1:9" ht="13.2" x14ac:dyDescent="0.25">
      <c r="A1202" s="176">
        <f t="shared" si="21"/>
        <v>4821662.1215250036</v>
      </c>
      <c r="B1202" s="251" t="s">
        <v>971</v>
      </c>
      <c r="C1202" s="257" t="s">
        <v>390</v>
      </c>
      <c r="D1202" s="251" t="s">
        <v>718</v>
      </c>
      <c r="E1202" s="251" t="s">
        <v>719</v>
      </c>
      <c r="F1202" s="251" t="s">
        <v>268</v>
      </c>
      <c r="G1202" s="251">
        <v>524890</v>
      </c>
      <c r="H1202" s="251">
        <v>4793007</v>
      </c>
      <c r="I1202" s="184" t="e">
        <f>VLOOKUP(LEFT(C1202,6),#REF!,3,0)</f>
        <v>#REF!</v>
      </c>
    </row>
    <row r="1203" spans="1:9" ht="13.2" x14ac:dyDescent="0.25">
      <c r="A1203" s="176">
        <f t="shared" si="21"/>
        <v>4821662.1215250036</v>
      </c>
      <c r="B1203" s="251" t="s">
        <v>971</v>
      </c>
      <c r="C1203" s="257" t="s">
        <v>365</v>
      </c>
      <c r="D1203" s="251" t="s">
        <v>718</v>
      </c>
      <c r="E1203" s="251" t="s">
        <v>719</v>
      </c>
      <c r="F1203" s="251" t="s">
        <v>268</v>
      </c>
      <c r="G1203" s="251">
        <v>524890</v>
      </c>
      <c r="H1203" s="251">
        <v>4793007</v>
      </c>
      <c r="I1203" s="184" t="e">
        <f>VLOOKUP(LEFT(C1203,6),#REF!,3,0)</f>
        <v>#REF!</v>
      </c>
    </row>
    <row r="1204" spans="1:9" ht="13.2" x14ac:dyDescent="0.25">
      <c r="A1204" s="176">
        <f t="shared" si="21"/>
        <v>4821662.1215250036</v>
      </c>
      <c r="B1204" s="251" t="s">
        <v>971</v>
      </c>
      <c r="C1204" s="257" t="s">
        <v>366</v>
      </c>
      <c r="D1204" s="251" t="s">
        <v>718</v>
      </c>
      <c r="E1204" s="251" t="s">
        <v>719</v>
      </c>
      <c r="F1204" s="251" t="s">
        <v>268</v>
      </c>
      <c r="G1204" s="251">
        <v>524890</v>
      </c>
      <c r="H1204" s="251">
        <v>4793007</v>
      </c>
      <c r="I1204" s="184" t="e">
        <f>VLOOKUP(LEFT(C1204,6),#REF!,3,0)</f>
        <v>#REF!</v>
      </c>
    </row>
    <row r="1205" spans="1:9" ht="13.2" x14ac:dyDescent="0.25">
      <c r="A1205" s="176">
        <f t="shared" si="21"/>
        <v>4821662.1215250036</v>
      </c>
      <c r="B1205" s="251" t="s">
        <v>971</v>
      </c>
      <c r="C1205" s="257" t="s">
        <v>380</v>
      </c>
      <c r="D1205" s="251" t="s">
        <v>718</v>
      </c>
      <c r="E1205" s="251" t="s">
        <v>719</v>
      </c>
      <c r="F1205" s="251" t="s">
        <v>268</v>
      </c>
      <c r="G1205" s="251">
        <v>524890</v>
      </c>
      <c r="H1205" s="251">
        <v>4793007</v>
      </c>
      <c r="I1205" s="184" t="e">
        <f>VLOOKUP(LEFT(C1205,6),#REF!,3,0)</f>
        <v>#REF!</v>
      </c>
    </row>
    <row r="1206" spans="1:9" ht="13.2" x14ac:dyDescent="0.25">
      <c r="A1206" s="176">
        <f t="shared" si="21"/>
        <v>4821662.1215250036</v>
      </c>
      <c r="B1206" s="251" t="s">
        <v>971</v>
      </c>
      <c r="C1206" s="257" t="s">
        <v>381</v>
      </c>
      <c r="D1206" s="251" t="s">
        <v>718</v>
      </c>
      <c r="E1206" s="251" t="s">
        <v>719</v>
      </c>
      <c r="F1206" s="251" t="s">
        <v>268</v>
      </c>
      <c r="G1206" s="251">
        <v>524890</v>
      </c>
      <c r="H1206" s="251">
        <v>4793007</v>
      </c>
      <c r="I1206" s="184" t="e">
        <f>VLOOKUP(LEFT(C1206,6),#REF!,3,0)</f>
        <v>#REF!</v>
      </c>
    </row>
    <row r="1207" spans="1:9" ht="13.2" x14ac:dyDescent="0.25">
      <c r="A1207" s="176">
        <f t="shared" si="21"/>
        <v>4819723.3977472195</v>
      </c>
      <c r="B1207" s="251" t="s">
        <v>972</v>
      </c>
      <c r="C1207" s="257" t="s">
        <v>418</v>
      </c>
      <c r="D1207" s="251" t="s">
        <v>720</v>
      </c>
      <c r="E1207" s="251" t="s">
        <v>270</v>
      </c>
      <c r="F1207" s="251" t="s">
        <v>268</v>
      </c>
      <c r="G1207" s="251">
        <v>502526</v>
      </c>
      <c r="H1207" s="251">
        <v>4793454</v>
      </c>
      <c r="I1207" s="184" t="e">
        <f>VLOOKUP(LEFT(C1207,6),#REF!,3,0)</f>
        <v>#REF!</v>
      </c>
    </row>
    <row r="1208" spans="1:9" ht="13.2" x14ac:dyDescent="0.25">
      <c r="A1208" s="176">
        <f t="shared" si="21"/>
        <v>4819723.3977472195</v>
      </c>
      <c r="B1208" s="251" t="s">
        <v>972</v>
      </c>
      <c r="C1208" s="257" t="s">
        <v>420</v>
      </c>
      <c r="D1208" s="251" t="s">
        <v>720</v>
      </c>
      <c r="E1208" s="251" t="s">
        <v>270</v>
      </c>
      <c r="F1208" s="251" t="s">
        <v>268</v>
      </c>
      <c r="G1208" s="251">
        <v>502526</v>
      </c>
      <c r="H1208" s="251">
        <v>4793454</v>
      </c>
      <c r="I1208" s="184" t="e">
        <f>VLOOKUP(LEFT(C1208,6),#REF!,3,0)</f>
        <v>#REF!</v>
      </c>
    </row>
    <row r="1209" spans="1:9" ht="13.2" x14ac:dyDescent="0.25">
      <c r="A1209" s="176">
        <f t="shared" si="21"/>
        <v>4819723.3977472195</v>
      </c>
      <c r="B1209" s="251" t="s">
        <v>972</v>
      </c>
      <c r="C1209" s="257" t="s">
        <v>360</v>
      </c>
      <c r="D1209" s="251" t="s">
        <v>720</v>
      </c>
      <c r="E1209" s="251" t="s">
        <v>270</v>
      </c>
      <c r="F1209" s="251" t="s">
        <v>268</v>
      </c>
      <c r="G1209" s="251">
        <v>502526</v>
      </c>
      <c r="H1209" s="251">
        <v>4793454</v>
      </c>
      <c r="I1209" s="184" t="e">
        <f>VLOOKUP(LEFT(C1209,6),#REF!,3,0)</f>
        <v>#REF!</v>
      </c>
    </row>
    <row r="1210" spans="1:9" ht="13.2" x14ac:dyDescent="0.25">
      <c r="A1210" s="176">
        <f t="shared" si="21"/>
        <v>4819723.3977472195</v>
      </c>
      <c r="B1210" s="251" t="s">
        <v>972</v>
      </c>
      <c r="C1210" s="257" t="s">
        <v>432</v>
      </c>
      <c r="D1210" s="251" t="s">
        <v>720</v>
      </c>
      <c r="E1210" s="251" t="s">
        <v>270</v>
      </c>
      <c r="F1210" s="251" t="s">
        <v>268</v>
      </c>
      <c r="G1210" s="251">
        <v>502526</v>
      </c>
      <c r="H1210" s="251">
        <v>4793454</v>
      </c>
      <c r="I1210" s="184" t="e">
        <f>VLOOKUP(LEFT(C1210,6),#REF!,3,0)</f>
        <v>#REF!</v>
      </c>
    </row>
    <row r="1211" spans="1:9" ht="13.2" x14ac:dyDescent="0.25">
      <c r="A1211" s="176">
        <f t="shared" si="21"/>
        <v>4819723.3977472195</v>
      </c>
      <c r="B1211" s="251" t="s">
        <v>972</v>
      </c>
      <c r="C1211" s="257" t="s">
        <v>433</v>
      </c>
      <c r="D1211" s="251" t="s">
        <v>720</v>
      </c>
      <c r="E1211" s="251" t="s">
        <v>270</v>
      </c>
      <c r="F1211" s="251" t="s">
        <v>268</v>
      </c>
      <c r="G1211" s="251">
        <v>502526</v>
      </c>
      <c r="H1211" s="251">
        <v>4793454</v>
      </c>
      <c r="I1211" s="184" t="e">
        <f>VLOOKUP(LEFT(C1211,6),#REF!,3,0)</f>
        <v>#REF!</v>
      </c>
    </row>
    <row r="1212" spans="1:9" ht="13.2" x14ac:dyDescent="0.25">
      <c r="A1212" s="176">
        <f t="shared" si="21"/>
        <v>4819723.3977472195</v>
      </c>
      <c r="B1212" s="251" t="s">
        <v>972</v>
      </c>
      <c r="C1212" s="257" t="s">
        <v>434</v>
      </c>
      <c r="D1212" s="251" t="s">
        <v>720</v>
      </c>
      <c r="E1212" s="251" t="s">
        <v>270</v>
      </c>
      <c r="F1212" s="251" t="s">
        <v>268</v>
      </c>
      <c r="G1212" s="251">
        <v>502526</v>
      </c>
      <c r="H1212" s="251">
        <v>4793454</v>
      </c>
      <c r="I1212" s="184" t="e">
        <f>VLOOKUP(LEFT(C1212,6),#REF!,3,0)</f>
        <v>#REF!</v>
      </c>
    </row>
    <row r="1213" spans="1:9" ht="13.2" x14ac:dyDescent="0.25">
      <c r="A1213" s="176">
        <f t="shared" si="21"/>
        <v>4819723.3977472195</v>
      </c>
      <c r="B1213" s="251" t="s">
        <v>972</v>
      </c>
      <c r="C1213" s="257" t="s">
        <v>437</v>
      </c>
      <c r="D1213" s="251" t="s">
        <v>720</v>
      </c>
      <c r="E1213" s="251" t="s">
        <v>270</v>
      </c>
      <c r="F1213" s="251" t="s">
        <v>268</v>
      </c>
      <c r="G1213" s="251">
        <v>502526</v>
      </c>
      <c r="H1213" s="251">
        <v>4793454</v>
      </c>
      <c r="I1213" s="184" t="e">
        <f>VLOOKUP(LEFT(C1213,6),#REF!,3,0)</f>
        <v>#REF!</v>
      </c>
    </row>
    <row r="1214" spans="1:9" ht="13.2" x14ac:dyDescent="0.25">
      <c r="A1214" s="176">
        <f t="shared" si="21"/>
        <v>4819723.3977472195</v>
      </c>
      <c r="B1214" s="251" t="s">
        <v>972</v>
      </c>
      <c r="C1214" s="257" t="s">
        <v>364</v>
      </c>
      <c r="D1214" s="251" t="s">
        <v>720</v>
      </c>
      <c r="E1214" s="251" t="s">
        <v>270</v>
      </c>
      <c r="F1214" s="251" t="s">
        <v>268</v>
      </c>
      <c r="G1214" s="251">
        <v>502526</v>
      </c>
      <c r="H1214" s="251">
        <v>4793454</v>
      </c>
      <c r="I1214" s="184" t="e">
        <f>VLOOKUP(LEFT(C1214,6),#REF!,3,0)</f>
        <v>#REF!</v>
      </c>
    </row>
    <row r="1215" spans="1:9" ht="13.2" x14ac:dyDescent="0.25">
      <c r="A1215" s="176">
        <f t="shared" si="21"/>
        <v>4819723.3977472195</v>
      </c>
      <c r="B1215" s="251" t="s">
        <v>972</v>
      </c>
      <c r="C1215" s="257" t="s">
        <v>393</v>
      </c>
      <c r="D1215" s="251" t="s">
        <v>720</v>
      </c>
      <c r="E1215" s="251" t="s">
        <v>270</v>
      </c>
      <c r="F1215" s="251" t="s">
        <v>268</v>
      </c>
      <c r="G1215" s="251">
        <v>502526</v>
      </c>
      <c r="H1215" s="251">
        <v>4793454</v>
      </c>
      <c r="I1215" s="184" t="e">
        <f>VLOOKUP(LEFT(C1215,6),#REF!,3,0)</f>
        <v>#REF!</v>
      </c>
    </row>
    <row r="1216" spans="1:9" ht="13.2" x14ac:dyDescent="0.25">
      <c r="A1216" s="176">
        <f t="shared" ref="A1216:A1279" si="22">SQRT((G1216-G$2)^2+(H1216-H$2)^2)</f>
        <v>4819723.3977472195</v>
      </c>
      <c r="B1216" s="251" t="s">
        <v>972</v>
      </c>
      <c r="C1216" s="257" t="s">
        <v>394</v>
      </c>
      <c r="D1216" s="251" t="s">
        <v>720</v>
      </c>
      <c r="E1216" s="251" t="s">
        <v>270</v>
      </c>
      <c r="F1216" s="251" t="s">
        <v>268</v>
      </c>
      <c r="G1216" s="251">
        <v>502526</v>
      </c>
      <c r="H1216" s="251">
        <v>4793454</v>
      </c>
      <c r="I1216" s="184" t="e">
        <f>VLOOKUP(LEFT(C1216,6),#REF!,3,0)</f>
        <v>#REF!</v>
      </c>
    </row>
    <row r="1217" spans="1:9" ht="13.2" x14ac:dyDescent="0.25">
      <c r="A1217" s="176">
        <f t="shared" si="22"/>
        <v>4819723.3977472195</v>
      </c>
      <c r="B1217" s="251" t="s">
        <v>972</v>
      </c>
      <c r="C1217" s="257" t="s">
        <v>220</v>
      </c>
      <c r="D1217" s="251" t="s">
        <v>720</v>
      </c>
      <c r="E1217" s="251" t="s">
        <v>270</v>
      </c>
      <c r="F1217" s="251" t="s">
        <v>268</v>
      </c>
      <c r="G1217" s="251">
        <v>502526</v>
      </c>
      <c r="H1217" s="251">
        <v>4793454</v>
      </c>
      <c r="I1217" s="184" t="e">
        <f>VLOOKUP(LEFT(C1217,6),#REF!,3,0)</f>
        <v>#REF!</v>
      </c>
    </row>
    <row r="1218" spans="1:9" ht="13.2" x14ac:dyDescent="0.25">
      <c r="A1218" s="176">
        <f t="shared" si="22"/>
        <v>4819723.3977472195</v>
      </c>
      <c r="B1218" s="251" t="s">
        <v>972</v>
      </c>
      <c r="C1218" s="257" t="s">
        <v>221</v>
      </c>
      <c r="D1218" s="251" t="s">
        <v>720</v>
      </c>
      <c r="E1218" s="251" t="s">
        <v>270</v>
      </c>
      <c r="F1218" s="251" t="s">
        <v>268</v>
      </c>
      <c r="G1218" s="251">
        <v>502526</v>
      </c>
      <c r="H1218" s="251">
        <v>4793454</v>
      </c>
      <c r="I1218" s="184" t="e">
        <f>VLOOKUP(LEFT(C1218,6),#REF!,3,0)</f>
        <v>#REF!</v>
      </c>
    </row>
    <row r="1219" spans="1:9" ht="13.2" x14ac:dyDescent="0.25">
      <c r="A1219" s="176">
        <f t="shared" si="22"/>
        <v>4819723.3977472195</v>
      </c>
      <c r="B1219" s="251" t="s">
        <v>972</v>
      </c>
      <c r="C1219" s="257" t="s">
        <v>222</v>
      </c>
      <c r="D1219" s="251" t="s">
        <v>720</v>
      </c>
      <c r="E1219" s="251" t="s">
        <v>270</v>
      </c>
      <c r="F1219" s="251" t="s">
        <v>268</v>
      </c>
      <c r="G1219" s="251">
        <v>502526</v>
      </c>
      <c r="H1219" s="251">
        <v>4793454</v>
      </c>
      <c r="I1219" s="184" t="e">
        <f>VLOOKUP(LEFT(C1219,6),#REF!,3,0)</f>
        <v>#REF!</v>
      </c>
    </row>
    <row r="1220" spans="1:9" ht="13.2" x14ac:dyDescent="0.25">
      <c r="A1220" s="176">
        <f t="shared" si="22"/>
        <v>4819723.3977472195</v>
      </c>
      <c r="B1220" s="251" t="s">
        <v>972</v>
      </c>
      <c r="C1220" s="257" t="s">
        <v>223</v>
      </c>
      <c r="D1220" s="251" t="s">
        <v>720</v>
      </c>
      <c r="E1220" s="251" t="s">
        <v>270</v>
      </c>
      <c r="F1220" s="251" t="s">
        <v>268</v>
      </c>
      <c r="G1220" s="251">
        <v>502526</v>
      </c>
      <c r="H1220" s="251">
        <v>4793454</v>
      </c>
      <c r="I1220" s="184" t="e">
        <f>VLOOKUP(LEFT(C1220,6),#REF!,3,0)</f>
        <v>#REF!</v>
      </c>
    </row>
    <row r="1221" spans="1:9" ht="13.2" x14ac:dyDescent="0.25">
      <c r="A1221" s="176">
        <f t="shared" si="22"/>
        <v>4819723.3977472195</v>
      </c>
      <c r="B1221" s="251" t="s">
        <v>972</v>
      </c>
      <c r="C1221" s="257" t="s">
        <v>224</v>
      </c>
      <c r="D1221" s="251" t="s">
        <v>720</v>
      </c>
      <c r="E1221" s="251" t="s">
        <v>270</v>
      </c>
      <c r="F1221" s="251" t="s">
        <v>268</v>
      </c>
      <c r="G1221" s="251">
        <v>502526</v>
      </c>
      <c r="H1221" s="251">
        <v>4793454</v>
      </c>
      <c r="I1221" s="184" t="e">
        <f>VLOOKUP(LEFT(C1221,6),#REF!,3,0)</f>
        <v>#REF!</v>
      </c>
    </row>
    <row r="1222" spans="1:9" ht="13.2" x14ac:dyDescent="0.25">
      <c r="A1222" s="176">
        <f t="shared" si="22"/>
        <v>4819723.3977472195</v>
      </c>
      <c r="B1222" s="251" t="s">
        <v>972</v>
      </c>
      <c r="C1222" s="257" t="s">
        <v>225</v>
      </c>
      <c r="D1222" s="251" t="s">
        <v>720</v>
      </c>
      <c r="E1222" s="251" t="s">
        <v>270</v>
      </c>
      <c r="F1222" s="251" t="s">
        <v>268</v>
      </c>
      <c r="G1222" s="251">
        <v>502526</v>
      </c>
      <c r="H1222" s="251">
        <v>4793454</v>
      </c>
      <c r="I1222" s="184" t="e">
        <f>VLOOKUP(LEFT(C1222,6),#REF!,3,0)</f>
        <v>#REF!</v>
      </c>
    </row>
    <row r="1223" spans="1:9" ht="13.2" x14ac:dyDescent="0.25">
      <c r="A1223" s="176">
        <f t="shared" si="22"/>
        <v>4819723.3977472195</v>
      </c>
      <c r="B1223" s="251" t="s">
        <v>972</v>
      </c>
      <c r="C1223" s="257" t="s">
        <v>226</v>
      </c>
      <c r="D1223" s="251" t="s">
        <v>720</v>
      </c>
      <c r="E1223" s="251" t="s">
        <v>270</v>
      </c>
      <c r="F1223" s="251" t="s">
        <v>268</v>
      </c>
      <c r="G1223" s="251">
        <v>502526</v>
      </c>
      <c r="H1223" s="251">
        <v>4793454</v>
      </c>
      <c r="I1223" s="184" t="e">
        <f>VLOOKUP(LEFT(C1223,6),#REF!,3,0)</f>
        <v>#REF!</v>
      </c>
    </row>
    <row r="1224" spans="1:9" ht="13.2" x14ac:dyDescent="0.25">
      <c r="A1224" s="176">
        <f t="shared" si="22"/>
        <v>4819723.3977472195</v>
      </c>
      <c r="B1224" s="251" t="s">
        <v>972</v>
      </c>
      <c r="C1224" s="257" t="s">
        <v>390</v>
      </c>
      <c r="D1224" s="251" t="s">
        <v>720</v>
      </c>
      <c r="E1224" s="251" t="s">
        <v>270</v>
      </c>
      <c r="F1224" s="251" t="s">
        <v>268</v>
      </c>
      <c r="G1224" s="251">
        <v>502526</v>
      </c>
      <c r="H1224" s="251">
        <v>4793454</v>
      </c>
      <c r="I1224" s="184" t="e">
        <f>VLOOKUP(LEFT(C1224,6),#REF!,3,0)</f>
        <v>#REF!</v>
      </c>
    </row>
    <row r="1225" spans="1:9" ht="13.2" x14ac:dyDescent="0.25">
      <c r="A1225" s="176">
        <f t="shared" si="22"/>
        <v>4819723.3977472195</v>
      </c>
      <c r="B1225" s="251" t="s">
        <v>972</v>
      </c>
      <c r="C1225" s="257" t="s">
        <v>365</v>
      </c>
      <c r="D1225" s="251" t="s">
        <v>720</v>
      </c>
      <c r="E1225" s="251" t="s">
        <v>270</v>
      </c>
      <c r="F1225" s="251" t="s">
        <v>268</v>
      </c>
      <c r="G1225" s="251">
        <v>502526</v>
      </c>
      <c r="H1225" s="251">
        <v>4793454</v>
      </c>
      <c r="I1225" s="184" t="e">
        <f>VLOOKUP(LEFT(C1225,6),#REF!,3,0)</f>
        <v>#REF!</v>
      </c>
    </row>
    <row r="1226" spans="1:9" ht="13.2" x14ac:dyDescent="0.25">
      <c r="A1226" s="176">
        <f t="shared" si="22"/>
        <v>4819723.3977472195</v>
      </c>
      <c r="B1226" s="251" t="s">
        <v>972</v>
      </c>
      <c r="C1226" s="257" t="s">
        <v>366</v>
      </c>
      <c r="D1226" s="251" t="s">
        <v>720</v>
      </c>
      <c r="E1226" s="251" t="s">
        <v>270</v>
      </c>
      <c r="F1226" s="251" t="s">
        <v>268</v>
      </c>
      <c r="G1226" s="251">
        <v>502526</v>
      </c>
      <c r="H1226" s="251">
        <v>4793454</v>
      </c>
      <c r="I1226" s="184" t="e">
        <f>VLOOKUP(LEFT(C1226,6),#REF!,3,0)</f>
        <v>#REF!</v>
      </c>
    </row>
    <row r="1227" spans="1:9" ht="13.2" x14ac:dyDescent="0.25">
      <c r="A1227" s="176">
        <f t="shared" si="22"/>
        <v>4819723.3977472195</v>
      </c>
      <c r="B1227" s="251" t="s">
        <v>972</v>
      </c>
      <c r="C1227" s="257" t="s">
        <v>380</v>
      </c>
      <c r="D1227" s="251" t="s">
        <v>720</v>
      </c>
      <c r="E1227" s="251" t="s">
        <v>270</v>
      </c>
      <c r="F1227" s="251" t="s">
        <v>268</v>
      </c>
      <c r="G1227" s="251">
        <v>502526</v>
      </c>
      <c r="H1227" s="251">
        <v>4793454</v>
      </c>
      <c r="I1227" s="184" t="e">
        <f>VLOOKUP(LEFT(C1227,6),#REF!,3,0)</f>
        <v>#REF!</v>
      </c>
    </row>
    <row r="1228" spans="1:9" ht="13.2" x14ac:dyDescent="0.25">
      <c r="A1228" s="176">
        <f t="shared" si="22"/>
        <v>4819723.3977472195</v>
      </c>
      <c r="B1228" s="251" t="s">
        <v>972</v>
      </c>
      <c r="C1228" s="257" t="s">
        <v>381</v>
      </c>
      <c r="D1228" s="251" t="s">
        <v>720</v>
      </c>
      <c r="E1228" s="251" t="s">
        <v>270</v>
      </c>
      <c r="F1228" s="251" t="s">
        <v>268</v>
      </c>
      <c r="G1228" s="251">
        <v>502526</v>
      </c>
      <c r="H1228" s="251">
        <v>4793454</v>
      </c>
      <c r="I1228" s="184" t="e">
        <f>VLOOKUP(LEFT(C1228,6),#REF!,3,0)</f>
        <v>#REF!</v>
      </c>
    </row>
    <row r="1229" spans="1:9" ht="13.2" x14ac:dyDescent="0.25">
      <c r="A1229" s="176">
        <f t="shared" si="22"/>
        <v>4819723.3977472195</v>
      </c>
      <c r="B1229" s="251" t="s">
        <v>972</v>
      </c>
      <c r="C1229" s="257" t="s">
        <v>367</v>
      </c>
      <c r="D1229" s="251" t="s">
        <v>720</v>
      </c>
      <c r="E1229" s="251" t="s">
        <v>270</v>
      </c>
      <c r="F1229" s="251" t="s">
        <v>268</v>
      </c>
      <c r="G1229" s="251">
        <v>502526</v>
      </c>
      <c r="H1229" s="251">
        <v>4793454</v>
      </c>
      <c r="I1229" s="184" t="e">
        <f>VLOOKUP(LEFT(C1229,6),#REF!,3,0)</f>
        <v>#REF!</v>
      </c>
    </row>
    <row r="1230" spans="1:9" ht="13.2" x14ac:dyDescent="0.25">
      <c r="A1230" s="176">
        <f t="shared" si="22"/>
        <v>4812939.1920805527</v>
      </c>
      <c r="B1230" s="251" t="s">
        <v>973</v>
      </c>
      <c r="C1230" s="257" t="s">
        <v>703</v>
      </c>
      <c r="D1230" s="251" t="s">
        <v>721</v>
      </c>
      <c r="E1230" s="251" t="s">
        <v>722</v>
      </c>
      <c r="F1230" s="251" t="s">
        <v>268</v>
      </c>
      <c r="G1230" s="251">
        <v>538376</v>
      </c>
      <c r="H1230" s="251">
        <v>4782733</v>
      </c>
      <c r="I1230" s="184" t="e">
        <f>VLOOKUP(LEFT(C1230,6),#REF!,3,0)</f>
        <v>#REF!</v>
      </c>
    </row>
    <row r="1231" spans="1:9" ht="13.2" x14ac:dyDescent="0.25">
      <c r="A1231" s="176">
        <f t="shared" si="22"/>
        <v>4812939.1920805527</v>
      </c>
      <c r="B1231" s="251" t="s">
        <v>973</v>
      </c>
      <c r="C1231" s="257" t="s">
        <v>431</v>
      </c>
      <c r="D1231" s="251" t="s">
        <v>721</v>
      </c>
      <c r="E1231" s="251" t="s">
        <v>722</v>
      </c>
      <c r="F1231" s="251" t="s">
        <v>268</v>
      </c>
      <c r="G1231" s="251">
        <v>538376</v>
      </c>
      <c r="H1231" s="251">
        <v>4782733</v>
      </c>
      <c r="I1231" s="184" t="e">
        <f>VLOOKUP(LEFT(C1231,6),#REF!,3,0)</f>
        <v>#REF!</v>
      </c>
    </row>
    <row r="1232" spans="1:9" ht="13.2" x14ac:dyDescent="0.25">
      <c r="A1232" s="176">
        <f t="shared" si="22"/>
        <v>4812939.1920805527</v>
      </c>
      <c r="B1232" s="251" t="s">
        <v>973</v>
      </c>
      <c r="C1232" s="257" t="s">
        <v>360</v>
      </c>
      <c r="D1232" s="251" t="s">
        <v>721</v>
      </c>
      <c r="E1232" s="251" t="s">
        <v>722</v>
      </c>
      <c r="F1232" s="251" t="s">
        <v>268</v>
      </c>
      <c r="G1232" s="251">
        <v>538376</v>
      </c>
      <c r="H1232" s="251">
        <v>4782733</v>
      </c>
      <c r="I1232" s="184" t="e">
        <f>VLOOKUP(LEFT(C1232,6),#REF!,3,0)</f>
        <v>#REF!</v>
      </c>
    </row>
    <row r="1233" spans="1:9" ht="13.2" x14ac:dyDescent="0.25">
      <c r="A1233" s="176">
        <f t="shared" si="22"/>
        <v>4812939.1920805527</v>
      </c>
      <c r="B1233" s="251" t="s">
        <v>973</v>
      </c>
      <c r="C1233" s="257" t="s">
        <v>432</v>
      </c>
      <c r="D1233" s="251" t="s">
        <v>721</v>
      </c>
      <c r="E1233" s="251" t="s">
        <v>722</v>
      </c>
      <c r="F1233" s="251" t="s">
        <v>268</v>
      </c>
      <c r="G1233" s="251">
        <v>538376</v>
      </c>
      <c r="H1233" s="251">
        <v>4782733</v>
      </c>
      <c r="I1233" s="184" t="e">
        <f>VLOOKUP(LEFT(C1233,6),#REF!,3,0)</f>
        <v>#REF!</v>
      </c>
    </row>
    <row r="1234" spans="1:9" ht="13.2" x14ac:dyDescent="0.25">
      <c r="A1234" s="176">
        <f t="shared" si="22"/>
        <v>4812939.1920805527</v>
      </c>
      <c r="B1234" s="251" t="s">
        <v>973</v>
      </c>
      <c r="C1234" s="257" t="s">
        <v>433</v>
      </c>
      <c r="D1234" s="251" t="s">
        <v>721</v>
      </c>
      <c r="E1234" s="251" t="s">
        <v>722</v>
      </c>
      <c r="F1234" s="251" t="s">
        <v>268</v>
      </c>
      <c r="G1234" s="251">
        <v>538376</v>
      </c>
      <c r="H1234" s="251">
        <v>4782733</v>
      </c>
      <c r="I1234" s="184" t="e">
        <f>VLOOKUP(LEFT(C1234,6),#REF!,3,0)</f>
        <v>#REF!</v>
      </c>
    </row>
    <row r="1235" spans="1:9" ht="13.2" x14ac:dyDescent="0.25">
      <c r="A1235" s="176">
        <f t="shared" si="22"/>
        <v>4812939.1920805527</v>
      </c>
      <c r="B1235" s="251" t="s">
        <v>973</v>
      </c>
      <c r="C1235" s="257" t="s">
        <v>434</v>
      </c>
      <c r="D1235" s="251" t="s">
        <v>721</v>
      </c>
      <c r="E1235" s="251" t="s">
        <v>722</v>
      </c>
      <c r="F1235" s="251" t="s">
        <v>268</v>
      </c>
      <c r="G1235" s="251">
        <v>538376</v>
      </c>
      <c r="H1235" s="251">
        <v>4782733</v>
      </c>
      <c r="I1235" s="184" t="e">
        <f>VLOOKUP(LEFT(C1235,6),#REF!,3,0)</f>
        <v>#REF!</v>
      </c>
    </row>
    <row r="1236" spans="1:9" ht="13.2" x14ac:dyDescent="0.25">
      <c r="A1236" s="176">
        <f t="shared" si="22"/>
        <v>4812939.1920805527</v>
      </c>
      <c r="B1236" s="251" t="s">
        <v>973</v>
      </c>
      <c r="C1236" s="257" t="s">
        <v>437</v>
      </c>
      <c r="D1236" s="251" t="s">
        <v>721</v>
      </c>
      <c r="E1236" s="251" t="s">
        <v>722</v>
      </c>
      <c r="F1236" s="251" t="s">
        <v>268</v>
      </c>
      <c r="G1236" s="251">
        <v>538376</v>
      </c>
      <c r="H1236" s="251">
        <v>4782733</v>
      </c>
      <c r="I1236" s="184" t="e">
        <f>VLOOKUP(LEFT(C1236,6),#REF!,3,0)</f>
        <v>#REF!</v>
      </c>
    </row>
    <row r="1237" spans="1:9" ht="13.2" x14ac:dyDescent="0.25">
      <c r="A1237" s="176">
        <f t="shared" si="22"/>
        <v>4812939.1920805527</v>
      </c>
      <c r="B1237" s="251" t="s">
        <v>973</v>
      </c>
      <c r="C1237" s="257" t="s">
        <v>364</v>
      </c>
      <c r="D1237" s="251" t="s">
        <v>721</v>
      </c>
      <c r="E1237" s="251" t="s">
        <v>722</v>
      </c>
      <c r="F1237" s="251" t="s">
        <v>268</v>
      </c>
      <c r="G1237" s="251">
        <v>538376</v>
      </c>
      <c r="H1237" s="251">
        <v>4782733</v>
      </c>
      <c r="I1237" s="184" t="e">
        <f>VLOOKUP(LEFT(C1237,6),#REF!,3,0)</f>
        <v>#REF!</v>
      </c>
    </row>
    <row r="1238" spans="1:9" ht="13.2" x14ac:dyDescent="0.25">
      <c r="A1238" s="176">
        <f t="shared" si="22"/>
        <v>4812939.1920805527</v>
      </c>
      <c r="B1238" s="251" t="s">
        <v>973</v>
      </c>
      <c r="C1238" s="257" t="s">
        <v>393</v>
      </c>
      <c r="D1238" s="251" t="s">
        <v>721</v>
      </c>
      <c r="E1238" s="251" t="s">
        <v>722</v>
      </c>
      <c r="F1238" s="251" t="s">
        <v>268</v>
      </c>
      <c r="G1238" s="251">
        <v>538376</v>
      </c>
      <c r="H1238" s="251">
        <v>4782733</v>
      </c>
      <c r="I1238" s="184" t="e">
        <f>VLOOKUP(LEFT(C1238,6),#REF!,3,0)</f>
        <v>#REF!</v>
      </c>
    </row>
    <row r="1239" spans="1:9" ht="13.2" x14ac:dyDescent="0.25">
      <c r="A1239" s="176">
        <f t="shared" si="22"/>
        <v>4812939.1920805527</v>
      </c>
      <c r="B1239" s="251" t="s">
        <v>973</v>
      </c>
      <c r="C1239" s="257" t="s">
        <v>394</v>
      </c>
      <c r="D1239" s="251" t="s">
        <v>721</v>
      </c>
      <c r="E1239" s="251" t="s">
        <v>722</v>
      </c>
      <c r="F1239" s="251" t="s">
        <v>268</v>
      </c>
      <c r="G1239" s="251">
        <v>538376</v>
      </c>
      <c r="H1239" s="251">
        <v>4782733</v>
      </c>
      <c r="I1239" s="184" t="e">
        <f>VLOOKUP(LEFT(C1239,6),#REF!,3,0)</f>
        <v>#REF!</v>
      </c>
    </row>
    <row r="1240" spans="1:9" ht="13.2" x14ac:dyDescent="0.25">
      <c r="A1240" s="176">
        <f t="shared" si="22"/>
        <v>4812939.1920805527</v>
      </c>
      <c r="B1240" s="251" t="s">
        <v>973</v>
      </c>
      <c r="C1240" s="257" t="s">
        <v>220</v>
      </c>
      <c r="D1240" s="251" t="s">
        <v>721</v>
      </c>
      <c r="E1240" s="251" t="s">
        <v>722</v>
      </c>
      <c r="F1240" s="251" t="s">
        <v>268</v>
      </c>
      <c r="G1240" s="251">
        <v>538376</v>
      </c>
      <c r="H1240" s="251">
        <v>4782733</v>
      </c>
      <c r="I1240" s="184" t="e">
        <f>VLOOKUP(LEFT(C1240,6),#REF!,3,0)</f>
        <v>#REF!</v>
      </c>
    </row>
    <row r="1241" spans="1:9" ht="13.2" x14ac:dyDescent="0.25">
      <c r="A1241" s="176">
        <f t="shared" si="22"/>
        <v>4812939.1920805527</v>
      </c>
      <c r="B1241" s="251" t="s">
        <v>973</v>
      </c>
      <c r="C1241" s="257" t="s">
        <v>221</v>
      </c>
      <c r="D1241" s="251" t="s">
        <v>721</v>
      </c>
      <c r="E1241" s="251" t="s">
        <v>722</v>
      </c>
      <c r="F1241" s="251" t="s">
        <v>268</v>
      </c>
      <c r="G1241" s="251">
        <v>538376</v>
      </c>
      <c r="H1241" s="251">
        <v>4782733</v>
      </c>
      <c r="I1241" s="184" t="e">
        <f>VLOOKUP(LEFT(C1241,6),#REF!,3,0)</f>
        <v>#REF!</v>
      </c>
    </row>
    <row r="1242" spans="1:9" ht="13.2" x14ac:dyDescent="0.25">
      <c r="A1242" s="176">
        <f t="shared" si="22"/>
        <v>4812939.1920805527</v>
      </c>
      <c r="B1242" s="251" t="s">
        <v>973</v>
      </c>
      <c r="C1242" s="257" t="s">
        <v>222</v>
      </c>
      <c r="D1242" s="251" t="s">
        <v>721</v>
      </c>
      <c r="E1242" s="251" t="s">
        <v>722</v>
      </c>
      <c r="F1242" s="251" t="s">
        <v>268</v>
      </c>
      <c r="G1242" s="251">
        <v>538376</v>
      </c>
      <c r="H1242" s="251">
        <v>4782733</v>
      </c>
      <c r="I1242" s="184" t="e">
        <f>VLOOKUP(LEFT(C1242,6),#REF!,3,0)</f>
        <v>#REF!</v>
      </c>
    </row>
    <row r="1243" spans="1:9" ht="13.2" x14ac:dyDescent="0.25">
      <c r="A1243" s="176">
        <f t="shared" si="22"/>
        <v>4812939.1920805527</v>
      </c>
      <c r="B1243" s="251" t="s">
        <v>973</v>
      </c>
      <c r="C1243" s="257" t="s">
        <v>223</v>
      </c>
      <c r="D1243" s="251" t="s">
        <v>721</v>
      </c>
      <c r="E1243" s="251" t="s">
        <v>722</v>
      </c>
      <c r="F1243" s="251" t="s">
        <v>268</v>
      </c>
      <c r="G1243" s="251">
        <v>538376</v>
      </c>
      <c r="H1243" s="251">
        <v>4782733</v>
      </c>
      <c r="I1243" s="184" t="e">
        <f>VLOOKUP(LEFT(C1243,6),#REF!,3,0)</f>
        <v>#REF!</v>
      </c>
    </row>
    <row r="1244" spans="1:9" ht="13.2" x14ac:dyDescent="0.25">
      <c r="A1244" s="176">
        <f t="shared" si="22"/>
        <v>4812939.1920805527</v>
      </c>
      <c r="B1244" s="251" t="s">
        <v>973</v>
      </c>
      <c r="C1244" s="257" t="s">
        <v>224</v>
      </c>
      <c r="D1244" s="251" t="s">
        <v>721</v>
      </c>
      <c r="E1244" s="251" t="s">
        <v>722</v>
      </c>
      <c r="F1244" s="251" t="s">
        <v>268</v>
      </c>
      <c r="G1244" s="251">
        <v>538376</v>
      </c>
      <c r="H1244" s="251">
        <v>4782733</v>
      </c>
      <c r="I1244" s="184" t="e">
        <f>VLOOKUP(LEFT(C1244,6),#REF!,3,0)</f>
        <v>#REF!</v>
      </c>
    </row>
    <row r="1245" spans="1:9" ht="13.2" x14ac:dyDescent="0.25">
      <c r="A1245" s="176">
        <f t="shared" si="22"/>
        <v>4812939.1920805527</v>
      </c>
      <c r="B1245" s="251" t="s">
        <v>973</v>
      </c>
      <c r="C1245" s="257" t="s">
        <v>225</v>
      </c>
      <c r="D1245" s="251" t="s">
        <v>721</v>
      </c>
      <c r="E1245" s="251" t="s">
        <v>722</v>
      </c>
      <c r="F1245" s="251" t="s">
        <v>268</v>
      </c>
      <c r="G1245" s="251">
        <v>538376</v>
      </c>
      <c r="H1245" s="251">
        <v>4782733</v>
      </c>
      <c r="I1245" s="184" t="e">
        <f>VLOOKUP(LEFT(C1245,6),#REF!,3,0)</f>
        <v>#REF!</v>
      </c>
    </row>
    <row r="1246" spans="1:9" ht="13.2" x14ac:dyDescent="0.25">
      <c r="A1246" s="176">
        <f t="shared" si="22"/>
        <v>4812939.1920805527</v>
      </c>
      <c r="B1246" s="251" t="s">
        <v>973</v>
      </c>
      <c r="C1246" s="257" t="s">
        <v>226</v>
      </c>
      <c r="D1246" s="251" t="s">
        <v>721</v>
      </c>
      <c r="E1246" s="251" t="s">
        <v>722</v>
      </c>
      <c r="F1246" s="251" t="s">
        <v>268</v>
      </c>
      <c r="G1246" s="251">
        <v>538376</v>
      </c>
      <c r="H1246" s="251">
        <v>4782733</v>
      </c>
      <c r="I1246" s="184" t="e">
        <f>VLOOKUP(LEFT(C1246,6),#REF!,3,0)</f>
        <v>#REF!</v>
      </c>
    </row>
    <row r="1247" spans="1:9" ht="13.2" x14ac:dyDescent="0.25">
      <c r="A1247" s="176">
        <f t="shared" si="22"/>
        <v>4812939.1920805527</v>
      </c>
      <c r="B1247" s="251" t="s">
        <v>973</v>
      </c>
      <c r="C1247" s="257" t="s">
        <v>390</v>
      </c>
      <c r="D1247" s="251" t="s">
        <v>721</v>
      </c>
      <c r="E1247" s="251" t="s">
        <v>722</v>
      </c>
      <c r="F1247" s="251" t="s">
        <v>268</v>
      </c>
      <c r="G1247" s="251">
        <v>538376</v>
      </c>
      <c r="H1247" s="251">
        <v>4782733</v>
      </c>
      <c r="I1247" s="184" t="e">
        <f>VLOOKUP(LEFT(C1247,6),#REF!,3,0)</f>
        <v>#REF!</v>
      </c>
    </row>
    <row r="1248" spans="1:9" ht="13.2" x14ac:dyDescent="0.25">
      <c r="A1248" s="176">
        <f t="shared" si="22"/>
        <v>4812939.1920805527</v>
      </c>
      <c r="B1248" s="251" t="s">
        <v>973</v>
      </c>
      <c r="C1248" s="257" t="s">
        <v>365</v>
      </c>
      <c r="D1248" s="251" t="s">
        <v>721</v>
      </c>
      <c r="E1248" s="251" t="s">
        <v>722</v>
      </c>
      <c r="F1248" s="251" t="s">
        <v>268</v>
      </c>
      <c r="G1248" s="251">
        <v>538376</v>
      </c>
      <c r="H1248" s="251">
        <v>4782733</v>
      </c>
      <c r="I1248" s="184" t="e">
        <f>VLOOKUP(LEFT(C1248,6),#REF!,3,0)</f>
        <v>#REF!</v>
      </c>
    </row>
    <row r="1249" spans="1:9" ht="13.2" x14ac:dyDescent="0.25">
      <c r="A1249" s="176">
        <f t="shared" si="22"/>
        <v>4812939.1920805527</v>
      </c>
      <c r="B1249" s="251" t="s">
        <v>973</v>
      </c>
      <c r="C1249" s="257" t="s">
        <v>366</v>
      </c>
      <c r="D1249" s="251" t="s">
        <v>721</v>
      </c>
      <c r="E1249" s="251" t="s">
        <v>722</v>
      </c>
      <c r="F1249" s="251" t="s">
        <v>268</v>
      </c>
      <c r="G1249" s="251">
        <v>538376</v>
      </c>
      <c r="H1249" s="251">
        <v>4782733</v>
      </c>
      <c r="I1249" s="184" t="e">
        <f>VLOOKUP(LEFT(C1249,6),#REF!,3,0)</f>
        <v>#REF!</v>
      </c>
    </row>
    <row r="1250" spans="1:9" ht="13.2" x14ac:dyDescent="0.25">
      <c r="A1250" s="176">
        <f t="shared" si="22"/>
        <v>4812939.1920805527</v>
      </c>
      <c r="B1250" s="251" t="s">
        <v>973</v>
      </c>
      <c r="C1250" s="257" t="s">
        <v>380</v>
      </c>
      <c r="D1250" s="251" t="s">
        <v>721</v>
      </c>
      <c r="E1250" s="251" t="s">
        <v>722</v>
      </c>
      <c r="F1250" s="251" t="s">
        <v>268</v>
      </c>
      <c r="G1250" s="251">
        <v>538376</v>
      </c>
      <c r="H1250" s="251">
        <v>4782733</v>
      </c>
      <c r="I1250" s="184" t="e">
        <f>VLOOKUP(LEFT(C1250,6),#REF!,3,0)</f>
        <v>#REF!</v>
      </c>
    </row>
    <row r="1251" spans="1:9" ht="13.2" x14ac:dyDescent="0.25">
      <c r="A1251" s="176">
        <f t="shared" si="22"/>
        <v>4812939.1920805527</v>
      </c>
      <c r="B1251" s="251" t="s">
        <v>973</v>
      </c>
      <c r="C1251" s="257" t="s">
        <v>381</v>
      </c>
      <c r="D1251" s="251" t="s">
        <v>721</v>
      </c>
      <c r="E1251" s="251" t="s">
        <v>722</v>
      </c>
      <c r="F1251" s="251" t="s">
        <v>268</v>
      </c>
      <c r="G1251" s="251">
        <v>538376</v>
      </c>
      <c r="H1251" s="251">
        <v>4782733</v>
      </c>
      <c r="I1251" s="184" t="e">
        <f>VLOOKUP(LEFT(C1251,6),#REF!,3,0)</f>
        <v>#REF!</v>
      </c>
    </row>
    <row r="1252" spans="1:9" ht="13.2" x14ac:dyDescent="0.25">
      <c r="A1252" s="176">
        <f t="shared" si="22"/>
        <v>4812939.1920805527</v>
      </c>
      <c r="B1252" s="251" t="s">
        <v>973</v>
      </c>
      <c r="C1252" s="257" t="s">
        <v>367</v>
      </c>
      <c r="D1252" s="251" t="s">
        <v>721</v>
      </c>
      <c r="E1252" s="251" t="s">
        <v>722</v>
      </c>
      <c r="F1252" s="251" t="s">
        <v>268</v>
      </c>
      <c r="G1252" s="251">
        <v>538376</v>
      </c>
      <c r="H1252" s="251">
        <v>4782733</v>
      </c>
      <c r="I1252" s="184" t="e">
        <f>VLOOKUP(LEFT(C1252,6),#REF!,3,0)</f>
        <v>#REF!</v>
      </c>
    </row>
    <row r="1253" spans="1:9" ht="13.2" x14ac:dyDescent="0.25">
      <c r="A1253" s="176">
        <f t="shared" si="22"/>
        <v>4820418.0408311058</v>
      </c>
      <c r="B1253" s="249" t="s">
        <v>889</v>
      </c>
      <c r="C1253" s="253" t="s">
        <v>237</v>
      </c>
      <c r="D1253" s="249" t="s">
        <v>310</v>
      </c>
      <c r="E1253" s="249" t="s">
        <v>311</v>
      </c>
      <c r="F1253" s="249" t="s">
        <v>268</v>
      </c>
      <c r="G1253" s="254">
        <v>497689</v>
      </c>
      <c r="H1253" s="254">
        <v>4794657</v>
      </c>
      <c r="I1253" s="184" t="e">
        <f>VLOOKUP(LEFT(C1253,6),#REF!,3,0)</f>
        <v>#REF!</v>
      </c>
    </row>
    <row r="1254" spans="1:9" ht="13.2" x14ac:dyDescent="0.25">
      <c r="A1254" s="176">
        <f t="shared" si="22"/>
        <v>4820418.0408311058</v>
      </c>
      <c r="B1254" s="249" t="s">
        <v>889</v>
      </c>
      <c r="C1254" s="258" t="s">
        <v>418</v>
      </c>
      <c r="D1254" s="249" t="s">
        <v>310</v>
      </c>
      <c r="E1254" s="249" t="s">
        <v>311</v>
      </c>
      <c r="F1254" s="249" t="s">
        <v>268</v>
      </c>
      <c r="G1254" s="254">
        <v>497689</v>
      </c>
      <c r="H1254" s="254">
        <v>4794657</v>
      </c>
      <c r="I1254" s="184" t="e">
        <f>VLOOKUP(LEFT(C1254,6),#REF!,3,0)</f>
        <v>#REF!</v>
      </c>
    </row>
    <row r="1255" spans="1:9" ht="13.2" x14ac:dyDescent="0.25">
      <c r="A1255" s="176">
        <f t="shared" si="22"/>
        <v>4820418.0408311058</v>
      </c>
      <c r="B1255" s="249" t="s">
        <v>889</v>
      </c>
      <c r="C1255" s="258" t="s">
        <v>420</v>
      </c>
      <c r="D1255" s="249" t="s">
        <v>310</v>
      </c>
      <c r="E1255" s="249" t="s">
        <v>311</v>
      </c>
      <c r="F1255" s="249" t="s">
        <v>268</v>
      </c>
      <c r="G1255" s="254">
        <v>497689</v>
      </c>
      <c r="H1255" s="254">
        <v>4794657</v>
      </c>
      <c r="I1255" s="184" t="e">
        <f>VLOOKUP(LEFT(C1255,6),#REF!,3,0)</f>
        <v>#REF!</v>
      </c>
    </row>
    <row r="1256" spans="1:9" ht="13.2" x14ac:dyDescent="0.25">
      <c r="A1256" s="176">
        <f t="shared" si="22"/>
        <v>4820418.0408311058</v>
      </c>
      <c r="B1256" s="249" t="s">
        <v>889</v>
      </c>
      <c r="C1256" s="258" t="s">
        <v>360</v>
      </c>
      <c r="D1256" s="249" t="s">
        <v>310</v>
      </c>
      <c r="E1256" s="249" t="s">
        <v>311</v>
      </c>
      <c r="F1256" s="249" t="s">
        <v>268</v>
      </c>
      <c r="G1256" s="254">
        <v>497689</v>
      </c>
      <c r="H1256" s="254">
        <v>4794657</v>
      </c>
      <c r="I1256" s="184" t="e">
        <f>VLOOKUP(LEFT(C1256,6),#REF!,3,0)</f>
        <v>#REF!</v>
      </c>
    </row>
    <row r="1257" spans="1:9" ht="13.2" x14ac:dyDescent="0.25">
      <c r="A1257" s="176">
        <f t="shared" si="22"/>
        <v>4820418.0408311058</v>
      </c>
      <c r="B1257" s="249" t="s">
        <v>889</v>
      </c>
      <c r="C1257" s="258" t="s">
        <v>432</v>
      </c>
      <c r="D1257" s="249" t="s">
        <v>310</v>
      </c>
      <c r="E1257" s="249" t="s">
        <v>311</v>
      </c>
      <c r="F1257" s="249" t="s">
        <v>268</v>
      </c>
      <c r="G1257" s="254">
        <v>497689</v>
      </c>
      <c r="H1257" s="254">
        <v>4794657</v>
      </c>
      <c r="I1257" s="184" t="e">
        <f>VLOOKUP(LEFT(C1257,6),#REF!,3,0)</f>
        <v>#REF!</v>
      </c>
    </row>
    <row r="1258" spans="1:9" ht="13.2" x14ac:dyDescent="0.25">
      <c r="A1258" s="176">
        <f t="shared" si="22"/>
        <v>4820418.0408311058</v>
      </c>
      <c r="B1258" s="249" t="s">
        <v>889</v>
      </c>
      <c r="C1258" s="258" t="s">
        <v>433</v>
      </c>
      <c r="D1258" s="249" t="s">
        <v>310</v>
      </c>
      <c r="E1258" s="249" t="s">
        <v>311</v>
      </c>
      <c r="F1258" s="249" t="s">
        <v>268</v>
      </c>
      <c r="G1258" s="254">
        <v>497689</v>
      </c>
      <c r="H1258" s="254">
        <v>4794657</v>
      </c>
      <c r="I1258" s="184" t="e">
        <f>VLOOKUP(LEFT(C1258,6),#REF!,3,0)</f>
        <v>#REF!</v>
      </c>
    </row>
    <row r="1259" spans="1:9" ht="13.2" x14ac:dyDescent="0.25">
      <c r="A1259" s="176">
        <f t="shared" si="22"/>
        <v>4820418.0408311058</v>
      </c>
      <c r="B1259" s="249" t="s">
        <v>889</v>
      </c>
      <c r="C1259" s="258" t="s">
        <v>434</v>
      </c>
      <c r="D1259" s="249" t="s">
        <v>310</v>
      </c>
      <c r="E1259" s="249" t="s">
        <v>311</v>
      </c>
      <c r="F1259" s="249" t="s">
        <v>268</v>
      </c>
      <c r="G1259" s="254">
        <v>497689</v>
      </c>
      <c r="H1259" s="254">
        <v>4794657</v>
      </c>
      <c r="I1259" s="184" t="e">
        <f>VLOOKUP(LEFT(C1259,6),#REF!,3,0)</f>
        <v>#REF!</v>
      </c>
    </row>
    <row r="1260" spans="1:9" ht="13.2" x14ac:dyDescent="0.25">
      <c r="A1260" s="176">
        <f t="shared" si="22"/>
        <v>4820418.0408311058</v>
      </c>
      <c r="B1260" s="249" t="s">
        <v>889</v>
      </c>
      <c r="C1260" s="258" t="s">
        <v>393</v>
      </c>
      <c r="D1260" s="249" t="s">
        <v>310</v>
      </c>
      <c r="E1260" s="249" t="s">
        <v>311</v>
      </c>
      <c r="F1260" s="249" t="s">
        <v>268</v>
      </c>
      <c r="G1260" s="254">
        <v>497689</v>
      </c>
      <c r="H1260" s="254">
        <v>4794657</v>
      </c>
      <c r="I1260" s="184" t="e">
        <f>VLOOKUP(LEFT(C1260,6),#REF!,3,0)</f>
        <v>#REF!</v>
      </c>
    </row>
    <row r="1261" spans="1:9" ht="13.2" x14ac:dyDescent="0.25">
      <c r="A1261" s="176">
        <f t="shared" si="22"/>
        <v>4820418.0408311058</v>
      </c>
      <c r="B1261" s="249" t="s">
        <v>889</v>
      </c>
      <c r="C1261" s="258" t="s">
        <v>394</v>
      </c>
      <c r="D1261" s="249" t="s">
        <v>310</v>
      </c>
      <c r="E1261" s="249" t="s">
        <v>311</v>
      </c>
      <c r="F1261" s="249" t="s">
        <v>268</v>
      </c>
      <c r="G1261" s="254">
        <v>497689</v>
      </c>
      <c r="H1261" s="254">
        <v>4794657</v>
      </c>
      <c r="I1261" s="184" t="e">
        <f>VLOOKUP(LEFT(C1261,6),#REF!,3,0)</f>
        <v>#REF!</v>
      </c>
    </row>
    <row r="1262" spans="1:9" ht="13.2" x14ac:dyDescent="0.25">
      <c r="A1262" s="176">
        <f t="shared" si="22"/>
        <v>4820418.0408311058</v>
      </c>
      <c r="B1262" s="249" t="s">
        <v>889</v>
      </c>
      <c r="C1262" s="258" t="s">
        <v>391</v>
      </c>
      <c r="D1262" s="249" t="s">
        <v>310</v>
      </c>
      <c r="E1262" s="249" t="s">
        <v>311</v>
      </c>
      <c r="F1262" s="249" t="s">
        <v>268</v>
      </c>
      <c r="G1262" s="254">
        <v>497689</v>
      </c>
      <c r="H1262" s="254">
        <v>4794657</v>
      </c>
      <c r="I1262" s="184" t="e">
        <f>VLOOKUP(LEFT(C1262,6),#REF!,3,0)</f>
        <v>#REF!</v>
      </c>
    </row>
    <row r="1263" spans="1:9" ht="13.2" x14ac:dyDescent="0.25">
      <c r="A1263" s="176">
        <f t="shared" si="22"/>
        <v>4820418.0408311058</v>
      </c>
      <c r="B1263" s="249" t="s">
        <v>889</v>
      </c>
      <c r="C1263" s="258" t="s">
        <v>392</v>
      </c>
      <c r="D1263" s="249" t="s">
        <v>310</v>
      </c>
      <c r="E1263" s="249" t="s">
        <v>311</v>
      </c>
      <c r="F1263" s="249" t="s">
        <v>268</v>
      </c>
      <c r="G1263" s="254">
        <v>497689</v>
      </c>
      <c r="H1263" s="254">
        <v>4794657</v>
      </c>
      <c r="I1263" s="184" t="e">
        <f>VLOOKUP(LEFT(C1263,6),#REF!,3,0)</f>
        <v>#REF!</v>
      </c>
    </row>
    <row r="1264" spans="1:9" ht="13.2" x14ac:dyDescent="0.25">
      <c r="A1264" s="176">
        <f t="shared" si="22"/>
        <v>4820418.0408311058</v>
      </c>
      <c r="B1264" s="249" t="s">
        <v>889</v>
      </c>
      <c r="C1264" s="258" t="s">
        <v>220</v>
      </c>
      <c r="D1264" s="249" t="s">
        <v>310</v>
      </c>
      <c r="E1264" s="249" t="s">
        <v>311</v>
      </c>
      <c r="F1264" s="249" t="s">
        <v>268</v>
      </c>
      <c r="G1264" s="254">
        <v>497689</v>
      </c>
      <c r="H1264" s="254">
        <v>4794657</v>
      </c>
      <c r="I1264" s="184" t="e">
        <f>VLOOKUP(LEFT(C1264,6),#REF!,3,0)</f>
        <v>#REF!</v>
      </c>
    </row>
    <row r="1265" spans="1:9" ht="13.2" x14ac:dyDescent="0.25">
      <c r="A1265" s="176">
        <f t="shared" si="22"/>
        <v>4820418.0408311058</v>
      </c>
      <c r="B1265" s="249" t="s">
        <v>889</v>
      </c>
      <c r="C1265" s="258" t="s">
        <v>221</v>
      </c>
      <c r="D1265" s="249" t="s">
        <v>310</v>
      </c>
      <c r="E1265" s="249" t="s">
        <v>311</v>
      </c>
      <c r="F1265" s="249" t="s">
        <v>268</v>
      </c>
      <c r="G1265" s="254">
        <v>497689</v>
      </c>
      <c r="H1265" s="254">
        <v>4794657</v>
      </c>
      <c r="I1265" s="184" t="e">
        <f>VLOOKUP(LEFT(C1265,6),#REF!,3,0)</f>
        <v>#REF!</v>
      </c>
    </row>
    <row r="1266" spans="1:9" ht="13.2" x14ac:dyDescent="0.25">
      <c r="A1266" s="176">
        <f t="shared" si="22"/>
        <v>4820418.0408311058</v>
      </c>
      <c r="B1266" s="249" t="s">
        <v>889</v>
      </c>
      <c r="C1266" s="258" t="s">
        <v>222</v>
      </c>
      <c r="D1266" s="249" t="s">
        <v>310</v>
      </c>
      <c r="E1266" s="249" t="s">
        <v>311</v>
      </c>
      <c r="F1266" s="249" t="s">
        <v>268</v>
      </c>
      <c r="G1266" s="254">
        <v>497689</v>
      </c>
      <c r="H1266" s="254">
        <v>4794657</v>
      </c>
      <c r="I1266" s="184" t="e">
        <f>VLOOKUP(LEFT(C1266,6),#REF!,3,0)</f>
        <v>#REF!</v>
      </c>
    </row>
    <row r="1267" spans="1:9" ht="13.2" x14ac:dyDescent="0.25">
      <c r="A1267" s="176">
        <f t="shared" si="22"/>
        <v>4820418.0408311058</v>
      </c>
      <c r="B1267" s="249" t="s">
        <v>889</v>
      </c>
      <c r="C1267" s="258" t="s">
        <v>223</v>
      </c>
      <c r="D1267" s="249" t="s">
        <v>310</v>
      </c>
      <c r="E1267" s="249" t="s">
        <v>311</v>
      </c>
      <c r="F1267" s="249" t="s">
        <v>268</v>
      </c>
      <c r="G1267" s="254">
        <v>497689</v>
      </c>
      <c r="H1267" s="254">
        <v>4794657</v>
      </c>
      <c r="I1267" s="184" t="e">
        <f>VLOOKUP(LEFT(C1267,6),#REF!,3,0)</f>
        <v>#REF!</v>
      </c>
    </row>
    <row r="1268" spans="1:9" ht="13.2" x14ac:dyDescent="0.25">
      <c r="A1268" s="176">
        <f t="shared" si="22"/>
        <v>4820418.0408311058</v>
      </c>
      <c r="B1268" s="249" t="s">
        <v>889</v>
      </c>
      <c r="C1268" s="258" t="s">
        <v>224</v>
      </c>
      <c r="D1268" s="249" t="s">
        <v>310</v>
      </c>
      <c r="E1268" s="249" t="s">
        <v>311</v>
      </c>
      <c r="F1268" s="249" t="s">
        <v>268</v>
      </c>
      <c r="G1268" s="254">
        <v>497689</v>
      </c>
      <c r="H1268" s="254">
        <v>4794657</v>
      </c>
      <c r="I1268" s="184" t="e">
        <f>VLOOKUP(LEFT(C1268,6),#REF!,3,0)</f>
        <v>#REF!</v>
      </c>
    </row>
    <row r="1269" spans="1:9" ht="13.2" x14ac:dyDescent="0.25">
      <c r="A1269" s="176">
        <f t="shared" si="22"/>
        <v>4820418.0408311058</v>
      </c>
      <c r="B1269" s="249" t="s">
        <v>889</v>
      </c>
      <c r="C1269" s="258" t="s">
        <v>225</v>
      </c>
      <c r="D1269" s="249" t="s">
        <v>310</v>
      </c>
      <c r="E1269" s="249" t="s">
        <v>311</v>
      </c>
      <c r="F1269" s="249" t="s">
        <v>268</v>
      </c>
      <c r="G1269" s="254">
        <v>497689</v>
      </c>
      <c r="H1269" s="254">
        <v>4794657</v>
      </c>
      <c r="I1269" s="184" t="e">
        <f>VLOOKUP(LEFT(C1269,6),#REF!,3,0)</f>
        <v>#REF!</v>
      </c>
    </row>
    <row r="1270" spans="1:9" ht="13.2" x14ac:dyDescent="0.25">
      <c r="A1270" s="176">
        <f t="shared" si="22"/>
        <v>4820418.0408311058</v>
      </c>
      <c r="B1270" s="249" t="s">
        <v>889</v>
      </c>
      <c r="C1270" s="258" t="s">
        <v>226</v>
      </c>
      <c r="D1270" s="249" t="s">
        <v>310</v>
      </c>
      <c r="E1270" s="249" t="s">
        <v>311</v>
      </c>
      <c r="F1270" s="249" t="s">
        <v>268</v>
      </c>
      <c r="G1270" s="254">
        <v>497689</v>
      </c>
      <c r="H1270" s="254">
        <v>4794657</v>
      </c>
      <c r="I1270" s="184" t="e">
        <f>VLOOKUP(LEFT(C1270,6),#REF!,3,0)</f>
        <v>#REF!</v>
      </c>
    </row>
    <row r="1271" spans="1:9" ht="13.2" x14ac:dyDescent="0.25">
      <c r="A1271" s="176">
        <f t="shared" si="22"/>
        <v>4820418.0408311058</v>
      </c>
      <c r="B1271" s="249" t="s">
        <v>889</v>
      </c>
      <c r="C1271" s="258" t="s">
        <v>390</v>
      </c>
      <c r="D1271" s="249" t="s">
        <v>310</v>
      </c>
      <c r="E1271" s="249" t="s">
        <v>311</v>
      </c>
      <c r="F1271" s="249" t="s">
        <v>268</v>
      </c>
      <c r="G1271" s="254">
        <v>497689</v>
      </c>
      <c r="H1271" s="254">
        <v>4794657</v>
      </c>
      <c r="I1271" s="184" t="e">
        <f>VLOOKUP(LEFT(C1271,6),#REF!,3,0)</f>
        <v>#REF!</v>
      </c>
    </row>
    <row r="1272" spans="1:9" ht="13.2" x14ac:dyDescent="0.25">
      <c r="A1272" s="176">
        <f t="shared" si="22"/>
        <v>4820418.0408311058</v>
      </c>
      <c r="B1272" s="249" t="s">
        <v>889</v>
      </c>
      <c r="C1272" s="258" t="s">
        <v>365</v>
      </c>
      <c r="D1272" s="249" t="s">
        <v>310</v>
      </c>
      <c r="E1272" s="249" t="s">
        <v>311</v>
      </c>
      <c r="F1272" s="249" t="s">
        <v>268</v>
      </c>
      <c r="G1272" s="254">
        <v>497689</v>
      </c>
      <c r="H1272" s="254">
        <v>4794657</v>
      </c>
      <c r="I1272" s="184" t="e">
        <f>VLOOKUP(LEFT(C1272,6),#REF!,3,0)</f>
        <v>#REF!</v>
      </c>
    </row>
    <row r="1273" spans="1:9" ht="13.2" x14ac:dyDescent="0.25">
      <c r="A1273" s="176">
        <f t="shared" si="22"/>
        <v>4820418.0408311058</v>
      </c>
      <c r="B1273" s="249" t="s">
        <v>889</v>
      </c>
      <c r="C1273" s="258" t="s">
        <v>366</v>
      </c>
      <c r="D1273" s="249" t="s">
        <v>310</v>
      </c>
      <c r="E1273" s="249" t="s">
        <v>311</v>
      </c>
      <c r="F1273" s="249" t="s">
        <v>268</v>
      </c>
      <c r="G1273" s="254">
        <v>497689</v>
      </c>
      <c r="H1273" s="254">
        <v>4794657</v>
      </c>
      <c r="I1273" s="184" t="e">
        <f>VLOOKUP(LEFT(C1273,6),#REF!,3,0)</f>
        <v>#REF!</v>
      </c>
    </row>
    <row r="1274" spans="1:9" ht="13.2" x14ac:dyDescent="0.25">
      <c r="A1274" s="176">
        <f t="shared" si="22"/>
        <v>4820418.0408311058</v>
      </c>
      <c r="B1274" s="249" t="s">
        <v>889</v>
      </c>
      <c r="C1274" s="258" t="s">
        <v>380</v>
      </c>
      <c r="D1274" s="249" t="s">
        <v>310</v>
      </c>
      <c r="E1274" s="249" t="s">
        <v>311</v>
      </c>
      <c r="F1274" s="249" t="s">
        <v>268</v>
      </c>
      <c r="G1274" s="254">
        <v>497689</v>
      </c>
      <c r="H1274" s="254">
        <v>4794657</v>
      </c>
      <c r="I1274" s="184" t="e">
        <f>VLOOKUP(LEFT(C1274,6),#REF!,3,0)</f>
        <v>#REF!</v>
      </c>
    </row>
    <row r="1275" spans="1:9" ht="13.2" x14ac:dyDescent="0.25">
      <c r="A1275" s="176">
        <f t="shared" si="22"/>
        <v>4820418.0408311058</v>
      </c>
      <c r="B1275" s="249" t="s">
        <v>889</v>
      </c>
      <c r="C1275" s="258" t="s">
        <v>381</v>
      </c>
      <c r="D1275" s="249" t="s">
        <v>310</v>
      </c>
      <c r="E1275" s="249" t="s">
        <v>311</v>
      </c>
      <c r="F1275" s="249" t="s">
        <v>268</v>
      </c>
      <c r="G1275" s="254">
        <v>497689</v>
      </c>
      <c r="H1275" s="254">
        <v>4794657</v>
      </c>
      <c r="I1275" s="184" t="e">
        <f>VLOOKUP(LEFT(C1275,6),#REF!,3,0)</f>
        <v>#REF!</v>
      </c>
    </row>
    <row r="1276" spans="1:9" ht="13.2" x14ac:dyDescent="0.25">
      <c r="A1276" s="176">
        <f t="shared" si="22"/>
        <v>4820418.0408311058</v>
      </c>
      <c r="B1276" s="249" t="s">
        <v>889</v>
      </c>
      <c r="C1276" s="258" t="s">
        <v>367</v>
      </c>
      <c r="D1276" s="249" t="s">
        <v>310</v>
      </c>
      <c r="E1276" s="249" t="s">
        <v>311</v>
      </c>
      <c r="F1276" s="249" t="s">
        <v>268</v>
      </c>
      <c r="G1276" s="254">
        <v>497689</v>
      </c>
      <c r="H1276" s="254">
        <v>4794657</v>
      </c>
      <c r="I1276" s="184" t="e">
        <f>VLOOKUP(LEFT(C1276,6),#REF!,3,0)</f>
        <v>#REF!</v>
      </c>
    </row>
    <row r="1277" spans="1:9" ht="13.2" x14ac:dyDescent="0.25">
      <c r="A1277" s="176">
        <f t="shared" si="22"/>
        <v>4820442.1572715715</v>
      </c>
      <c r="B1277" s="251" t="s">
        <v>974</v>
      </c>
      <c r="C1277" s="257" t="s">
        <v>220</v>
      </c>
      <c r="D1277" s="251" t="s">
        <v>723</v>
      </c>
      <c r="E1277" s="251" t="s">
        <v>270</v>
      </c>
      <c r="F1277" s="251" t="s">
        <v>268</v>
      </c>
      <c r="G1277" s="251">
        <v>504399</v>
      </c>
      <c r="H1277" s="251">
        <v>4793980</v>
      </c>
      <c r="I1277" s="184" t="e">
        <f>VLOOKUP(LEFT(C1277,6),#REF!,3,0)</f>
        <v>#REF!</v>
      </c>
    </row>
    <row r="1278" spans="1:9" ht="13.2" x14ac:dyDescent="0.25">
      <c r="A1278" s="176">
        <f t="shared" si="22"/>
        <v>4820442.1572715715</v>
      </c>
      <c r="B1278" s="251" t="s">
        <v>974</v>
      </c>
      <c r="C1278" s="257" t="s">
        <v>224</v>
      </c>
      <c r="D1278" s="251" t="s">
        <v>723</v>
      </c>
      <c r="E1278" s="251" t="s">
        <v>270</v>
      </c>
      <c r="F1278" s="251" t="s">
        <v>268</v>
      </c>
      <c r="G1278" s="251">
        <v>504399</v>
      </c>
      <c r="H1278" s="251">
        <v>4793980</v>
      </c>
      <c r="I1278" s="184" t="e">
        <f>VLOOKUP(LEFT(C1278,6),#REF!,3,0)</f>
        <v>#REF!</v>
      </c>
    </row>
    <row r="1279" spans="1:9" ht="13.2" x14ac:dyDescent="0.25">
      <c r="A1279" s="176">
        <f t="shared" si="22"/>
        <v>4811499.3306290712</v>
      </c>
      <c r="B1279" s="251" t="s">
        <v>975</v>
      </c>
      <c r="C1279" s="257" t="s">
        <v>364</v>
      </c>
      <c r="D1279" s="251" t="s">
        <v>724</v>
      </c>
      <c r="E1279" s="251" t="s">
        <v>725</v>
      </c>
      <c r="F1279" s="251" t="s">
        <v>268</v>
      </c>
      <c r="G1279" s="251">
        <v>524738</v>
      </c>
      <c r="H1279" s="251">
        <v>4782800</v>
      </c>
      <c r="I1279" s="184" t="e">
        <f>VLOOKUP(LEFT(C1279,6),#REF!,3,0)</f>
        <v>#REF!</v>
      </c>
    </row>
    <row r="1280" spans="1:9" ht="13.2" x14ac:dyDescent="0.25">
      <c r="A1280" s="176">
        <f t="shared" ref="A1280:A1343" si="23">SQRT((G1280-G$2)^2+(H1280-H$2)^2)</f>
        <v>4811499.3306290712</v>
      </c>
      <c r="B1280" s="251" t="s">
        <v>975</v>
      </c>
      <c r="C1280" s="257" t="s">
        <v>440</v>
      </c>
      <c r="D1280" s="251" t="s">
        <v>724</v>
      </c>
      <c r="E1280" s="251" t="s">
        <v>725</v>
      </c>
      <c r="F1280" s="251" t="s">
        <v>268</v>
      </c>
      <c r="G1280" s="251">
        <v>524738</v>
      </c>
      <c r="H1280" s="251">
        <v>4782800</v>
      </c>
      <c r="I1280" s="184" t="e">
        <f>VLOOKUP(LEFT(C1280,6),#REF!,3,0)</f>
        <v>#REF!</v>
      </c>
    </row>
    <row r="1281" spans="1:9" ht="13.2" x14ac:dyDescent="0.25">
      <c r="A1281" s="176">
        <f t="shared" si="23"/>
        <v>4811499.3306290712</v>
      </c>
      <c r="B1281" s="251" t="s">
        <v>975</v>
      </c>
      <c r="C1281" s="257" t="s">
        <v>393</v>
      </c>
      <c r="D1281" s="251" t="s">
        <v>724</v>
      </c>
      <c r="E1281" s="251" t="s">
        <v>725</v>
      </c>
      <c r="F1281" s="251" t="s">
        <v>268</v>
      </c>
      <c r="G1281" s="251">
        <v>524738</v>
      </c>
      <c r="H1281" s="251">
        <v>4782800</v>
      </c>
      <c r="I1281" s="184" t="e">
        <f>VLOOKUP(LEFT(C1281,6),#REF!,3,0)</f>
        <v>#REF!</v>
      </c>
    </row>
    <row r="1282" spans="1:9" ht="13.2" x14ac:dyDescent="0.25">
      <c r="A1282" s="176">
        <f t="shared" si="23"/>
        <v>4811499.3306290712</v>
      </c>
      <c r="B1282" s="251" t="s">
        <v>975</v>
      </c>
      <c r="C1282" s="257" t="s">
        <v>394</v>
      </c>
      <c r="D1282" s="251" t="s">
        <v>724</v>
      </c>
      <c r="E1282" s="251" t="s">
        <v>725</v>
      </c>
      <c r="F1282" s="251" t="s">
        <v>268</v>
      </c>
      <c r="G1282" s="251">
        <v>524738</v>
      </c>
      <c r="H1282" s="251">
        <v>4782800</v>
      </c>
      <c r="I1282" s="184" t="e">
        <f>VLOOKUP(LEFT(C1282,6),#REF!,3,0)</f>
        <v>#REF!</v>
      </c>
    </row>
    <row r="1283" spans="1:9" ht="13.2" x14ac:dyDescent="0.25">
      <c r="A1283" s="176">
        <f t="shared" si="23"/>
        <v>4811499.3306290712</v>
      </c>
      <c r="B1283" s="251" t="s">
        <v>975</v>
      </c>
      <c r="C1283" s="257" t="s">
        <v>224</v>
      </c>
      <c r="D1283" s="251" t="s">
        <v>724</v>
      </c>
      <c r="E1283" s="251" t="s">
        <v>725</v>
      </c>
      <c r="F1283" s="251" t="s">
        <v>268</v>
      </c>
      <c r="G1283" s="251">
        <v>524738</v>
      </c>
      <c r="H1283" s="251">
        <v>4782800</v>
      </c>
      <c r="I1283" s="184" t="e">
        <f>VLOOKUP(LEFT(C1283,6),#REF!,3,0)</f>
        <v>#REF!</v>
      </c>
    </row>
    <row r="1284" spans="1:9" ht="13.2" x14ac:dyDescent="0.25">
      <c r="A1284" s="176">
        <f t="shared" si="23"/>
        <v>4811499.3306290712</v>
      </c>
      <c r="B1284" s="251" t="s">
        <v>975</v>
      </c>
      <c r="C1284" s="257" t="s">
        <v>226</v>
      </c>
      <c r="D1284" s="251" t="s">
        <v>724</v>
      </c>
      <c r="E1284" s="251" t="s">
        <v>725</v>
      </c>
      <c r="F1284" s="251" t="s">
        <v>268</v>
      </c>
      <c r="G1284" s="251">
        <v>524738</v>
      </c>
      <c r="H1284" s="251">
        <v>4782800</v>
      </c>
      <c r="I1284" s="184" t="e">
        <f>VLOOKUP(LEFT(C1284,6),#REF!,3,0)</f>
        <v>#REF!</v>
      </c>
    </row>
    <row r="1285" spans="1:9" ht="13.2" x14ac:dyDescent="0.25">
      <c r="A1285" s="176">
        <f t="shared" si="23"/>
        <v>4811499.3306290712</v>
      </c>
      <c r="B1285" s="251" t="s">
        <v>975</v>
      </c>
      <c r="C1285" s="257" t="s">
        <v>380</v>
      </c>
      <c r="D1285" s="251" t="s">
        <v>724</v>
      </c>
      <c r="E1285" s="251" t="s">
        <v>725</v>
      </c>
      <c r="F1285" s="251" t="s">
        <v>268</v>
      </c>
      <c r="G1285" s="251">
        <v>524738</v>
      </c>
      <c r="H1285" s="251">
        <v>4782800</v>
      </c>
      <c r="I1285" s="184" t="e">
        <f>VLOOKUP(LEFT(C1285,6),#REF!,3,0)</f>
        <v>#REF!</v>
      </c>
    </row>
    <row r="1286" spans="1:9" ht="13.2" x14ac:dyDescent="0.25">
      <c r="A1286" s="176">
        <f t="shared" si="23"/>
        <v>4811499.3306290712</v>
      </c>
      <c r="B1286" s="251" t="s">
        <v>975</v>
      </c>
      <c r="C1286" s="257" t="s">
        <v>381</v>
      </c>
      <c r="D1286" s="251" t="s">
        <v>724</v>
      </c>
      <c r="E1286" s="251" t="s">
        <v>725</v>
      </c>
      <c r="F1286" s="251" t="s">
        <v>268</v>
      </c>
      <c r="G1286" s="251">
        <v>524738</v>
      </c>
      <c r="H1286" s="251">
        <v>4782800</v>
      </c>
      <c r="I1286" s="184" t="e">
        <f>VLOOKUP(LEFT(C1286,6),#REF!,3,0)</f>
        <v>#REF!</v>
      </c>
    </row>
    <row r="1287" spans="1:9" ht="13.2" x14ac:dyDescent="0.25">
      <c r="A1287" s="176">
        <f t="shared" si="23"/>
        <v>4811499.3306290712</v>
      </c>
      <c r="B1287" s="251" t="s">
        <v>975</v>
      </c>
      <c r="C1287" s="257" t="s">
        <v>367</v>
      </c>
      <c r="D1287" s="251" t="s">
        <v>724</v>
      </c>
      <c r="E1287" s="251" t="s">
        <v>725</v>
      </c>
      <c r="F1287" s="251" t="s">
        <v>268</v>
      </c>
      <c r="G1287" s="251">
        <v>524738</v>
      </c>
      <c r="H1287" s="251">
        <v>4782800</v>
      </c>
      <c r="I1287" s="184" t="e">
        <f>VLOOKUP(LEFT(C1287,6),#REF!,3,0)</f>
        <v>#REF!</v>
      </c>
    </row>
    <row r="1288" spans="1:9" ht="13.2" x14ac:dyDescent="0.25">
      <c r="A1288" s="176">
        <f t="shared" si="23"/>
        <v>4815104.4792473614</v>
      </c>
      <c r="B1288" s="251" t="s">
        <v>976</v>
      </c>
      <c r="C1288" s="257" t="s">
        <v>392</v>
      </c>
      <c r="D1288" s="251" t="s">
        <v>726</v>
      </c>
      <c r="E1288" s="251" t="s">
        <v>283</v>
      </c>
      <c r="F1288" s="251" t="s">
        <v>268</v>
      </c>
      <c r="G1288" s="251">
        <v>507662</v>
      </c>
      <c r="H1288" s="251">
        <v>4788268</v>
      </c>
      <c r="I1288" s="184" t="e">
        <f>VLOOKUP(LEFT(C1288,6),#REF!,3,0)</f>
        <v>#REF!</v>
      </c>
    </row>
    <row r="1289" spans="1:9" ht="13.2" x14ac:dyDescent="0.25">
      <c r="A1289" s="176">
        <f t="shared" si="23"/>
        <v>4815104.4792473614</v>
      </c>
      <c r="B1289" s="251" t="s">
        <v>976</v>
      </c>
      <c r="C1289" s="257" t="s">
        <v>220</v>
      </c>
      <c r="D1289" s="251" t="s">
        <v>726</v>
      </c>
      <c r="E1289" s="251" t="s">
        <v>283</v>
      </c>
      <c r="F1289" s="251" t="s">
        <v>268</v>
      </c>
      <c r="G1289" s="251">
        <v>507662</v>
      </c>
      <c r="H1289" s="251">
        <v>4788268</v>
      </c>
      <c r="I1289" s="184" t="e">
        <f>VLOOKUP(LEFT(C1289,6),#REF!,3,0)</f>
        <v>#REF!</v>
      </c>
    </row>
    <row r="1290" spans="1:9" ht="13.2" x14ac:dyDescent="0.25">
      <c r="A1290" s="176">
        <f t="shared" si="23"/>
        <v>4815104.4792473614</v>
      </c>
      <c r="B1290" s="251" t="s">
        <v>976</v>
      </c>
      <c r="C1290" s="257" t="s">
        <v>221</v>
      </c>
      <c r="D1290" s="251" t="s">
        <v>726</v>
      </c>
      <c r="E1290" s="251" t="s">
        <v>283</v>
      </c>
      <c r="F1290" s="251" t="s">
        <v>268</v>
      </c>
      <c r="G1290" s="251">
        <v>507662</v>
      </c>
      <c r="H1290" s="251">
        <v>4788268</v>
      </c>
      <c r="I1290" s="184" t="e">
        <f>VLOOKUP(LEFT(C1290,6),#REF!,3,0)</f>
        <v>#REF!</v>
      </c>
    </row>
    <row r="1291" spans="1:9" ht="13.2" x14ac:dyDescent="0.25">
      <c r="A1291" s="176">
        <f t="shared" si="23"/>
        <v>4815104.4792473614</v>
      </c>
      <c r="B1291" s="251" t="s">
        <v>976</v>
      </c>
      <c r="C1291" s="257" t="s">
        <v>222</v>
      </c>
      <c r="D1291" s="251" t="s">
        <v>726</v>
      </c>
      <c r="E1291" s="251" t="s">
        <v>283</v>
      </c>
      <c r="F1291" s="251" t="s">
        <v>268</v>
      </c>
      <c r="G1291" s="251">
        <v>507662</v>
      </c>
      <c r="H1291" s="251">
        <v>4788268</v>
      </c>
      <c r="I1291" s="184" t="e">
        <f>VLOOKUP(LEFT(C1291,6),#REF!,3,0)</f>
        <v>#REF!</v>
      </c>
    </row>
    <row r="1292" spans="1:9" ht="13.2" x14ac:dyDescent="0.25">
      <c r="A1292" s="176">
        <f t="shared" si="23"/>
        <v>4815104.4792473614</v>
      </c>
      <c r="B1292" s="251" t="s">
        <v>976</v>
      </c>
      <c r="C1292" s="257" t="s">
        <v>223</v>
      </c>
      <c r="D1292" s="251" t="s">
        <v>726</v>
      </c>
      <c r="E1292" s="251" t="s">
        <v>283</v>
      </c>
      <c r="F1292" s="251" t="s">
        <v>268</v>
      </c>
      <c r="G1292" s="251">
        <v>507662</v>
      </c>
      <c r="H1292" s="251">
        <v>4788268</v>
      </c>
      <c r="I1292" s="184" t="e">
        <f>VLOOKUP(LEFT(C1292,6),#REF!,3,0)</f>
        <v>#REF!</v>
      </c>
    </row>
    <row r="1293" spans="1:9" ht="13.2" x14ac:dyDescent="0.25">
      <c r="A1293" s="176">
        <f t="shared" si="23"/>
        <v>4815104.4792473614</v>
      </c>
      <c r="B1293" s="251" t="s">
        <v>976</v>
      </c>
      <c r="C1293" s="257" t="s">
        <v>224</v>
      </c>
      <c r="D1293" s="251" t="s">
        <v>726</v>
      </c>
      <c r="E1293" s="251" t="s">
        <v>283</v>
      </c>
      <c r="F1293" s="251" t="s">
        <v>268</v>
      </c>
      <c r="G1293" s="251">
        <v>507662</v>
      </c>
      <c r="H1293" s="251">
        <v>4788268</v>
      </c>
      <c r="I1293" s="184" t="e">
        <f>VLOOKUP(LEFT(C1293,6),#REF!,3,0)</f>
        <v>#REF!</v>
      </c>
    </row>
    <row r="1294" spans="1:9" ht="13.2" x14ac:dyDescent="0.25">
      <c r="A1294" s="176">
        <f t="shared" si="23"/>
        <v>4815104.4792473614</v>
      </c>
      <c r="B1294" s="251" t="s">
        <v>976</v>
      </c>
      <c r="C1294" s="257" t="s">
        <v>225</v>
      </c>
      <c r="D1294" s="251" t="s">
        <v>726</v>
      </c>
      <c r="E1294" s="251" t="s">
        <v>283</v>
      </c>
      <c r="F1294" s="251" t="s">
        <v>268</v>
      </c>
      <c r="G1294" s="251">
        <v>507662</v>
      </c>
      <c r="H1294" s="251">
        <v>4788268</v>
      </c>
      <c r="I1294" s="184" t="e">
        <f>VLOOKUP(LEFT(C1294,6),#REF!,3,0)</f>
        <v>#REF!</v>
      </c>
    </row>
    <row r="1295" spans="1:9" ht="13.2" x14ac:dyDescent="0.25">
      <c r="A1295" s="176">
        <f t="shared" si="23"/>
        <v>4815104.4792473614</v>
      </c>
      <c r="B1295" s="251" t="s">
        <v>976</v>
      </c>
      <c r="C1295" s="257" t="s">
        <v>226</v>
      </c>
      <c r="D1295" s="251" t="s">
        <v>726</v>
      </c>
      <c r="E1295" s="251" t="s">
        <v>283</v>
      </c>
      <c r="F1295" s="251" t="s">
        <v>268</v>
      </c>
      <c r="G1295" s="251">
        <v>507662</v>
      </c>
      <c r="H1295" s="251">
        <v>4788268</v>
      </c>
      <c r="I1295" s="184" t="e">
        <f>VLOOKUP(LEFT(C1295,6),#REF!,3,0)</f>
        <v>#REF!</v>
      </c>
    </row>
    <row r="1296" spans="1:9" ht="13.2" x14ac:dyDescent="0.25">
      <c r="A1296" s="176">
        <f t="shared" si="23"/>
        <v>4815104.4792473614</v>
      </c>
      <c r="B1296" s="251" t="s">
        <v>976</v>
      </c>
      <c r="C1296" s="257" t="s">
        <v>390</v>
      </c>
      <c r="D1296" s="251" t="s">
        <v>726</v>
      </c>
      <c r="E1296" s="251" t="s">
        <v>283</v>
      </c>
      <c r="F1296" s="251" t="s">
        <v>268</v>
      </c>
      <c r="G1296" s="251">
        <v>507662</v>
      </c>
      <c r="H1296" s="251">
        <v>4788268</v>
      </c>
      <c r="I1296" s="184" t="e">
        <f>VLOOKUP(LEFT(C1296,6),#REF!,3,0)</f>
        <v>#REF!</v>
      </c>
    </row>
    <row r="1297" spans="1:9" ht="13.2" x14ac:dyDescent="0.25">
      <c r="A1297" s="176">
        <f t="shared" si="23"/>
        <v>4815104.4792473614</v>
      </c>
      <c r="B1297" s="251" t="s">
        <v>976</v>
      </c>
      <c r="C1297" s="257" t="s">
        <v>367</v>
      </c>
      <c r="D1297" s="251" t="s">
        <v>726</v>
      </c>
      <c r="E1297" s="251" t="s">
        <v>283</v>
      </c>
      <c r="F1297" s="251" t="s">
        <v>268</v>
      </c>
      <c r="G1297" s="251">
        <v>507662</v>
      </c>
      <c r="H1297" s="251">
        <v>4788268</v>
      </c>
      <c r="I1297" s="184" t="e">
        <f>VLOOKUP(LEFT(C1297,6),#REF!,3,0)</f>
        <v>#REF!</v>
      </c>
    </row>
    <row r="1298" spans="1:9" ht="13.2" x14ac:dyDescent="0.25">
      <c r="A1298" s="176">
        <f t="shared" si="23"/>
        <v>4820269.1436678097</v>
      </c>
      <c r="B1298" s="251" t="s">
        <v>977</v>
      </c>
      <c r="C1298" s="257" t="s">
        <v>399</v>
      </c>
      <c r="D1298" s="251" t="s">
        <v>727</v>
      </c>
      <c r="E1298" s="251" t="s">
        <v>728</v>
      </c>
      <c r="F1298" s="251" t="s">
        <v>268</v>
      </c>
      <c r="G1298" s="251">
        <v>493114</v>
      </c>
      <c r="H1298" s="251">
        <v>4794980</v>
      </c>
      <c r="I1298" s="184" t="e">
        <f>VLOOKUP(LEFT(C1298,6),#REF!,3,0)</f>
        <v>#REF!</v>
      </c>
    </row>
    <row r="1299" spans="1:9" ht="13.2" x14ac:dyDescent="0.25">
      <c r="A1299" s="176">
        <f t="shared" si="23"/>
        <v>4820269.1436678097</v>
      </c>
      <c r="B1299" s="251" t="s">
        <v>977</v>
      </c>
      <c r="C1299" s="257" t="s">
        <v>360</v>
      </c>
      <c r="D1299" s="251" t="s">
        <v>727</v>
      </c>
      <c r="E1299" s="251" t="s">
        <v>728</v>
      </c>
      <c r="F1299" s="251" t="s">
        <v>268</v>
      </c>
      <c r="G1299" s="251">
        <v>493114</v>
      </c>
      <c r="H1299" s="251">
        <v>4794980</v>
      </c>
      <c r="I1299" s="184" t="e">
        <f>VLOOKUP(LEFT(C1299,6),#REF!,3,0)</f>
        <v>#REF!</v>
      </c>
    </row>
    <row r="1300" spans="1:9" ht="13.2" x14ac:dyDescent="0.25">
      <c r="A1300" s="176">
        <f t="shared" si="23"/>
        <v>4820269.1436678097</v>
      </c>
      <c r="B1300" s="251" t="s">
        <v>977</v>
      </c>
      <c r="C1300" s="257" t="s">
        <v>432</v>
      </c>
      <c r="D1300" s="251" t="s">
        <v>727</v>
      </c>
      <c r="E1300" s="251" t="s">
        <v>728</v>
      </c>
      <c r="F1300" s="251" t="s">
        <v>268</v>
      </c>
      <c r="G1300" s="251">
        <v>493114</v>
      </c>
      <c r="H1300" s="251">
        <v>4794980</v>
      </c>
      <c r="I1300" s="184" t="e">
        <f>VLOOKUP(LEFT(C1300,6),#REF!,3,0)</f>
        <v>#REF!</v>
      </c>
    </row>
    <row r="1301" spans="1:9" ht="13.2" x14ac:dyDescent="0.25">
      <c r="A1301" s="176">
        <f t="shared" si="23"/>
        <v>4820269.1436678097</v>
      </c>
      <c r="B1301" s="251" t="s">
        <v>977</v>
      </c>
      <c r="C1301" s="257" t="s">
        <v>433</v>
      </c>
      <c r="D1301" s="251" t="s">
        <v>727</v>
      </c>
      <c r="E1301" s="251" t="s">
        <v>728</v>
      </c>
      <c r="F1301" s="251" t="s">
        <v>268</v>
      </c>
      <c r="G1301" s="251">
        <v>493114</v>
      </c>
      <c r="H1301" s="251">
        <v>4794980</v>
      </c>
      <c r="I1301" s="184" t="e">
        <f>VLOOKUP(LEFT(C1301,6),#REF!,3,0)</f>
        <v>#REF!</v>
      </c>
    </row>
    <row r="1302" spans="1:9" ht="13.2" x14ac:dyDescent="0.25">
      <c r="A1302" s="176">
        <f t="shared" si="23"/>
        <v>4820269.1436678097</v>
      </c>
      <c r="B1302" s="251" t="s">
        <v>977</v>
      </c>
      <c r="C1302" s="257" t="s">
        <v>434</v>
      </c>
      <c r="D1302" s="251" t="s">
        <v>727</v>
      </c>
      <c r="E1302" s="251" t="s">
        <v>728</v>
      </c>
      <c r="F1302" s="251" t="s">
        <v>268</v>
      </c>
      <c r="G1302" s="251">
        <v>493114</v>
      </c>
      <c r="H1302" s="251">
        <v>4794980</v>
      </c>
      <c r="I1302" s="184" t="e">
        <f>VLOOKUP(LEFT(C1302,6),#REF!,3,0)</f>
        <v>#REF!</v>
      </c>
    </row>
    <row r="1303" spans="1:9" ht="13.2" x14ac:dyDescent="0.25">
      <c r="A1303" s="176">
        <f t="shared" si="23"/>
        <v>4820269.1436678097</v>
      </c>
      <c r="B1303" s="251" t="s">
        <v>977</v>
      </c>
      <c r="C1303" s="257" t="s">
        <v>393</v>
      </c>
      <c r="D1303" s="251" t="s">
        <v>727</v>
      </c>
      <c r="E1303" s="251" t="s">
        <v>728</v>
      </c>
      <c r="F1303" s="251" t="s">
        <v>268</v>
      </c>
      <c r="G1303" s="251">
        <v>493114</v>
      </c>
      <c r="H1303" s="251">
        <v>4794980</v>
      </c>
      <c r="I1303" s="184" t="e">
        <f>VLOOKUP(LEFT(C1303,6),#REF!,3,0)</f>
        <v>#REF!</v>
      </c>
    </row>
    <row r="1304" spans="1:9" ht="13.2" x14ac:dyDescent="0.25">
      <c r="A1304" s="176">
        <f t="shared" si="23"/>
        <v>4820269.1436678097</v>
      </c>
      <c r="B1304" s="251" t="s">
        <v>977</v>
      </c>
      <c r="C1304" s="257" t="s">
        <v>394</v>
      </c>
      <c r="D1304" s="251" t="s">
        <v>727</v>
      </c>
      <c r="E1304" s="251" t="s">
        <v>728</v>
      </c>
      <c r="F1304" s="251" t="s">
        <v>268</v>
      </c>
      <c r="G1304" s="251">
        <v>493114</v>
      </c>
      <c r="H1304" s="251">
        <v>4794980</v>
      </c>
      <c r="I1304" s="184" t="e">
        <f>VLOOKUP(LEFT(C1304,6),#REF!,3,0)</f>
        <v>#REF!</v>
      </c>
    </row>
    <row r="1305" spans="1:9" ht="13.2" x14ac:dyDescent="0.25">
      <c r="A1305" s="176">
        <f t="shared" si="23"/>
        <v>4820269.1436678097</v>
      </c>
      <c r="B1305" s="251" t="s">
        <v>977</v>
      </c>
      <c r="C1305" s="257" t="s">
        <v>220</v>
      </c>
      <c r="D1305" s="251" t="s">
        <v>727</v>
      </c>
      <c r="E1305" s="251" t="s">
        <v>728</v>
      </c>
      <c r="F1305" s="251" t="s">
        <v>268</v>
      </c>
      <c r="G1305" s="251">
        <v>493114</v>
      </c>
      <c r="H1305" s="251">
        <v>4794980</v>
      </c>
      <c r="I1305" s="184" t="e">
        <f>VLOOKUP(LEFT(C1305,6),#REF!,3,0)</f>
        <v>#REF!</v>
      </c>
    </row>
    <row r="1306" spans="1:9" ht="13.2" x14ac:dyDescent="0.25">
      <c r="A1306" s="176">
        <f t="shared" si="23"/>
        <v>4820269.1436678097</v>
      </c>
      <c r="B1306" s="251" t="s">
        <v>977</v>
      </c>
      <c r="C1306" s="257" t="s">
        <v>221</v>
      </c>
      <c r="D1306" s="251" t="s">
        <v>727</v>
      </c>
      <c r="E1306" s="251" t="s">
        <v>728</v>
      </c>
      <c r="F1306" s="251" t="s">
        <v>268</v>
      </c>
      <c r="G1306" s="251">
        <v>493114</v>
      </c>
      <c r="H1306" s="251">
        <v>4794980</v>
      </c>
      <c r="I1306" s="184" t="e">
        <f>VLOOKUP(LEFT(C1306,6),#REF!,3,0)</f>
        <v>#REF!</v>
      </c>
    </row>
    <row r="1307" spans="1:9" ht="13.2" x14ac:dyDescent="0.25">
      <c r="A1307" s="176">
        <f t="shared" si="23"/>
        <v>4820269.1436678097</v>
      </c>
      <c r="B1307" s="251" t="s">
        <v>977</v>
      </c>
      <c r="C1307" s="257" t="s">
        <v>222</v>
      </c>
      <c r="D1307" s="251" t="s">
        <v>727</v>
      </c>
      <c r="E1307" s="251" t="s">
        <v>728</v>
      </c>
      <c r="F1307" s="251" t="s">
        <v>268</v>
      </c>
      <c r="G1307" s="251">
        <v>493114</v>
      </c>
      <c r="H1307" s="251">
        <v>4794980</v>
      </c>
      <c r="I1307" s="184" t="e">
        <f>VLOOKUP(LEFT(C1307,6),#REF!,3,0)</f>
        <v>#REF!</v>
      </c>
    </row>
    <row r="1308" spans="1:9" ht="13.2" x14ac:dyDescent="0.25">
      <c r="A1308" s="176">
        <f t="shared" si="23"/>
        <v>4820269.1436678097</v>
      </c>
      <c r="B1308" s="251" t="s">
        <v>977</v>
      </c>
      <c r="C1308" s="257" t="s">
        <v>223</v>
      </c>
      <c r="D1308" s="251" t="s">
        <v>727</v>
      </c>
      <c r="E1308" s="251" t="s">
        <v>728</v>
      </c>
      <c r="F1308" s="251" t="s">
        <v>268</v>
      </c>
      <c r="G1308" s="251">
        <v>493114</v>
      </c>
      <c r="H1308" s="251">
        <v>4794980</v>
      </c>
      <c r="I1308" s="184" t="e">
        <f>VLOOKUP(LEFT(C1308,6),#REF!,3,0)</f>
        <v>#REF!</v>
      </c>
    </row>
    <row r="1309" spans="1:9" ht="13.2" x14ac:dyDescent="0.25">
      <c r="A1309" s="176">
        <f t="shared" si="23"/>
        <v>4820269.1436678097</v>
      </c>
      <c r="B1309" s="251" t="s">
        <v>977</v>
      </c>
      <c r="C1309" s="257" t="s">
        <v>224</v>
      </c>
      <c r="D1309" s="251" t="s">
        <v>727</v>
      </c>
      <c r="E1309" s="251" t="s">
        <v>728</v>
      </c>
      <c r="F1309" s="251" t="s">
        <v>268</v>
      </c>
      <c r="G1309" s="251">
        <v>493114</v>
      </c>
      <c r="H1309" s="251">
        <v>4794980</v>
      </c>
      <c r="I1309" s="184" t="e">
        <f>VLOOKUP(LEFT(C1309,6),#REF!,3,0)</f>
        <v>#REF!</v>
      </c>
    </row>
    <row r="1310" spans="1:9" ht="13.2" x14ac:dyDescent="0.25">
      <c r="A1310" s="176">
        <f t="shared" si="23"/>
        <v>4820269.1436678097</v>
      </c>
      <c r="B1310" s="251" t="s">
        <v>977</v>
      </c>
      <c r="C1310" s="257" t="s">
        <v>225</v>
      </c>
      <c r="D1310" s="251" t="s">
        <v>727</v>
      </c>
      <c r="E1310" s="251" t="s">
        <v>728</v>
      </c>
      <c r="F1310" s="251" t="s">
        <v>268</v>
      </c>
      <c r="G1310" s="251">
        <v>493114</v>
      </c>
      <c r="H1310" s="251">
        <v>4794980</v>
      </c>
      <c r="I1310" s="184" t="e">
        <f>VLOOKUP(LEFT(C1310,6),#REF!,3,0)</f>
        <v>#REF!</v>
      </c>
    </row>
    <row r="1311" spans="1:9" ht="13.2" x14ac:dyDescent="0.25">
      <c r="A1311" s="176">
        <f t="shared" si="23"/>
        <v>4820269.1436678097</v>
      </c>
      <c r="B1311" s="251" t="s">
        <v>977</v>
      </c>
      <c r="C1311" s="257" t="s">
        <v>226</v>
      </c>
      <c r="D1311" s="251" t="s">
        <v>727</v>
      </c>
      <c r="E1311" s="251" t="s">
        <v>728</v>
      </c>
      <c r="F1311" s="251" t="s">
        <v>268</v>
      </c>
      <c r="G1311" s="251">
        <v>493114</v>
      </c>
      <c r="H1311" s="251">
        <v>4794980</v>
      </c>
      <c r="I1311" s="184" t="e">
        <f>VLOOKUP(LEFT(C1311,6),#REF!,3,0)</f>
        <v>#REF!</v>
      </c>
    </row>
    <row r="1312" spans="1:9" ht="13.2" x14ac:dyDescent="0.25">
      <c r="A1312" s="176">
        <f t="shared" si="23"/>
        <v>4820269.1436678097</v>
      </c>
      <c r="B1312" s="251" t="s">
        <v>977</v>
      </c>
      <c r="C1312" s="257" t="s">
        <v>390</v>
      </c>
      <c r="D1312" s="251" t="s">
        <v>727</v>
      </c>
      <c r="E1312" s="251" t="s">
        <v>728</v>
      </c>
      <c r="F1312" s="251" t="s">
        <v>268</v>
      </c>
      <c r="G1312" s="251">
        <v>493114</v>
      </c>
      <c r="H1312" s="251">
        <v>4794980</v>
      </c>
      <c r="I1312" s="184" t="e">
        <f>VLOOKUP(LEFT(C1312,6),#REF!,3,0)</f>
        <v>#REF!</v>
      </c>
    </row>
    <row r="1313" spans="1:9" ht="13.2" x14ac:dyDescent="0.25">
      <c r="A1313" s="176">
        <f t="shared" si="23"/>
        <v>4820269.1436678097</v>
      </c>
      <c r="B1313" s="251" t="s">
        <v>977</v>
      </c>
      <c r="C1313" s="257" t="s">
        <v>365</v>
      </c>
      <c r="D1313" s="251" t="s">
        <v>727</v>
      </c>
      <c r="E1313" s="251" t="s">
        <v>728</v>
      </c>
      <c r="F1313" s="251" t="s">
        <v>268</v>
      </c>
      <c r="G1313" s="251">
        <v>493114</v>
      </c>
      <c r="H1313" s="251">
        <v>4794980</v>
      </c>
      <c r="I1313" s="184" t="e">
        <f>VLOOKUP(LEFT(C1313,6),#REF!,3,0)</f>
        <v>#REF!</v>
      </c>
    </row>
    <row r="1314" spans="1:9" ht="13.2" x14ac:dyDescent="0.25">
      <c r="A1314" s="176">
        <f t="shared" si="23"/>
        <v>4820269.1436678097</v>
      </c>
      <c r="B1314" s="251" t="s">
        <v>977</v>
      </c>
      <c r="C1314" s="257" t="s">
        <v>366</v>
      </c>
      <c r="D1314" s="251" t="s">
        <v>727</v>
      </c>
      <c r="E1314" s="251" t="s">
        <v>728</v>
      </c>
      <c r="F1314" s="251" t="s">
        <v>268</v>
      </c>
      <c r="G1314" s="251">
        <v>493114</v>
      </c>
      <c r="H1314" s="251">
        <v>4794980</v>
      </c>
      <c r="I1314" s="184" t="e">
        <f>VLOOKUP(LEFT(C1314,6),#REF!,3,0)</f>
        <v>#REF!</v>
      </c>
    </row>
    <row r="1315" spans="1:9" ht="13.2" x14ac:dyDescent="0.25">
      <c r="A1315" s="176">
        <f t="shared" si="23"/>
        <v>4820269.1436678097</v>
      </c>
      <c r="B1315" s="251" t="s">
        <v>977</v>
      </c>
      <c r="C1315" s="257" t="s">
        <v>444</v>
      </c>
      <c r="D1315" s="251" t="s">
        <v>727</v>
      </c>
      <c r="E1315" s="251" t="s">
        <v>728</v>
      </c>
      <c r="F1315" s="251" t="s">
        <v>268</v>
      </c>
      <c r="G1315" s="251">
        <v>493114</v>
      </c>
      <c r="H1315" s="251">
        <v>4794980</v>
      </c>
      <c r="I1315" s="184" t="e">
        <f>VLOOKUP(LEFT(C1315,6),#REF!,3,0)</f>
        <v>#REF!</v>
      </c>
    </row>
    <row r="1316" spans="1:9" ht="13.2" x14ac:dyDescent="0.25">
      <c r="A1316" s="176">
        <f t="shared" si="23"/>
        <v>4820269.1436678097</v>
      </c>
      <c r="B1316" s="251" t="s">
        <v>977</v>
      </c>
      <c r="C1316" s="257" t="s">
        <v>380</v>
      </c>
      <c r="D1316" s="251" t="s">
        <v>727</v>
      </c>
      <c r="E1316" s="251" t="s">
        <v>728</v>
      </c>
      <c r="F1316" s="251" t="s">
        <v>268</v>
      </c>
      <c r="G1316" s="251">
        <v>493114</v>
      </c>
      <c r="H1316" s="251">
        <v>4794980</v>
      </c>
      <c r="I1316" s="184" t="e">
        <f>VLOOKUP(LEFT(C1316,6),#REF!,3,0)</f>
        <v>#REF!</v>
      </c>
    </row>
    <row r="1317" spans="1:9" ht="13.2" x14ac:dyDescent="0.25">
      <c r="A1317" s="176">
        <f t="shared" si="23"/>
        <v>4820269.1436678097</v>
      </c>
      <c r="B1317" s="251" t="s">
        <v>977</v>
      </c>
      <c r="C1317" s="257" t="s">
        <v>381</v>
      </c>
      <c r="D1317" s="251" t="s">
        <v>727</v>
      </c>
      <c r="E1317" s="251" t="s">
        <v>728</v>
      </c>
      <c r="F1317" s="251" t="s">
        <v>268</v>
      </c>
      <c r="G1317" s="251">
        <v>493114</v>
      </c>
      <c r="H1317" s="251">
        <v>4794980</v>
      </c>
      <c r="I1317" s="184" t="e">
        <f>VLOOKUP(LEFT(C1317,6),#REF!,3,0)</f>
        <v>#REF!</v>
      </c>
    </row>
    <row r="1318" spans="1:9" ht="13.2" x14ac:dyDescent="0.25">
      <c r="A1318" s="176">
        <f t="shared" si="23"/>
        <v>4820269.1436678097</v>
      </c>
      <c r="B1318" s="251" t="s">
        <v>977</v>
      </c>
      <c r="C1318" s="257" t="s">
        <v>367</v>
      </c>
      <c r="D1318" s="251" t="s">
        <v>727</v>
      </c>
      <c r="E1318" s="251" t="s">
        <v>728</v>
      </c>
      <c r="F1318" s="251" t="s">
        <v>268</v>
      </c>
      <c r="G1318" s="251">
        <v>493114</v>
      </c>
      <c r="H1318" s="251">
        <v>4794980</v>
      </c>
      <c r="I1318" s="184" t="e">
        <f>VLOOKUP(LEFT(C1318,6),#REF!,3,0)</f>
        <v>#REF!</v>
      </c>
    </row>
    <row r="1319" spans="1:9" ht="13.2" x14ac:dyDescent="0.25">
      <c r="A1319" s="176">
        <f t="shared" si="23"/>
        <v>4811990.2525800066</v>
      </c>
      <c r="B1319" s="251" t="s">
        <v>978</v>
      </c>
      <c r="C1319" s="257" t="s">
        <v>360</v>
      </c>
      <c r="D1319" s="251" t="s">
        <v>729</v>
      </c>
      <c r="E1319" s="251" t="s">
        <v>730</v>
      </c>
      <c r="F1319" s="251" t="s">
        <v>268</v>
      </c>
      <c r="G1319" s="251">
        <v>517494</v>
      </c>
      <c r="H1319" s="251">
        <v>4784083</v>
      </c>
      <c r="I1319" s="184" t="e">
        <f>VLOOKUP(LEFT(C1319,6),#REF!,3,0)</f>
        <v>#REF!</v>
      </c>
    </row>
    <row r="1320" spans="1:9" ht="13.2" x14ac:dyDescent="0.25">
      <c r="A1320" s="176">
        <f t="shared" si="23"/>
        <v>4811990.2525800066</v>
      </c>
      <c r="B1320" s="251" t="s">
        <v>978</v>
      </c>
      <c r="C1320" s="257" t="s">
        <v>432</v>
      </c>
      <c r="D1320" s="251" t="s">
        <v>729</v>
      </c>
      <c r="E1320" s="251" t="s">
        <v>730</v>
      </c>
      <c r="F1320" s="251" t="s">
        <v>268</v>
      </c>
      <c r="G1320" s="251">
        <v>517494</v>
      </c>
      <c r="H1320" s="251">
        <v>4784083</v>
      </c>
      <c r="I1320" s="184" t="e">
        <f>VLOOKUP(LEFT(C1320,6),#REF!,3,0)</f>
        <v>#REF!</v>
      </c>
    </row>
    <row r="1321" spans="1:9" ht="13.2" x14ac:dyDescent="0.25">
      <c r="A1321" s="176">
        <f t="shared" si="23"/>
        <v>4811990.2525800066</v>
      </c>
      <c r="B1321" s="251" t="s">
        <v>978</v>
      </c>
      <c r="C1321" s="257" t="s">
        <v>433</v>
      </c>
      <c r="D1321" s="251" t="s">
        <v>729</v>
      </c>
      <c r="E1321" s="251" t="s">
        <v>730</v>
      </c>
      <c r="F1321" s="251" t="s">
        <v>268</v>
      </c>
      <c r="G1321" s="251">
        <v>517494</v>
      </c>
      <c r="H1321" s="251">
        <v>4784083</v>
      </c>
      <c r="I1321" s="184" t="e">
        <f>VLOOKUP(LEFT(C1321,6),#REF!,3,0)</f>
        <v>#REF!</v>
      </c>
    </row>
    <row r="1322" spans="1:9" ht="13.2" x14ac:dyDescent="0.25">
      <c r="A1322" s="176">
        <f t="shared" si="23"/>
        <v>4811990.2525800066</v>
      </c>
      <c r="B1322" s="251" t="s">
        <v>978</v>
      </c>
      <c r="C1322" s="257" t="s">
        <v>434</v>
      </c>
      <c r="D1322" s="251" t="s">
        <v>729</v>
      </c>
      <c r="E1322" s="251" t="s">
        <v>730</v>
      </c>
      <c r="F1322" s="251" t="s">
        <v>268</v>
      </c>
      <c r="G1322" s="251">
        <v>517494</v>
      </c>
      <c r="H1322" s="251">
        <v>4784083</v>
      </c>
      <c r="I1322" s="184" t="e">
        <f>VLOOKUP(LEFT(C1322,6),#REF!,3,0)</f>
        <v>#REF!</v>
      </c>
    </row>
    <row r="1323" spans="1:9" ht="13.2" x14ac:dyDescent="0.25">
      <c r="A1323" s="176">
        <f t="shared" si="23"/>
        <v>4811990.2525800066</v>
      </c>
      <c r="B1323" s="251" t="s">
        <v>978</v>
      </c>
      <c r="C1323" s="257" t="s">
        <v>364</v>
      </c>
      <c r="D1323" s="251" t="s">
        <v>729</v>
      </c>
      <c r="E1323" s="251" t="s">
        <v>730</v>
      </c>
      <c r="F1323" s="251" t="s">
        <v>268</v>
      </c>
      <c r="G1323" s="251">
        <v>517494</v>
      </c>
      <c r="H1323" s="251">
        <v>4784083</v>
      </c>
      <c r="I1323" s="184" t="e">
        <f>VLOOKUP(LEFT(C1323,6),#REF!,3,0)</f>
        <v>#REF!</v>
      </c>
    </row>
    <row r="1324" spans="1:9" ht="13.2" x14ac:dyDescent="0.25">
      <c r="A1324" s="176">
        <f t="shared" si="23"/>
        <v>4811990.2525800066</v>
      </c>
      <c r="B1324" s="251" t="s">
        <v>978</v>
      </c>
      <c r="C1324" s="257" t="s">
        <v>393</v>
      </c>
      <c r="D1324" s="251" t="s">
        <v>729</v>
      </c>
      <c r="E1324" s="251" t="s">
        <v>730</v>
      </c>
      <c r="F1324" s="251" t="s">
        <v>268</v>
      </c>
      <c r="G1324" s="251">
        <v>517494</v>
      </c>
      <c r="H1324" s="251">
        <v>4784083</v>
      </c>
      <c r="I1324" s="184" t="e">
        <f>VLOOKUP(LEFT(C1324,6),#REF!,3,0)</f>
        <v>#REF!</v>
      </c>
    </row>
    <row r="1325" spans="1:9" ht="13.2" x14ac:dyDescent="0.25">
      <c r="A1325" s="176">
        <f t="shared" si="23"/>
        <v>4811990.2525800066</v>
      </c>
      <c r="B1325" s="251" t="s">
        <v>978</v>
      </c>
      <c r="C1325" s="257" t="s">
        <v>394</v>
      </c>
      <c r="D1325" s="251" t="s">
        <v>729</v>
      </c>
      <c r="E1325" s="251" t="s">
        <v>730</v>
      </c>
      <c r="F1325" s="251" t="s">
        <v>268</v>
      </c>
      <c r="G1325" s="251">
        <v>517494</v>
      </c>
      <c r="H1325" s="251">
        <v>4784083</v>
      </c>
      <c r="I1325" s="184" t="e">
        <f>VLOOKUP(LEFT(C1325,6),#REF!,3,0)</f>
        <v>#REF!</v>
      </c>
    </row>
    <row r="1326" spans="1:9" ht="13.2" x14ac:dyDescent="0.25">
      <c r="A1326" s="176">
        <f t="shared" si="23"/>
        <v>4811990.2525800066</v>
      </c>
      <c r="B1326" s="251" t="s">
        <v>978</v>
      </c>
      <c r="C1326" s="257" t="s">
        <v>392</v>
      </c>
      <c r="D1326" s="251" t="s">
        <v>729</v>
      </c>
      <c r="E1326" s="251" t="s">
        <v>730</v>
      </c>
      <c r="F1326" s="251" t="s">
        <v>268</v>
      </c>
      <c r="G1326" s="251">
        <v>517494</v>
      </c>
      <c r="H1326" s="251">
        <v>4784083</v>
      </c>
      <c r="I1326" s="184" t="e">
        <f>VLOOKUP(LEFT(C1326,6),#REF!,3,0)</f>
        <v>#REF!</v>
      </c>
    </row>
    <row r="1327" spans="1:9" ht="13.2" x14ac:dyDescent="0.25">
      <c r="A1327" s="176">
        <f t="shared" si="23"/>
        <v>4811990.2525800066</v>
      </c>
      <c r="B1327" s="251" t="s">
        <v>978</v>
      </c>
      <c r="C1327" s="257" t="s">
        <v>220</v>
      </c>
      <c r="D1327" s="251" t="s">
        <v>729</v>
      </c>
      <c r="E1327" s="251" t="s">
        <v>730</v>
      </c>
      <c r="F1327" s="251" t="s">
        <v>268</v>
      </c>
      <c r="G1327" s="251">
        <v>517494</v>
      </c>
      <c r="H1327" s="251">
        <v>4784083</v>
      </c>
      <c r="I1327" s="184" t="e">
        <f>VLOOKUP(LEFT(C1327,6),#REF!,3,0)</f>
        <v>#REF!</v>
      </c>
    </row>
    <row r="1328" spans="1:9" ht="13.2" x14ac:dyDescent="0.25">
      <c r="A1328" s="176">
        <f t="shared" si="23"/>
        <v>4811990.2525800066</v>
      </c>
      <c r="B1328" s="251" t="s">
        <v>978</v>
      </c>
      <c r="C1328" s="257" t="s">
        <v>221</v>
      </c>
      <c r="D1328" s="251" t="s">
        <v>729</v>
      </c>
      <c r="E1328" s="251" t="s">
        <v>730</v>
      </c>
      <c r="F1328" s="251" t="s">
        <v>268</v>
      </c>
      <c r="G1328" s="251">
        <v>517494</v>
      </c>
      <c r="H1328" s="251">
        <v>4784083</v>
      </c>
      <c r="I1328" s="184" t="e">
        <f>VLOOKUP(LEFT(C1328,6),#REF!,3,0)</f>
        <v>#REF!</v>
      </c>
    </row>
    <row r="1329" spans="1:9" ht="13.2" x14ac:dyDescent="0.25">
      <c r="A1329" s="176">
        <f t="shared" si="23"/>
        <v>4811990.2525800066</v>
      </c>
      <c r="B1329" s="251" t="s">
        <v>978</v>
      </c>
      <c r="C1329" s="257" t="s">
        <v>222</v>
      </c>
      <c r="D1329" s="251" t="s">
        <v>729</v>
      </c>
      <c r="E1329" s="251" t="s">
        <v>730</v>
      </c>
      <c r="F1329" s="251" t="s">
        <v>268</v>
      </c>
      <c r="G1329" s="251">
        <v>517494</v>
      </c>
      <c r="H1329" s="251">
        <v>4784083</v>
      </c>
      <c r="I1329" s="184" t="e">
        <f>VLOOKUP(LEFT(C1329,6),#REF!,3,0)</f>
        <v>#REF!</v>
      </c>
    </row>
    <row r="1330" spans="1:9" ht="13.2" x14ac:dyDescent="0.25">
      <c r="A1330" s="176">
        <f t="shared" si="23"/>
        <v>4811990.2525800066</v>
      </c>
      <c r="B1330" s="251" t="s">
        <v>978</v>
      </c>
      <c r="C1330" s="257" t="s">
        <v>223</v>
      </c>
      <c r="D1330" s="251" t="s">
        <v>729</v>
      </c>
      <c r="E1330" s="251" t="s">
        <v>730</v>
      </c>
      <c r="F1330" s="251" t="s">
        <v>268</v>
      </c>
      <c r="G1330" s="251">
        <v>517494</v>
      </c>
      <c r="H1330" s="251">
        <v>4784083</v>
      </c>
      <c r="I1330" s="184" t="e">
        <f>VLOOKUP(LEFT(C1330,6),#REF!,3,0)</f>
        <v>#REF!</v>
      </c>
    </row>
    <row r="1331" spans="1:9" ht="13.2" x14ac:dyDescent="0.25">
      <c r="A1331" s="176">
        <f t="shared" si="23"/>
        <v>4811990.2525800066</v>
      </c>
      <c r="B1331" s="251" t="s">
        <v>978</v>
      </c>
      <c r="C1331" s="257" t="s">
        <v>224</v>
      </c>
      <c r="D1331" s="251" t="s">
        <v>729</v>
      </c>
      <c r="E1331" s="251" t="s">
        <v>730</v>
      </c>
      <c r="F1331" s="251" t="s">
        <v>268</v>
      </c>
      <c r="G1331" s="251">
        <v>517494</v>
      </c>
      <c r="H1331" s="251">
        <v>4784083</v>
      </c>
      <c r="I1331" s="184" t="e">
        <f>VLOOKUP(LEFT(C1331,6),#REF!,3,0)</f>
        <v>#REF!</v>
      </c>
    </row>
    <row r="1332" spans="1:9" ht="13.2" x14ac:dyDescent="0.25">
      <c r="A1332" s="176">
        <f t="shared" si="23"/>
        <v>4811990.2525800066</v>
      </c>
      <c r="B1332" s="251" t="s">
        <v>978</v>
      </c>
      <c r="C1332" s="257" t="s">
        <v>225</v>
      </c>
      <c r="D1332" s="251" t="s">
        <v>729</v>
      </c>
      <c r="E1332" s="251" t="s">
        <v>730</v>
      </c>
      <c r="F1332" s="251" t="s">
        <v>268</v>
      </c>
      <c r="G1332" s="251">
        <v>517494</v>
      </c>
      <c r="H1332" s="251">
        <v>4784083</v>
      </c>
      <c r="I1332" s="184" t="e">
        <f>VLOOKUP(LEFT(C1332,6),#REF!,3,0)</f>
        <v>#REF!</v>
      </c>
    </row>
    <row r="1333" spans="1:9" ht="13.2" x14ac:dyDescent="0.25">
      <c r="A1333" s="176">
        <f t="shared" si="23"/>
        <v>4811990.2525800066</v>
      </c>
      <c r="B1333" s="251" t="s">
        <v>978</v>
      </c>
      <c r="C1333" s="257" t="s">
        <v>226</v>
      </c>
      <c r="D1333" s="251" t="s">
        <v>729</v>
      </c>
      <c r="E1333" s="251" t="s">
        <v>730</v>
      </c>
      <c r="F1333" s="251" t="s">
        <v>268</v>
      </c>
      <c r="G1333" s="251">
        <v>517494</v>
      </c>
      <c r="H1333" s="251">
        <v>4784083</v>
      </c>
      <c r="I1333" s="184" t="e">
        <f>VLOOKUP(LEFT(C1333,6),#REF!,3,0)</f>
        <v>#REF!</v>
      </c>
    </row>
    <row r="1334" spans="1:9" ht="13.2" x14ac:dyDescent="0.25">
      <c r="A1334" s="176">
        <f t="shared" si="23"/>
        <v>4811990.2525800066</v>
      </c>
      <c r="B1334" s="251" t="s">
        <v>978</v>
      </c>
      <c r="C1334" s="257" t="s">
        <v>390</v>
      </c>
      <c r="D1334" s="251" t="s">
        <v>729</v>
      </c>
      <c r="E1334" s="251" t="s">
        <v>730</v>
      </c>
      <c r="F1334" s="251" t="s">
        <v>268</v>
      </c>
      <c r="G1334" s="251">
        <v>517494</v>
      </c>
      <c r="H1334" s="251">
        <v>4784083</v>
      </c>
      <c r="I1334" s="184" t="e">
        <f>VLOOKUP(LEFT(C1334,6),#REF!,3,0)</f>
        <v>#REF!</v>
      </c>
    </row>
    <row r="1335" spans="1:9" ht="13.2" x14ac:dyDescent="0.25">
      <c r="A1335" s="176">
        <f t="shared" si="23"/>
        <v>4811990.2525800066</v>
      </c>
      <c r="B1335" s="251" t="s">
        <v>978</v>
      </c>
      <c r="C1335" s="257" t="s">
        <v>365</v>
      </c>
      <c r="D1335" s="251" t="s">
        <v>729</v>
      </c>
      <c r="E1335" s="251" t="s">
        <v>730</v>
      </c>
      <c r="F1335" s="251" t="s">
        <v>268</v>
      </c>
      <c r="G1335" s="251">
        <v>517494</v>
      </c>
      <c r="H1335" s="251">
        <v>4784083</v>
      </c>
      <c r="I1335" s="184" t="e">
        <f>VLOOKUP(LEFT(C1335,6),#REF!,3,0)</f>
        <v>#REF!</v>
      </c>
    </row>
    <row r="1336" spans="1:9" ht="13.2" x14ac:dyDescent="0.25">
      <c r="A1336" s="176">
        <f t="shared" si="23"/>
        <v>4811990.2525800066</v>
      </c>
      <c r="B1336" s="251" t="s">
        <v>978</v>
      </c>
      <c r="C1336" s="257" t="s">
        <v>366</v>
      </c>
      <c r="D1336" s="251" t="s">
        <v>729</v>
      </c>
      <c r="E1336" s="251" t="s">
        <v>730</v>
      </c>
      <c r="F1336" s="251" t="s">
        <v>268</v>
      </c>
      <c r="G1336" s="251">
        <v>517494</v>
      </c>
      <c r="H1336" s="251">
        <v>4784083</v>
      </c>
      <c r="I1336" s="184" t="e">
        <f>VLOOKUP(LEFT(C1336,6),#REF!,3,0)</f>
        <v>#REF!</v>
      </c>
    </row>
    <row r="1337" spans="1:9" ht="13.2" x14ac:dyDescent="0.25">
      <c r="A1337" s="176">
        <f t="shared" si="23"/>
        <v>4811990.2525800066</v>
      </c>
      <c r="B1337" s="251" t="s">
        <v>978</v>
      </c>
      <c r="C1337" s="257" t="s">
        <v>380</v>
      </c>
      <c r="D1337" s="251" t="s">
        <v>729</v>
      </c>
      <c r="E1337" s="251" t="s">
        <v>730</v>
      </c>
      <c r="F1337" s="251" t="s">
        <v>268</v>
      </c>
      <c r="G1337" s="251">
        <v>517494</v>
      </c>
      <c r="H1337" s="251">
        <v>4784083</v>
      </c>
      <c r="I1337" s="184" t="e">
        <f>VLOOKUP(LEFT(C1337,6),#REF!,3,0)</f>
        <v>#REF!</v>
      </c>
    </row>
    <row r="1338" spans="1:9" ht="13.2" x14ac:dyDescent="0.25">
      <c r="A1338" s="176">
        <f t="shared" si="23"/>
        <v>4811990.2525800066</v>
      </c>
      <c r="B1338" s="251" t="s">
        <v>978</v>
      </c>
      <c r="C1338" s="257" t="s">
        <v>381</v>
      </c>
      <c r="D1338" s="251" t="s">
        <v>729</v>
      </c>
      <c r="E1338" s="251" t="s">
        <v>730</v>
      </c>
      <c r="F1338" s="251" t="s">
        <v>268</v>
      </c>
      <c r="G1338" s="251">
        <v>517494</v>
      </c>
      <c r="H1338" s="251">
        <v>4784083</v>
      </c>
      <c r="I1338" s="184" t="e">
        <f>VLOOKUP(LEFT(C1338,6),#REF!,3,0)</f>
        <v>#REF!</v>
      </c>
    </row>
    <row r="1339" spans="1:9" ht="13.2" x14ac:dyDescent="0.25">
      <c r="A1339" s="176">
        <f t="shared" si="23"/>
        <v>4811990.2525800066</v>
      </c>
      <c r="B1339" s="251" t="s">
        <v>978</v>
      </c>
      <c r="C1339" s="257" t="s">
        <v>367</v>
      </c>
      <c r="D1339" s="251" t="s">
        <v>729</v>
      </c>
      <c r="E1339" s="251" t="s">
        <v>730</v>
      </c>
      <c r="F1339" s="251" t="s">
        <v>268</v>
      </c>
      <c r="G1339" s="251">
        <v>517494</v>
      </c>
      <c r="H1339" s="251">
        <v>4784083</v>
      </c>
      <c r="I1339" s="184" t="e">
        <f>VLOOKUP(LEFT(C1339,6),#REF!,3,0)</f>
        <v>#REF!</v>
      </c>
    </row>
    <row r="1340" spans="1:9" ht="13.2" x14ac:dyDescent="0.25">
      <c r="A1340" s="176">
        <f t="shared" si="23"/>
        <v>4811793.4581368929</v>
      </c>
      <c r="B1340" s="251" t="s">
        <v>979</v>
      </c>
      <c r="C1340" s="257" t="s">
        <v>399</v>
      </c>
      <c r="D1340" s="251" t="s">
        <v>731</v>
      </c>
      <c r="E1340" s="251" t="s">
        <v>732</v>
      </c>
      <c r="F1340" s="251" t="s">
        <v>268</v>
      </c>
      <c r="G1340" s="251">
        <v>501387</v>
      </c>
      <c r="H1340" s="251">
        <v>4785600</v>
      </c>
      <c r="I1340" s="184" t="e">
        <f>VLOOKUP(LEFT(C1340,6),#REF!,3,0)</f>
        <v>#REF!</v>
      </c>
    </row>
    <row r="1341" spans="1:9" ht="13.2" x14ac:dyDescent="0.25">
      <c r="A1341" s="176">
        <f t="shared" si="23"/>
        <v>4811793.4581368929</v>
      </c>
      <c r="B1341" s="251" t="s">
        <v>979</v>
      </c>
      <c r="C1341" s="257" t="s">
        <v>418</v>
      </c>
      <c r="D1341" s="251" t="s">
        <v>731</v>
      </c>
      <c r="E1341" s="251" t="s">
        <v>732</v>
      </c>
      <c r="F1341" s="251" t="s">
        <v>268</v>
      </c>
      <c r="G1341" s="251">
        <v>501387</v>
      </c>
      <c r="H1341" s="251">
        <v>4785600</v>
      </c>
      <c r="I1341" s="184" t="e">
        <f>VLOOKUP(LEFT(C1341,6),#REF!,3,0)</f>
        <v>#REF!</v>
      </c>
    </row>
    <row r="1342" spans="1:9" ht="13.2" x14ac:dyDescent="0.25">
      <c r="A1342" s="176">
        <f t="shared" si="23"/>
        <v>4811793.4581368929</v>
      </c>
      <c r="B1342" s="251" t="s">
        <v>979</v>
      </c>
      <c r="C1342" s="257" t="s">
        <v>420</v>
      </c>
      <c r="D1342" s="251" t="s">
        <v>731</v>
      </c>
      <c r="E1342" s="251" t="s">
        <v>732</v>
      </c>
      <c r="F1342" s="251" t="s">
        <v>268</v>
      </c>
      <c r="G1342" s="251">
        <v>501387</v>
      </c>
      <c r="H1342" s="251">
        <v>4785600</v>
      </c>
      <c r="I1342" s="184" t="e">
        <f>VLOOKUP(LEFT(C1342,6),#REF!,3,0)</f>
        <v>#REF!</v>
      </c>
    </row>
    <row r="1343" spans="1:9" ht="13.2" x14ac:dyDescent="0.25">
      <c r="A1343" s="176">
        <f t="shared" si="23"/>
        <v>4811793.4581368929</v>
      </c>
      <c r="B1343" s="251" t="s">
        <v>979</v>
      </c>
      <c r="C1343" s="257" t="s">
        <v>360</v>
      </c>
      <c r="D1343" s="251" t="s">
        <v>731</v>
      </c>
      <c r="E1343" s="251" t="s">
        <v>732</v>
      </c>
      <c r="F1343" s="251" t="s">
        <v>268</v>
      </c>
      <c r="G1343" s="251">
        <v>501387</v>
      </c>
      <c r="H1343" s="251">
        <v>4785600</v>
      </c>
      <c r="I1343" s="184" t="e">
        <f>VLOOKUP(LEFT(C1343,6),#REF!,3,0)</f>
        <v>#REF!</v>
      </c>
    </row>
    <row r="1344" spans="1:9" ht="13.2" x14ac:dyDescent="0.25">
      <c r="A1344" s="176">
        <f t="shared" ref="A1344:A1407" si="24">SQRT((G1344-G$2)^2+(H1344-H$2)^2)</f>
        <v>4811793.4581368929</v>
      </c>
      <c r="B1344" s="251" t="s">
        <v>979</v>
      </c>
      <c r="C1344" s="257" t="s">
        <v>432</v>
      </c>
      <c r="D1344" s="251" t="s">
        <v>731</v>
      </c>
      <c r="E1344" s="251" t="s">
        <v>732</v>
      </c>
      <c r="F1344" s="251" t="s">
        <v>268</v>
      </c>
      <c r="G1344" s="251">
        <v>501387</v>
      </c>
      <c r="H1344" s="251">
        <v>4785600</v>
      </c>
      <c r="I1344" s="184" t="e">
        <f>VLOOKUP(LEFT(C1344,6),#REF!,3,0)</f>
        <v>#REF!</v>
      </c>
    </row>
    <row r="1345" spans="1:9" ht="13.2" x14ac:dyDescent="0.25">
      <c r="A1345" s="176">
        <f t="shared" si="24"/>
        <v>4811793.4581368929</v>
      </c>
      <c r="B1345" s="251" t="s">
        <v>979</v>
      </c>
      <c r="C1345" s="257" t="s">
        <v>433</v>
      </c>
      <c r="D1345" s="251" t="s">
        <v>731</v>
      </c>
      <c r="E1345" s="251" t="s">
        <v>732</v>
      </c>
      <c r="F1345" s="251" t="s">
        <v>268</v>
      </c>
      <c r="G1345" s="251">
        <v>501387</v>
      </c>
      <c r="H1345" s="251">
        <v>4785600</v>
      </c>
      <c r="I1345" s="184" t="e">
        <f>VLOOKUP(LEFT(C1345,6),#REF!,3,0)</f>
        <v>#REF!</v>
      </c>
    </row>
    <row r="1346" spans="1:9" ht="13.2" x14ac:dyDescent="0.25">
      <c r="A1346" s="176">
        <f t="shared" si="24"/>
        <v>4811793.4581368929</v>
      </c>
      <c r="B1346" s="251" t="s">
        <v>979</v>
      </c>
      <c r="C1346" s="257" t="s">
        <v>434</v>
      </c>
      <c r="D1346" s="251" t="s">
        <v>731</v>
      </c>
      <c r="E1346" s="251" t="s">
        <v>732</v>
      </c>
      <c r="F1346" s="251" t="s">
        <v>268</v>
      </c>
      <c r="G1346" s="251">
        <v>501387</v>
      </c>
      <c r="H1346" s="251">
        <v>4785600</v>
      </c>
      <c r="I1346" s="184" t="e">
        <f>VLOOKUP(LEFT(C1346,6),#REF!,3,0)</f>
        <v>#REF!</v>
      </c>
    </row>
    <row r="1347" spans="1:9" ht="13.2" x14ac:dyDescent="0.25">
      <c r="A1347" s="176">
        <f t="shared" si="24"/>
        <v>4811793.4581368929</v>
      </c>
      <c r="B1347" s="251" t="s">
        <v>979</v>
      </c>
      <c r="C1347" s="257" t="s">
        <v>364</v>
      </c>
      <c r="D1347" s="251" t="s">
        <v>731</v>
      </c>
      <c r="E1347" s="251" t="s">
        <v>732</v>
      </c>
      <c r="F1347" s="251" t="s">
        <v>268</v>
      </c>
      <c r="G1347" s="251">
        <v>501387</v>
      </c>
      <c r="H1347" s="251">
        <v>4785600</v>
      </c>
      <c r="I1347" s="184" t="e">
        <f>VLOOKUP(LEFT(C1347,6),#REF!,3,0)</f>
        <v>#REF!</v>
      </c>
    </row>
    <row r="1348" spans="1:9" ht="13.2" x14ac:dyDescent="0.25">
      <c r="A1348" s="176">
        <f t="shared" si="24"/>
        <v>4811793.4581368929</v>
      </c>
      <c r="B1348" s="251" t="s">
        <v>979</v>
      </c>
      <c r="C1348" s="257" t="s">
        <v>440</v>
      </c>
      <c r="D1348" s="251" t="s">
        <v>731</v>
      </c>
      <c r="E1348" s="251" t="s">
        <v>732</v>
      </c>
      <c r="F1348" s="251" t="s">
        <v>268</v>
      </c>
      <c r="G1348" s="251">
        <v>501387</v>
      </c>
      <c r="H1348" s="251">
        <v>4785600</v>
      </c>
      <c r="I1348" s="184" t="e">
        <f>VLOOKUP(LEFT(C1348,6),#REF!,3,0)</f>
        <v>#REF!</v>
      </c>
    </row>
    <row r="1349" spans="1:9" ht="13.2" x14ac:dyDescent="0.25">
      <c r="A1349" s="176">
        <f t="shared" si="24"/>
        <v>4811793.4581368929</v>
      </c>
      <c r="B1349" s="251" t="s">
        <v>979</v>
      </c>
      <c r="C1349" s="257" t="s">
        <v>393</v>
      </c>
      <c r="D1349" s="251" t="s">
        <v>731</v>
      </c>
      <c r="E1349" s="251" t="s">
        <v>732</v>
      </c>
      <c r="F1349" s="251" t="s">
        <v>268</v>
      </c>
      <c r="G1349" s="251">
        <v>501387</v>
      </c>
      <c r="H1349" s="251">
        <v>4785600</v>
      </c>
      <c r="I1349" s="184" t="e">
        <f>VLOOKUP(LEFT(C1349,6),#REF!,3,0)</f>
        <v>#REF!</v>
      </c>
    </row>
    <row r="1350" spans="1:9" ht="13.2" x14ac:dyDescent="0.25">
      <c r="A1350" s="176">
        <f t="shared" si="24"/>
        <v>4811793.4581368929</v>
      </c>
      <c r="B1350" s="251" t="s">
        <v>979</v>
      </c>
      <c r="C1350" s="257" t="s">
        <v>394</v>
      </c>
      <c r="D1350" s="251" t="s">
        <v>731</v>
      </c>
      <c r="E1350" s="251" t="s">
        <v>732</v>
      </c>
      <c r="F1350" s="251" t="s">
        <v>268</v>
      </c>
      <c r="G1350" s="251">
        <v>501387</v>
      </c>
      <c r="H1350" s="251">
        <v>4785600</v>
      </c>
      <c r="I1350" s="184" t="e">
        <f>VLOOKUP(LEFT(C1350,6),#REF!,3,0)</f>
        <v>#REF!</v>
      </c>
    </row>
    <row r="1351" spans="1:9" ht="13.2" x14ac:dyDescent="0.25">
      <c r="A1351" s="176">
        <f t="shared" si="24"/>
        <v>4811793.4581368929</v>
      </c>
      <c r="B1351" s="251" t="s">
        <v>979</v>
      </c>
      <c r="C1351" s="257" t="s">
        <v>391</v>
      </c>
      <c r="D1351" s="251" t="s">
        <v>731</v>
      </c>
      <c r="E1351" s="251" t="s">
        <v>732</v>
      </c>
      <c r="F1351" s="251" t="s">
        <v>268</v>
      </c>
      <c r="G1351" s="251">
        <v>501387</v>
      </c>
      <c r="H1351" s="251">
        <v>4785600</v>
      </c>
      <c r="I1351" s="184" t="e">
        <f>VLOOKUP(LEFT(C1351,6),#REF!,3,0)</f>
        <v>#REF!</v>
      </c>
    </row>
    <row r="1352" spans="1:9" ht="13.2" x14ac:dyDescent="0.25">
      <c r="A1352" s="176">
        <f t="shared" si="24"/>
        <v>4811793.4581368929</v>
      </c>
      <c r="B1352" s="251" t="s">
        <v>979</v>
      </c>
      <c r="C1352" s="257" t="s">
        <v>392</v>
      </c>
      <c r="D1352" s="251" t="s">
        <v>731</v>
      </c>
      <c r="E1352" s="251" t="s">
        <v>732</v>
      </c>
      <c r="F1352" s="251" t="s">
        <v>268</v>
      </c>
      <c r="G1352" s="251">
        <v>501387</v>
      </c>
      <c r="H1352" s="251">
        <v>4785600</v>
      </c>
      <c r="I1352" s="184" t="e">
        <f>VLOOKUP(LEFT(C1352,6),#REF!,3,0)</f>
        <v>#REF!</v>
      </c>
    </row>
    <row r="1353" spans="1:9" ht="13.2" x14ac:dyDescent="0.25">
      <c r="A1353" s="176">
        <f t="shared" si="24"/>
        <v>4811793.4581368929</v>
      </c>
      <c r="B1353" s="251" t="s">
        <v>979</v>
      </c>
      <c r="C1353" s="257" t="s">
        <v>220</v>
      </c>
      <c r="D1353" s="251" t="s">
        <v>731</v>
      </c>
      <c r="E1353" s="251" t="s">
        <v>732</v>
      </c>
      <c r="F1353" s="251" t="s">
        <v>268</v>
      </c>
      <c r="G1353" s="251">
        <v>501387</v>
      </c>
      <c r="H1353" s="251">
        <v>4785600</v>
      </c>
      <c r="I1353" s="184" t="e">
        <f>VLOOKUP(LEFT(C1353,6),#REF!,3,0)</f>
        <v>#REF!</v>
      </c>
    </row>
    <row r="1354" spans="1:9" ht="13.2" x14ac:dyDescent="0.25">
      <c r="A1354" s="176">
        <f t="shared" si="24"/>
        <v>4811793.4581368929</v>
      </c>
      <c r="B1354" s="251" t="s">
        <v>979</v>
      </c>
      <c r="C1354" s="257" t="s">
        <v>221</v>
      </c>
      <c r="D1354" s="251" t="s">
        <v>731</v>
      </c>
      <c r="E1354" s="251" t="s">
        <v>732</v>
      </c>
      <c r="F1354" s="251" t="s">
        <v>268</v>
      </c>
      <c r="G1354" s="251">
        <v>501387</v>
      </c>
      <c r="H1354" s="251">
        <v>4785600</v>
      </c>
      <c r="I1354" s="184" t="e">
        <f>VLOOKUP(LEFT(C1354,6),#REF!,3,0)</f>
        <v>#REF!</v>
      </c>
    </row>
    <row r="1355" spans="1:9" ht="13.2" x14ac:dyDescent="0.25">
      <c r="A1355" s="176">
        <f t="shared" si="24"/>
        <v>4811793.4581368929</v>
      </c>
      <c r="B1355" s="251" t="s">
        <v>979</v>
      </c>
      <c r="C1355" s="257" t="s">
        <v>222</v>
      </c>
      <c r="D1355" s="251" t="s">
        <v>731</v>
      </c>
      <c r="E1355" s="251" t="s">
        <v>732</v>
      </c>
      <c r="F1355" s="251" t="s">
        <v>268</v>
      </c>
      <c r="G1355" s="251">
        <v>501387</v>
      </c>
      <c r="H1355" s="251">
        <v>4785600</v>
      </c>
      <c r="I1355" s="184" t="e">
        <f>VLOOKUP(LEFT(C1355,6),#REF!,3,0)</f>
        <v>#REF!</v>
      </c>
    </row>
    <row r="1356" spans="1:9" ht="13.2" x14ac:dyDescent="0.25">
      <c r="A1356" s="176">
        <f t="shared" si="24"/>
        <v>4811793.4581368929</v>
      </c>
      <c r="B1356" s="251" t="s">
        <v>979</v>
      </c>
      <c r="C1356" s="257" t="s">
        <v>223</v>
      </c>
      <c r="D1356" s="251" t="s">
        <v>731</v>
      </c>
      <c r="E1356" s="251" t="s">
        <v>732</v>
      </c>
      <c r="F1356" s="251" t="s">
        <v>268</v>
      </c>
      <c r="G1356" s="251">
        <v>501387</v>
      </c>
      <c r="H1356" s="251">
        <v>4785600</v>
      </c>
      <c r="I1356" s="184" t="e">
        <f>VLOOKUP(LEFT(C1356,6),#REF!,3,0)</f>
        <v>#REF!</v>
      </c>
    </row>
    <row r="1357" spans="1:9" ht="13.2" x14ac:dyDescent="0.25">
      <c r="A1357" s="176">
        <f t="shared" si="24"/>
        <v>4811793.4581368929</v>
      </c>
      <c r="B1357" s="251" t="s">
        <v>979</v>
      </c>
      <c r="C1357" s="257" t="s">
        <v>224</v>
      </c>
      <c r="D1357" s="251" t="s">
        <v>731</v>
      </c>
      <c r="E1357" s="251" t="s">
        <v>732</v>
      </c>
      <c r="F1357" s="251" t="s">
        <v>268</v>
      </c>
      <c r="G1357" s="251">
        <v>501387</v>
      </c>
      <c r="H1357" s="251">
        <v>4785600</v>
      </c>
      <c r="I1357" s="184" t="e">
        <f>VLOOKUP(LEFT(C1357,6),#REF!,3,0)</f>
        <v>#REF!</v>
      </c>
    </row>
    <row r="1358" spans="1:9" ht="13.2" x14ac:dyDescent="0.25">
      <c r="A1358" s="176">
        <f t="shared" si="24"/>
        <v>4811793.4581368929</v>
      </c>
      <c r="B1358" s="251" t="s">
        <v>979</v>
      </c>
      <c r="C1358" s="257" t="s">
        <v>225</v>
      </c>
      <c r="D1358" s="251" t="s">
        <v>731</v>
      </c>
      <c r="E1358" s="251" t="s">
        <v>732</v>
      </c>
      <c r="F1358" s="251" t="s">
        <v>268</v>
      </c>
      <c r="G1358" s="251">
        <v>501387</v>
      </c>
      <c r="H1358" s="251">
        <v>4785600</v>
      </c>
      <c r="I1358" s="184" t="e">
        <f>VLOOKUP(LEFT(C1358,6),#REF!,3,0)</f>
        <v>#REF!</v>
      </c>
    </row>
    <row r="1359" spans="1:9" ht="13.2" x14ac:dyDescent="0.25">
      <c r="A1359" s="176">
        <f t="shared" si="24"/>
        <v>4811793.4581368929</v>
      </c>
      <c r="B1359" s="251" t="s">
        <v>979</v>
      </c>
      <c r="C1359" s="257" t="s">
        <v>226</v>
      </c>
      <c r="D1359" s="251" t="s">
        <v>731</v>
      </c>
      <c r="E1359" s="251" t="s">
        <v>732</v>
      </c>
      <c r="F1359" s="251" t="s">
        <v>268</v>
      </c>
      <c r="G1359" s="251">
        <v>501387</v>
      </c>
      <c r="H1359" s="251">
        <v>4785600</v>
      </c>
      <c r="I1359" s="184" t="e">
        <f>VLOOKUP(LEFT(C1359,6),#REF!,3,0)</f>
        <v>#REF!</v>
      </c>
    </row>
    <row r="1360" spans="1:9" ht="13.2" x14ac:dyDescent="0.25">
      <c r="A1360" s="176">
        <f t="shared" si="24"/>
        <v>4811793.4581368929</v>
      </c>
      <c r="B1360" s="251" t="s">
        <v>979</v>
      </c>
      <c r="C1360" s="257" t="s">
        <v>390</v>
      </c>
      <c r="D1360" s="251" t="s">
        <v>731</v>
      </c>
      <c r="E1360" s="251" t="s">
        <v>732</v>
      </c>
      <c r="F1360" s="251" t="s">
        <v>268</v>
      </c>
      <c r="G1360" s="251">
        <v>501387</v>
      </c>
      <c r="H1360" s="251">
        <v>4785600</v>
      </c>
      <c r="I1360" s="184" t="e">
        <f>VLOOKUP(LEFT(C1360,6),#REF!,3,0)</f>
        <v>#REF!</v>
      </c>
    </row>
    <row r="1361" spans="1:9" ht="13.2" x14ac:dyDescent="0.25">
      <c r="A1361" s="176">
        <f t="shared" si="24"/>
        <v>4811793.4581368929</v>
      </c>
      <c r="B1361" s="251" t="s">
        <v>979</v>
      </c>
      <c r="C1361" s="257" t="s">
        <v>365</v>
      </c>
      <c r="D1361" s="251" t="s">
        <v>731</v>
      </c>
      <c r="E1361" s="251" t="s">
        <v>732</v>
      </c>
      <c r="F1361" s="251" t="s">
        <v>268</v>
      </c>
      <c r="G1361" s="251">
        <v>501387</v>
      </c>
      <c r="H1361" s="251">
        <v>4785600</v>
      </c>
      <c r="I1361" s="184" t="e">
        <f>VLOOKUP(LEFT(C1361,6),#REF!,3,0)</f>
        <v>#REF!</v>
      </c>
    </row>
    <row r="1362" spans="1:9" ht="13.2" x14ac:dyDescent="0.25">
      <c r="A1362" s="176">
        <f t="shared" si="24"/>
        <v>4811793.4581368929</v>
      </c>
      <c r="B1362" s="251" t="s">
        <v>979</v>
      </c>
      <c r="C1362" s="257" t="s">
        <v>366</v>
      </c>
      <c r="D1362" s="251" t="s">
        <v>731</v>
      </c>
      <c r="E1362" s="251" t="s">
        <v>732</v>
      </c>
      <c r="F1362" s="251" t="s">
        <v>268</v>
      </c>
      <c r="G1362" s="251">
        <v>501387</v>
      </c>
      <c r="H1362" s="251">
        <v>4785600</v>
      </c>
      <c r="I1362" s="184" t="e">
        <f>VLOOKUP(LEFT(C1362,6),#REF!,3,0)</f>
        <v>#REF!</v>
      </c>
    </row>
    <row r="1363" spans="1:9" ht="13.2" x14ac:dyDescent="0.25">
      <c r="A1363" s="176">
        <f t="shared" si="24"/>
        <v>4811793.4581368929</v>
      </c>
      <c r="B1363" s="251" t="s">
        <v>979</v>
      </c>
      <c r="C1363" s="257" t="s">
        <v>380</v>
      </c>
      <c r="D1363" s="251" t="s">
        <v>731</v>
      </c>
      <c r="E1363" s="251" t="s">
        <v>732</v>
      </c>
      <c r="F1363" s="251" t="s">
        <v>268</v>
      </c>
      <c r="G1363" s="251">
        <v>501387</v>
      </c>
      <c r="H1363" s="251">
        <v>4785600</v>
      </c>
      <c r="I1363" s="184" t="e">
        <f>VLOOKUP(LEFT(C1363,6),#REF!,3,0)</f>
        <v>#REF!</v>
      </c>
    </row>
    <row r="1364" spans="1:9" ht="13.2" x14ac:dyDescent="0.25">
      <c r="A1364" s="176">
        <f t="shared" si="24"/>
        <v>4811793.4581368929</v>
      </c>
      <c r="B1364" s="251" t="s">
        <v>979</v>
      </c>
      <c r="C1364" s="257" t="s">
        <v>381</v>
      </c>
      <c r="D1364" s="251" t="s">
        <v>731</v>
      </c>
      <c r="E1364" s="251" t="s">
        <v>732</v>
      </c>
      <c r="F1364" s="251" t="s">
        <v>268</v>
      </c>
      <c r="G1364" s="251">
        <v>501387</v>
      </c>
      <c r="H1364" s="251">
        <v>4785600</v>
      </c>
      <c r="I1364" s="184" t="e">
        <f>VLOOKUP(LEFT(C1364,6),#REF!,3,0)</f>
        <v>#REF!</v>
      </c>
    </row>
    <row r="1365" spans="1:9" ht="13.2" x14ac:dyDescent="0.25">
      <c r="A1365" s="176">
        <f t="shared" si="24"/>
        <v>4811793.4581368929</v>
      </c>
      <c r="B1365" s="251" t="s">
        <v>979</v>
      </c>
      <c r="C1365" s="257" t="s">
        <v>367</v>
      </c>
      <c r="D1365" s="251" t="s">
        <v>731</v>
      </c>
      <c r="E1365" s="251" t="s">
        <v>732</v>
      </c>
      <c r="F1365" s="251" t="s">
        <v>268</v>
      </c>
      <c r="G1365" s="251">
        <v>501387</v>
      </c>
      <c r="H1365" s="251">
        <v>4785600</v>
      </c>
      <c r="I1365" s="184" t="e">
        <f>VLOOKUP(LEFT(C1365,6),#REF!,3,0)</f>
        <v>#REF!</v>
      </c>
    </row>
    <row r="1366" spans="1:9" ht="13.2" x14ac:dyDescent="0.25">
      <c r="A1366" s="176">
        <f t="shared" si="24"/>
        <v>4814428.4760473911</v>
      </c>
      <c r="B1366" s="251" t="s">
        <v>980</v>
      </c>
      <c r="C1366" s="257" t="s">
        <v>399</v>
      </c>
      <c r="D1366" s="251" t="s">
        <v>733</v>
      </c>
      <c r="E1366" s="251" t="s">
        <v>725</v>
      </c>
      <c r="F1366" s="251" t="s">
        <v>268</v>
      </c>
      <c r="G1366" s="251">
        <v>518376</v>
      </c>
      <c r="H1366" s="251">
        <v>4786440</v>
      </c>
      <c r="I1366" s="184" t="e">
        <f>VLOOKUP(LEFT(C1366,6),#REF!,3,0)</f>
        <v>#REF!</v>
      </c>
    </row>
    <row r="1367" spans="1:9" ht="13.2" x14ac:dyDescent="0.25">
      <c r="A1367" s="176">
        <f t="shared" si="24"/>
        <v>4814428.4760473911</v>
      </c>
      <c r="B1367" s="251" t="s">
        <v>980</v>
      </c>
      <c r="C1367" s="257" t="s">
        <v>360</v>
      </c>
      <c r="D1367" s="251" t="s">
        <v>733</v>
      </c>
      <c r="E1367" s="251" t="s">
        <v>725</v>
      </c>
      <c r="F1367" s="251" t="s">
        <v>268</v>
      </c>
      <c r="G1367" s="251">
        <v>518376</v>
      </c>
      <c r="H1367" s="251">
        <v>4786440</v>
      </c>
      <c r="I1367" s="184" t="e">
        <f>VLOOKUP(LEFT(C1367,6),#REF!,3,0)</f>
        <v>#REF!</v>
      </c>
    </row>
    <row r="1368" spans="1:9" ht="13.2" x14ac:dyDescent="0.25">
      <c r="A1368" s="176">
        <f t="shared" si="24"/>
        <v>4814428.4760473911</v>
      </c>
      <c r="B1368" s="251" t="s">
        <v>980</v>
      </c>
      <c r="C1368" s="257" t="s">
        <v>432</v>
      </c>
      <c r="D1368" s="251" t="s">
        <v>733</v>
      </c>
      <c r="E1368" s="251" t="s">
        <v>725</v>
      </c>
      <c r="F1368" s="251" t="s">
        <v>268</v>
      </c>
      <c r="G1368" s="251">
        <v>518376</v>
      </c>
      <c r="H1368" s="251">
        <v>4786440</v>
      </c>
      <c r="I1368" s="184" t="e">
        <f>VLOOKUP(LEFT(C1368,6),#REF!,3,0)</f>
        <v>#REF!</v>
      </c>
    </row>
    <row r="1369" spans="1:9" ht="13.2" x14ac:dyDescent="0.25">
      <c r="A1369" s="176">
        <f t="shared" si="24"/>
        <v>4814428.4760473911</v>
      </c>
      <c r="B1369" s="251" t="s">
        <v>980</v>
      </c>
      <c r="C1369" s="257" t="s">
        <v>433</v>
      </c>
      <c r="D1369" s="251" t="s">
        <v>733</v>
      </c>
      <c r="E1369" s="251" t="s">
        <v>725</v>
      </c>
      <c r="F1369" s="251" t="s">
        <v>268</v>
      </c>
      <c r="G1369" s="251">
        <v>518376</v>
      </c>
      <c r="H1369" s="251">
        <v>4786440</v>
      </c>
      <c r="I1369" s="184" t="e">
        <f>VLOOKUP(LEFT(C1369,6),#REF!,3,0)</f>
        <v>#REF!</v>
      </c>
    </row>
    <row r="1370" spans="1:9" ht="13.2" x14ac:dyDescent="0.25">
      <c r="A1370" s="176">
        <f t="shared" si="24"/>
        <v>4814428.4760473911</v>
      </c>
      <c r="B1370" s="251" t="s">
        <v>980</v>
      </c>
      <c r="C1370" s="257" t="s">
        <v>363</v>
      </c>
      <c r="D1370" s="251" t="s">
        <v>733</v>
      </c>
      <c r="E1370" s="251" t="s">
        <v>725</v>
      </c>
      <c r="F1370" s="251" t="s">
        <v>268</v>
      </c>
      <c r="G1370" s="251">
        <v>518376</v>
      </c>
      <c r="H1370" s="251">
        <v>4786440</v>
      </c>
      <c r="I1370" s="184" t="e">
        <f>VLOOKUP(LEFT(C1370,6),#REF!,3,0)</f>
        <v>#REF!</v>
      </c>
    </row>
    <row r="1371" spans="1:9" ht="13.2" x14ac:dyDescent="0.25">
      <c r="A1371" s="176">
        <f t="shared" si="24"/>
        <v>4814428.4760473911</v>
      </c>
      <c r="B1371" s="251" t="s">
        <v>980</v>
      </c>
      <c r="C1371" s="257" t="s">
        <v>364</v>
      </c>
      <c r="D1371" s="251" t="s">
        <v>733</v>
      </c>
      <c r="E1371" s="251" t="s">
        <v>725</v>
      </c>
      <c r="F1371" s="251" t="s">
        <v>268</v>
      </c>
      <c r="G1371" s="251">
        <v>518376</v>
      </c>
      <c r="H1371" s="251">
        <v>4786440</v>
      </c>
      <c r="I1371" s="184" t="e">
        <f>VLOOKUP(LEFT(C1371,6),#REF!,3,0)</f>
        <v>#REF!</v>
      </c>
    </row>
    <row r="1372" spans="1:9" ht="13.2" x14ac:dyDescent="0.25">
      <c r="A1372" s="176">
        <f t="shared" si="24"/>
        <v>4814428.4760473911</v>
      </c>
      <c r="B1372" s="251" t="s">
        <v>980</v>
      </c>
      <c r="C1372" s="257" t="s">
        <v>393</v>
      </c>
      <c r="D1372" s="251" t="s">
        <v>733</v>
      </c>
      <c r="E1372" s="251" t="s">
        <v>725</v>
      </c>
      <c r="F1372" s="251" t="s">
        <v>268</v>
      </c>
      <c r="G1372" s="251">
        <v>518376</v>
      </c>
      <c r="H1372" s="251">
        <v>4786440</v>
      </c>
      <c r="I1372" s="184" t="e">
        <f>VLOOKUP(LEFT(C1372,6),#REF!,3,0)</f>
        <v>#REF!</v>
      </c>
    </row>
    <row r="1373" spans="1:9" ht="13.2" x14ac:dyDescent="0.25">
      <c r="A1373" s="176">
        <f t="shared" si="24"/>
        <v>4814428.4760473911</v>
      </c>
      <c r="B1373" s="251" t="s">
        <v>980</v>
      </c>
      <c r="C1373" s="257" t="s">
        <v>394</v>
      </c>
      <c r="D1373" s="251" t="s">
        <v>733</v>
      </c>
      <c r="E1373" s="251" t="s">
        <v>725</v>
      </c>
      <c r="F1373" s="251" t="s">
        <v>268</v>
      </c>
      <c r="G1373" s="251">
        <v>518376</v>
      </c>
      <c r="H1373" s="251">
        <v>4786440</v>
      </c>
      <c r="I1373" s="184" t="e">
        <f>VLOOKUP(LEFT(C1373,6),#REF!,3,0)</f>
        <v>#REF!</v>
      </c>
    </row>
    <row r="1374" spans="1:9" ht="13.2" x14ac:dyDescent="0.25">
      <c r="A1374" s="176">
        <f t="shared" si="24"/>
        <v>4814428.4760473911</v>
      </c>
      <c r="B1374" s="251" t="s">
        <v>980</v>
      </c>
      <c r="C1374" s="257" t="s">
        <v>220</v>
      </c>
      <c r="D1374" s="251" t="s">
        <v>733</v>
      </c>
      <c r="E1374" s="251" t="s">
        <v>725</v>
      </c>
      <c r="F1374" s="251" t="s">
        <v>268</v>
      </c>
      <c r="G1374" s="251">
        <v>518376</v>
      </c>
      <c r="H1374" s="251">
        <v>4786440</v>
      </c>
      <c r="I1374" s="184" t="e">
        <f>VLOOKUP(LEFT(C1374,6),#REF!,3,0)</f>
        <v>#REF!</v>
      </c>
    </row>
    <row r="1375" spans="1:9" ht="13.2" x14ac:dyDescent="0.25">
      <c r="A1375" s="176">
        <f t="shared" si="24"/>
        <v>4814428.4760473911</v>
      </c>
      <c r="B1375" s="251" t="s">
        <v>980</v>
      </c>
      <c r="C1375" s="257" t="s">
        <v>221</v>
      </c>
      <c r="D1375" s="251" t="s">
        <v>733</v>
      </c>
      <c r="E1375" s="251" t="s">
        <v>725</v>
      </c>
      <c r="F1375" s="251" t="s">
        <v>268</v>
      </c>
      <c r="G1375" s="251">
        <v>518376</v>
      </c>
      <c r="H1375" s="251">
        <v>4786440</v>
      </c>
      <c r="I1375" s="184" t="e">
        <f>VLOOKUP(LEFT(C1375,6),#REF!,3,0)</f>
        <v>#REF!</v>
      </c>
    </row>
    <row r="1376" spans="1:9" ht="13.2" x14ac:dyDescent="0.25">
      <c r="A1376" s="176">
        <f t="shared" si="24"/>
        <v>4814428.4760473911</v>
      </c>
      <c r="B1376" s="251" t="s">
        <v>980</v>
      </c>
      <c r="C1376" s="257" t="s">
        <v>222</v>
      </c>
      <c r="D1376" s="251" t="s">
        <v>733</v>
      </c>
      <c r="E1376" s="251" t="s">
        <v>725</v>
      </c>
      <c r="F1376" s="251" t="s">
        <v>268</v>
      </c>
      <c r="G1376" s="251">
        <v>518376</v>
      </c>
      <c r="H1376" s="251">
        <v>4786440</v>
      </c>
      <c r="I1376" s="184" t="e">
        <f>VLOOKUP(LEFT(C1376,6),#REF!,3,0)</f>
        <v>#REF!</v>
      </c>
    </row>
    <row r="1377" spans="1:9" ht="13.2" x14ac:dyDescent="0.25">
      <c r="A1377" s="176">
        <f t="shared" si="24"/>
        <v>4814428.4760473911</v>
      </c>
      <c r="B1377" s="251" t="s">
        <v>980</v>
      </c>
      <c r="C1377" s="257" t="s">
        <v>223</v>
      </c>
      <c r="D1377" s="251" t="s">
        <v>733</v>
      </c>
      <c r="E1377" s="251" t="s">
        <v>725</v>
      </c>
      <c r="F1377" s="251" t="s">
        <v>268</v>
      </c>
      <c r="G1377" s="251">
        <v>518376</v>
      </c>
      <c r="H1377" s="251">
        <v>4786440</v>
      </c>
      <c r="I1377" s="184" t="e">
        <f>VLOOKUP(LEFT(C1377,6),#REF!,3,0)</f>
        <v>#REF!</v>
      </c>
    </row>
    <row r="1378" spans="1:9" ht="13.2" x14ac:dyDescent="0.25">
      <c r="A1378" s="176">
        <f t="shared" si="24"/>
        <v>4814428.4760473911</v>
      </c>
      <c r="B1378" s="251" t="s">
        <v>980</v>
      </c>
      <c r="C1378" s="257" t="s">
        <v>224</v>
      </c>
      <c r="D1378" s="251" t="s">
        <v>733</v>
      </c>
      <c r="E1378" s="251" t="s">
        <v>725</v>
      </c>
      <c r="F1378" s="251" t="s">
        <v>268</v>
      </c>
      <c r="G1378" s="251">
        <v>518376</v>
      </c>
      <c r="H1378" s="251">
        <v>4786440</v>
      </c>
      <c r="I1378" s="184" t="e">
        <f>VLOOKUP(LEFT(C1378,6),#REF!,3,0)</f>
        <v>#REF!</v>
      </c>
    </row>
    <row r="1379" spans="1:9" ht="13.2" x14ac:dyDescent="0.25">
      <c r="A1379" s="176">
        <f t="shared" si="24"/>
        <v>4814428.4760473911</v>
      </c>
      <c r="B1379" s="251" t="s">
        <v>980</v>
      </c>
      <c r="C1379" s="257" t="s">
        <v>225</v>
      </c>
      <c r="D1379" s="251" t="s">
        <v>733</v>
      </c>
      <c r="E1379" s="251" t="s">
        <v>725</v>
      </c>
      <c r="F1379" s="251" t="s">
        <v>268</v>
      </c>
      <c r="G1379" s="251">
        <v>518376</v>
      </c>
      <c r="H1379" s="251">
        <v>4786440</v>
      </c>
      <c r="I1379" s="184" t="e">
        <f>VLOOKUP(LEFT(C1379,6),#REF!,3,0)</f>
        <v>#REF!</v>
      </c>
    </row>
    <row r="1380" spans="1:9" ht="13.2" x14ac:dyDescent="0.25">
      <c r="A1380" s="176">
        <f t="shared" si="24"/>
        <v>4814428.4760473911</v>
      </c>
      <c r="B1380" s="251" t="s">
        <v>980</v>
      </c>
      <c r="C1380" s="257" t="s">
        <v>226</v>
      </c>
      <c r="D1380" s="251" t="s">
        <v>733</v>
      </c>
      <c r="E1380" s="251" t="s">
        <v>725</v>
      </c>
      <c r="F1380" s="251" t="s">
        <v>268</v>
      </c>
      <c r="G1380" s="251">
        <v>518376</v>
      </c>
      <c r="H1380" s="251">
        <v>4786440</v>
      </c>
      <c r="I1380" s="184" t="e">
        <f>VLOOKUP(LEFT(C1380,6),#REF!,3,0)</f>
        <v>#REF!</v>
      </c>
    </row>
    <row r="1381" spans="1:9" ht="13.2" x14ac:dyDescent="0.25">
      <c r="A1381" s="176">
        <f t="shared" si="24"/>
        <v>4814428.4760473911</v>
      </c>
      <c r="B1381" s="251" t="s">
        <v>980</v>
      </c>
      <c r="C1381" s="257" t="s">
        <v>390</v>
      </c>
      <c r="D1381" s="251" t="s">
        <v>733</v>
      </c>
      <c r="E1381" s="251" t="s">
        <v>725</v>
      </c>
      <c r="F1381" s="251" t="s">
        <v>268</v>
      </c>
      <c r="G1381" s="251">
        <v>518376</v>
      </c>
      <c r="H1381" s="251">
        <v>4786440</v>
      </c>
      <c r="I1381" s="184" t="e">
        <f>VLOOKUP(LEFT(C1381,6),#REF!,3,0)</f>
        <v>#REF!</v>
      </c>
    </row>
    <row r="1382" spans="1:9" ht="13.2" x14ac:dyDescent="0.25">
      <c r="A1382" s="176">
        <f t="shared" si="24"/>
        <v>4814428.4760473911</v>
      </c>
      <c r="B1382" s="251" t="s">
        <v>980</v>
      </c>
      <c r="C1382" s="257" t="s">
        <v>365</v>
      </c>
      <c r="D1382" s="251" t="s">
        <v>733</v>
      </c>
      <c r="E1382" s="251" t="s">
        <v>725</v>
      </c>
      <c r="F1382" s="251" t="s">
        <v>268</v>
      </c>
      <c r="G1382" s="251">
        <v>518376</v>
      </c>
      <c r="H1382" s="251">
        <v>4786440</v>
      </c>
      <c r="I1382" s="184" t="e">
        <f>VLOOKUP(LEFT(C1382,6),#REF!,3,0)</f>
        <v>#REF!</v>
      </c>
    </row>
    <row r="1383" spans="1:9" ht="13.2" x14ac:dyDescent="0.25">
      <c r="A1383" s="176">
        <f t="shared" si="24"/>
        <v>4814428.4760473911</v>
      </c>
      <c r="B1383" s="251" t="s">
        <v>980</v>
      </c>
      <c r="C1383" s="257" t="s">
        <v>366</v>
      </c>
      <c r="D1383" s="251" t="s">
        <v>733</v>
      </c>
      <c r="E1383" s="251" t="s">
        <v>725</v>
      </c>
      <c r="F1383" s="251" t="s">
        <v>268</v>
      </c>
      <c r="G1383" s="251">
        <v>518376</v>
      </c>
      <c r="H1383" s="251">
        <v>4786440</v>
      </c>
      <c r="I1383" s="184" t="e">
        <f>VLOOKUP(LEFT(C1383,6),#REF!,3,0)</f>
        <v>#REF!</v>
      </c>
    </row>
    <row r="1384" spans="1:9" ht="13.2" x14ac:dyDescent="0.25">
      <c r="A1384" s="176">
        <f t="shared" si="24"/>
        <v>4814428.4760473911</v>
      </c>
      <c r="B1384" s="251" t="s">
        <v>980</v>
      </c>
      <c r="C1384" s="257" t="s">
        <v>380</v>
      </c>
      <c r="D1384" s="251" t="s">
        <v>733</v>
      </c>
      <c r="E1384" s="251" t="s">
        <v>725</v>
      </c>
      <c r="F1384" s="251" t="s">
        <v>268</v>
      </c>
      <c r="G1384" s="251">
        <v>518376</v>
      </c>
      <c r="H1384" s="251">
        <v>4786440</v>
      </c>
      <c r="I1384" s="184" t="e">
        <f>VLOOKUP(LEFT(C1384,6),#REF!,3,0)</f>
        <v>#REF!</v>
      </c>
    </row>
    <row r="1385" spans="1:9" ht="13.2" x14ac:dyDescent="0.25">
      <c r="A1385" s="176">
        <f t="shared" si="24"/>
        <v>4814428.4760473911</v>
      </c>
      <c r="B1385" s="251" t="s">
        <v>980</v>
      </c>
      <c r="C1385" s="257" t="s">
        <v>381</v>
      </c>
      <c r="D1385" s="251" t="s">
        <v>733</v>
      </c>
      <c r="E1385" s="251" t="s">
        <v>725</v>
      </c>
      <c r="F1385" s="251" t="s">
        <v>268</v>
      </c>
      <c r="G1385" s="251">
        <v>518376</v>
      </c>
      <c r="H1385" s="251">
        <v>4786440</v>
      </c>
      <c r="I1385" s="184" t="e">
        <f>VLOOKUP(LEFT(C1385,6),#REF!,3,0)</f>
        <v>#REF!</v>
      </c>
    </row>
    <row r="1386" spans="1:9" ht="13.2" x14ac:dyDescent="0.25">
      <c r="A1386" s="176">
        <f t="shared" si="24"/>
        <v>4814428.4760473911</v>
      </c>
      <c r="B1386" s="251" t="s">
        <v>980</v>
      </c>
      <c r="C1386" s="257" t="s">
        <v>367</v>
      </c>
      <c r="D1386" s="251" t="s">
        <v>733</v>
      </c>
      <c r="E1386" s="251" t="s">
        <v>725</v>
      </c>
      <c r="F1386" s="251" t="s">
        <v>268</v>
      </c>
      <c r="G1386" s="251">
        <v>518376</v>
      </c>
      <c r="H1386" s="251">
        <v>4786440</v>
      </c>
      <c r="I1386" s="184" t="e">
        <f>VLOOKUP(LEFT(C1386,6),#REF!,3,0)</f>
        <v>#REF!</v>
      </c>
    </row>
    <row r="1387" spans="1:9" ht="13.2" x14ac:dyDescent="0.25">
      <c r="A1387" s="176">
        <f t="shared" si="24"/>
        <v>4810191.9264605232</v>
      </c>
      <c r="B1387" s="251" t="s">
        <v>981</v>
      </c>
      <c r="C1387" s="257" t="s">
        <v>399</v>
      </c>
      <c r="D1387" s="251" t="s">
        <v>734</v>
      </c>
      <c r="E1387" s="251" t="s">
        <v>735</v>
      </c>
      <c r="F1387" s="251" t="s">
        <v>268</v>
      </c>
      <c r="G1387" s="251">
        <v>533805</v>
      </c>
      <c r="H1387" s="251">
        <v>4780481</v>
      </c>
      <c r="I1387" s="184" t="e">
        <f>VLOOKUP(LEFT(C1387,6),#REF!,3,0)</f>
        <v>#REF!</v>
      </c>
    </row>
    <row r="1388" spans="1:9" ht="13.2" x14ac:dyDescent="0.25">
      <c r="A1388" s="176">
        <f t="shared" si="24"/>
        <v>4810191.9264605232</v>
      </c>
      <c r="B1388" s="251" t="s">
        <v>981</v>
      </c>
      <c r="C1388" s="257" t="s">
        <v>360</v>
      </c>
      <c r="D1388" s="251" t="s">
        <v>734</v>
      </c>
      <c r="E1388" s="251" t="s">
        <v>735</v>
      </c>
      <c r="F1388" s="251" t="s">
        <v>268</v>
      </c>
      <c r="G1388" s="251">
        <v>533805</v>
      </c>
      <c r="H1388" s="251">
        <v>4780481</v>
      </c>
      <c r="I1388" s="184" t="e">
        <f>VLOOKUP(LEFT(C1388,6),#REF!,3,0)</f>
        <v>#REF!</v>
      </c>
    </row>
    <row r="1389" spans="1:9" ht="13.2" x14ac:dyDescent="0.25">
      <c r="A1389" s="176">
        <f t="shared" si="24"/>
        <v>4810191.9264605232</v>
      </c>
      <c r="B1389" s="251" t="s">
        <v>981</v>
      </c>
      <c r="C1389" s="257" t="s">
        <v>432</v>
      </c>
      <c r="D1389" s="251" t="s">
        <v>734</v>
      </c>
      <c r="E1389" s="251" t="s">
        <v>735</v>
      </c>
      <c r="F1389" s="251" t="s">
        <v>268</v>
      </c>
      <c r="G1389" s="251">
        <v>533805</v>
      </c>
      <c r="H1389" s="251">
        <v>4780481</v>
      </c>
      <c r="I1389" s="184" t="e">
        <f>VLOOKUP(LEFT(C1389,6),#REF!,3,0)</f>
        <v>#REF!</v>
      </c>
    </row>
    <row r="1390" spans="1:9" ht="13.2" x14ac:dyDescent="0.25">
      <c r="A1390" s="176">
        <f t="shared" si="24"/>
        <v>4810191.9264605232</v>
      </c>
      <c r="B1390" s="251" t="s">
        <v>981</v>
      </c>
      <c r="C1390" s="257" t="s">
        <v>437</v>
      </c>
      <c r="D1390" s="251" t="s">
        <v>734</v>
      </c>
      <c r="E1390" s="251" t="s">
        <v>735</v>
      </c>
      <c r="F1390" s="251" t="s">
        <v>268</v>
      </c>
      <c r="G1390" s="251">
        <v>533805</v>
      </c>
      <c r="H1390" s="251">
        <v>4780481</v>
      </c>
      <c r="I1390" s="184" t="e">
        <f>VLOOKUP(LEFT(C1390,6),#REF!,3,0)</f>
        <v>#REF!</v>
      </c>
    </row>
    <row r="1391" spans="1:9" ht="13.2" x14ac:dyDescent="0.25">
      <c r="A1391" s="176">
        <f t="shared" si="24"/>
        <v>4810191.9264605232</v>
      </c>
      <c r="B1391" s="251" t="s">
        <v>981</v>
      </c>
      <c r="C1391" s="257" t="s">
        <v>364</v>
      </c>
      <c r="D1391" s="251" t="s">
        <v>734</v>
      </c>
      <c r="E1391" s="251" t="s">
        <v>735</v>
      </c>
      <c r="F1391" s="251" t="s">
        <v>268</v>
      </c>
      <c r="G1391" s="251">
        <v>533805</v>
      </c>
      <c r="H1391" s="251">
        <v>4780481</v>
      </c>
      <c r="I1391" s="184" t="e">
        <f>VLOOKUP(LEFT(C1391,6),#REF!,3,0)</f>
        <v>#REF!</v>
      </c>
    </row>
    <row r="1392" spans="1:9" ht="13.2" x14ac:dyDescent="0.25">
      <c r="A1392" s="176">
        <f t="shared" si="24"/>
        <v>4810191.9264605232</v>
      </c>
      <c r="B1392" s="251" t="s">
        <v>981</v>
      </c>
      <c r="C1392" s="257" t="s">
        <v>393</v>
      </c>
      <c r="D1392" s="251" t="s">
        <v>734</v>
      </c>
      <c r="E1392" s="251" t="s">
        <v>735</v>
      </c>
      <c r="F1392" s="251" t="s">
        <v>268</v>
      </c>
      <c r="G1392" s="251">
        <v>533805</v>
      </c>
      <c r="H1392" s="251">
        <v>4780481</v>
      </c>
      <c r="I1392" s="184" t="e">
        <f>VLOOKUP(LEFT(C1392,6),#REF!,3,0)</f>
        <v>#REF!</v>
      </c>
    </row>
    <row r="1393" spans="1:9" ht="13.2" x14ac:dyDescent="0.25">
      <c r="A1393" s="176">
        <f t="shared" si="24"/>
        <v>4810191.9264605232</v>
      </c>
      <c r="B1393" s="251" t="s">
        <v>981</v>
      </c>
      <c r="C1393" s="257" t="s">
        <v>224</v>
      </c>
      <c r="D1393" s="251" t="s">
        <v>734</v>
      </c>
      <c r="E1393" s="251" t="s">
        <v>735</v>
      </c>
      <c r="F1393" s="251" t="s">
        <v>268</v>
      </c>
      <c r="G1393" s="251">
        <v>533805</v>
      </c>
      <c r="H1393" s="251">
        <v>4780481</v>
      </c>
      <c r="I1393" s="184" t="e">
        <f>VLOOKUP(LEFT(C1393,6),#REF!,3,0)</f>
        <v>#REF!</v>
      </c>
    </row>
    <row r="1394" spans="1:9" ht="13.2" x14ac:dyDescent="0.25">
      <c r="A1394" s="176">
        <f t="shared" si="24"/>
        <v>4810191.9264605232</v>
      </c>
      <c r="B1394" s="251" t="s">
        <v>981</v>
      </c>
      <c r="C1394" s="257" t="s">
        <v>365</v>
      </c>
      <c r="D1394" s="251" t="s">
        <v>734</v>
      </c>
      <c r="E1394" s="251" t="s">
        <v>735</v>
      </c>
      <c r="F1394" s="251" t="s">
        <v>268</v>
      </c>
      <c r="G1394" s="251">
        <v>533805</v>
      </c>
      <c r="H1394" s="251">
        <v>4780481</v>
      </c>
      <c r="I1394" s="184" t="e">
        <f>VLOOKUP(LEFT(C1394,6),#REF!,3,0)</f>
        <v>#REF!</v>
      </c>
    </row>
    <row r="1395" spans="1:9" ht="13.2" x14ac:dyDescent="0.25">
      <c r="A1395" s="176">
        <f t="shared" si="24"/>
        <v>4810191.9264605232</v>
      </c>
      <c r="B1395" s="251" t="s">
        <v>981</v>
      </c>
      <c r="C1395" s="257" t="s">
        <v>380</v>
      </c>
      <c r="D1395" s="251" t="s">
        <v>734</v>
      </c>
      <c r="E1395" s="251" t="s">
        <v>735</v>
      </c>
      <c r="F1395" s="251" t="s">
        <v>268</v>
      </c>
      <c r="G1395" s="251">
        <v>533805</v>
      </c>
      <c r="H1395" s="251">
        <v>4780481</v>
      </c>
      <c r="I1395" s="184" t="e">
        <f>VLOOKUP(LEFT(C1395,6),#REF!,3,0)</f>
        <v>#REF!</v>
      </c>
    </row>
    <row r="1396" spans="1:9" ht="13.2" x14ac:dyDescent="0.25">
      <c r="A1396" s="176">
        <f t="shared" si="24"/>
        <v>4810191.9264605232</v>
      </c>
      <c r="B1396" s="251" t="s">
        <v>981</v>
      </c>
      <c r="C1396" s="257" t="s">
        <v>367</v>
      </c>
      <c r="D1396" s="251" t="s">
        <v>734</v>
      </c>
      <c r="E1396" s="251" t="s">
        <v>735</v>
      </c>
      <c r="F1396" s="251" t="s">
        <v>268</v>
      </c>
      <c r="G1396" s="251">
        <v>533805</v>
      </c>
      <c r="H1396" s="251">
        <v>4780481</v>
      </c>
      <c r="I1396" s="184" t="e">
        <f>VLOOKUP(LEFT(C1396,6),#REF!,3,0)</f>
        <v>#REF!</v>
      </c>
    </row>
    <row r="1397" spans="1:9" ht="13.2" x14ac:dyDescent="0.25">
      <c r="A1397" s="176">
        <f t="shared" si="24"/>
        <v>4811441.0173303587</v>
      </c>
      <c r="B1397" s="251" t="s">
        <v>982</v>
      </c>
      <c r="C1397" s="257" t="s">
        <v>399</v>
      </c>
      <c r="D1397" s="251" t="s">
        <v>736</v>
      </c>
      <c r="E1397" s="251" t="s">
        <v>722</v>
      </c>
      <c r="F1397" s="251" t="s">
        <v>268</v>
      </c>
      <c r="G1397" s="251">
        <v>538468</v>
      </c>
      <c r="H1397" s="251">
        <v>4781215</v>
      </c>
      <c r="I1397" s="184" t="e">
        <f>VLOOKUP(LEFT(C1397,6),#REF!,3,0)</f>
        <v>#REF!</v>
      </c>
    </row>
    <row r="1398" spans="1:9" ht="13.2" x14ac:dyDescent="0.25">
      <c r="A1398" s="176">
        <f t="shared" si="24"/>
        <v>4811441.0173303587</v>
      </c>
      <c r="B1398" s="251" t="s">
        <v>982</v>
      </c>
      <c r="C1398" s="257" t="s">
        <v>663</v>
      </c>
      <c r="D1398" s="251" t="s">
        <v>736</v>
      </c>
      <c r="E1398" s="251" t="s">
        <v>722</v>
      </c>
      <c r="F1398" s="251" t="s">
        <v>268</v>
      </c>
      <c r="G1398" s="251">
        <v>538468</v>
      </c>
      <c r="H1398" s="251">
        <v>4781215</v>
      </c>
      <c r="I1398" s="184" t="e">
        <f>VLOOKUP(LEFT(C1398,6),#REF!,3,0)</f>
        <v>#REF!</v>
      </c>
    </row>
    <row r="1399" spans="1:9" ht="13.2" x14ac:dyDescent="0.25">
      <c r="A1399" s="176">
        <f t="shared" si="24"/>
        <v>4811441.0173303587</v>
      </c>
      <c r="B1399" s="251" t="s">
        <v>982</v>
      </c>
      <c r="C1399" s="257" t="s">
        <v>418</v>
      </c>
      <c r="D1399" s="251" t="s">
        <v>736</v>
      </c>
      <c r="E1399" s="251" t="s">
        <v>722</v>
      </c>
      <c r="F1399" s="251" t="s">
        <v>268</v>
      </c>
      <c r="G1399" s="251">
        <v>538468</v>
      </c>
      <c r="H1399" s="251">
        <v>4781215</v>
      </c>
      <c r="I1399" s="184" t="e">
        <f>VLOOKUP(LEFT(C1399,6),#REF!,3,0)</f>
        <v>#REF!</v>
      </c>
    </row>
    <row r="1400" spans="1:9" ht="13.2" x14ac:dyDescent="0.25">
      <c r="A1400" s="176">
        <f t="shared" si="24"/>
        <v>4811441.0173303587</v>
      </c>
      <c r="B1400" s="251" t="s">
        <v>982</v>
      </c>
      <c r="C1400" s="257" t="s">
        <v>400</v>
      </c>
      <c r="D1400" s="251" t="s">
        <v>736</v>
      </c>
      <c r="E1400" s="251" t="s">
        <v>722</v>
      </c>
      <c r="F1400" s="251" t="s">
        <v>268</v>
      </c>
      <c r="G1400" s="251">
        <v>538468</v>
      </c>
      <c r="H1400" s="251">
        <v>4781215</v>
      </c>
      <c r="I1400" s="184" t="e">
        <f>VLOOKUP(LEFT(C1400,6),#REF!,3,0)</f>
        <v>#REF!</v>
      </c>
    </row>
    <row r="1401" spans="1:9" ht="13.2" x14ac:dyDescent="0.25">
      <c r="A1401" s="176">
        <f t="shared" si="24"/>
        <v>4811441.0173303587</v>
      </c>
      <c r="B1401" s="251" t="s">
        <v>982</v>
      </c>
      <c r="C1401" s="257" t="s">
        <v>420</v>
      </c>
      <c r="D1401" s="251" t="s">
        <v>736</v>
      </c>
      <c r="E1401" s="251" t="s">
        <v>722</v>
      </c>
      <c r="F1401" s="251" t="s">
        <v>268</v>
      </c>
      <c r="G1401" s="251">
        <v>538468</v>
      </c>
      <c r="H1401" s="251">
        <v>4781215</v>
      </c>
      <c r="I1401" s="184" t="e">
        <f>VLOOKUP(LEFT(C1401,6),#REF!,3,0)</f>
        <v>#REF!</v>
      </c>
    </row>
    <row r="1402" spans="1:9" ht="13.2" x14ac:dyDescent="0.25">
      <c r="A1402" s="176">
        <f t="shared" si="24"/>
        <v>4811441.0173303587</v>
      </c>
      <c r="B1402" s="251" t="s">
        <v>982</v>
      </c>
      <c r="C1402" s="257" t="s">
        <v>421</v>
      </c>
      <c r="D1402" s="251" t="s">
        <v>736</v>
      </c>
      <c r="E1402" s="251" t="s">
        <v>722</v>
      </c>
      <c r="F1402" s="251" t="s">
        <v>268</v>
      </c>
      <c r="G1402" s="251">
        <v>538468</v>
      </c>
      <c r="H1402" s="251">
        <v>4781215</v>
      </c>
      <c r="I1402" s="184" t="e">
        <f>VLOOKUP(LEFT(C1402,6),#REF!,3,0)</f>
        <v>#REF!</v>
      </c>
    </row>
    <row r="1403" spans="1:9" ht="13.2" x14ac:dyDescent="0.25">
      <c r="A1403" s="176">
        <f t="shared" si="24"/>
        <v>4811441.0173303587</v>
      </c>
      <c r="B1403" s="251" t="s">
        <v>982</v>
      </c>
      <c r="C1403" s="257" t="s">
        <v>360</v>
      </c>
      <c r="D1403" s="251" t="s">
        <v>736</v>
      </c>
      <c r="E1403" s="251" t="s">
        <v>722</v>
      </c>
      <c r="F1403" s="251" t="s">
        <v>268</v>
      </c>
      <c r="G1403" s="251">
        <v>538468</v>
      </c>
      <c r="H1403" s="251">
        <v>4781215</v>
      </c>
      <c r="I1403" s="184" t="e">
        <f>VLOOKUP(LEFT(C1403,6),#REF!,3,0)</f>
        <v>#REF!</v>
      </c>
    </row>
    <row r="1404" spans="1:9" ht="13.2" x14ac:dyDescent="0.25">
      <c r="A1404" s="176">
        <f t="shared" si="24"/>
        <v>4811441.0173303587</v>
      </c>
      <c r="B1404" s="251" t="s">
        <v>982</v>
      </c>
      <c r="C1404" s="257" t="s">
        <v>432</v>
      </c>
      <c r="D1404" s="251" t="s">
        <v>736</v>
      </c>
      <c r="E1404" s="251" t="s">
        <v>722</v>
      </c>
      <c r="F1404" s="251" t="s">
        <v>268</v>
      </c>
      <c r="G1404" s="251">
        <v>538468</v>
      </c>
      <c r="H1404" s="251">
        <v>4781215</v>
      </c>
      <c r="I1404" s="184" t="e">
        <f>VLOOKUP(LEFT(C1404,6),#REF!,3,0)</f>
        <v>#REF!</v>
      </c>
    </row>
    <row r="1405" spans="1:9" ht="13.2" x14ac:dyDescent="0.25">
      <c r="A1405" s="176">
        <f t="shared" si="24"/>
        <v>4811441.0173303587</v>
      </c>
      <c r="B1405" s="251" t="s">
        <v>982</v>
      </c>
      <c r="C1405" s="257" t="s">
        <v>433</v>
      </c>
      <c r="D1405" s="251" t="s">
        <v>736</v>
      </c>
      <c r="E1405" s="251" t="s">
        <v>722</v>
      </c>
      <c r="F1405" s="251" t="s">
        <v>268</v>
      </c>
      <c r="G1405" s="251">
        <v>538468</v>
      </c>
      <c r="H1405" s="251">
        <v>4781215</v>
      </c>
      <c r="I1405" s="184" t="e">
        <f>VLOOKUP(LEFT(C1405,6),#REF!,3,0)</f>
        <v>#REF!</v>
      </c>
    </row>
    <row r="1406" spans="1:9" ht="13.2" x14ac:dyDescent="0.25">
      <c r="A1406" s="176">
        <f t="shared" si="24"/>
        <v>4811441.0173303587</v>
      </c>
      <c r="B1406" s="251" t="s">
        <v>982</v>
      </c>
      <c r="C1406" s="257" t="s">
        <v>434</v>
      </c>
      <c r="D1406" s="251" t="s">
        <v>736</v>
      </c>
      <c r="E1406" s="251" t="s">
        <v>722</v>
      </c>
      <c r="F1406" s="251" t="s">
        <v>268</v>
      </c>
      <c r="G1406" s="251">
        <v>538468</v>
      </c>
      <c r="H1406" s="251">
        <v>4781215</v>
      </c>
      <c r="I1406" s="184" t="e">
        <f>VLOOKUP(LEFT(C1406,6),#REF!,3,0)</f>
        <v>#REF!</v>
      </c>
    </row>
    <row r="1407" spans="1:9" ht="13.2" x14ac:dyDescent="0.25">
      <c r="A1407" s="176">
        <f t="shared" si="24"/>
        <v>4811441.0173303587</v>
      </c>
      <c r="B1407" s="251" t="s">
        <v>982</v>
      </c>
      <c r="C1407" s="257" t="s">
        <v>364</v>
      </c>
      <c r="D1407" s="251" t="s">
        <v>736</v>
      </c>
      <c r="E1407" s="251" t="s">
        <v>722</v>
      </c>
      <c r="F1407" s="251" t="s">
        <v>268</v>
      </c>
      <c r="G1407" s="251">
        <v>538468</v>
      </c>
      <c r="H1407" s="251">
        <v>4781215</v>
      </c>
      <c r="I1407" s="184" t="e">
        <f>VLOOKUP(LEFT(C1407,6),#REF!,3,0)</f>
        <v>#REF!</v>
      </c>
    </row>
    <row r="1408" spans="1:9" ht="13.2" x14ac:dyDescent="0.25">
      <c r="A1408" s="176">
        <f t="shared" ref="A1408:A1471" si="25">SQRT((G1408-G$2)^2+(H1408-H$2)^2)</f>
        <v>4811441.0173303587</v>
      </c>
      <c r="B1408" s="251" t="s">
        <v>982</v>
      </c>
      <c r="C1408" s="257" t="s">
        <v>440</v>
      </c>
      <c r="D1408" s="251" t="s">
        <v>736</v>
      </c>
      <c r="E1408" s="251" t="s">
        <v>722</v>
      </c>
      <c r="F1408" s="251" t="s">
        <v>268</v>
      </c>
      <c r="G1408" s="251">
        <v>538468</v>
      </c>
      <c r="H1408" s="251">
        <v>4781215</v>
      </c>
      <c r="I1408" s="184" t="e">
        <f>VLOOKUP(LEFT(C1408,6),#REF!,3,0)</f>
        <v>#REF!</v>
      </c>
    </row>
    <row r="1409" spans="1:9" ht="13.2" x14ac:dyDescent="0.25">
      <c r="A1409" s="176">
        <f t="shared" si="25"/>
        <v>4811441.0173303587</v>
      </c>
      <c r="B1409" s="251" t="s">
        <v>982</v>
      </c>
      <c r="C1409" s="257" t="s">
        <v>393</v>
      </c>
      <c r="D1409" s="251" t="s">
        <v>736</v>
      </c>
      <c r="E1409" s="251" t="s">
        <v>722</v>
      </c>
      <c r="F1409" s="251" t="s">
        <v>268</v>
      </c>
      <c r="G1409" s="251">
        <v>538468</v>
      </c>
      <c r="H1409" s="251">
        <v>4781215</v>
      </c>
      <c r="I1409" s="184" t="e">
        <f>VLOOKUP(LEFT(C1409,6),#REF!,3,0)</f>
        <v>#REF!</v>
      </c>
    </row>
    <row r="1410" spans="1:9" ht="13.2" x14ac:dyDescent="0.25">
      <c r="A1410" s="176">
        <f t="shared" si="25"/>
        <v>4811441.0173303587</v>
      </c>
      <c r="B1410" s="251" t="s">
        <v>982</v>
      </c>
      <c r="C1410" s="257" t="s">
        <v>394</v>
      </c>
      <c r="D1410" s="251" t="s">
        <v>736</v>
      </c>
      <c r="E1410" s="251" t="s">
        <v>722</v>
      </c>
      <c r="F1410" s="251" t="s">
        <v>268</v>
      </c>
      <c r="G1410" s="251">
        <v>538468</v>
      </c>
      <c r="H1410" s="251">
        <v>4781215</v>
      </c>
      <c r="I1410" s="184" t="e">
        <f>VLOOKUP(LEFT(C1410,6),#REF!,3,0)</f>
        <v>#REF!</v>
      </c>
    </row>
    <row r="1411" spans="1:9" ht="13.2" x14ac:dyDescent="0.25">
      <c r="A1411" s="176">
        <f t="shared" si="25"/>
        <v>4811441.0173303587</v>
      </c>
      <c r="B1411" s="251" t="s">
        <v>982</v>
      </c>
      <c r="C1411" s="257" t="s">
        <v>391</v>
      </c>
      <c r="D1411" s="251" t="s">
        <v>736</v>
      </c>
      <c r="E1411" s="251" t="s">
        <v>722</v>
      </c>
      <c r="F1411" s="251" t="s">
        <v>268</v>
      </c>
      <c r="G1411" s="251">
        <v>538468</v>
      </c>
      <c r="H1411" s="251">
        <v>4781215</v>
      </c>
      <c r="I1411" s="184" t="e">
        <f>VLOOKUP(LEFT(C1411,6),#REF!,3,0)</f>
        <v>#REF!</v>
      </c>
    </row>
    <row r="1412" spans="1:9" ht="13.2" x14ac:dyDescent="0.25">
      <c r="A1412" s="176">
        <f t="shared" si="25"/>
        <v>4811441.0173303587</v>
      </c>
      <c r="B1412" s="251" t="s">
        <v>982</v>
      </c>
      <c r="C1412" s="257" t="s">
        <v>392</v>
      </c>
      <c r="D1412" s="251" t="s">
        <v>736</v>
      </c>
      <c r="E1412" s="251" t="s">
        <v>722</v>
      </c>
      <c r="F1412" s="251" t="s">
        <v>268</v>
      </c>
      <c r="G1412" s="251">
        <v>538468</v>
      </c>
      <c r="H1412" s="251">
        <v>4781215</v>
      </c>
      <c r="I1412" s="184" t="e">
        <f>VLOOKUP(LEFT(C1412,6),#REF!,3,0)</f>
        <v>#REF!</v>
      </c>
    </row>
    <row r="1413" spans="1:9" ht="13.2" x14ac:dyDescent="0.25">
      <c r="A1413" s="176">
        <f t="shared" si="25"/>
        <v>4811441.0173303587</v>
      </c>
      <c r="B1413" s="251" t="s">
        <v>982</v>
      </c>
      <c r="C1413" s="257" t="s">
        <v>220</v>
      </c>
      <c r="D1413" s="251" t="s">
        <v>736</v>
      </c>
      <c r="E1413" s="251" t="s">
        <v>722</v>
      </c>
      <c r="F1413" s="251" t="s">
        <v>268</v>
      </c>
      <c r="G1413" s="251">
        <v>538468</v>
      </c>
      <c r="H1413" s="251">
        <v>4781215</v>
      </c>
      <c r="I1413" s="184" t="e">
        <f>VLOOKUP(LEFT(C1413,6),#REF!,3,0)</f>
        <v>#REF!</v>
      </c>
    </row>
    <row r="1414" spans="1:9" ht="13.2" x14ac:dyDescent="0.25">
      <c r="A1414" s="176">
        <f t="shared" si="25"/>
        <v>4811441.0173303587</v>
      </c>
      <c r="B1414" s="251" t="s">
        <v>982</v>
      </c>
      <c r="C1414" s="257" t="s">
        <v>221</v>
      </c>
      <c r="D1414" s="251" t="s">
        <v>736</v>
      </c>
      <c r="E1414" s="251" t="s">
        <v>722</v>
      </c>
      <c r="F1414" s="251" t="s">
        <v>268</v>
      </c>
      <c r="G1414" s="251">
        <v>538468</v>
      </c>
      <c r="H1414" s="251">
        <v>4781215</v>
      </c>
      <c r="I1414" s="184" t="e">
        <f>VLOOKUP(LEFT(C1414,6),#REF!,3,0)</f>
        <v>#REF!</v>
      </c>
    </row>
    <row r="1415" spans="1:9" ht="13.2" x14ac:dyDescent="0.25">
      <c r="A1415" s="176">
        <f t="shared" si="25"/>
        <v>4811441.0173303587</v>
      </c>
      <c r="B1415" s="251" t="s">
        <v>982</v>
      </c>
      <c r="C1415" s="257" t="s">
        <v>222</v>
      </c>
      <c r="D1415" s="251" t="s">
        <v>736</v>
      </c>
      <c r="E1415" s="251" t="s">
        <v>722</v>
      </c>
      <c r="F1415" s="251" t="s">
        <v>268</v>
      </c>
      <c r="G1415" s="251">
        <v>538468</v>
      </c>
      <c r="H1415" s="251">
        <v>4781215</v>
      </c>
      <c r="I1415" s="184" t="e">
        <f>VLOOKUP(LEFT(C1415,6),#REF!,3,0)</f>
        <v>#REF!</v>
      </c>
    </row>
    <row r="1416" spans="1:9" ht="13.2" x14ac:dyDescent="0.25">
      <c r="A1416" s="176">
        <f t="shared" si="25"/>
        <v>4811441.0173303587</v>
      </c>
      <c r="B1416" s="251" t="s">
        <v>982</v>
      </c>
      <c r="C1416" s="257" t="s">
        <v>223</v>
      </c>
      <c r="D1416" s="251" t="s">
        <v>736</v>
      </c>
      <c r="E1416" s="251" t="s">
        <v>722</v>
      </c>
      <c r="F1416" s="251" t="s">
        <v>268</v>
      </c>
      <c r="G1416" s="251">
        <v>538468</v>
      </c>
      <c r="H1416" s="251">
        <v>4781215</v>
      </c>
      <c r="I1416" s="184" t="e">
        <f>VLOOKUP(LEFT(C1416,6),#REF!,3,0)</f>
        <v>#REF!</v>
      </c>
    </row>
    <row r="1417" spans="1:9" ht="13.2" x14ac:dyDescent="0.25">
      <c r="A1417" s="176">
        <f t="shared" si="25"/>
        <v>4811441.0173303587</v>
      </c>
      <c r="B1417" s="251" t="s">
        <v>982</v>
      </c>
      <c r="C1417" s="257" t="s">
        <v>224</v>
      </c>
      <c r="D1417" s="251" t="s">
        <v>736</v>
      </c>
      <c r="E1417" s="251" t="s">
        <v>722</v>
      </c>
      <c r="F1417" s="251" t="s">
        <v>268</v>
      </c>
      <c r="G1417" s="251">
        <v>538468</v>
      </c>
      <c r="H1417" s="251">
        <v>4781215</v>
      </c>
      <c r="I1417" s="184" t="e">
        <f>VLOOKUP(LEFT(C1417,6),#REF!,3,0)</f>
        <v>#REF!</v>
      </c>
    </row>
    <row r="1418" spans="1:9" ht="13.2" x14ac:dyDescent="0.25">
      <c r="A1418" s="176">
        <f t="shared" si="25"/>
        <v>4811441.0173303587</v>
      </c>
      <c r="B1418" s="251" t="s">
        <v>982</v>
      </c>
      <c r="C1418" s="257" t="s">
        <v>225</v>
      </c>
      <c r="D1418" s="251" t="s">
        <v>736</v>
      </c>
      <c r="E1418" s="251" t="s">
        <v>722</v>
      </c>
      <c r="F1418" s="251" t="s">
        <v>268</v>
      </c>
      <c r="G1418" s="251">
        <v>538468</v>
      </c>
      <c r="H1418" s="251">
        <v>4781215</v>
      </c>
      <c r="I1418" s="184" t="e">
        <f>VLOOKUP(LEFT(C1418,6),#REF!,3,0)</f>
        <v>#REF!</v>
      </c>
    </row>
    <row r="1419" spans="1:9" ht="13.2" x14ac:dyDescent="0.25">
      <c r="A1419" s="176">
        <f t="shared" si="25"/>
        <v>4811441.0173303587</v>
      </c>
      <c r="B1419" s="251" t="s">
        <v>982</v>
      </c>
      <c r="C1419" s="257" t="s">
        <v>226</v>
      </c>
      <c r="D1419" s="251" t="s">
        <v>736</v>
      </c>
      <c r="E1419" s="251" t="s">
        <v>722</v>
      </c>
      <c r="F1419" s="251" t="s">
        <v>268</v>
      </c>
      <c r="G1419" s="251">
        <v>538468</v>
      </c>
      <c r="H1419" s="251">
        <v>4781215</v>
      </c>
      <c r="I1419" s="184" t="e">
        <f>VLOOKUP(LEFT(C1419,6),#REF!,3,0)</f>
        <v>#REF!</v>
      </c>
    </row>
    <row r="1420" spans="1:9" ht="13.2" x14ac:dyDescent="0.25">
      <c r="A1420" s="176">
        <f t="shared" si="25"/>
        <v>4811441.0173303587</v>
      </c>
      <c r="B1420" s="251" t="s">
        <v>982</v>
      </c>
      <c r="C1420" s="257" t="s">
        <v>444</v>
      </c>
      <c r="D1420" s="251" t="s">
        <v>736</v>
      </c>
      <c r="E1420" s="251" t="s">
        <v>722</v>
      </c>
      <c r="F1420" s="251" t="s">
        <v>268</v>
      </c>
      <c r="G1420" s="251">
        <v>538468</v>
      </c>
      <c r="H1420" s="251">
        <v>4781215</v>
      </c>
      <c r="I1420" s="184" t="e">
        <f>VLOOKUP(LEFT(C1420,6),#REF!,3,0)</f>
        <v>#REF!</v>
      </c>
    </row>
    <row r="1421" spans="1:9" ht="13.2" x14ac:dyDescent="0.25">
      <c r="A1421" s="176">
        <f t="shared" si="25"/>
        <v>4811441.0173303587</v>
      </c>
      <c r="B1421" s="251" t="s">
        <v>982</v>
      </c>
      <c r="C1421" s="257" t="s">
        <v>365</v>
      </c>
      <c r="D1421" s="251" t="s">
        <v>736</v>
      </c>
      <c r="E1421" s="251" t="s">
        <v>722</v>
      </c>
      <c r="F1421" s="251" t="s">
        <v>268</v>
      </c>
      <c r="G1421" s="251">
        <v>538468</v>
      </c>
      <c r="H1421" s="251">
        <v>4781215</v>
      </c>
      <c r="I1421" s="184" t="e">
        <f>VLOOKUP(LEFT(C1421,6),#REF!,3,0)</f>
        <v>#REF!</v>
      </c>
    </row>
    <row r="1422" spans="1:9" ht="13.2" x14ac:dyDescent="0.25">
      <c r="A1422" s="176">
        <f t="shared" si="25"/>
        <v>4811441.0173303587</v>
      </c>
      <c r="B1422" s="251" t="s">
        <v>982</v>
      </c>
      <c r="C1422" s="257" t="s">
        <v>366</v>
      </c>
      <c r="D1422" s="251" t="s">
        <v>736</v>
      </c>
      <c r="E1422" s="251" t="s">
        <v>722</v>
      </c>
      <c r="F1422" s="251" t="s">
        <v>268</v>
      </c>
      <c r="G1422" s="251">
        <v>538468</v>
      </c>
      <c r="H1422" s="251">
        <v>4781215</v>
      </c>
      <c r="I1422" s="184" t="e">
        <f>VLOOKUP(LEFT(C1422,6),#REF!,3,0)</f>
        <v>#REF!</v>
      </c>
    </row>
    <row r="1423" spans="1:9" ht="13.2" x14ac:dyDescent="0.25">
      <c r="A1423" s="176">
        <f t="shared" si="25"/>
        <v>4811441.0173303587</v>
      </c>
      <c r="B1423" s="251" t="s">
        <v>982</v>
      </c>
      <c r="C1423" s="257" t="s">
        <v>380</v>
      </c>
      <c r="D1423" s="251" t="s">
        <v>736</v>
      </c>
      <c r="E1423" s="251" t="s">
        <v>722</v>
      </c>
      <c r="F1423" s="251" t="s">
        <v>268</v>
      </c>
      <c r="G1423" s="251">
        <v>538468</v>
      </c>
      <c r="H1423" s="251">
        <v>4781215</v>
      </c>
      <c r="I1423" s="184" t="e">
        <f>VLOOKUP(LEFT(C1423,6),#REF!,3,0)</f>
        <v>#REF!</v>
      </c>
    </row>
    <row r="1424" spans="1:9" ht="13.2" x14ac:dyDescent="0.25">
      <c r="A1424" s="176">
        <f t="shared" si="25"/>
        <v>4811441.0173303587</v>
      </c>
      <c r="B1424" s="251" t="s">
        <v>982</v>
      </c>
      <c r="C1424" s="257" t="s">
        <v>381</v>
      </c>
      <c r="D1424" s="251" t="s">
        <v>736</v>
      </c>
      <c r="E1424" s="251" t="s">
        <v>722</v>
      </c>
      <c r="F1424" s="251" t="s">
        <v>268</v>
      </c>
      <c r="G1424" s="251">
        <v>538468</v>
      </c>
      <c r="H1424" s="251">
        <v>4781215</v>
      </c>
      <c r="I1424" s="184" t="e">
        <f>VLOOKUP(LEFT(C1424,6),#REF!,3,0)</f>
        <v>#REF!</v>
      </c>
    </row>
    <row r="1425" spans="1:9" ht="13.2" x14ac:dyDescent="0.25">
      <c r="A1425" s="176">
        <f t="shared" si="25"/>
        <v>4811441.0173303587</v>
      </c>
      <c r="B1425" s="251" t="s">
        <v>982</v>
      </c>
      <c r="C1425" s="257" t="s">
        <v>367</v>
      </c>
      <c r="D1425" s="251" t="s">
        <v>736</v>
      </c>
      <c r="E1425" s="251" t="s">
        <v>722</v>
      </c>
      <c r="F1425" s="251" t="s">
        <v>268</v>
      </c>
      <c r="G1425" s="251">
        <v>538468</v>
      </c>
      <c r="H1425" s="251">
        <v>4781215</v>
      </c>
      <c r="I1425" s="184" t="e">
        <f>VLOOKUP(LEFT(C1425,6),#REF!,3,0)</f>
        <v>#REF!</v>
      </c>
    </row>
    <row r="1426" spans="1:9" ht="13.2" x14ac:dyDescent="0.25">
      <c r="A1426" s="176">
        <f t="shared" si="25"/>
        <v>4812935.4148960905</v>
      </c>
      <c r="B1426" s="251" t="s">
        <v>983</v>
      </c>
      <c r="C1426" s="257" t="s">
        <v>418</v>
      </c>
      <c r="D1426" s="251" t="s">
        <v>737</v>
      </c>
      <c r="E1426" s="251" t="s">
        <v>722</v>
      </c>
      <c r="F1426" s="251" t="s">
        <v>268</v>
      </c>
      <c r="G1426" s="251">
        <v>538360</v>
      </c>
      <c r="H1426" s="251">
        <v>4782731</v>
      </c>
      <c r="I1426" s="184" t="e">
        <f>VLOOKUP(LEFT(C1426,6),#REF!,3,0)</f>
        <v>#REF!</v>
      </c>
    </row>
    <row r="1427" spans="1:9" ht="13.2" x14ac:dyDescent="0.25">
      <c r="A1427" s="176">
        <f t="shared" si="25"/>
        <v>4812935.4148960905</v>
      </c>
      <c r="B1427" s="251" t="s">
        <v>983</v>
      </c>
      <c r="C1427" s="257" t="s">
        <v>360</v>
      </c>
      <c r="D1427" s="251" t="s">
        <v>737</v>
      </c>
      <c r="E1427" s="251" t="s">
        <v>722</v>
      </c>
      <c r="F1427" s="251" t="s">
        <v>268</v>
      </c>
      <c r="G1427" s="251">
        <v>538360</v>
      </c>
      <c r="H1427" s="251">
        <v>4782731</v>
      </c>
      <c r="I1427" s="184" t="e">
        <f>VLOOKUP(LEFT(C1427,6),#REF!,3,0)</f>
        <v>#REF!</v>
      </c>
    </row>
    <row r="1428" spans="1:9" ht="13.2" x14ac:dyDescent="0.25">
      <c r="A1428" s="176">
        <f t="shared" si="25"/>
        <v>4812935.4148960905</v>
      </c>
      <c r="B1428" s="251" t="s">
        <v>983</v>
      </c>
      <c r="C1428" s="257" t="s">
        <v>432</v>
      </c>
      <c r="D1428" s="251" t="s">
        <v>737</v>
      </c>
      <c r="E1428" s="251" t="s">
        <v>722</v>
      </c>
      <c r="F1428" s="251" t="s">
        <v>268</v>
      </c>
      <c r="G1428" s="251">
        <v>538360</v>
      </c>
      <c r="H1428" s="251">
        <v>4782731</v>
      </c>
      <c r="I1428" s="184" t="e">
        <f>VLOOKUP(LEFT(C1428,6),#REF!,3,0)</f>
        <v>#REF!</v>
      </c>
    </row>
    <row r="1429" spans="1:9" ht="13.2" x14ac:dyDescent="0.25">
      <c r="A1429" s="176">
        <f t="shared" si="25"/>
        <v>4812935.4148960905</v>
      </c>
      <c r="B1429" s="251" t="s">
        <v>983</v>
      </c>
      <c r="C1429" s="257" t="s">
        <v>364</v>
      </c>
      <c r="D1429" s="251" t="s">
        <v>737</v>
      </c>
      <c r="E1429" s="251" t="s">
        <v>722</v>
      </c>
      <c r="F1429" s="251" t="s">
        <v>268</v>
      </c>
      <c r="G1429" s="251">
        <v>538360</v>
      </c>
      <c r="H1429" s="251">
        <v>4782731</v>
      </c>
      <c r="I1429" s="184" t="e">
        <f>VLOOKUP(LEFT(C1429,6),#REF!,3,0)</f>
        <v>#REF!</v>
      </c>
    </row>
    <row r="1430" spans="1:9" ht="13.2" x14ac:dyDescent="0.25">
      <c r="A1430" s="176">
        <f t="shared" si="25"/>
        <v>4812935.4148960905</v>
      </c>
      <c r="B1430" s="251" t="s">
        <v>983</v>
      </c>
      <c r="C1430" s="257" t="s">
        <v>440</v>
      </c>
      <c r="D1430" s="251" t="s">
        <v>737</v>
      </c>
      <c r="E1430" s="251" t="s">
        <v>722</v>
      </c>
      <c r="F1430" s="251" t="s">
        <v>268</v>
      </c>
      <c r="G1430" s="251">
        <v>538360</v>
      </c>
      <c r="H1430" s="251">
        <v>4782731</v>
      </c>
      <c r="I1430" s="184" t="e">
        <f>VLOOKUP(LEFT(C1430,6),#REF!,3,0)</f>
        <v>#REF!</v>
      </c>
    </row>
    <row r="1431" spans="1:9" ht="13.2" x14ac:dyDescent="0.25">
      <c r="A1431" s="176">
        <f t="shared" si="25"/>
        <v>4812935.4148960905</v>
      </c>
      <c r="B1431" s="251" t="s">
        <v>983</v>
      </c>
      <c r="C1431" s="257" t="s">
        <v>393</v>
      </c>
      <c r="D1431" s="251" t="s">
        <v>737</v>
      </c>
      <c r="E1431" s="251" t="s">
        <v>722</v>
      </c>
      <c r="F1431" s="251" t="s">
        <v>268</v>
      </c>
      <c r="G1431" s="251">
        <v>538360</v>
      </c>
      <c r="H1431" s="251">
        <v>4782731</v>
      </c>
      <c r="I1431" s="184" t="e">
        <f>VLOOKUP(LEFT(C1431,6),#REF!,3,0)</f>
        <v>#REF!</v>
      </c>
    </row>
    <row r="1432" spans="1:9" ht="13.2" x14ac:dyDescent="0.25">
      <c r="A1432" s="176">
        <f t="shared" si="25"/>
        <v>4812935.4148960905</v>
      </c>
      <c r="B1432" s="251" t="s">
        <v>983</v>
      </c>
      <c r="C1432" s="257" t="s">
        <v>224</v>
      </c>
      <c r="D1432" s="251" t="s">
        <v>737</v>
      </c>
      <c r="E1432" s="251" t="s">
        <v>722</v>
      </c>
      <c r="F1432" s="251" t="s">
        <v>268</v>
      </c>
      <c r="G1432" s="251">
        <v>538360</v>
      </c>
      <c r="H1432" s="251">
        <v>4782731</v>
      </c>
      <c r="I1432" s="184" t="e">
        <f>VLOOKUP(LEFT(C1432,6),#REF!,3,0)</f>
        <v>#REF!</v>
      </c>
    </row>
    <row r="1433" spans="1:9" ht="13.2" x14ac:dyDescent="0.25">
      <c r="A1433" s="176">
        <f t="shared" si="25"/>
        <v>4812935.4148960905</v>
      </c>
      <c r="B1433" s="251" t="s">
        <v>983</v>
      </c>
      <c r="C1433" s="257" t="s">
        <v>365</v>
      </c>
      <c r="D1433" s="251" t="s">
        <v>737</v>
      </c>
      <c r="E1433" s="251" t="s">
        <v>722</v>
      </c>
      <c r="F1433" s="251" t="s">
        <v>268</v>
      </c>
      <c r="G1433" s="251">
        <v>538360</v>
      </c>
      <c r="H1433" s="251">
        <v>4782731</v>
      </c>
      <c r="I1433" s="184" t="e">
        <f>VLOOKUP(LEFT(C1433,6),#REF!,3,0)</f>
        <v>#REF!</v>
      </c>
    </row>
    <row r="1434" spans="1:9" ht="13.2" x14ac:dyDescent="0.25">
      <c r="A1434" s="176">
        <f t="shared" si="25"/>
        <v>4812935.4148960905</v>
      </c>
      <c r="B1434" s="251" t="s">
        <v>983</v>
      </c>
      <c r="C1434" s="257" t="s">
        <v>380</v>
      </c>
      <c r="D1434" s="251" t="s">
        <v>737</v>
      </c>
      <c r="E1434" s="251" t="s">
        <v>722</v>
      </c>
      <c r="F1434" s="251" t="s">
        <v>268</v>
      </c>
      <c r="G1434" s="251">
        <v>538360</v>
      </c>
      <c r="H1434" s="251">
        <v>4782731</v>
      </c>
      <c r="I1434" s="184" t="e">
        <f>VLOOKUP(LEFT(C1434,6),#REF!,3,0)</f>
        <v>#REF!</v>
      </c>
    </row>
    <row r="1435" spans="1:9" ht="13.2" x14ac:dyDescent="0.25">
      <c r="A1435" s="176">
        <f t="shared" si="25"/>
        <v>4812935.4148960905</v>
      </c>
      <c r="B1435" s="251" t="s">
        <v>983</v>
      </c>
      <c r="C1435" s="257" t="s">
        <v>367</v>
      </c>
      <c r="D1435" s="251" t="s">
        <v>737</v>
      </c>
      <c r="E1435" s="251" t="s">
        <v>722</v>
      </c>
      <c r="F1435" s="251" t="s">
        <v>268</v>
      </c>
      <c r="G1435" s="251">
        <v>538360</v>
      </c>
      <c r="H1435" s="251">
        <v>4782731</v>
      </c>
      <c r="I1435" s="184" t="e">
        <f>VLOOKUP(LEFT(C1435,6),#REF!,3,0)</f>
        <v>#REF!</v>
      </c>
    </row>
    <row r="1436" spans="1:9" ht="13.2" x14ac:dyDescent="0.25">
      <c r="A1436" s="176">
        <f t="shared" si="25"/>
        <v>4815450.5222586393</v>
      </c>
      <c r="B1436" s="251" t="s">
        <v>984</v>
      </c>
      <c r="C1436" s="257" t="s">
        <v>360</v>
      </c>
      <c r="D1436" s="251" t="s">
        <v>738</v>
      </c>
      <c r="E1436" s="251" t="s">
        <v>283</v>
      </c>
      <c r="F1436" s="251" t="s">
        <v>268</v>
      </c>
      <c r="G1436" s="251">
        <v>504264</v>
      </c>
      <c r="H1436" s="251">
        <v>4788975</v>
      </c>
      <c r="I1436" s="184" t="e">
        <f>VLOOKUP(LEFT(C1436,6),#REF!,3,0)</f>
        <v>#REF!</v>
      </c>
    </row>
    <row r="1437" spans="1:9" ht="13.2" x14ac:dyDescent="0.25">
      <c r="A1437" s="176">
        <f t="shared" si="25"/>
        <v>4815450.5222586393</v>
      </c>
      <c r="B1437" s="251" t="s">
        <v>984</v>
      </c>
      <c r="C1437" s="257" t="s">
        <v>433</v>
      </c>
      <c r="D1437" s="251" t="s">
        <v>738</v>
      </c>
      <c r="E1437" s="251" t="s">
        <v>283</v>
      </c>
      <c r="F1437" s="251" t="s">
        <v>268</v>
      </c>
      <c r="G1437" s="251">
        <v>504264</v>
      </c>
      <c r="H1437" s="251">
        <v>4788975</v>
      </c>
      <c r="I1437" s="184" t="e">
        <f>VLOOKUP(LEFT(C1437,6),#REF!,3,0)</f>
        <v>#REF!</v>
      </c>
    </row>
    <row r="1438" spans="1:9" ht="13.2" x14ac:dyDescent="0.25">
      <c r="A1438" s="176">
        <f t="shared" si="25"/>
        <v>4815450.5222586393</v>
      </c>
      <c r="B1438" s="251" t="s">
        <v>984</v>
      </c>
      <c r="C1438" s="257" t="s">
        <v>364</v>
      </c>
      <c r="D1438" s="251" t="s">
        <v>738</v>
      </c>
      <c r="E1438" s="251" t="s">
        <v>283</v>
      </c>
      <c r="F1438" s="251" t="s">
        <v>268</v>
      </c>
      <c r="G1438" s="251">
        <v>504264</v>
      </c>
      <c r="H1438" s="251">
        <v>4788975</v>
      </c>
      <c r="I1438" s="184" t="e">
        <f>VLOOKUP(LEFT(C1438,6),#REF!,3,0)</f>
        <v>#REF!</v>
      </c>
    </row>
    <row r="1439" spans="1:9" ht="13.2" x14ac:dyDescent="0.25">
      <c r="A1439" s="176">
        <f t="shared" si="25"/>
        <v>4815450.5222586393</v>
      </c>
      <c r="B1439" s="251" t="s">
        <v>984</v>
      </c>
      <c r="C1439" s="257" t="s">
        <v>393</v>
      </c>
      <c r="D1439" s="251" t="s">
        <v>738</v>
      </c>
      <c r="E1439" s="251" t="s">
        <v>283</v>
      </c>
      <c r="F1439" s="251" t="s">
        <v>268</v>
      </c>
      <c r="G1439" s="251">
        <v>504264</v>
      </c>
      <c r="H1439" s="251">
        <v>4788975</v>
      </c>
      <c r="I1439" s="184" t="e">
        <f>VLOOKUP(LEFT(C1439,6),#REF!,3,0)</f>
        <v>#REF!</v>
      </c>
    </row>
    <row r="1440" spans="1:9" ht="13.2" x14ac:dyDescent="0.25">
      <c r="A1440" s="176">
        <f t="shared" si="25"/>
        <v>4815450.5222586393</v>
      </c>
      <c r="B1440" s="251" t="s">
        <v>984</v>
      </c>
      <c r="C1440" s="257" t="s">
        <v>394</v>
      </c>
      <c r="D1440" s="251" t="s">
        <v>738</v>
      </c>
      <c r="E1440" s="251" t="s">
        <v>283</v>
      </c>
      <c r="F1440" s="251" t="s">
        <v>268</v>
      </c>
      <c r="G1440" s="251">
        <v>504264</v>
      </c>
      <c r="H1440" s="251">
        <v>4788975</v>
      </c>
      <c r="I1440" s="184" t="e">
        <f>VLOOKUP(LEFT(C1440,6),#REF!,3,0)</f>
        <v>#REF!</v>
      </c>
    </row>
    <row r="1441" spans="1:9" ht="13.2" x14ac:dyDescent="0.25">
      <c r="A1441" s="176">
        <f t="shared" si="25"/>
        <v>4815450.5222586393</v>
      </c>
      <c r="B1441" s="251" t="s">
        <v>984</v>
      </c>
      <c r="C1441" s="257" t="s">
        <v>220</v>
      </c>
      <c r="D1441" s="251" t="s">
        <v>738</v>
      </c>
      <c r="E1441" s="251" t="s">
        <v>283</v>
      </c>
      <c r="F1441" s="251" t="s">
        <v>268</v>
      </c>
      <c r="G1441" s="251">
        <v>504264</v>
      </c>
      <c r="H1441" s="251">
        <v>4788975</v>
      </c>
      <c r="I1441" s="184" t="e">
        <f>VLOOKUP(LEFT(C1441,6),#REF!,3,0)</f>
        <v>#REF!</v>
      </c>
    </row>
    <row r="1442" spans="1:9" ht="13.2" x14ac:dyDescent="0.25">
      <c r="A1442" s="176">
        <f t="shared" si="25"/>
        <v>4815450.5222586393</v>
      </c>
      <c r="B1442" s="251" t="s">
        <v>984</v>
      </c>
      <c r="C1442" s="257" t="s">
        <v>221</v>
      </c>
      <c r="D1442" s="251" t="s">
        <v>738</v>
      </c>
      <c r="E1442" s="251" t="s">
        <v>283</v>
      </c>
      <c r="F1442" s="251" t="s">
        <v>268</v>
      </c>
      <c r="G1442" s="251">
        <v>504264</v>
      </c>
      <c r="H1442" s="251">
        <v>4788975</v>
      </c>
      <c r="I1442" s="184" t="e">
        <f>VLOOKUP(LEFT(C1442,6),#REF!,3,0)</f>
        <v>#REF!</v>
      </c>
    </row>
    <row r="1443" spans="1:9" ht="13.2" x14ac:dyDescent="0.25">
      <c r="A1443" s="176">
        <f t="shared" si="25"/>
        <v>4815450.5222586393</v>
      </c>
      <c r="B1443" s="251" t="s">
        <v>984</v>
      </c>
      <c r="C1443" s="257" t="s">
        <v>222</v>
      </c>
      <c r="D1443" s="251" t="s">
        <v>738</v>
      </c>
      <c r="E1443" s="251" t="s">
        <v>283</v>
      </c>
      <c r="F1443" s="251" t="s">
        <v>268</v>
      </c>
      <c r="G1443" s="251">
        <v>504264</v>
      </c>
      <c r="H1443" s="251">
        <v>4788975</v>
      </c>
      <c r="I1443" s="184" t="e">
        <f>VLOOKUP(LEFT(C1443,6),#REF!,3,0)</f>
        <v>#REF!</v>
      </c>
    </row>
    <row r="1444" spans="1:9" ht="13.2" x14ac:dyDescent="0.25">
      <c r="A1444" s="176">
        <f t="shared" si="25"/>
        <v>4815450.5222586393</v>
      </c>
      <c r="B1444" s="251" t="s">
        <v>984</v>
      </c>
      <c r="C1444" s="257" t="s">
        <v>223</v>
      </c>
      <c r="D1444" s="251" t="s">
        <v>738</v>
      </c>
      <c r="E1444" s="251" t="s">
        <v>283</v>
      </c>
      <c r="F1444" s="251" t="s">
        <v>268</v>
      </c>
      <c r="G1444" s="251">
        <v>504264</v>
      </c>
      <c r="H1444" s="251">
        <v>4788975</v>
      </c>
      <c r="I1444" s="184" t="e">
        <f>VLOOKUP(LEFT(C1444,6),#REF!,3,0)</f>
        <v>#REF!</v>
      </c>
    </row>
    <row r="1445" spans="1:9" ht="13.2" x14ac:dyDescent="0.25">
      <c r="A1445" s="176">
        <f t="shared" si="25"/>
        <v>4815450.5222586393</v>
      </c>
      <c r="B1445" s="251" t="s">
        <v>984</v>
      </c>
      <c r="C1445" s="257" t="s">
        <v>224</v>
      </c>
      <c r="D1445" s="251" t="s">
        <v>738</v>
      </c>
      <c r="E1445" s="251" t="s">
        <v>283</v>
      </c>
      <c r="F1445" s="251" t="s">
        <v>268</v>
      </c>
      <c r="G1445" s="251">
        <v>504264</v>
      </c>
      <c r="H1445" s="251">
        <v>4788975</v>
      </c>
      <c r="I1445" s="184" t="e">
        <f>VLOOKUP(LEFT(C1445,6),#REF!,3,0)</f>
        <v>#REF!</v>
      </c>
    </row>
    <row r="1446" spans="1:9" ht="13.2" x14ac:dyDescent="0.25">
      <c r="A1446" s="176">
        <f t="shared" si="25"/>
        <v>4815450.5222586393</v>
      </c>
      <c r="B1446" s="251" t="s">
        <v>984</v>
      </c>
      <c r="C1446" s="257" t="s">
        <v>225</v>
      </c>
      <c r="D1446" s="251" t="s">
        <v>738</v>
      </c>
      <c r="E1446" s="251" t="s">
        <v>283</v>
      </c>
      <c r="F1446" s="251" t="s">
        <v>268</v>
      </c>
      <c r="G1446" s="251">
        <v>504264</v>
      </c>
      <c r="H1446" s="251">
        <v>4788975</v>
      </c>
      <c r="I1446" s="184" t="e">
        <f>VLOOKUP(LEFT(C1446,6),#REF!,3,0)</f>
        <v>#REF!</v>
      </c>
    </row>
    <row r="1447" spans="1:9" ht="13.2" x14ac:dyDescent="0.25">
      <c r="A1447" s="176">
        <f t="shared" si="25"/>
        <v>4815450.5222586393</v>
      </c>
      <c r="B1447" s="251" t="s">
        <v>984</v>
      </c>
      <c r="C1447" s="257" t="s">
        <v>226</v>
      </c>
      <c r="D1447" s="251" t="s">
        <v>738</v>
      </c>
      <c r="E1447" s="251" t="s">
        <v>283</v>
      </c>
      <c r="F1447" s="251" t="s">
        <v>268</v>
      </c>
      <c r="G1447" s="251">
        <v>504264</v>
      </c>
      <c r="H1447" s="251">
        <v>4788975</v>
      </c>
      <c r="I1447" s="184" t="e">
        <f>VLOOKUP(LEFT(C1447,6),#REF!,3,0)</f>
        <v>#REF!</v>
      </c>
    </row>
    <row r="1448" spans="1:9" ht="13.2" x14ac:dyDescent="0.25">
      <c r="A1448" s="176">
        <f t="shared" si="25"/>
        <v>4815450.5222586393</v>
      </c>
      <c r="B1448" s="251" t="s">
        <v>984</v>
      </c>
      <c r="C1448" s="257" t="s">
        <v>390</v>
      </c>
      <c r="D1448" s="251" t="s">
        <v>738</v>
      </c>
      <c r="E1448" s="251" t="s">
        <v>283</v>
      </c>
      <c r="F1448" s="251" t="s">
        <v>268</v>
      </c>
      <c r="G1448" s="251">
        <v>504264</v>
      </c>
      <c r="H1448" s="251">
        <v>4788975</v>
      </c>
      <c r="I1448" s="184" t="e">
        <f>VLOOKUP(LEFT(C1448,6),#REF!,3,0)</f>
        <v>#REF!</v>
      </c>
    </row>
    <row r="1449" spans="1:9" ht="13.2" x14ac:dyDescent="0.25">
      <c r="A1449" s="176">
        <f t="shared" si="25"/>
        <v>4815450.5222586393</v>
      </c>
      <c r="B1449" s="251" t="s">
        <v>984</v>
      </c>
      <c r="C1449" s="257" t="s">
        <v>365</v>
      </c>
      <c r="D1449" s="251" t="s">
        <v>738</v>
      </c>
      <c r="E1449" s="251" t="s">
        <v>283</v>
      </c>
      <c r="F1449" s="251" t="s">
        <v>268</v>
      </c>
      <c r="G1449" s="251">
        <v>504264</v>
      </c>
      <c r="H1449" s="251">
        <v>4788975</v>
      </c>
      <c r="I1449" s="184" t="e">
        <f>VLOOKUP(LEFT(C1449,6),#REF!,3,0)</f>
        <v>#REF!</v>
      </c>
    </row>
    <row r="1450" spans="1:9" ht="13.2" x14ac:dyDescent="0.25">
      <c r="A1450" s="176">
        <f t="shared" si="25"/>
        <v>4815450.5222586393</v>
      </c>
      <c r="B1450" s="251" t="s">
        <v>984</v>
      </c>
      <c r="C1450" s="257" t="s">
        <v>366</v>
      </c>
      <c r="D1450" s="251" t="s">
        <v>738</v>
      </c>
      <c r="E1450" s="251" t="s">
        <v>283</v>
      </c>
      <c r="F1450" s="251" t="s">
        <v>268</v>
      </c>
      <c r="G1450" s="251">
        <v>504264</v>
      </c>
      <c r="H1450" s="251">
        <v>4788975</v>
      </c>
      <c r="I1450" s="184" t="e">
        <f>VLOOKUP(LEFT(C1450,6),#REF!,3,0)</f>
        <v>#REF!</v>
      </c>
    </row>
    <row r="1451" spans="1:9" ht="13.2" x14ac:dyDescent="0.25">
      <c r="A1451" s="176">
        <f t="shared" si="25"/>
        <v>4815450.5222586393</v>
      </c>
      <c r="B1451" s="251" t="s">
        <v>984</v>
      </c>
      <c r="C1451" s="257" t="s">
        <v>380</v>
      </c>
      <c r="D1451" s="251" t="s">
        <v>738</v>
      </c>
      <c r="E1451" s="251" t="s">
        <v>283</v>
      </c>
      <c r="F1451" s="251" t="s">
        <v>268</v>
      </c>
      <c r="G1451" s="251">
        <v>504264</v>
      </c>
      <c r="H1451" s="251">
        <v>4788975</v>
      </c>
      <c r="I1451" s="184" t="e">
        <f>VLOOKUP(LEFT(C1451,6),#REF!,3,0)</f>
        <v>#REF!</v>
      </c>
    </row>
    <row r="1452" spans="1:9" ht="13.2" x14ac:dyDescent="0.25">
      <c r="A1452" s="176">
        <f t="shared" si="25"/>
        <v>4815450.5222586393</v>
      </c>
      <c r="B1452" s="251" t="s">
        <v>984</v>
      </c>
      <c r="C1452" s="257" t="s">
        <v>381</v>
      </c>
      <c r="D1452" s="251" t="s">
        <v>738</v>
      </c>
      <c r="E1452" s="251" t="s">
        <v>283</v>
      </c>
      <c r="F1452" s="251" t="s">
        <v>268</v>
      </c>
      <c r="G1452" s="251">
        <v>504264</v>
      </c>
      <c r="H1452" s="251">
        <v>4788975</v>
      </c>
      <c r="I1452" s="184" t="e">
        <f>VLOOKUP(LEFT(C1452,6),#REF!,3,0)</f>
        <v>#REF!</v>
      </c>
    </row>
    <row r="1453" spans="1:9" ht="13.2" x14ac:dyDescent="0.25">
      <c r="A1453" s="176">
        <f t="shared" si="25"/>
        <v>4815450.5222586393</v>
      </c>
      <c r="B1453" s="251" t="s">
        <v>984</v>
      </c>
      <c r="C1453" s="257" t="s">
        <v>367</v>
      </c>
      <c r="D1453" s="251" t="s">
        <v>738</v>
      </c>
      <c r="E1453" s="251" t="s">
        <v>283</v>
      </c>
      <c r="F1453" s="251" t="s">
        <v>268</v>
      </c>
      <c r="G1453" s="251">
        <v>504264</v>
      </c>
      <c r="H1453" s="251">
        <v>4788975</v>
      </c>
      <c r="I1453" s="184" t="e">
        <f>VLOOKUP(LEFT(C1453,6),#REF!,3,0)</f>
        <v>#REF!</v>
      </c>
    </row>
    <row r="1454" spans="1:9" ht="13.2" x14ac:dyDescent="0.25">
      <c r="A1454" s="176">
        <f t="shared" si="25"/>
        <v>4821742.5402575154</v>
      </c>
      <c r="B1454" s="251" t="s">
        <v>985</v>
      </c>
      <c r="C1454" s="257" t="s">
        <v>398</v>
      </c>
      <c r="D1454" s="250" t="s">
        <v>739</v>
      </c>
      <c r="E1454" s="251" t="s">
        <v>293</v>
      </c>
      <c r="F1454" s="251" t="s">
        <v>268</v>
      </c>
      <c r="G1454" s="251">
        <v>494873</v>
      </c>
      <c r="H1454" s="251">
        <v>4796280</v>
      </c>
      <c r="I1454" s="184" t="e">
        <f>VLOOKUP(LEFT(C1454,6),#REF!,3,0)</f>
        <v>#REF!</v>
      </c>
    </row>
    <row r="1455" spans="1:9" ht="13.2" x14ac:dyDescent="0.25">
      <c r="A1455" s="176">
        <f t="shared" si="25"/>
        <v>4821742.5402575154</v>
      </c>
      <c r="B1455" s="251" t="s">
        <v>985</v>
      </c>
      <c r="C1455" s="257" t="s">
        <v>418</v>
      </c>
      <c r="D1455" s="250" t="s">
        <v>739</v>
      </c>
      <c r="E1455" s="251" t="s">
        <v>293</v>
      </c>
      <c r="F1455" s="251" t="s">
        <v>268</v>
      </c>
      <c r="G1455" s="251">
        <v>494873</v>
      </c>
      <c r="H1455" s="251">
        <v>4796280</v>
      </c>
      <c r="I1455" s="184" t="e">
        <f>VLOOKUP(LEFT(C1455,6),#REF!,3,0)</f>
        <v>#REF!</v>
      </c>
    </row>
    <row r="1456" spans="1:9" ht="13.2" x14ac:dyDescent="0.25">
      <c r="A1456" s="176">
        <f t="shared" si="25"/>
        <v>4821742.5402575154</v>
      </c>
      <c r="B1456" s="251" t="s">
        <v>985</v>
      </c>
      <c r="C1456" s="257" t="s">
        <v>360</v>
      </c>
      <c r="D1456" s="250" t="s">
        <v>739</v>
      </c>
      <c r="E1456" s="251" t="s">
        <v>293</v>
      </c>
      <c r="F1456" s="251" t="s">
        <v>268</v>
      </c>
      <c r="G1456" s="251">
        <v>494873</v>
      </c>
      <c r="H1456" s="251">
        <v>4796280</v>
      </c>
      <c r="I1456" s="184" t="e">
        <f>VLOOKUP(LEFT(C1456,6),#REF!,3,0)</f>
        <v>#REF!</v>
      </c>
    </row>
    <row r="1457" spans="1:9" ht="13.2" x14ac:dyDescent="0.25">
      <c r="A1457" s="176">
        <f t="shared" si="25"/>
        <v>4821742.5402575154</v>
      </c>
      <c r="B1457" s="251" t="s">
        <v>985</v>
      </c>
      <c r="C1457" s="257" t="s">
        <v>432</v>
      </c>
      <c r="D1457" s="250" t="s">
        <v>739</v>
      </c>
      <c r="E1457" s="251" t="s">
        <v>293</v>
      </c>
      <c r="F1457" s="251" t="s">
        <v>268</v>
      </c>
      <c r="G1457" s="251">
        <v>494873</v>
      </c>
      <c r="H1457" s="251">
        <v>4796280</v>
      </c>
      <c r="I1457" s="184" t="e">
        <f>VLOOKUP(LEFT(C1457,6),#REF!,3,0)</f>
        <v>#REF!</v>
      </c>
    </row>
    <row r="1458" spans="1:9" ht="13.2" x14ac:dyDescent="0.25">
      <c r="A1458" s="176">
        <f t="shared" si="25"/>
        <v>4821742.5402575154</v>
      </c>
      <c r="B1458" s="251" t="s">
        <v>985</v>
      </c>
      <c r="C1458" s="257" t="s">
        <v>433</v>
      </c>
      <c r="D1458" s="250" t="s">
        <v>739</v>
      </c>
      <c r="E1458" s="251" t="s">
        <v>293</v>
      </c>
      <c r="F1458" s="251" t="s">
        <v>268</v>
      </c>
      <c r="G1458" s="251">
        <v>494873</v>
      </c>
      <c r="H1458" s="251">
        <v>4796280</v>
      </c>
      <c r="I1458" s="184" t="e">
        <f>VLOOKUP(LEFT(C1458,6),#REF!,3,0)</f>
        <v>#REF!</v>
      </c>
    </row>
    <row r="1459" spans="1:9" ht="13.2" x14ac:dyDescent="0.25">
      <c r="A1459" s="176">
        <f t="shared" si="25"/>
        <v>4821742.5402575154</v>
      </c>
      <c r="B1459" s="251" t="s">
        <v>985</v>
      </c>
      <c r="C1459" s="257" t="s">
        <v>434</v>
      </c>
      <c r="D1459" s="250" t="s">
        <v>739</v>
      </c>
      <c r="E1459" s="251" t="s">
        <v>293</v>
      </c>
      <c r="F1459" s="251" t="s">
        <v>268</v>
      </c>
      <c r="G1459" s="251">
        <v>494873</v>
      </c>
      <c r="H1459" s="251">
        <v>4796280</v>
      </c>
      <c r="I1459" s="184" t="e">
        <f>VLOOKUP(LEFT(C1459,6),#REF!,3,0)</f>
        <v>#REF!</v>
      </c>
    </row>
    <row r="1460" spans="1:9" ht="13.2" x14ac:dyDescent="0.25">
      <c r="A1460" s="176">
        <f t="shared" si="25"/>
        <v>4821742.5402575154</v>
      </c>
      <c r="B1460" s="251" t="s">
        <v>985</v>
      </c>
      <c r="C1460" s="257" t="s">
        <v>437</v>
      </c>
      <c r="D1460" s="250" t="s">
        <v>739</v>
      </c>
      <c r="E1460" s="251" t="s">
        <v>293</v>
      </c>
      <c r="F1460" s="251" t="s">
        <v>268</v>
      </c>
      <c r="G1460" s="251">
        <v>494873</v>
      </c>
      <c r="H1460" s="251">
        <v>4796280</v>
      </c>
      <c r="I1460" s="184" t="e">
        <f>VLOOKUP(LEFT(C1460,6),#REF!,3,0)</f>
        <v>#REF!</v>
      </c>
    </row>
    <row r="1461" spans="1:9" ht="13.2" x14ac:dyDescent="0.25">
      <c r="A1461" s="176">
        <f t="shared" si="25"/>
        <v>4821742.5402575154</v>
      </c>
      <c r="B1461" s="251" t="s">
        <v>985</v>
      </c>
      <c r="C1461" s="257" t="s">
        <v>364</v>
      </c>
      <c r="D1461" s="250" t="s">
        <v>739</v>
      </c>
      <c r="E1461" s="251" t="s">
        <v>293</v>
      </c>
      <c r="F1461" s="251" t="s">
        <v>268</v>
      </c>
      <c r="G1461" s="251">
        <v>494873</v>
      </c>
      <c r="H1461" s="251">
        <v>4796280</v>
      </c>
      <c r="I1461" s="184" t="e">
        <f>VLOOKUP(LEFT(C1461,6),#REF!,3,0)</f>
        <v>#REF!</v>
      </c>
    </row>
    <row r="1462" spans="1:9" ht="13.2" x14ac:dyDescent="0.25">
      <c r="A1462" s="176">
        <f t="shared" si="25"/>
        <v>4821742.5402575154</v>
      </c>
      <c r="B1462" s="251" t="s">
        <v>985</v>
      </c>
      <c r="C1462" s="257" t="s">
        <v>393</v>
      </c>
      <c r="D1462" s="250" t="s">
        <v>739</v>
      </c>
      <c r="E1462" s="251" t="s">
        <v>293</v>
      </c>
      <c r="F1462" s="251" t="s">
        <v>268</v>
      </c>
      <c r="G1462" s="251">
        <v>494873</v>
      </c>
      <c r="H1462" s="251">
        <v>4796280</v>
      </c>
      <c r="I1462" s="184" t="e">
        <f>VLOOKUP(LEFT(C1462,6),#REF!,3,0)</f>
        <v>#REF!</v>
      </c>
    </row>
    <row r="1463" spans="1:9" ht="13.2" x14ac:dyDescent="0.25">
      <c r="A1463" s="176">
        <f t="shared" si="25"/>
        <v>4821742.5402575154</v>
      </c>
      <c r="B1463" s="251" t="s">
        <v>985</v>
      </c>
      <c r="C1463" s="257" t="s">
        <v>394</v>
      </c>
      <c r="D1463" s="250" t="s">
        <v>739</v>
      </c>
      <c r="E1463" s="251" t="s">
        <v>293</v>
      </c>
      <c r="F1463" s="251" t="s">
        <v>268</v>
      </c>
      <c r="G1463" s="251">
        <v>494873</v>
      </c>
      <c r="H1463" s="251">
        <v>4796280</v>
      </c>
      <c r="I1463" s="184" t="e">
        <f>VLOOKUP(LEFT(C1463,6),#REF!,3,0)</f>
        <v>#REF!</v>
      </c>
    </row>
    <row r="1464" spans="1:9" ht="13.2" x14ac:dyDescent="0.25">
      <c r="A1464" s="176">
        <f t="shared" si="25"/>
        <v>4821742.5402575154</v>
      </c>
      <c r="B1464" s="251" t="s">
        <v>985</v>
      </c>
      <c r="C1464" s="257" t="s">
        <v>220</v>
      </c>
      <c r="D1464" s="250" t="s">
        <v>739</v>
      </c>
      <c r="E1464" s="251" t="s">
        <v>293</v>
      </c>
      <c r="F1464" s="251" t="s">
        <v>268</v>
      </c>
      <c r="G1464" s="251">
        <v>494873</v>
      </c>
      <c r="H1464" s="251">
        <v>4796280</v>
      </c>
      <c r="I1464" s="184" t="e">
        <f>VLOOKUP(LEFT(C1464,6),#REF!,3,0)</f>
        <v>#REF!</v>
      </c>
    </row>
    <row r="1465" spans="1:9" ht="13.2" x14ac:dyDescent="0.25">
      <c r="A1465" s="176">
        <f t="shared" si="25"/>
        <v>4821742.5402575154</v>
      </c>
      <c r="B1465" s="251" t="s">
        <v>985</v>
      </c>
      <c r="C1465" s="257" t="s">
        <v>221</v>
      </c>
      <c r="D1465" s="250" t="s">
        <v>739</v>
      </c>
      <c r="E1465" s="251" t="s">
        <v>293</v>
      </c>
      <c r="F1465" s="251" t="s">
        <v>268</v>
      </c>
      <c r="G1465" s="251">
        <v>494873</v>
      </c>
      <c r="H1465" s="251">
        <v>4796280</v>
      </c>
      <c r="I1465" s="184" t="e">
        <f>VLOOKUP(LEFT(C1465,6),#REF!,3,0)</f>
        <v>#REF!</v>
      </c>
    </row>
    <row r="1466" spans="1:9" ht="13.2" x14ac:dyDescent="0.25">
      <c r="A1466" s="176">
        <f t="shared" si="25"/>
        <v>4821742.5402575154</v>
      </c>
      <c r="B1466" s="251" t="s">
        <v>985</v>
      </c>
      <c r="C1466" s="257" t="s">
        <v>222</v>
      </c>
      <c r="D1466" s="250" t="s">
        <v>739</v>
      </c>
      <c r="E1466" s="251" t="s">
        <v>293</v>
      </c>
      <c r="F1466" s="251" t="s">
        <v>268</v>
      </c>
      <c r="G1466" s="251">
        <v>494873</v>
      </c>
      <c r="H1466" s="251">
        <v>4796280</v>
      </c>
      <c r="I1466" s="184" t="e">
        <f>VLOOKUP(LEFT(C1466,6),#REF!,3,0)</f>
        <v>#REF!</v>
      </c>
    </row>
    <row r="1467" spans="1:9" ht="13.2" x14ac:dyDescent="0.25">
      <c r="A1467" s="176">
        <f t="shared" si="25"/>
        <v>4821742.5402575154</v>
      </c>
      <c r="B1467" s="251" t="s">
        <v>985</v>
      </c>
      <c r="C1467" s="257" t="s">
        <v>223</v>
      </c>
      <c r="D1467" s="250" t="s">
        <v>739</v>
      </c>
      <c r="E1467" s="251" t="s">
        <v>293</v>
      </c>
      <c r="F1467" s="251" t="s">
        <v>268</v>
      </c>
      <c r="G1467" s="251">
        <v>494873</v>
      </c>
      <c r="H1467" s="251">
        <v>4796280</v>
      </c>
      <c r="I1467" s="184" t="e">
        <f>VLOOKUP(LEFT(C1467,6),#REF!,3,0)</f>
        <v>#REF!</v>
      </c>
    </row>
    <row r="1468" spans="1:9" ht="13.2" x14ac:dyDescent="0.25">
      <c r="A1468" s="176">
        <f t="shared" si="25"/>
        <v>4821742.5402575154</v>
      </c>
      <c r="B1468" s="251" t="s">
        <v>985</v>
      </c>
      <c r="C1468" s="257" t="s">
        <v>224</v>
      </c>
      <c r="D1468" s="250" t="s">
        <v>739</v>
      </c>
      <c r="E1468" s="251" t="s">
        <v>293</v>
      </c>
      <c r="F1468" s="251" t="s">
        <v>268</v>
      </c>
      <c r="G1468" s="251">
        <v>494873</v>
      </c>
      <c r="H1468" s="251">
        <v>4796280</v>
      </c>
      <c r="I1468" s="184" t="e">
        <f>VLOOKUP(LEFT(C1468,6),#REF!,3,0)</f>
        <v>#REF!</v>
      </c>
    </row>
    <row r="1469" spans="1:9" ht="13.2" x14ac:dyDescent="0.25">
      <c r="A1469" s="176">
        <f t="shared" si="25"/>
        <v>4821742.5402575154</v>
      </c>
      <c r="B1469" s="251" t="s">
        <v>985</v>
      </c>
      <c r="C1469" s="257" t="s">
        <v>225</v>
      </c>
      <c r="D1469" s="250" t="s">
        <v>739</v>
      </c>
      <c r="E1469" s="251" t="s">
        <v>293</v>
      </c>
      <c r="F1469" s="251" t="s">
        <v>268</v>
      </c>
      <c r="G1469" s="251">
        <v>494873</v>
      </c>
      <c r="H1469" s="251">
        <v>4796280</v>
      </c>
      <c r="I1469" s="184" t="e">
        <f>VLOOKUP(LEFT(C1469,6),#REF!,3,0)</f>
        <v>#REF!</v>
      </c>
    </row>
    <row r="1470" spans="1:9" ht="13.2" x14ac:dyDescent="0.25">
      <c r="A1470" s="176">
        <f t="shared" si="25"/>
        <v>4821742.5402575154</v>
      </c>
      <c r="B1470" s="251" t="s">
        <v>985</v>
      </c>
      <c r="C1470" s="257" t="s">
        <v>226</v>
      </c>
      <c r="D1470" s="250" t="s">
        <v>739</v>
      </c>
      <c r="E1470" s="251" t="s">
        <v>293</v>
      </c>
      <c r="F1470" s="251" t="s">
        <v>268</v>
      </c>
      <c r="G1470" s="251">
        <v>494873</v>
      </c>
      <c r="H1470" s="251">
        <v>4796280</v>
      </c>
      <c r="I1470" s="184" t="e">
        <f>VLOOKUP(LEFT(C1470,6),#REF!,3,0)</f>
        <v>#REF!</v>
      </c>
    </row>
    <row r="1471" spans="1:9" ht="13.2" x14ac:dyDescent="0.25">
      <c r="A1471" s="176">
        <f t="shared" si="25"/>
        <v>4821742.5402575154</v>
      </c>
      <c r="B1471" s="251" t="s">
        <v>985</v>
      </c>
      <c r="C1471" s="257" t="s">
        <v>390</v>
      </c>
      <c r="D1471" s="250" t="s">
        <v>739</v>
      </c>
      <c r="E1471" s="251" t="s">
        <v>293</v>
      </c>
      <c r="F1471" s="251" t="s">
        <v>268</v>
      </c>
      <c r="G1471" s="251">
        <v>494873</v>
      </c>
      <c r="H1471" s="251">
        <v>4796280</v>
      </c>
      <c r="I1471" s="184" t="e">
        <f>VLOOKUP(LEFT(C1471,6),#REF!,3,0)</f>
        <v>#REF!</v>
      </c>
    </row>
    <row r="1472" spans="1:9" ht="13.2" x14ac:dyDescent="0.25">
      <c r="A1472" s="176">
        <f t="shared" ref="A1472:A1535" si="26">SQRT((G1472-G$2)^2+(H1472-H$2)^2)</f>
        <v>4821742.5402575154</v>
      </c>
      <c r="B1472" s="251" t="s">
        <v>985</v>
      </c>
      <c r="C1472" s="257" t="s">
        <v>365</v>
      </c>
      <c r="D1472" s="250" t="s">
        <v>739</v>
      </c>
      <c r="E1472" s="251" t="s">
        <v>293</v>
      </c>
      <c r="F1472" s="251" t="s">
        <v>268</v>
      </c>
      <c r="G1472" s="251">
        <v>494873</v>
      </c>
      <c r="H1472" s="251">
        <v>4796280</v>
      </c>
      <c r="I1472" s="184" t="e">
        <f>VLOOKUP(LEFT(C1472,6),#REF!,3,0)</f>
        <v>#REF!</v>
      </c>
    </row>
    <row r="1473" spans="1:9" ht="13.2" x14ac:dyDescent="0.25">
      <c r="A1473" s="176">
        <f t="shared" si="26"/>
        <v>4821742.5402575154</v>
      </c>
      <c r="B1473" s="251" t="s">
        <v>985</v>
      </c>
      <c r="C1473" s="257" t="s">
        <v>366</v>
      </c>
      <c r="D1473" s="250" t="s">
        <v>739</v>
      </c>
      <c r="E1473" s="251" t="s">
        <v>293</v>
      </c>
      <c r="F1473" s="251" t="s">
        <v>268</v>
      </c>
      <c r="G1473" s="251">
        <v>494873</v>
      </c>
      <c r="H1473" s="251">
        <v>4796280</v>
      </c>
      <c r="I1473" s="184" t="e">
        <f>VLOOKUP(LEFT(C1473,6),#REF!,3,0)</f>
        <v>#REF!</v>
      </c>
    </row>
    <row r="1474" spans="1:9" ht="13.2" x14ac:dyDescent="0.25">
      <c r="A1474" s="176">
        <f t="shared" si="26"/>
        <v>4821742.5402575154</v>
      </c>
      <c r="B1474" s="251" t="s">
        <v>985</v>
      </c>
      <c r="C1474" s="257" t="s">
        <v>380</v>
      </c>
      <c r="D1474" s="250" t="s">
        <v>739</v>
      </c>
      <c r="E1474" s="251" t="s">
        <v>293</v>
      </c>
      <c r="F1474" s="251" t="s">
        <v>268</v>
      </c>
      <c r="G1474" s="251">
        <v>494873</v>
      </c>
      <c r="H1474" s="251">
        <v>4796280</v>
      </c>
      <c r="I1474" s="184" t="e">
        <f>VLOOKUP(LEFT(C1474,6),#REF!,3,0)</f>
        <v>#REF!</v>
      </c>
    </row>
    <row r="1475" spans="1:9" ht="13.2" x14ac:dyDescent="0.25">
      <c r="A1475" s="176">
        <f t="shared" si="26"/>
        <v>4821742.5402575154</v>
      </c>
      <c r="B1475" s="251" t="s">
        <v>985</v>
      </c>
      <c r="C1475" s="257" t="s">
        <v>381</v>
      </c>
      <c r="D1475" s="250" t="s">
        <v>739</v>
      </c>
      <c r="E1475" s="251" t="s">
        <v>293</v>
      </c>
      <c r="F1475" s="251" t="s">
        <v>268</v>
      </c>
      <c r="G1475" s="251">
        <v>494873</v>
      </c>
      <c r="H1475" s="251">
        <v>4796280</v>
      </c>
      <c r="I1475" s="184" t="e">
        <f>VLOOKUP(LEFT(C1475,6),#REF!,3,0)</f>
        <v>#REF!</v>
      </c>
    </row>
    <row r="1476" spans="1:9" ht="13.2" x14ac:dyDescent="0.25">
      <c r="A1476" s="176">
        <f t="shared" si="26"/>
        <v>4821742.5402575154</v>
      </c>
      <c r="B1476" s="251" t="s">
        <v>985</v>
      </c>
      <c r="C1476" s="257" t="s">
        <v>367</v>
      </c>
      <c r="D1476" s="250" t="s">
        <v>739</v>
      </c>
      <c r="E1476" s="251" t="s">
        <v>293</v>
      </c>
      <c r="F1476" s="251" t="s">
        <v>268</v>
      </c>
      <c r="G1476" s="251">
        <v>494873</v>
      </c>
      <c r="H1476" s="251">
        <v>4796280</v>
      </c>
      <c r="I1476" s="184" t="e">
        <f>VLOOKUP(LEFT(C1476,6),#REF!,3,0)</f>
        <v>#REF!</v>
      </c>
    </row>
    <row r="1477" spans="1:9" ht="13.2" x14ac:dyDescent="0.25">
      <c r="A1477" s="176">
        <f t="shared" si="26"/>
        <v>4805075.5935915308</v>
      </c>
      <c r="B1477" s="251" t="s">
        <v>986</v>
      </c>
      <c r="C1477" s="257" t="s">
        <v>399</v>
      </c>
      <c r="D1477" s="251" t="s">
        <v>740</v>
      </c>
      <c r="E1477" s="251" t="s">
        <v>741</v>
      </c>
      <c r="F1477" s="251" t="s">
        <v>268</v>
      </c>
      <c r="G1477" s="251">
        <v>534340</v>
      </c>
      <c r="H1477" s="251">
        <v>4775273</v>
      </c>
      <c r="I1477" s="184" t="e">
        <f>VLOOKUP(LEFT(C1477,6),#REF!,3,0)</f>
        <v>#REF!</v>
      </c>
    </row>
    <row r="1478" spans="1:9" ht="13.2" x14ac:dyDescent="0.25">
      <c r="A1478" s="176">
        <f t="shared" si="26"/>
        <v>4805075.5935915308</v>
      </c>
      <c r="B1478" s="251" t="s">
        <v>986</v>
      </c>
      <c r="C1478" s="257" t="s">
        <v>418</v>
      </c>
      <c r="D1478" s="251" t="s">
        <v>740</v>
      </c>
      <c r="E1478" s="251" t="s">
        <v>741</v>
      </c>
      <c r="F1478" s="251" t="s">
        <v>268</v>
      </c>
      <c r="G1478" s="251">
        <v>534340</v>
      </c>
      <c r="H1478" s="251">
        <v>4775273</v>
      </c>
      <c r="I1478" s="184" t="e">
        <f>VLOOKUP(LEFT(C1478,6),#REF!,3,0)</f>
        <v>#REF!</v>
      </c>
    </row>
    <row r="1479" spans="1:9" ht="13.2" x14ac:dyDescent="0.25">
      <c r="A1479" s="176">
        <f t="shared" si="26"/>
        <v>4805075.5935915308</v>
      </c>
      <c r="B1479" s="251" t="s">
        <v>986</v>
      </c>
      <c r="C1479" s="257" t="s">
        <v>360</v>
      </c>
      <c r="D1479" s="251" t="s">
        <v>740</v>
      </c>
      <c r="E1479" s="251" t="s">
        <v>741</v>
      </c>
      <c r="F1479" s="251" t="s">
        <v>268</v>
      </c>
      <c r="G1479" s="251">
        <v>534340</v>
      </c>
      <c r="H1479" s="251">
        <v>4775273</v>
      </c>
      <c r="I1479" s="184" t="e">
        <f>VLOOKUP(LEFT(C1479,6),#REF!,3,0)</f>
        <v>#REF!</v>
      </c>
    </row>
    <row r="1480" spans="1:9" ht="13.2" x14ac:dyDescent="0.25">
      <c r="A1480" s="176">
        <f t="shared" si="26"/>
        <v>4805075.5935915308</v>
      </c>
      <c r="B1480" s="251" t="s">
        <v>986</v>
      </c>
      <c r="C1480" s="257" t="s">
        <v>432</v>
      </c>
      <c r="D1480" s="251" t="s">
        <v>740</v>
      </c>
      <c r="E1480" s="251" t="s">
        <v>741</v>
      </c>
      <c r="F1480" s="251" t="s">
        <v>268</v>
      </c>
      <c r="G1480" s="251">
        <v>534340</v>
      </c>
      <c r="H1480" s="251">
        <v>4775273</v>
      </c>
      <c r="I1480" s="184" t="e">
        <f>VLOOKUP(LEFT(C1480,6),#REF!,3,0)</f>
        <v>#REF!</v>
      </c>
    </row>
    <row r="1481" spans="1:9" ht="13.2" x14ac:dyDescent="0.25">
      <c r="A1481" s="176">
        <f t="shared" si="26"/>
        <v>4805075.5935915308</v>
      </c>
      <c r="B1481" s="251" t="s">
        <v>986</v>
      </c>
      <c r="C1481" s="257" t="s">
        <v>363</v>
      </c>
      <c r="D1481" s="251" t="s">
        <v>740</v>
      </c>
      <c r="E1481" s="251" t="s">
        <v>741</v>
      </c>
      <c r="F1481" s="251" t="s">
        <v>268</v>
      </c>
      <c r="G1481" s="251">
        <v>534340</v>
      </c>
      <c r="H1481" s="251">
        <v>4775273</v>
      </c>
      <c r="I1481" s="184" t="e">
        <f>VLOOKUP(LEFT(C1481,6),#REF!,3,0)</f>
        <v>#REF!</v>
      </c>
    </row>
    <row r="1482" spans="1:9" ht="13.2" x14ac:dyDescent="0.25">
      <c r="A1482" s="176">
        <f t="shared" si="26"/>
        <v>4805075.5935915308</v>
      </c>
      <c r="B1482" s="251" t="s">
        <v>986</v>
      </c>
      <c r="C1482" s="257" t="s">
        <v>437</v>
      </c>
      <c r="D1482" s="251" t="s">
        <v>740</v>
      </c>
      <c r="E1482" s="251" t="s">
        <v>741</v>
      </c>
      <c r="F1482" s="251" t="s">
        <v>268</v>
      </c>
      <c r="G1482" s="251">
        <v>534340</v>
      </c>
      <c r="H1482" s="251">
        <v>4775273</v>
      </c>
      <c r="I1482" s="184" t="e">
        <f>VLOOKUP(LEFT(C1482,6),#REF!,3,0)</f>
        <v>#REF!</v>
      </c>
    </row>
    <row r="1483" spans="1:9" ht="13.2" x14ac:dyDescent="0.25">
      <c r="A1483" s="176">
        <f t="shared" si="26"/>
        <v>4805075.5935915308</v>
      </c>
      <c r="B1483" s="251" t="s">
        <v>986</v>
      </c>
      <c r="C1483" s="257" t="s">
        <v>364</v>
      </c>
      <c r="D1483" s="251" t="s">
        <v>740</v>
      </c>
      <c r="E1483" s="251" t="s">
        <v>741</v>
      </c>
      <c r="F1483" s="251" t="s">
        <v>268</v>
      </c>
      <c r="G1483" s="251">
        <v>534340</v>
      </c>
      <c r="H1483" s="251">
        <v>4775273</v>
      </c>
      <c r="I1483" s="184" t="e">
        <f>VLOOKUP(LEFT(C1483,6),#REF!,3,0)</f>
        <v>#REF!</v>
      </c>
    </row>
    <row r="1484" spans="1:9" ht="13.2" x14ac:dyDescent="0.25">
      <c r="A1484" s="176">
        <f t="shared" si="26"/>
        <v>4805075.5935915308</v>
      </c>
      <c r="B1484" s="251" t="s">
        <v>986</v>
      </c>
      <c r="C1484" s="257" t="s">
        <v>440</v>
      </c>
      <c r="D1484" s="251" t="s">
        <v>740</v>
      </c>
      <c r="E1484" s="251" t="s">
        <v>741</v>
      </c>
      <c r="F1484" s="251" t="s">
        <v>268</v>
      </c>
      <c r="G1484" s="251">
        <v>534340</v>
      </c>
      <c r="H1484" s="251">
        <v>4775273</v>
      </c>
      <c r="I1484" s="184" t="e">
        <f>VLOOKUP(LEFT(C1484,6),#REF!,3,0)</f>
        <v>#REF!</v>
      </c>
    </row>
    <row r="1485" spans="1:9" ht="13.2" x14ac:dyDescent="0.25">
      <c r="A1485" s="176">
        <f t="shared" si="26"/>
        <v>4805075.5935915308</v>
      </c>
      <c r="B1485" s="251" t="s">
        <v>986</v>
      </c>
      <c r="C1485" s="257" t="s">
        <v>393</v>
      </c>
      <c r="D1485" s="251" t="s">
        <v>740</v>
      </c>
      <c r="E1485" s="251" t="s">
        <v>741</v>
      </c>
      <c r="F1485" s="251" t="s">
        <v>268</v>
      </c>
      <c r="G1485" s="251">
        <v>534340</v>
      </c>
      <c r="H1485" s="251">
        <v>4775273</v>
      </c>
      <c r="I1485" s="184" t="e">
        <f>VLOOKUP(LEFT(C1485,6),#REF!,3,0)</f>
        <v>#REF!</v>
      </c>
    </row>
    <row r="1486" spans="1:9" ht="13.2" x14ac:dyDescent="0.25">
      <c r="A1486" s="176">
        <f t="shared" si="26"/>
        <v>4805075.5935915308</v>
      </c>
      <c r="B1486" s="251" t="s">
        <v>986</v>
      </c>
      <c r="C1486" s="257" t="s">
        <v>391</v>
      </c>
      <c r="D1486" s="251" t="s">
        <v>740</v>
      </c>
      <c r="E1486" s="251" t="s">
        <v>741</v>
      </c>
      <c r="F1486" s="251" t="s">
        <v>268</v>
      </c>
      <c r="G1486" s="251">
        <v>534340</v>
      </c>
      <c r="H1486" s="251">
        <v>4775273</v>
      </c>
      <c r="I1486" s="184" t="e">
        <f>VLOOKUP(LEFT(C1486,6),#REF!,3,0)</f>
        <v>#REF!</v>
      </c>
    </row>
    <row r="1487" spans="1:9" ht="13.2" x14ac:dyDescent="0.25">
      <c r="A1487" s="176">
        <f t="shared" si="26"/>
        <v>4805075.5935915308</v>
      </c>
      <c r="B1487" s="251" t="s">
        <v>986</v>
      </c>
      <c r="C1487" s="257" t="s">
        <v>392</v>
      </c>
      <c r="D1487" s="251" t="s">
        <v>740</v>
      </c>
      <c r="E1487" s="251" t="s">
        <v>741</v>
      </c>
      <c r="F1487" s="251" t="s">
        <v>268</v>
      </c>
      <c r="G1487" s="251">
        <v>534340</v>
      </c>
      <c r="H1487" s="251">
        <v>4775273</v>
      </c>
      <c r="I1487" s="184" t="e">
        <f>VLOOKUP(LEFT(C1487,6),#REF!,3,0)</f>
        <v>#REF!</v>
      </c>
    </row>
    <row r="1488" spans="1:9" ht="13.2" x14ac:dyDescent="0.25">
      <c r="A1488" s="176">
        <f t="shared" si="26"/>
        <v>4805075.5935915308</v>
      </c>
      <c r="B1488" s="251" t="s">
        <v>986</v>
      </c>
      <c r="C1488" s="257" t="s">
        <v>224</v>
      </c>
      <c r="D1488" s="251" t="s">
        <v>740</v>
      </c>
      <c r="E1488" s="251" t="s">
        <v>741</v>
      </c>
      <c r="F1488" s="251" t="s">
        <v>268</v>
      </c>
      <c r="G1488" s="251">
        <v>534340</v>
      </c>
      <c r="H1488" s="251">
        <v>4775273</v>
      </c>
      <c r="I1488" s="184" t="e">
        <f>VLOOKUP(LEFT(C1488,6),#REF!,3,0)</f>
        <v>#REF!</v>
      </c>
    </row>
    <row r="1489" spans="1:9" ht="13.2" x14ac:dyDescent="0.25">
      <c r="A1489" s="176">
        <f t="shared" si="26"/>
        <v>4805075.5935915308</v>
      </c>
      <c r="B1489" s="251" t="s">
        <v>986</v>
      </c>
      <c r="C1489" s="257" t="s">
        <v>226</v>
      </c>
      <c r="D1489" s="251" t="s">
        <v>740</v>
      </c>
      <c r="E1489" s="251" t="s">
        <v>741</v>
      </c>
      <c r="F1489" s="251" t="s">
        <v>268</v>
      </c>
      <c r="G1489" s="251">
        <v>534340</v>
      </c>
      <c r="H1489" s="251">
        <v>4775273</v>
      </c>
      <c r="I1489" s="184" t="e">
        <f>VLOOKUP(LEFT(C1489,6),#REF!,3,0)</f>
        <v>#REF!</v>
      </c>
    </row>
    <row r="1490" spans="1:9" ht="13.2" x14ac:dyDescent="0.25">
      <c r="A1490" s="176">
        <f t="shared" si="26"/>
        <v>4805075.5935915308</v>
      </c>
      <c r="B1490" s="251" t="s">
        <v>986</v>
      </c>
      <c r="C1490" s="257" t="s">
        <v>390</v>
      </c>
      <c r="D1490" s="251" t="s">
        <v>740</v>
      </c>
      <c r="E1490" s="251" t="s">
        <v>741</v>
      </c>
      <c r="F1490" s="251" t="s">
        <v>268</v>
      </c>
      <c r="G1490" s="251">
        <v>534340</v>
      </c>
      <c r="H1490" s="251">
        <v>4775273</v>
      </c>
      <c r="I1490" s="184" t="e">
        <f>VLOOKUP(LEFT(C1490,6),#REF!,3,0)</f>
        <v>#REF!</v>
      </c>
    </row>
    <row r="1491" spans="1:9" ht="13.2" x14ac:dyDescent="0.25">
      <c r="A1491" s="176">
        <f t="shared" si="26"/>
        <v>4805075.5935915308</v>
      </c>
      <c r="B1491" s="251" t="s">
        <v>986</v>
      </c>
      <c r="C1491" s="257" t="s">
        <v>365</v>
      </c>
      <c r="D1491" s="251" t="s">
        <v>740</v>
      </c>
      <c r="E1491" s="251" t="s">
        <v>741</v>
      </c>
      <c r="F1491" s="251" t="s">
        <v>268</v>
      </c>
      <c r="G1491" s="251">
        <v>534340</v>
      </c>
      <c r="H1491" s="251">
        <v>4775273</v>
      </c>
      <c r="I1491" s="184" t="e">
        <f>VLOOKUP(LEFT(C1491,6),#REF!,3,0)</f>
        <v>#REF!</v>
      </c>
    </row>
    <row r="1492" spans="1:9" ht="13.2" x14ac:dyDescent="0.25">
      <c r="A1492" s="176">
        <f t="shared" si="26"/>
        <v>4805075.5935915308</v>
      </c>
      <c r="B1492" s="251" t="s">
        <v>986</v>
      </c>
      <c r="C1492" s="257" t="s">
        <v>380</v>
      </c>
      <c r="D1492" s="251" t="s">
        <v>740</v>
      </c>
      <c r="E1492" s="251" t="s">
        <v>741</v>
      </c>
      <c r="F1492" s="251" t="s">
        <v>268</v>
      </c>
      <c r="G1492" s="251">
        <v>534340</v>
      </c>
      <c r="H1492" s="251">
        <v>4775273</v>
      </c>
      <c r="I1492" s="184" t="e">
        <f>VLOOKUP(LEFT(C1492,6),#REF!,3,0)</f>
        <v>#REF!</v>
      </c>
    </row>
    <row r="1493" spans="1:9" ht="13.2" x14ac:dyDescent="0.25">
      <c r="A1493" s="176">
        <f t="shared" si="26"/>
        <v>4805075.5935915308</v>
      </c>
      <c r="B1493" s="251" t="s">
        <v>986</v>
      </c>
      <c r="C1493" s="257" t="s">
        <v>367</v>
      </c>
      <c r="D1493" s="251" t="s">
        <v>740</v>
      </c>
      <c r="E1493" s="251" t="s">
        <v>741</v>
      </c>
      <c r="F1493" s="251" t="s">
        <v>268</v>
      </c>
      <c r="G1493" s="251">
        <v>534340</v>
      </c>
      <c r="H1493" s="251">
        <v>4775273</v>
      </c>
      <c r="I1493" s="184" t="e">
        <f>VLOOKUP(LEFT(C1493,6),#REF!,3,0)</f>
        <v>#REF!</v>
      </c>
    </row>
    <row r="1494" spans="1:9" ht="13.2" x14ac:dyDescent="0.25">
      <c r="A1494" s="176">
        <f t="shared" si="26"/>
        <v>4812591.6482478548</v>
      </c>
      <c r="B1494" s="251" t="s">
        <v>987</v>
      </c>
      <c r="C1494" s="257" t="s">
        <v>399</v>
      </c>
      <c r="D1494" s="251" t="s">
        <v>742</v>
      </c>
      <c r="E1494" s="251" t="s">
        <v>322</v>
      </c>
      <c r="F1494" s="251" t="s">
        <v>268</v>
      </c>
      <c r="G1494" s="251">
        <v>509056</v>
      </c>
      <c r="H1494" s="251">
        <v>4785593</v>
      </c>
      <c r="I1494" s="184" t="e">
        <f>VLOOKUP(LEFT(C1494,6),#REF!,3,0)</f>
        <v>#REF!</v>
      </c>
    </row>
    <row r="1495" spans="1:9" ht="13.2" x14ac:dyDescent="0.25">
      <c r="A1495" s="176">
        <f t="shared" si="26"/>
        <v>4812591.6482478548</v>
      </c>
      <c r="B1495" s="251" t="s">
        <v>987</v>
      </c>
      <c r="C1495" s="257" t="s">
        <v>418</v>
      </c>
      <c r="D1495" s="251" t="s">
        <v>742</v>
      </c>
      <c r="E1495" s="251" t="s">
        <v>322</v>
      </c>
      <c r="F1495" s="251" t="s">
        <v>268</v>
      </c>
      <c r="G1495" s="251">
        <v>509056</v>
      </c>
      <c r="H1495" s="251">
        <v>4785593</v>
      </c>
      <c r="I1495" s="184" t="e">
        <f>VLOOKUP(LEFT(C1495,6),#REF!,3,0)</f>
        <v>#REF!</v>
      </c>
    </row>
    <row r="1496" spans="1:9" ht="13.2" x14ac:dyDescent="0.25">
      <c r="A1496" s="176">
        <f t="shared" si="26"/>
        <v>4812591.6482478548</v>
      </c>
      <c r="B1496" s="251" t="s">
        <v>987</v>
      </c>
      <c r="C1496" s="257" t="s">
        <v>420</v>
      </c>
      <c r="D1496" s="251" t="s">
        <v>742</v>
      </c>
      <c r="E1496" s="251" t="s">
        <v>322</v>
      </c>
      <c r="F1496" s="251" t="s">
        <v>268</v>
      </c>
      <c r="G1496" s="251">
        <v>509056</v>
      </c>
      <c r="H1496" s="251">
        <v>4785593</v>
      </c>
      <c r="I1496" s="184" t="e">
        <f>VLOOKUP(LEFT(C1496,6),#REF!,3,0)</f>
        <v>#REF!</v>
      </c>
    </row>
    <row r="1497" spans="1:9" ht="13.2" x14ac:dyDescent="0.25">
      <c r="A1497" s="176">
        <f t="shared" si="26"/>
        <v>4812591.6482478548</v>
      </c>
      <c r="B1497" s="251" t="s">
        <v>987</v>
      </c>
      <c r="C1497" s="257" t="s">
        <v>432</v>
      </c>
      <c r="D1497" s="251" t="s">
        <v>742</v>
      </c>
      <c r="E1497" s="251" t="s">
        <v>322</v>
      </c>
      <c r="F1497" s="251" t="s">
        <v>268</v>
      </c>
      <c r="G1497" s="251">
        <v>509056</v>
      </c>
      <c r="H1497" s="251">
        <v>4785593</v>
      </c>
      <c r="I1497" s="184" t="e">
        <f>VLOOKUP(LEFT(C1497,6),#REF!,3,0)</f>
        <v>#REF!</v>
      </c>
    </row>
    <row r="1498" spans="1:9" ht="13.2" x14ac:dyDescent="0.25">
      <c r="A1498" s="176">
        <f t="shared" si="26"/>
        <v>4812591.6482478548</v>
      </c>
      <c r="B1498" s="251" t="s">
        <v>987</v>
      </c>
      <c r="C1498" s="257" t="s">
        <v>433</v>
      </c>
      <c r="D1498" s="251" t="s">
        <v>742</v>
      </c>
      <c r="E1498" s="251" t="s">
        <v>322</v>
      </c>
      <c r="F1498" s="251" t="s">
        <v>268</v>
      </c>
      <c r="G1498" s="251">
        <v>509056</v>
      </c>
      <c r="H1498" s="251">
        <v>4785593</v>
      </c>
      <c r="I1498" s="184" t="e">
        <f>VLOOKUP(LEFT(C1498,6),#REF!,3,0)</f>
        <v>#REF!</v>
      </c>
    </row>
    <row r="1499" spans="1:9" ht="13.2" x14ac:dyDescent="0.25">
      <c r="A1499" s="176">
        <f t="shared" si="26"/>
        <v>4812591.6482478548</v>
      </c>
      <c r="B1499" s="251" t="s">
        <v>987</v>
      </c>
      <c r="C1499" s="257" t="s">
        <v>434</v>
      </c>
      <c r="D1499" s="251" t="s">
        <v>742</v>
      </c>
      <c r="E1499" s="251" t="s">
        <v>322</v>
      </c>
      <c r="F1499" s="251" t="s">
        <v>268</v>
      </c>
      <c r="G1499" s="251">
        <v>509056</v>
      </c>
      <c r="H1499" s="251">
        <v>4785593</v>
      </c>
      <c r="I1499" s="184" t="e">
        <f>VLOOKUP(LEFT(C1499,6),#REF!,3,0)</f>
        <v>#REF!</v>
      </c>
    </row>
    <row r="1500" spans="1:9" ht="13.2" x14ac:dyDescent="0.25">
      <c r="A1500" s="176">
        <f t="shared" si="26"/>
        <v>4812591.6482478548</v>
      </c>
      <c r="B1500" s="251" t="s">
        <v>987</v>
      </c>
      <c r="C1500" s="257" t="s">
        <v>363</v>
      </c>
      <c r="D1500" s="251" t="s">
        <v>742</v>
      </c>
      <c r="E1500" s="251" t="s">
        <v>322</v>
      </c>
      <c r="F1500" s="251" t="s">
        <v>268</v>
      </c>
      <c r="G1500" s="251">
        <v>509056</v>
      </c>
      <c r="H1500" s="251">
        <v>4785593</v>
      </c>
      <c r="I1500" s="184" t="e">
        <f>VLOOKUP(LEFT(C1500,6),#REF!,3,0)</f>
        <v>#REF!</v>
      </c>
    </row>
    <row r="1501" spans="1:9" ht="13.2" x14ac:dyDescent="0.25">
      <c r="A1501" s="176">
        <f t="shared" si="26"/>
        <v>4812591.6482478548</v>
      </c>
      <c r="B1501" s="251" t="s">
        <v>987</v>
      </c>
      <c r="C1501" s="257" t="s">
        <v>437</v>
      </c>
      <c r="D1501" s="251" t="s">
        <v>742</v>
      </c>
      <c r="E1501" s="251" t="s">
        <v>322</v>
      </c>
      <c r="F1501" s="251" t="s">
        <v>268</v>
      </c>
      <c r="G1501" s="251">
        <v>509056</v>
      </c>
      <c r="H1501" s="251">
        <v>4785593</v>
      </c>
      <c r="I1501" s="184" t="e">
        <f>VLOOKUP(LEFT(C1501,6),#REF!,3,0)</f>
        <v>#REF!</v>
      </c>
    </row>
    <row r="1502" spans="1:9" ht="13.2" x14ac:dyDescent="0.25">
      <c r="A1502" s="176">
        <f t="shared" si="26"/>
        <v>4812591.6482478548</v>
      </c>
      <c r="B1502" s="251" t="s">
        <v>987</v>
      </c>
      <c r="C1502" s="257" t="s">
        <v>364</v>
      </c>
      <c r="D1502" s="251" t="s">
        <v>742</v>
      </c>
      <c r="E1502" s="251" t="s">
        <v>322</v>
      </c>
      <c r="F1502" s="251" t="s">
        <v>268</v>
      </c>
      <c r="G1502" s="251">
        <v>509056</v>
      </c>
      <c r="H1502" s="251">
        <v>4785593</v>
      </c>
      <c r="I1502" s="184" t="e">
        <f>VLOOKUP(LEFT(C1502,6),#REF!,3,0)</f>
        <v>#REF!</v>
      </c>
    </row>
    <row r="1503" spans="1:9" ht="13.2" x14ac:dyDescent="0.25">
      <c r="A1503" s="176">
        <f t="shared" si="26"/>
        <v>4812591.6482478548</v>
      </c>
      <c r="B1503" s="251" t="s">
        <v>987</v>
      </c>
      <c r="C1503" s="257" t="s">
        <v>393</v>
      </c>
      <c r="D1503" s="251" t="s">
        <v>742</v>
      </c>
      <c r="E1503" s="251" t="s">
        <v>322</v>
      </c>
      <c r="F1503" s="251" t="s">
        <v>268</v>
      </c>
      <c r="G1503" s="251">
        <v>509056</v>
      </c>
      <c r="H1503" s="251">
        <v>4785593</v>
      </c>
      <c r="I1503" s="184" t="e">
        <f>VLOOKUP(LEFT(C1503,6),#REF!,3,0)</f>
        <v>#REF!</v>
      </c>
    </row>
    <row r="1504" spans="1:9" ht="13.2" x14ac:dyDescent="0.25">
      <c r="A1504" s="176">
        <f t="shared" si="26"/>
        <v>4812591.6482478548</v>
      </c>
      <c r="B1504" s="251" t="s">
        <v>987</v>
      </c>
      <c r="C1504" s="257" t="s">
        <v>394</v>
      </c>
      <c r="D1504" s="251" t="s">
        <v>742</v>
      </c>
      <c r="E1504" s="251" t="s">
        <v>322</v>
      </c>
      <c r="F1504" s="251" t="s">
        <v>268</v>
      </c>
      <c r="G1504" s="251">
        <v>509056</v>
      </c>
      <c r="H1504" s="251">
        <v>4785593</v>
      </c>
      <c r="I1504" s="184" t="e">
        <f>VLOOKUP(LEFT(C1504,6),#REF!,3,0)</f>
        <v>#REF!</v>
      </c>
    </row>
    <row r="1505" spans="1:9" ht="13.2" x14ac:dyDescent="0.25">
      <c r="A1505" s="176">
        <f t="shared" si="26"/>
        <v>4812591.6482478548</v>
      </c>
      <c r="B1505" s="251" t="s">
        <v>987</v>
      </c>
      <c r="C1505" s="257" t="s">
        <v>220</v>
      </c>
      <c r="D1505" s="251" t="s">
        <v>742</v>
      </c>
      <c r="E1505" s="251" t="s">
        <v>322</v>
      </c>
      <c r="F1505" s="251" t="s">
        <v>268</v>
      </c>
      <c r="G1505" s="251">
        <v>509056</v>
      </c>
      <c r="H1505" s="251">
        <v>4785593</v>
      </c>
      <c r="I1505" s="184" t="e">
        <f>VLOOKUP(LEFT(C1505,6),#REF!,3,0)</f>
        <v>#REF!</v>
      </c>
    </row>
    <row r="1506" spans="1:9" ht="13.2" x14ac:dyDescent="0.25">
      <c r="A1506" s="176">
        <f t="shared" si="26"/>
        <v>4812591.6482478548</v>
      </c>
      <c r="B1506" s="251" t="s">
        <v>987</v>
      </c>
      <c r="C1506" s="257" t="s">
        <v>221</v>
      </c>
      <c r="D1506" s="251" t="s">
        <v>742</v>
      </c>
      <c r="E1506" s="251" t="s">
        <v>322</v>
      </c>
      <c r="F1506" s="251" t="s">
        <v>268</v>
      </c>
      <c r="G1506" s="251">
        <v>509056</v>
      </c>
      <c r="H1506" s="251">
        <v>4785593</v>
      </c>
      <c r="I1506" s="184" t="e">
        <f>VLOOKUP(LEFT(C1506,6),#REF!,3,0)</f>
        <v>#REF!</v>
      </c>
    </row>
    <row r="1507" spans="1:9" ht="13.2" x14ac:dyDescent="0.25">
      <c r="A1507" s="176">
        <f t="shared" si="26"/>
        <v>4812591.6482478548</v>
      </c>
      <c r="B1507" s="251" t="s">
        <v>987</v>
      </c>
      <c r="C1507" s="257" t="s">
        <v>222</v>
      </c>
      <c r="D1507" s="251" t="s">
        <v>742</v>
      </c>
      <c r="E1507" s="251" t="s">
        <v>322</v>
      </c>
      <c r="F1507" s="251" t="s">
        <v>268</v>
      </c>
      <c r="G1507" s="251">
        <v>509056</v>
      </c>
      <c r="H1507" s="251">
        <v>4785593</v>
      </c>
      <c r="I1507" s="184" t="e">
        <f>VLOOKUP(LEFT(C1507,6),#REF!,3,0)</f>
        <v>#REF!</v>
      </c>
    </row>
    <row r="1508" spans="1:9" ht="13.2" x14ac:dyDescent="0.25">
      <c r="A1508" s="176">
        <f t="shared" si="26"/>
        <v>4812591.6482478548</v>
      </c>
      <c r="B1508" s="251" t="s">
        <v>987</v>
      </c>
      <c r="C1508" s="257" t="s">
        <v>223</v>
      </c>
      <c r="D1508" s="251" t="s">
        <v>742</v>
      </c>
      <c r="E1508" s="251" t="s">
        <v>322</v>
      </c>
      <c r="F1508" s="251" t="s">
        <v>268</v>
      </c>
      <c r="G1508" s="251">
        <v>509056</v>
      </c>
      <c r="H1508" s="251">
        <v>4785593</v>
      </c>
      <c r="I1508" s="184" t="e">
        <f>VLOOKUP(LEFT(C1508,6),#REF!,3,0)</f>
        <v>#REF!</v>
      </c>
    </row>
    <row r="1509" spans="1:9" ht="13.2" x14ac:dyDescent="0.25">
      <c r="A1509" s="176">
        <f t="shared" si="26"/>
        <v>4812591.6482478548</v>
      </c>
      <c r="B1509" s="251" t="s">
        <v>987</v>
      </c>
      <c r="C1509" s="257" t="s">
        <v>224</v>
      </c>
      <c r="D1509" s="251" t="s">
        <v>742</v>
      </c>
      <c r="E1509" s="251" t="s">
        <v>322</v>
      </c>
      <c r="F1509" s="251" t="s">
        <v>268</v>
      </c>
      <c r="G1509" s="251">
        <v>509056</v>
      </c>
      <c r="H1509" s="251">
        <v>4785593</v>
      </c>
      <c r="I1509" s="184" t="e">
        <f>VLOOKUP(LEFT(C1509,6),#REF!,3,0)</f>
        <v>#REF!</v>
      </c>
    </row>
    <row r="1510" spans="1:9" ht="13.2" x14ac:dyDescent="0.25">
      <c r="A1510" s="176">
        <f t="shared" si="26"/>
        <v>4812591.6482478548</v>
      </c>
      <c r="B1510" s="251" t="s">
        <v>987</v>
      </c>
      <c r="C1510" s="257" t="s">
        <v>225</v>
      </c>
      <c r="D1510" s="251" t="s">
        <v>742</v>
      </c>
      <c r="E1510" s="251" t="s">
        <v>322</v>
      </c>
      <c r="F1510" s="251" t="s">
        <v>268</v>
      </c>
      <c r="G1510" s="251">
        <v>509056</v>
      </c>
      <c r="H1510" s="251">
        <v>4785593</v>
      </c>
      <c r="I1510" s="184" t="e">
        <f>VLOOKUP(LEFT(C1510,6),#REF!,3,0)</f>
        <v>#REF!</v>
      </c>
    </row>
    <row r="1511" spans="1:9" ht="13.2" x14ac:dyDescent="0.25">
      <c r="A1511" s="176">
        <f t="shared" si="26"/>
        <v>4812591.6482478548</v>
      </c>
      <c r="B1511" s="251" t="s">
        <v>987</v>
      </c>
      <c r="C1511" s="257" t="s">
        <v>226</v>
      </c>
      <c r="D1511" s="251" t="s">
        <v>742</v>
      </c>
      <c r="E1511" s="251" t="s">
        <v>322</v>
      </c>
      <c r="F1511" s="251" t="s">
        <v>268</v>
      </c>
      <c r="G1511" s="251">
        <v>509056</v>
      </c>
      <c r="H1511" s="251">
        <v>4785593</v>
      </c>
      <c r="I1511" s="184" t="e">
        <f>VLOOKUP(LEFT(C1511,6),#REF!,3,0)</f>
        <v>#REF!</v>
      </c>
    </row>
    <row r="1512" spans="1:9" ht="13.2" x14ac:dyDescent="0.25">
      <c r="A1512" s="176">
        <f t="shared" si="26"/>
        <v>4812591.6482478548</v>
      </c>
      <c r="B1512" s="251" t="s">
        <v>987</v>
      </c>
      <c r="C1512" s="257" t="s">
        <v>390</v>
      </c>
      <c r="D1512" s="251" t="s">
        <v>742</v>
      </c>
      <c r="E1512" s="251" t="s">
        <v>322</v>
      </c>
      <c r="F1512" s="251" t="s">
        <v>268</v>
      </c>
      <c r="G1512" s="251">
        <v>509056</v>
      </c>
      <c r="H1512" s="251">
        <v>4785593</v>
      </c>
      <c r="I1512" s="184" t="e">
        <f>VLOOKUP(LEFT(C1512,6),#REF!,3,0)</f>
        <v>#REF!</v>
      </c>
    </row>
    <row r="1513" spans="1:9" ht="13.2" x14ac:dyDescent="0.25">
      <c r="A1513" s="176">
        <f t="shared" si="26"/>
        <v>4812591.6482478548</v>
      </c>
      <c r="B1513" s="251" t="s">
        <v>987</v>
      </c>
      <c r="C1513" s="257" t="s">
        <v>444</v>
      </c>
      <c r="D1513" s="251" t="s">
        <v>742</v>
      </c>
      <c r="E1513" s="251" t="s">
        <v>322</v>
      </c>
      <c r="F1513" s="251" t="s">
        <v>268</v>
      </c>
      <c r="G1513" s="251">
        <v>509056</v>
      </c>
      <c r="H1513" s="251">
        <v>4785593</v>
      </c>
      <c r="I1513" s="184" t="e">
        <f>VLOOKUP(LEFT(C1513,6),#REF!,3,0)</f>
        <v>#REF!</v>
      </c>
    </row>
    <row r="1514" spans="1:9" ht="13.2" x14ac:dyDescent="0.25">
      <c r="A1514" s="176">
        <f t="shared" si="26"/>
        <v>4812591.6482478548</v>
      </c>
      <c r="B1514" s="251" t="s">
        <v>987</v>
      </c>
      <c r="C1514" s="257" t="s">
        <v>365</v>
      </c>
      <c r="D1514" s="251" t="s">
        <v>742</v>
      </c>
      <c r="E1514" s="251" t="s">
        <v>322</v>
      </c>
      <c r="F1514" s="251" t="s">
        <v>268</v>
      </c>
      <c r="G1514" s="251">
        <v>509056</v>
      </c>
      <c r="H1514" s="251">
        <v>4785593</v>
      </c>
      <c r="I1514" s="184" t="e">
        <f>VLOOKUP(LEFT(C1514,6),#REF!,3,0)</f>
        <v>#REF!</v>
      </c>
    </row>
    <row r="1515" spans="1:9" ht="13.2" x14ac:dyDescent="0.25">
      <c r="A1515" s="176">
        <f t="shared" si="26"/>
        <v>4812591.6482478548</v>
      </c>
      <c r="B1515" s="251" t="s">
        <v>987</v>
      </c>
      <c r="C1515" s="257" t="s">
        <v>366</v>
      </c>
      <c r="D1515" s="251" t="s">
        <v>742</v>
      </c>
      <c r="E1515" s="251" t="s">
        <v>322</v>
      </c>
      <c r="F1515" s="251" t="s">
        <v>268</v>
      </c>
      <c r="G1515" s="251">
        <v>509056</v>
      </c>
      <c r="H1515" s="251">
        <v>4785593</v>
      </c>
      <c r="I1515" s="184" t="e">
        <f>VLOOKUP(LEFT(C1515,6),#REF!,3,0)</f>
        <v>#REF!</v>
      </c>
    </row>
    <row r="1516" spans="1:9" ht="13.2" x14ac:dyDescent="0.25">
      <c r="A1516" s="176">
        <f t="shared" si="26"/>
        <v>4812591.6482478548</v>
      </c>
      <c r="B1516" s="251" t="s">
        <v>987</v>
      </c>
      <c r="C1516" s="257" t="s">
        <v>380</v>
      </c>
      <c r="D1516" s="251" t="s">
        <v>742</v>
      </c>
      <c r="E1516" s="251" t="s">
        <v>322</v>
      </c>
      <c r="F1516" s="251" t="s">
        <v>268</v>
      </c>
      <c r="G1516" s="251">
        <v>509056</v>
      </c>
      <c r="H1516" s="251">
        <v>4785593</v>
      </c>
      <c r="I1516" s="184" t="e">
        <f>VLOOKUP(LEFT(C1516,6),#REF!,3,0)</f>
        <v>#REF!</v>
      </c>
    </row>
    <row r="1517" spans="1:9" ht="13.2" x14ac:dyDescent="0.25">
      <c r="A1517" s="176">
        <f t="shared" si="26"/>
        <v>4812591.6482478548</v>
      </c>
      <c r="B1517" s="251" t="s">
        <v>987</v>
      </c>
      <c r="C1517" s="257" t="s">
        <v>381</v>
      </c>
      <c r="D1517" s="251" t="s">
        <v>742</v>
      </c>
      <c r="E1517" s="251" t="s">
        <v>322</v>
      </c>
      <c r="F1517" s="251" t="s">
        <v>268</v>
      </c>
      <c r="G1517" s="251">
        <v>509056</v>
      </c>
      <c r="H1517" s="251">
        <v>4785593</v>
      </c>
      <c r="I1517" s="184" t="e">
        <f>VLOOKUP(LEFT(C1517,6),#REF!,3,0)</f>
        <v>#REF!</v>
      </c>
    </row>
    <row r="1518" spans="1:9" ht="13.2" x14ac:dyDescent="0.25">
      <c r="A1518" s="176">
        <f t="shared" si="26"/>
        <v>4812591.6482478548</v>
      </c>
      <c r="B1518" s="251" t="s">
        <v>987</v>
      </c>
      <c r="C1518" s="257" t="s">
        <v>367</v>
      </c>
      <c r="D1518" s="251" t="s">
        <v>742</v>
      </c>
      <c r="E1518" s="251" t="s">
        <v>322</v>
      </c>
      <c r="F1518" s="251" t="s">
        <v>268</v>
      </c>
      <c r="G1518" s="251">
        <v>509056</v>
      </c>
      <c r="H1518" s="251">
        <v>4785593</v>
      </c>
      <c r="I1518" s="184" t="e">
        <f>VLOOKUP(LEFT(C1518,6),#REF!,3,0)</f>
        <v>#REF!</v>
      </c>
    </row>
    <row r="1519" spans="1:9" ht="13.2" x14ac:dyDescent="0.25">
      <c r="A1519" s="176">
        <f t="shared" si="26"/>
        <v>4820547.6791145839</v>
      </c>
      <c r="B1519" s="249" t="s">
        <v>874</v>
      </c>
      <c r="C1519" s="253" t="s">
        <v>220</v>
      </c>
      <c r="D1519" s="249" t="s">
        <v>269</v>
      </c>
      <c r="E1519" s="249" t="s">
        <v>270</v>
      </c>
      <c r="F1519" s="249" t="s">
        <v>268</v>
      </c>
      <c r="G1519" s="254">
        <v>504419</v>
      </c>
      <c r="H1519" s="254">
        <v>4794084</v>
      </c>
      <c r="I1519" s="184" t="e">
        <f>VLOOKUP(LEFT(C1519,6),#REF!,3,0)</f>
        <v>#REF!</v>
      </c>
    </row>
    <row r="1520" spans="1:9" ht="13.2" x14ac:dyDescent="0.25">
      <c r="A1520" s="176">
        <f t="shared" si="26"/>
        <v>4820547.6791145839</v>
      </c>
      <c r="B1520" s="249" t="s">
        <v>874</v>
      </c>
      <c r="C1520" s="258" t="s">
        <v>391</v>
      </c>
      <c r="D1520" s="249" t="s">
        <v>269</v>
      </c>
      <c r="E1520" s="249" t="s">
        <v>270</v>
      </c>
      <c r="F1520" s="249" t="s">
        <v>268</v>
      </c>
      <c r="G1520" s="254">
        <v>504419</v>
      </c>
      <c r="H1520" s="254">
        <v>4794084</v>
      </c>
      <c r="I1520" s="184" t="e">
        <f>VLOOKUP(LEFT(C1520,6),#REF!,3,0)</f>
        <v>#REF!</v>
      </c>
    </row>
    <row r="1521" spans="1:9" ht="13.2" x14ac:dyDescent="0.25">
      <c r="A1521" s="176">
        <f t="shared" si="26"/>
        <v>4820547.6791145839</v>
      </c>
      <c r="B1521" s="249" t="s">
        <v>874</v>
      </c>
      <c r="C1521" s="258" t="s">
        <v>392</v>
      </c>
      <c r="D1521" s="249" t="s">
        <v>269</v>
      </c>
      <c r="E1521" s="249" t="s">
        <v>270</v>
      </c>
      <c r="F1521" s="249" t="s">
        <v>268</v>
      </c>
      <c r="G1521" s="254">
        <v>504419</v>
      </c>
      <c r="H1521" s="254">
        <v>4794084</v>
      </c>
      <c r="I1521" s="184" t="e">
        <f>VLOOKUP(LEFT(C1521,6),#REF!,3,0)</f>
        <v>#REF!</v>
      </c>
    </row>
    <row r="1522" spans="1:9" ht="13.2" x14ac:dyDescent="0.25">
      <c r="A1522" s="176">
        <f t="shared" si="26"/>
        <v>4820547.6791145839</v>
      </c>
      <c r="B1522" s="249" t="s">
        <v>874</v>
      </c>
      <c r="C1522" s="258" t="s">
        <v>221</v>
      </c>
      <c r="D1522" s="249" t="s">
        <v>269</v>
      </c>
      <c r="E1522" s="249" t="s">
        <v>270</v>
      </c>
      <c r="F1522" s="249" t="s">
        <v>268</v>
      </c>
      <c r="G1522" s="254">
        <v>504419</v>
      </c>
      <c r="H1522" s="254">
        <v>4794084</v>
      </c>
      <c r="I1522" s="184" t="e">
        <f>VLOOKUP(LEFT(C1522,6),#REF!,3,0)</f>
        <v>#REF!</v>
      </c>
    </row>
    <row r="1523" spans="1:9" ht="13.2" x14ac:dyDescent="0.25">
      <c r="A1523" s="176">
        <f t="shared" si="26"/>
        <v>4820547.6791145839</v>
      </c>
      <c r="B1523" s="249" t="s">
        <v>874</v>
      </c>
      <c r="C1523" s="258" t="s">
        <v>222</v>
      </c>
      <c r="D1523" s="249" t="s">
        <v>269</v>
      </c>
      <c r="E1523" s="249" t="s">
        <v>270</v>
      </c>
      <c r="F1523" s="249" t="s">
        <v>268</v>
      </c>
      <c r="G1523" s="254">
        <v>504419</v>
      </c>
      <c r="H1523" s="254">
        <v>4794084</v>
      </c>
      <c r="I1523" s="184" t="e">
        <f>VLOOKUP(LEFT(C1523,6),#REF!,3,0)</f>
        <v>#REF!</v>
      </c>
    </row>
    <row r="1524" spans="1:9" ht="13.2" x14ac:dyDescent="0.25">
      <c r="A1524" s="176">
        <f t="shared" si="26"/>
        <v>4820547.6791145839</v>
      </c>
      <c r="B1524" s="249" t="s">
        <v>874</v>
      </c>
      <c r="C1524" s="258" t="s">
        <v>223</v>
      </c>
      <c r="D1524" s="249" t="s">
        <v>269</v>
      </c>
      <c r="E1524" s="249" t="s">
        <v>270</v>
      </c>
      <c r="F1524" s="249" t="s">
        <v>268</v>
      </c>
      <c r="G1524" s="254">
        <v>504419</v>
      </c>
      <c r="H1524" s="254">
        <v>4794084</v>
      </c>
      <c r="I1524" s="184" t="e">
        <f>VLOOKUP(LEFT(C1524,6),#REF!,3,0)</f>
        <v>#REF!</v>
      </c>
    </row>
    <row r="1525" spans="1:9" ht="13.2" x14ac:dyDescent="0.25">
      <c r="A1525" s="176">
        <f t="shared" si="26"/>
        <v>4820547.6791145839</v>
      </c>
      <c r="B1525" s="249" t="s">
        <v>874</v>
      </c>
      <c r="C1525" s="258" t="s">
        <v>224</v>
      </c>
      <c r="D1525" s="249" t="s">
        <v>269</v>
      </c>
      <c r="E1525" s="249" t="s">
        <v>270</v>
      </c>
      <c r="F1525" s="249" t="s">
        <v>268</v>
      </c>
      <c r="G1525" s="254">
        <v>504419</v>
      </c>
      <c r="H1525" s="254">
        <v>4794084</v>
      </c>
      <c r="I1525" s="184" t="e">
        <f>VLOOKUP(LEFT(C1525,6),#REF!,3,0)</f>
        <v>#REF!</v>
      </c>
    </row>
    <row r="1526" spans="1:9" ht="13.2" x14ac:dyDescent="0.25">
      <c r="A1526" s="176">
        <f t="shared" si="26"/>
        <v>4820547.6791145839</v>
      </c>
      <c r="B1526" s="249" t="s">
        <v>874</v>
      </c>
      <c r="C1526" s="258" t="s">
        <v>225</v>
      </c>
      <c r="D1526" s="249" t="s">
        <v>269</v>
      </c>
      <c r="E1526" s="249" t="s">
        <v>270</v>
      </c>
      <c r="F1526" s="249" t="s">
        <v>268</v>
      </c>
      <c r="G1526" s="254">
        <v>504419</v>
      </c>
      <c r="H1526" s="254">
        <v>4794084</v>
      </c>
      <c r="I1526" s="184" t="e">
        <f>VLOOKUP(LEFT(C1526,6),#REF!,3,0)</f>
        <v>#REF!</v>
      </c>
    </row>
    <row r="1527" spans="1:9" ht="13.2" x14ac:dyDescent="0.25">
      <c r="A1527" s="176">
        <f t="shared" si="26"/>
        <v>4820547.6791145839</v>
      </c>
      <c r="B1527" s="249" t="s">
        <v>874</v>
      </c>
      <c r="C1527" s="258" t="s">
        <v>226</v>
      </c>
      <c r="D1527" s="249" t="s">
        <v>269</v>
      </c>
      <c r="E1527" s="249" t="s">
        <v>270</v>
      </c>
      <c r="F1527" s="249" t="s">
        <v>268</v>
      </c>
      <c r="G1527" s="254">
        <v>504419</v>
      </c>
      <c r="H1527" s="254">
        <v>4794084</v>
      </c>
      <c r="I1527" s="184" t="e">
        <f>VLOOKUP(LEFT(C1527,6),#REF!,3,0)</f>
        <v>#REF!</v>
      </c>
    </row>
    <row r="1528" spans="1:9" ht="13.2" x14ac:dyDescent="0.25">
      <c r="A1528" s="176">
        <f t="shared" si="26"/>
        <v>4820547.6791145839</v>
      </c>
      <c r="B1528" s="249" t="s">
        <v>874</v>
      </c>
      <c r="C1528" s="258" t="s">
        <v>390</v>
      </c>
      <c r="D1528" s="249" t="s">
        <v>269</v>
      </c>
      <c r="E1528" s="249" t="s">
        <v>270</v>
      </c>
      <c r="F1528" s="249" t="s">
        <v>268</v>
      </c>
      <c r="G1528" s="254">
        <v>504419</v>
      </c>
      <c r="H1528" s="254">
        <v>4794084</v>
      </c>
      <c r="I1528" s="184" t="e">
        <f>VLOOKUP(LEFT(C1528,6),#REF!,3,0)</f>
        <v>#REF!</v>
      </c>
    </row>
    <row r="1529" spans="1:9" ht="13.2" x14ac:dyDescent="0.25">
      <c r="A1529" s="176">
        <f t="shared" si="26"/>
        <v>4820547.6791145839</v>
      </c>
      <c r="B1529" s="249" t="s">
        <v>874</v>
      </c>
      <c r="C1529" s="258" t="s">
        <v>380</v>
      </c>
      <c r="D1529" s="249" t="s">
        <v>269</v>
      </c>
      <c r="E1529" s="249" t="s">
        <v>270</v>
      </c>
      <c r="F1529" s="249" t="s">
        <v>268</v>
      </c>
      <c r="G1529" s="254">
        <v>504419</v>
      </c>
      <c r="H1529" s="254">
        <v>4794084</v>
      </c>
      <c r="I1529" s="184" t="e">
        <f>VLOOKUP(LEFT(C1529,6),#REF!,3,0)</f>
        <v>#REF!</v>
      </c>
    </row>
    <row r="1530" spans="1:9" ht="13.2" x14ac:dyDescent="0.25">
      <c r="A1530" s="176">
        <f t="shared" si="26"/>
        <v>4820547.6791145839</v>
      </c>
      <c r="B1530" s="249" t="s">
        <v>874</v>
      </c>
      <c r="C1530" s="258" t="s">
        <v>381</v>
      </c>
      <c r="D1530" s="249" t="s">
        <v>269</v>
      </c>
      <c r="E1530" s="249" t="s">
        <v>270</v>
      </c>
      <c r="F1530" s="249" t="s">
        <v>268</v>
      </c>
      <c r="G1530" s="254">
        <v>504419</v>
      </c>
      <c r="H1530" s="254">
        <v>4794084</v>
      </c>
      <c r="I1530" s="184" t="e">
        <f>VLOOKUP(LEFT(C1530,6),#REF!,3,0)</f>
        <v>#REF!</v>
      </c>
    </row>
    <row r="1531" spans="1:9" ht="13.2" x14ac:dyDescent="0.25">
      <c r="A1531" s="176">
        <f t="shared" si="26"/>
        <v>4820547.6791145839</v>
      </c>
      <c r="B1531" s="249" t="s">
        <v>874</v>
      </c>
      <c r="C1531" s="258" t="s">
        <v>395</v>
      </c>
      <c r="D1531" s="249" t="s">
        <v>269</v>
      </c>
      <c r="E1531" s="249" t="s">
        <v>270</v>
      </c>
      <c r="F1531" s="249" t="s">
        <v>268</v>
      </c>
      <c r="G1531" s="254">
        <v>504419</v>
      </c>
      <c r="H1531" s="254">
        <v>4794084</v>
      </c>
      <c r="I1531" s="184" t="e">
        <f>VLOOKUP(LEFT(C1531,6),#REF!,3,0)</f>
        <v>#REF!</v>
      </c>
    </row>
    <row r="1532" spans="1:9" ht="13.2" x14ac:dyDescent="0.25">
      <c r="A1532" s="176">
        <f t="shared" si="26"/>
        <v>4820547.6791145839</v>
      </c>
      <c r="B1532" s="249" t="s">
        <v>874</v>
      </c>
      <c r="C1532" s="258" t="s">
        <v>237</v>
      </c>
      <c r="D1532" s="249" t="s">
        <v>269</v>
      </c>
      <c r="E1532" s="249" t="s">
        <v>270</v>
      </c>
      <c r="F1532" s="249" t="s">
        <v>268</v>
      </c>
      <c r="G1532" s="254">
        <v>504419</v>
      </c>
      <c r="H1532" s="254">
        <v>4794084</v>
      </c>
      <c r="I1532" s="184" t="e">
        <f>VLOOKUP(LEFT(C1532,6),#REF!,3,0)</f>
        <v>#REF!</v>
      </c>
    </row>
    <row r="1533" spans="1:9" ht="13.2" x14ac:dyDescent="0.25">
      <c r="A1533" s="176">
        <f t="shared" si="26"/>
        <v>4820547.6791145839</v>
      </c>
      <c r="B1533" s="249" t="s">
        <v>874</v>
      </c>
      <c r="C1533" s="258" t="s">
        <v>367</v>
      </c>
      <c r="D1533" s="249" t="s">
        <v>269</v>
      </c>
      <c r="E1533" s="249" t="s">
        <v>270</v>
      </c>
      <c r="F1533" s="249" t="s">
        <v>268</v>
      </c>
      <c r="G1533" s="254">
        <v>504419</v>
      </c>
      <c r="H1533" s="254">
        <v>4794084</v>
      </c>
      <c r="I1533" s="184" t="e">
        <f>VLOOKUP(LEFT(C1533,6),#REF!,3,0)</f>
        <v>#REF!</v>
      </c>
    </row>
    <row r="1534" spans="1:9" ht="13.2" x14ac:dyDescent="0.25">
      <c r="A1534" s="176">
        <f t="shared" si="26"/>
        <v>4820495.8812899115</v>
      </c>
      <c r="B1534" s="251" t="s">
        <v>988</v>
      </c>
      <c r="C1534" s="257" t="s">
        <v>360</v>
      </c>
      <c r="D1534" s="251" t="s">
        <v>743</v>
      </c>
      <c r="E1534" s="251" t="s">
        <v>270</v>
      </c>
      <c r="F1534" s="251" t="s">
        <v>268</v>
      </c>
      <c r="G1534" s="251">
        <v>504133</v>
      </c>
      <c r="H1534" s="251">
        <v>4794062</v>
      </c>
      <c r="I1534" s="184" t="e">
        <f>VLOOKUP(LEFT(C1534,6),#REF!,3,0)</f>
        <v>#REF!</v>
      </c>
    </row>
    <row r="1535" spans="1:9" ht="13.2" x14ac:dyDescent="0.25">
      <c r="A1535" s="176">
        <f t="shared" si="26"/>
        <v>4820495.8812899115</v>
      </c>
      <c r="B1535" s="251" t="s">
        <v>988</v>
      </c>
      <c r="C1535" s="257" t="s">
        <v>432</v>
      </c>
      <c r="D1535" s="251" t="s">
        <v>743</v>
      </c>
      <c r="E1535" s="251" t="s">
        <v>270</v>
      </c>
      <c r="F1535" s="251" t="s">
        <v>268</v>
      </c>
      <c r="G1535" s="251">
        <v>504133</v>
      </c>
      <c r="H1535" s="251">
        <v>4794062</v>
      </c>
      <c r="I1535" s="184" t="e">
        <f>VLOOKUP(LEFT(C1535,6),#REF!,3,0)</f>
        <v>#REF!</v>
      </c>
    </row>
    <row r="1536" spans="1:9" ht="13.2" x14ac:dyDescent="0.25">
      <c r="A1536" s="176">
        <f t="shared" ref="A1536:A1599" si="27">SQRT((G1536-G$2)^2+(H1536-H$2)^2)</f>
        <v>4820495.8812899115</v>
      </c>
      <c r="B1536" s="251" t="s">
        <v>988</v>
      </c>
      <c r="C1536" s="257" t="s">
        <v>433</v>
      </c>
      <c r="D1536" s="251" t="s">
        <v>743</v>
      </c>
      <c r="E1536" s="251" t="s">
        <v>270</v>
      </c>
      <c r="F1536" s="251" t="s">
        <v>268</v>
      </c>
      <c r="G1536" s="251">
        <v>504133</v>
      </c>
      <c r="H1536" s="251">
        <v>4794062</v>
      </c>
      <c r="I1536" s="184" t="e">
        <f>VLOOKUP(LEFT(C1536,6),#REF!,3,0)</f>
        <v>#REF!</v>
      </c>
    </row>
    <row r="1537" spans="1:9" ht="13.2" x14ac:dyDescent="0.25">
      <c r="A1537" s="176">
        <f t="shared" si="27"/>
        <v>4820495.8812899115</v>
      </c>
      <c r="B1537" s="251" t="s">
        <v>988</v>
      </c>
      <c r="C1537" s="257" t="s">
        <v>434</v>
      </c>
      <c r="D1537" s="251" t="s">
        <v>743</v>
      </c>
      <c r="E1537" s="251" t="s">
        <v>270</v>
      </c>
      <c r="F1537" s="251" t="s">
        <v>268</v>
      </c>
      <c r="G1537" s="251">
        <v>504133</v>
      </c>
      <c r="H1537" s="251">
        <v>4794062</v>
      </c>
      <c r="I1537" s="184" t="e">
        <f>VLOOKUP(LEFT(C1537,6),#REF!,3,0)</f>
        <v>#REF!</v>
      </c>
    </row>
    <row r="1538" spans="1:9" ht="13.2" x14ac:dyDescent="0.25">
      <c r="A1538" s="176">
        <f t="shared" si="27"/>
        <v>4820495.8812899115</v>
      </c>
      <c r="B1538" s="251" t="s">
        <v>988</v>
      </c>
      <c r="C1538" s="257" t="s">
        <v>364</v>
      </c>
      <c r="D1538" s="251" t="s">
        <v>743</v>
      </c>
      <c r="E1538" s="251" t="s">
        <v>270</v>
      </c>
      <c r="F1538" s="251" t="s">
        <v>268</v>
      </c>
      <c r="G1538" s="251">
        <v>504133</v>
      </c>
      <c r="H1538" s="251">
        <v>4794062</v>
      </c>
      <c r="I1538" s="184" t="e">
        <f>VLOOKUP(LEFT(C1538,6),#REF!,3,0)</f>
        <v>#REF!</v>
      </c>
    </row>
    <row r="1539" spans="1:9" ht="13.2" x14ac:dyDescent="0.25">
      <c r="A1539" s="176">
        <f t="shared" si="27"/>
        <v>4820495.8812899115</v>
      </c>
      <c r="B1539" s="251" t="s">
        <v>988</v>
      </c>
      <c r="C1539" s="257" t="s">
        <v>393</v>
      </c>
      <c r="D1539" s="251" t="s">
        <v>743</v>
      </c>
      <c r="E1539" s="251" t="s">
        <v>270</v>
      </c>
      <c r="F1539" s="251" t="s">
        <v>268</v>
      </c>
      <c r="G1539" s="251">
        <v>504133</v>
      </c>
      <c r="H1539" s="251">
        <v>4794062</v>
      </c>
      <c r="I1539" s="184" t="e">
        <f>VLOOKUP(LEFT(C1539,6),#REF!,3,0)</f>
        <v>#REF!</v>
      </c>
    </row>
    <row r="1540" spans="1:9" ht="13.2" x14ac:dyDescent="0.25">
      <c r="A1540" s="176">
        <f t="shared" si="27"/>
        <v>4820495.8812899115</v>
      </c>
      <c r="B1540" s="251" t="s">
        <v>988</v>
      </c>
      <c r="C1540" s="257" t="s">
        <v>394</v>
      </c>
      <c r="D1540" s="251" t="s">
        <v>743</v>
      </c>
      <c r="E1540" s="251" t="s">
        <v>270</v>
      </c>
      <c r="F1540" s="251" t="s">
        <v>268</v>
      </c>
      <c r="G1540" s="251">
        <v>504133</v>
      </c>
      <c r="H1540" s="251">
        <v>4794062</v>
      </c>
      <c r="I1540" s="184" t="e">
        <f>VLOOKUP(LEFT(C1540,6),#REF!,3,0)</f>
        <v>#REF!</v>
      </c>
    </row>
    <row r="1541" spans="1:9" ht="13.2" x14ac:dyDescent="0.25">
      <c r="A1541" s="176">
        <f t="shared" si="27"/>
        <v>4820495.8812899115</v>
      </c>
      <c r="B1541" s="251" t="s">
        <v>988</v>
      </c>
      <c r="C1541" s="257" t="s">
        <v>220</v>
      </c>
      <c r="D1541" s="251" t="s">
        <v>743</v>
      </c>
      <c r="E1541" s="251" t="s">
        <v>270</v>
      </c>
      <c r="F1541" s="251" t="s">
        <v>268</v>
      </c>
      <c r="G1541" s="251">
        <v>504133</v>
      </c>
      <c r="H1541" s="251">
        <v>4794062</v>
      </c>
      <c r="I1541" s="184" t="e">
        <f>VLOOKUP(LEFT(C1541,6),#REF!,3,0)</f>
        <v>#REF!</v>
      </c>
    </row>
    <row r="1542" spans="1:9" ht="13.2" x14ac:dyDescent="0.25">
      <c r="A1542" s="176">
        <f t="shared" si="27"/>
        <v>4820495.8812899115</v>
      </c>
      <c r="B1542" s="251" t="s">
        <v>988</v>
      </c>
      <c r="C1542" s="257" t="s">
        <v>221</v>
      </c>
      <c r="D1542" s="251" t="s">
        <v>743</v>
      </c>
      <c r="E1542" s="251" t="s">
        <v>270</v>
      </c>
      <c r="F1542" s="251" t="s">
        <v>268</v>
      </c>
      <c r="G1542" s="251">
        <v>504133</v>
      </c>
      <c r="H1542" s="251">
        <v>4794062</v>
      </c>
      <c r="I1542" s="184" t="e">
        <f>VLOOKUP(LEFT(C1542,6),#REF!,3,0)</f>
        <v>#REF!</v>
      </c>
    </row>
    <row r="1543" spans="1:9" ht="13.2" x14ac:dyDescent="0.25">
      <c r="A1543" s="176">
        <f t="shared" si="27"/>
        <v>4820495.8812899115</v>
      </c>
      <c r="B1543" s="251" t="s">
        <v>988</v>
      </c>
      <c r="C1543" s="257" t="s">
        <v>222</v>
      </c>
      <c r="D1543" s="251" t="s">
        <v>743</v>
      </c>
      <c r="E1543" s="251" t="s">
        <v>270</v>
      </c>
      <c r="F1543" s="251" t="s">
        <v>268</v>
      </c>
      <c r="G1543" s="251">
        <v>504133</v>
      </c>
      <c r="H1543" s="251">
        <v>4794062</v>
      </c>
      <c r="I1543" s="184" t="e">
        <f>VLOOKUP(LEFT(C1543,6),#REF!,3,0)</f>
        <v>#REF!</v>
      </c>
    </row>
    <row r="1544" spans="1:9" ht="13.2" x14ac:dyDescent="0.25">
      <c r="A1544" s="176">
        <f t="shared" si="27"/>
        <v>4820495.8812899115</v>
      </c>
      <c r="B1544" s="251" t="s">
        <v>988</v>
      </c>
      <c r="C1544" s="257" t="s">
        <v>223</v>
      </c>
      <c r="D1544" s="251" t="s">
        <v>743</v>
      </c>
      <c r="E1544" s="251" t="s">
        <v>270</v>
      </c>
      <c r="F1544" s="251" t="s">
        <v>268</v>
      </c>
      <c r="G1544" s="251">
        <v>504133</v>
      </c>
      <c r="H1544" s="251">
        <v>4794062</v>
      </c>
      <c r="I1544" s="184" t="e">
        <f>VLOOKUP(LEFT(C1544,6),#REF!,3,0)</f>
        <v>#REF!</v>
      </c>
    </row>
    <row r="1545" spans="1:9" ht="13.2" x14ac:dyDescent="0.25">
      <c r="A1545" s="176">
        <f t="shared" si="27"/>
        <v>4820495.8812899115</v>
      </c>
      <c r="B1545" s="251" t="s">
        <v>988</v>
      </c>
      <c r="C1545" s="257" t="s">
        <v>224</v>
      </c>
      <c r="D1545" s="251" t="s">
        <v>743</v>
      </c>
      <c r="E1545" s="251" t="s">
        <v>270</v>
      </c>
      <c r="F1545" s="251" t="s">
        <v>268</v>
      </c>
      <c r="G1545" s="251">
        <v>504133</v>
      </c>
      <c r="H1545" s="251">
        <v>4794062</v>
      </c>
      <c r="I1545" s="184" t="e">
        <f>VLOOKUP(LEFT(C1545,6),#REF!,3,0)</f>
        <v>#REF!</v>
      </c>
    </row>
    <row r="1546" spans="1:9" ht="13.2" x14ac:dyDescent="0.25">
      <c r="A1546" s="176">
        <f t="shared" si="27"/>
        <v>4820495.8812899115</v>
      </c>
      <c r="B1546" s="251" t="s">
        <v>988</v>
      </c>
      <c r="C1546" s="257" t="s">
        <v>225</v>
      </c>
      <c r="D1546" s="251" t="s">
        <v>743</v>
      </c>
      <c r="E1546" s="251" t="s">
        <v>270</v>
      </c>
      <c r="F1546" s="251" t="s">
        <v>268</v>
      </c>
      <c r="G1546" s="251">
        <v>504133</v>
      </c>
      <c r="H1546" s="251">
        <v>4794062</v>
      </c>
      <c r="I1546" s="184" t="e">
        <f>VLOOKUP(LEFT(C1546,6),#REF!,3,0)</f>
        <v>#REF!</v>
      </c>
    </row>
    <row r="1547" spans="1:9" ht="13.2" x14ac:dyDescent="0.25">
      <c r="A1547" s="176">
        <f t="shared" si="27"/>
        <v>4820495.8812899115</v>
      </c>
      <c r="B1547" s="251" t="s">
        <v>988</v>
      </c>
      <c r="C1547" s="257" t="s">
        <v>226</v>
      </c>
      <c r="D1547" s="251" t="s">
        <v>743</v>
      </c>
      <c r="E1547" s="251" t="s">
        <v>270</v>
      </c>
      <c r="F1547" s="251" t="s">
        <v>268</v>
      </c>
      <c r="G1547" s="251">
        <v>504133</v>
      </c>
      <c r="H1547" s="251">
        <v>4794062</v>
      </c>
      <c r="I1547" s="184" t="e">
        <f>VLOOKUP(LEFT(C1547,6),#REF!,3,0)</f>
        <v>#REF!</v>
      </c>
    </row>
    <row r="1548" spans="1:9" ht="13.2" x14ac:dyDescent="0.25">
      <c r="A1548" s="176">
        <f t="shared" si="27"/>
        <v>4820495.8812899115</v>
      </c>
      <c r="B1548" s="251" t="s">
        <v>988</v>
      </c>
      <c r="C1548" s="257" t="s">
        <v>390</v>
      </c>
      <c r="D1548" s="251" t="s">
        <v>743</v>
      </c>
      <c r="E1548" s="251" t="s">
        <v>270</v>
      </c>
      <c r="F1548" s="251" t="s">
        <v>268</v>
      </c>
      <c r="G1548" s="251">
        <v>504133</v>
      </c>
      <c r="H1548" s="251">
        <v>4794062</v>
      </c>
      <c r="I1548" s="184" t="e">
        <f>VLOOKUP(LEFT(C1548,6),#REF!,3,0)</f>
        <v>#REF!</v>
      </c>
    </row>
    <row r="1549" spans="1:9" ht="13.2" x14ac:dyDescent="0.25">
      <c r="A1549" s="176">
        <f t="shared" si="27"/>
        <v>4820495.8812899115</v>
      </c>
      <c r="B1549" s="251" t="s">
        <v>988</v>
      </c>
      <c r="C1549" s="257" t="s">
        <v>365</v>
      </c>
      <c r="D1549" s="251" t="s">
        <v>743</v>
      </c>
      <c r="E1549" s="251" t="s">
        <v>270</v>
      </c>
      <c r="F1549" s="251" t="s">
        <v>268</v>
      </c>
      <c r="G1549" s="251">
        <v>504133</v>
      </c>
      <c r="H1549" s="251">
        <v>4794062</v>
      </c>
      <c r="I1549" s="184" t="e">
        <f>VLOOKUP(LEFT(C1549,6),#REF!,3,0)</f>
        <v>#REF!</v>
      </c>
    </row>
    <row r="1550" spans="1:9" ht="13.2" x14ac:dyDescent="0.25">
      <c r="A1550" s="176">
        <f t="shared" si="27"/>
        <v>4820495.8812899115</v>
      </c>
      <c r="B1550" s="251" t="s">
        <v>988</v>
      </c>
      <c r="C1550" s="257" t="s">
        <v>366</v>
      </c>
      <c r="D1550" s="251" t="s">
        <v>743</v>
      </c>
      <c r="E1550" s="251" t="s">
        <v>270</v>
      </c>
      <c r="F1550" s="251" t="s">
        <v>268</v>
      </c>
      <c r="G1550" s="251">
        <v>504133</v>
      </c>
      <c r="H1550" s="251">
        <v>4794062</v>
      </c>
      <c r="I1550" s="184" t="e">
        <f>VLOOKUP(LEFT(C1550,6),#REF!,3,0)</f>
        <v>#REF!</v>
      </c>
    </row>
    <row r="1551" spans="1:9" ht="13.2" x14ac:dyDescent="0.25">
      <c r="A1551" s="176">
        <f t="shared" si="27"/>
        <v>4820495.8812899115</v>
      </c>
      <c r="B1551" s="251" t="s">
        <v>988</v>
      </c>
      <c r="C1551" s="257" t="s">
        <v>380</v>
      </c>
      <c r="D1551" s="251" t="s">
        <v>743</v>
      </c>
      <c r="E1551" s="251" t="s">
        <v>270</v>
      </c>
      <c r="F1551" s="251" t="s">
        <v>268</v>
      </c>
      <c r="G1551" s="251">
        <v>504133</v>
      </c>
      <c r="H1551" s="251">
        <v>4794062</v>
      </c>
      <c r="I1551" s="184" t="e">
        <f>VLOOKUP(LEFT(C1551,6),#REF!,3,0)</f>
        <v>#REF!</v>
      </c>
    </row>
    <row r="1552" spans="1:9" ht="13.2" x14ac:dyDescent="0.25">
      <c r="A1552" s="176">
        <f t="shared" si="27"/>
        <v>4820495.8812899115</v>
      </c>
      <c r="B1552" s="251" t="s">
        <v>988</v>
      </c>
      <c r="C1552" s="257" t="s">
        <v>381</v>
      </c>
      <c r="D1552" s="251" t="s">
        <v>743</v>
      </c>
      <c r="E1552" s="251" t="s">
        <v>270</v>
      </c>
      <c r="F1552" s="251" t="s">
        <v>268</v>
      </c>
      <c r="G1552" s="251">
        <v>504133</v>
      </c>
      <c r="H1552" s="251">
        <v>4794062</v>
      </c>
      <c r="I1552" s="184" t="e">
        <f>VLOOKUP(LEFT(C1552,6),#REF!,3,0)</f>
        <v>#REF!</v>
      </c>
    </row>
    <row r="1553" spans="1:9" ht="13.2" x14ac:dyDescent="0.25">
      <c r="A1553" s="176">
        <f t="shared" si="27"/>
        <v>4820495.8812899115</v>
      </c>
      <c r="B1553" s="251" t="s">
        <v>988</v>
      </c>
      <c r="C1553" s="257" t="s">
        <v>367</v>
      </c>
      <c r="D1553" s="251" t="s">
        <v>743</v>
      </c>
      <c r="E1553" s="251" t="s">
        <v>270</v>
      </c>
      <c r="F1553" s="251" t="s">
        <v>268</v>
      </c>
      <c r="G1553" s="251">
        <v>504133</v>
      </c>
      <c r="H1553" s="251">
        <v>4794062</v>
      </c>
      <c r="I1553" s="184" t="e">
        <f>VLOOKUP(LEFT(C1553,6),#REF!,3,0)</f>
        <v>#REF!</v>
      </c>
    </row>
    <row r="1554" spans="1:9" ht="13.2" x14ac:dyDescent="0.25">
      <c r="A1554" s="176">
        <f t="shared" si="27"/>
        <v>4805200.8447023313</v>
      </c>
      <c r="B1554" s="251" t="s">
        <v>989</v>
      </c>
      <c r="C1554" s="257" t="s">
        <v>744</v>
      </c>
      <c r="D1554" s="251" t="s">
        <v>745</v>
      </c>
      <c r="E1554" s="251" t="s">
        <v>741</v>
      </c>
      <c r="F1554" s="251" t="s">
        <v>268</v>
      </c>
      <c r="G1554" s="251">
        <v>533598</v>
      </c>
      <c r="H1554" s="251">
        <v>4775482</v>
      </c>
      <c r="I1554" s="184" t="e">
        <f>VLOOKUP(LEFT(C1554,6),#REF!,3,0)</f>
        <v>#REF!</v>
      </c>
    </row>
    <row r="1555" spans="1:9" ht="13.2" x14ac:dyDescent="0.25">
      <c r="A1555" s="176">
        <f t="shared" si="27"/>
        <v>4805200.8447023313</v>
      </c>
      <c r="B1555" s="251" t="s">
        <v>989</v>
      </c>
      <c r="C1555" s="257" t="s">
        <v>687</v>
      </c>
      <c r="D1555" s="251" t="s">
        <v>745</v>
      </c>
      <c r="E1555" s="251" t="s">
        <v>741</v>
      </c>
      <c r="F1555" s="251" t="s">
        <v>268</v>
      </c>
      <c r="G1555" s="251">
        <v>533598</v>
      </c>
      <c r="H1555" s="251">
        <v>4775482</v>
      </c>
      <c r="I1555" s="184" t="e">
        <f>VLOOKUP(LEFT(C1555,6),#REF!,3,0)</f>
        <v>#REF!</v>
      </c>
    </row>
    <row r="1556" spans="1:9" ht="13.2" x14ac:dyDescent="0.25">
      <c r="A1556" s="176">
        <f t="shared" si="27"/>
        <v>4805200.8447023313</v>
      </c>
      <c r="B1556" s="251" t="s">
        <v>989</v>
      </c>
      <c r="C1556" s="257" t="s">
        <v>689</v>
      </c>
      <c r="D1556" s="251" t="s">
        <v>745</v>
      </c>
      <c r="E1556" s="251" t="s">
        <v>741</v>
      </c>
      <c r="F1556" s="251" t="s">
        <v>268</v>
      </c>
      <c r="G1556" s="251">
        <v>533598</v>
      </c>
      <c r="H1556" s="251">
        <v>4775482</v>
      </c>
      <c r="I1556" s="184" t="e">
        <f>VLOOKUP(LEFT(C1556,6),#REF!,3,0)</f>
        <v>#REF!</v>
      </c>
    </row>
    <row r="1557" spans="1:9" ht="13.2" x14ac:dyDescent="0.25">
      <c r="A1557" s="176">
        <f t="shared" si="27"/>
        <v>4805200.8447023313</v>
      </c>
      <c r="B1557" s="251" t="s">
        <v>989</v>
      </c>
      <c r="C1557" s="257" t="s">
        <v>690</v>
      </c>
      <c r="D1557" s="251" t="s">
        <v>745</v>
      </c>
      <c r="E1557" s="251" t="s">
        <v>741</v>
      </c>
      <c r="F1557" s="251" t="s">
        <v>268</v>
      </c>
      <c r="G1557" s="251">
        <v>533598</v>
      </c>
      <c r="H1557" s="251">
        <v>4775482</v>
      </c>
      <c r="I1557" s="184" t="e">
        <f>VLOOKUP(LEFT(C1557,6),#REF!,3,0)</f>
        <v>#REF!</v>
      </c>
    </row>
    <row r="1558" spans="1:9" ht="13.2" x14ac:dyDescent="0.25">
      <c r="A1558" s="176">
        <f t="shared" si="27"/>
        <v>4805200.8447023313</v>
      </c>
      <c r="B1558" s="251" t="s">
        <v>989</v>
      </c>
      <c r="C1558" s="257" t="s">
        <v>420</v>
      </c>
      <c r="D1558" s="251" t="s">
        <v>745</v>
      </c>
      <c r="E1558" s="251" t="s">
        <v>741</v>
      </c>
      <c r="F1558" s="251" t="s">
        <v>268</v>
      </c>
      <c r="G1558" s="251">
        <v>533598</v>
      </c>
      <c r="H1558" s="251">
        <v>4775482</v>
      </c>
      <c r="I1558" s="184" t="e">
        <f>VLOOKUP(LEFT(C1558,6),#REF!,3,0)</f>
        <v>#REF!</v>
      </c>
    </row>
    <row r="1559" spans="1:9" ht="13.2" x14ac:dyDescent="0.25">
      <c r="A1559" s="176">
        <f t="shared" si="27"/>
        <v>4805200.8447023313</v>
      </c>
      <c r="B1559" s="251" t="s">
        <v>989</v>
      </c>
      <c r="C1559" s="257" t="s">
        <v>431</v>
      </c>
      <c r="D1559" s="251" t="s">
        <v>745</v>
      </c>
      <c r="E1559" s="251" t="s">
        <v>741</v>
      </c>
      <c r="F1559" s="251" t="s">
        <v>268</v>
      </c>
      <c r="G1559" s="251">
        <v>533598</v>
      </c>
      <c r="H1559" s="251">
        <v>4775482</v>
      </c>
      <c r="I1559" s="184" t="e">
        <f>VLOOKUP(LEFT(C1559,6),#REF!,3,0)</f>
        <v>#REF!</v>
      </c>
    </row>
    <row r="1560" spans="1:9" ht="13.2" x14ac:dyDescent="0.25">
      <c r="A1560" s="176">
        <f t="shared" si="27"/>
        <v>4805200.8447023313</v>
      </c>
      <c r="B1560" s="251" t="s">
        <v>989</v>
      </c>
      <c r="C1560" s="257" t="s">
        <v>433</v>
      </c>
      <c r="D1560" s="251" t="s">
        <v>745</v>
      </c>
      <c r="E1560" s="251" t="s">
        <v>741</v>
      </c>
      <c r="F1560" s="251" t="s">
        <v>268</v>
      </c>
      <c r="G1560" s="251">
        <v>533598</v>
      </c>
      <c r="H1560" s="251">
        <v>4775482</v>
      </c>
      <c r="I1560" s="184" t="e">
        <f>VLOOKUP(LEFT(C1560,6),#REF!,3,0)</f>
        <v>#REF!</v>
      </c>
    </row>
    <row r="1561" spans="1:9" ht="13.2" x14ac:dyDescent="0.25">
      <c r="A1561" s="176">
        <f t="shared" si="27"/>
        <v>4805200.8447023313</v>
      </c>
      <c r="B1561" s="251" t="s">
        <v>989</v>
      </c>
      <c r="C1561" s="257" t="s">
        <v>434</v>
      </c>
      <c r="D1561" s="251" t="s">
        <v>745</v>
      </c>
      <c r="E1561" s="251" t="s">
        <v>741</v>
      </c>
      <c r="F1561" s="251" t="s">
        <v>268</v>
      </c>
      <c r="G1561" s="251">
        <v>533598</v>
      </c>
      <c r="H1561" s="251">
        <v>4775482</v>
      </c>
      <c r="I1561" s="184" t="e">
        <f>VLOOKUP(LEFT(C1561,6),#REF!,3,0)</f>
        <v>#REF!</v>
      </c>
    </row>
    <row r="1562" spans="1:9" ht="13.2" x14ac:dyDescent="0.25">
      <c r="A1562" s="176">
        <f t="shared" si="27"/>
        <v>4805200.8447023313</v>
      </c>
      <c r="B1562" s="251" t="s">
        <v>989</v>
      </c>
      <c r="C1562" s="257" t="s">
        <v>364</v>
      </c>
      <c r="D1562" s="251" t="s">
        <v>745</v>
      </c>
      <c r="E1562" s="251" t="s">
        <v>741</v>
      </c>
      <c r="F1562" s="251" t="s">
        <v>268</v>
      </c>
      <c r="G1562" s="251">
        <v>533598</v>
      </c>
      <c r="H1562" s="251">
        <v>4775482</v>
      </c>
      <c r="I1562" s="184" t="e">
        <f>VLOOKUP(LEFT(C1562,6),#REF!,3,0)</f>
        <v>#REF!</v>
      </c>
    </row>
    <row r="1563" spans="1:9" ht="13.2" x14ac:dyDescent="0.25">
      <c r="A1563" s="176">
        <f t="shared" si="27"/>
        <v>4805200.8447023313</v>
      </c>
      <c r="B1563" s="251" t="s">
        <v>989</v>
      </c>
      <c r="C1563" s="257" t="s">
        <v>394</v>
      </c>
      <c r="D1563" s="251" t="s">
        <v>745</v>
      </c>
      <c r="E1563" s="251" t="s">
        <v>741</v>
      </c>
      <c r="F1563" s="251" t="s">
        <v>268</v>
      </c>
      <c r="G1563" s="251">
        <v>533598</v>
      </c>
      <c r="H1563" s="251">
        <v>4775482</v>
      </c>
      <c r="I1563" s="184" t="e">
        <f>VLOOKUP(LEFT(C1563,6),#REF!,3,0)</f>
        <v>#REF!</v>
      </c>
    </row>
    <row r="1564" spans="1:9" ht="13.2" x14ac:dyDescent="0.25">
      <c r="A1564" s="176">
        <f t="shared" si="27"/>
        <v>4805200.8447023313</v>
      </c>
      <c r="B1564" s="251" t="s">
        <v>989</v>
      </c>
      <c r="C1564" s="257" t="s">
        <v>391</v>
      </c>
      <c r="D1564" s="251" t="s">
        <v>745</v>
      </c>
      <c r="E1564" s="251" t="s">
        <v>741</v>
      </c>
      <c r="F1564" s="251" t="s">
        <v>268</v>
      </c>
      <c r="G1564" s="251">
        <v>533598</v>
      </c>
      <c r="H1564" s="251">
        <v>4775482</v>
      </c>
      <c r="I1564" s="184" t="e">
        <f>VLOOKUP(LEFT(C1564,6),#REF!,3,0)</f>
        <v>#REF!</v>
      </c>
    </row>
    <row r="1565" spans="1:9" ht="13.2" x14ac:dyDescent="0.25">
      <c r="A1565" s="176">
        <f t="shared" si="27"/>
        <v>4805200.8447023313</v>
      </c>
      <c r="B1565" s="251" t="s">
        <v>989</v>
      </c>
      <c r="C1565" s="257" t="s">
        <v>392</v>
      </c>
      <c r="D1565" s="251" t="s">
        <v>745</v>
      </c>
      <c r="E1565" s="251" t="s">
        <v>741</v>
      </c>
      <c r="F1565" s="251" t="s">
        <v>268</v>
      </c>
      <c r="G1565" s="251">
        <v>533598</v>
      </c>
      <c r="H1565" s="251">
        <v>4775482</v>
      </c>
      <c r="I1565" s="184" t="e">
        <f>VLOOKUP(LEFT(C1565,6),#REF!,3,0)</f>
        <v>#REF!</v>
      </c>
    </row>
    <row r="1566" spans="1:9" ht="13.2" x14ac:dyDescent="0.25">
      <c r="A1566" s="176">
        <f t="shared" si="27"/>
        <v>4805200.8447023313</v>
      </c>
      <c r="B1566" s="251" t="s">
        <v>989</v>
      </c>
      <c r="C1566" s="257" t="s">
        <v>220</v>
      </c>
      <c r="D1566" s="251" t="s">
        <v>745</v>
      </c>
      <c r="E1566" s="251" t="s">
        <v>741</v>
      </c>
      <c r="F1566" s="251" t="s">
        <v>268</v>
      </c>
      <c r="G1566" s="251">
        <v>533598</v>
      </c>
      <c r="H1566" s="251">
        <v>4775482</v>
      </c>
      <c r="I1566" s="184" t="e">
        <f>VLOOKUP(LEFT(C1566,6),#REF!,3,0)</f>
        <v>#REF!</v>
      </c>
    </row>
    <row r="1567" spans="1:9" ht="13.2" x14ac:dyDescent="0.25">
      <c r="A1567" s="176">
        <f t="shared" si="27"/>
        <v>4805200.8447023313</v>
      </c>
      <c r="B1567" s="251" t="s">
        <v>989</v>
      </c>
      <c r="C1567" s="257" t="s">
        <v>221</v>
      </c>
      <c r="D1567" s="251" t="s">
        <v>745</v>
      </c>
      <c r="E1567" s="251" t="s">
        <v>741</v>
      </c>
      <c r="F1567" s="251" t="s">
        <v>268</v>
      </c>
      <c r="G1567" s="251">
        <v>533598</v>
      </c>
      <c r="H1567" s="251">
        <v>4775482</v>
      </c>
      <c r="I1567" s="184" t="e">
        <f>VLOOKUP(LEFT(C1567,6),#REF!,3,0)</f>
        <v>#REF!</v>
      </c>
    </row>
    <row r="1568" spans="1:9" ht="13.2" x14ac:dyDescent="0.25">
      <c r="A1568" s="176">
        <f t="shared" si="27"/>
        <v>4805200.8447023313</v>
      </c>
      <c r="B1568" s="251" t="s">
        <v>989</v>
      </c>
      <c r="C1568" s="257" t="s">
        <v>222</v>
      </c>
      <c r="D1568" s="251" t="s">
        <v>745</v>
      </c>
      <c r="E1568" s="251" t="s">
        <v>741</v>
      </c>
      <c r="F1568" s="251" t="s">
        <v>268</v>
      </c>
      <c r="G1568" s="251">
        <v>533598</v>
      </c>
      <c r="H1568" s="251">
        <v>4775482</v>
      </c>
      <c r="I1568" s="184" t="e">
        <f>VLOOKUP(LEFT(C1568,6),#REF!,3,0)</f>
        <v>#REF!</v>
      </c>
    </row>
    <row r="1569" spans="1:9" ht="13.2" x14ac:dyDescent="0.25">
      <c r="A1569" s="176">
        <f t="shared" si="27"/>
        <v>4805200.8447023313</v>
      </c>
      <c r="B1569" s="251" t="s">
        <v>989</v>
      </c>
      <c r="C1569" s="257" t="s">
        <v>223</v>
      </c>
      <c r="D1569" s="251" t="s">
        <v>745</v>
      </c>
      <c r="E1569" s="251" t="s">
        <v>741</v>
      </c>
      <c r="F1569" s="251" t="s">
        <v>268</v>
      </c>
      <c r="G1569" s="251">
        <v>533598</v>
      </c>
      <c r="H1569" s="251">
        <v>4775482</v>
      </c>
      <c r="I1569" s="184" t="e">
        <f>VLOOKUP(LEFT(C1569,6),#REF!,3,0)</f>
        <v>#REF!</v>
      </c>
    </row>
    <row r="1570" spans="1:9" ht="13.2" x14ac:dyDescent="0.25">
      <c r="A1570" s="176">
        <f t="shared" si="27"/>
        <v>4805200.8447023313</v>
      </c>
      <c r="B1570" s="251" t="s">
        <v>989</v>
      </c>
      <c r="C1570" s="257" t="s">
        <v>225</v>
      </c>
      <c r="D1570" s="251" t="s">
        <v>745</v>
      </c>
      <c r="E1570" s="251" t="s">
        <v>741</v>
      </c>
      <c r="F1570" s="251" t="s">
        <v>268</v>
      </c>
      <c r="G1570" s="251">
        <v>533598</v>
      </c>
      <c r="H1570" s="251">
        <v>4775482</v>
      </c>
      <c r="I1570" s="184" t="e">
        <f>VLOOKUP(LEFT(C1570,6),#REF!,3,0)</f>
        <v>#REF!</v>
      </c>
    </row>
    <row r="1571" spans="1:9" ht="13.2" x14ac:dyDescent="0.25">
      <c r="A1571" s="176">
        <f t="shared" si="27"/>
        <v>4805200.8447023313</v>
      </c>
      <c r="B1571" s="251" t="s">
        <v>989</v>
      </c>
      <c r="C1571" s="257" t="s">
        <v>226</v>
      </c>
      <c r="D1571" s="251" t="s">
        <v>745</v>
      </c>
      <c r="E1571" s="251" t="s">
        <v>741</v>
      </c>
      <c r="F1571" s="251" t="s">
        <v>268</v>
      </c>
      <c r="G1571" s="251">
        <v>533598</v>
      </c>
      <c r="H1571" s="251">
        <v>4775482</v>
      </c>
      <c r="I1571" s="184" t="e">
        <f>VLOOKUP(LEFT(C1571,6),#REF!,3,0)</f>
        <v>#REF!</v>
      </c>
    </row>
    <row r="1572" spans="1:9" ht="13.2" x14ac:dyDescent="0.25">
      <c r="A1572" s="176">
        <f t="shared" si="27"/>
        <v>4805200.8447023313</v>
      </c>
      <c r="B1572" s="251" t="s">
        <v>989</v>
      </c>
      <c r="C1572" s="257" t="s">
        <v>390</v>
      </c>
      <c r="D1572" s="251" t="s">
        <v>745</v>
      </c>
      <c r="E1572" s="251" t="s">
        <v>741</v>
      </c>
      <c r="F1572" s="251" t="s">
        <v>268</v>
      </c>
      <c r="G1572" s="251">
        <v>533598</v>
      </c>
      <c r="H1572" s="251">
        <v>4775482</v>
      </c>
      <c r="I1572" s="184" t="e">
        <f>VLOOKUP(LEFT(C1572,6),#REF!,3,0)</f>
        <v>#REF!</v>
      </c>
    </row>
    <row r="1573" spans="1:9" ht="13.2" x14ac:dyDescent="0.25">
      <c r="A1573" s="176">
        <f t="shared" si="27"/>
        <v>4805200.8447023313</v>
      </c>
      <c r="B1573" s="251" t="s">
        <v>989</v>
      </c>
      <c r="C1573" s="257" t="s">
        <v>366</v>
      </c>
      <c r="D1573" s="251" t="s">
        <v>745</v>
      </c>
      <c r="E1573" s="251" t="s">
        <v>741</v>
      </c>
      <c r="F1573" s="251" t="s">
        <v>268</v>
      </c>
      <c r="G1573" s="251">
        <v>533598</v>
      </c>
      <c r="H1573" s="251">
        <v>4775482</v>
      </c>
      <c r="I1573" s="184" t="e">
        <f>VLOOKUP(LEFT(C1573,6),#REF!,3,0)</f>
        <v>#REF!</v>
      </c>
    </row>
    <row r="1574" spans="1:9" ht="13.2" x14ac:dyDescent="0.25">
      <c r="A1574" s="176">
        <f t="shared" si="27"/>
        <v>4805200.8447023313</v>
      </c>
      <c r="B1574" s="251" t="s">
        <v>989</v>
      </c>
      <c r="C1574" s="257" t="s">
        <v>381</v>
      </c>
      <c r="D1574" s="251" t="s">
        <v>745</v>
      </c>
      <c r="E1574" s="251" t="s">
        <v>741</v>
      </c>
      <c r="F1574" s="251" t="s">
        <v>268</v>
      </c>
      <c r="G1574" s="251">
        <v>533598</v>
      </c>
      <c r="H1574" s="251">
        <v>4775482</v>
      </c>
      <c r="I1574" s="184" t="e">
        <f>VLOOKUP(LEFT(C1574,6),#REF!,3,0)</f>
        <v>#REF!</v>
      </c>
    </row>
    <row r="1575" spans="1:9" ht="13.2" x14ac:dyDescent="0.25">
      <c r="A1575" s="176">
        <f t="shared" si="27"/>
        <v>4805200.8447023313</v>
      </c>
      <c r="B1575" s="251" t="s">
        <v>989</v>
      </c>
      <c r="C1575" s="257" t="s">
        <v>367</v>
      </c>
      <c r="D1575" s="251" t="s">
        <v>745</v>
      </c>
      <c r="E1575" s="251" t="s">
        <v>741</v>
      </c>
      <c r="F1575" s="251" t="s">
        <v>268</v>
      </c>
      <c r="G1575" s="251">
        <v>533598</v>
      </c>
      <c r="H1575" s="251">
        <v>4775482</v>
      </c>
      <c r="I1575" s="184" t="e">
        <f>VLOOKUP(LEFT(C1575,6),#REF!,3,0)</f>
        <v>#REF!</v>
      </c>
    </row>
    <row r="1576" spans="1:9" ht="13.2" x14ac:dyDescent="0.25">
      <c r="A1576" s="176">
        <f t="shared" si="27"/>
        <v>4812623.6802797075</v>
      </c>
      <c r="B1576" s="251" t="s">
        <v>990</v>
      </c>
      <c r="C1576" s="257" t="s">
        <v>433</v>
      </c>
      <c r="D1576" s="251" t="s">
        <v>746</v>
      </c>
      <c r="E1576" s="251" t="s">
        <v>322</v>
      </c>
      <c r="F1576" s="251" t="s">
        <v>268</v>
      </c>
      <c r="G1576" s="251">
        <v>509058</v>
      </c>
      <c r="H1576" s="251">
        <v>4785625</v>
      </c>
      <c r="I1576" s="184" t="e">
        <f>VLOOKUP(LEFT(C1576,6),#REF!,3,0)</f>
        <v>#REF!</v>
      </c>
    </row>
    <row r="1577" spans="1:9" ht="13.2" x14ac:dyDescent="0.25">
      <c r="A1577" s="176">
        <f t="shared" si="27"/>
        <v>4812623.6802797075</v>
      </c>
      <c r="B1577" s="251" t="s">
        <v>990</v>
      </c>
      <c r="C1577" s="257" t="s">
        <v>434</v>
      </c>
      <c r="D1577" s="251" t="s">
        <v>746</v>
      </c>
      <c r="E1577" s="251" t="s">
        <v>322</v>
      </c>
      <c r="F1577" s="251" t="s">
        <v>268</v>
      </c>
      <c r="G1577" s="251">
        <v>509058</v>
      </c>
      <c r="H1577" s="251">
        <v>4785625</v>
      </c>
      <c r="I1577" s="184" t="e">
        <f>VLOOKUP(LEFT(C1577,6),#REF!,3,0)</f>
        <v>#REF!</v>
      </c>
    </row>
    <row r="1578" spans="1:9" ht="13.2" x14ac:dyDescent="0.25">
      <c r="A1578" s="176">
        <f t="shared" si="27"/>
        <v>4812623.6802797075</v>
      </c>
      <c r="B1578" s="251" t="s">
        <v>990</v>
      </c>
      <c r="C1578" s="257" t="s">
        <v>437</v>
      </c>
      <c r="D1578" s="251" t="s">
        <v>746</v>
      </c>
      <c r="E1578" s="251" t="s">
        <v>322</v>
      </c>
      <c r="F1578" s="251" t="s">
        <v>268</v>
      </c>
      <c r="G1578" s="251">
        <v>509058</v>
      </c>
      <c r="H1578" s="251">
        <v>4785625</v>
      </c>
      <c r="I1578" s="184" t="e">
        <f>VLOOKUP(LEFT(C1578,6),#REF!,3,0)</f>
        <v>#REF!</v>
      </c>
    </row>
    <row r="1579" spans="1:9" ht="13.2" x14ac:dyDescent="0.25">
      <c r="A1579" s="176">
        <f t="shared" si="27"/>
        <v>4812623.6802797075</v>
      </c>
      <c r="B1579" s="251" t="s">
        <v>990</v>
      </c>
      <c r="C1579" s="257" t="s">
        <v>394</v>
      </c>
      <c r="D1579" s="251" t="s">
        <v>746</v>
      </c>
      <c r="E1579" s="251" t="s">
        <v>322</v>
      </c>
      <c r="F1579" s="251" t="s">
        <v>268</v>
      </c>
      <c r="G1579" s="251">
        <v>509058</v>
      </c>
      <c r="H1579" s="251">
        <v>4785625</v>
      </c>
      <c r="I1579" s="184" t="e">
        <f>VLOOKUP(LEFT(C1579,6),#REF!,3,0)</f>
        <v>#REF!</v>
      </c>
    </row>
    <row r="1580" spans="1:9" ht="13.2" x14ac:dyDescent="0.25">
      <c r="A1580" s="176">
        <f t="shared" si="27"/>
        <v>4812623.6802797075</v>
      </c>
      <c r="B1580" s="251" t="s">
        <v>990</v>
      </c>
      <c r="C1580" s="257" t="s">
        <v>392</v>
      </c>
      <c r="D1580" s="251" t="s">
        <v>746</v>
      </c>
      <c r="E1580" s="251" t="s">
        <v>322</v>
      </c>
      <c r="F1580" s="251" t="s">
        <v>268</v>
      </c>
      <c r="G1580" s="251">
        <v>509058</v>
      </c>
      <c r="H1580" s="251">
        <v>4785625</v>
      </c>
      <c r="I1580" s="184" t="e">
        <f>VLOOKUP(LEFT(C1580,6),#REF!,3,0)</f>
        <v>#REF!</v>
      </c>
    </row>
    <row r="1581" spans="1:9" ht="13.2" x14ac:dyDescent="0.25">
      <c r="A1581" s="176">
        <f t="shared" si="27"/>
        <v>4812623.6802797075</v>
      </c>
      <c r="B1581" s="251" t="s">
        <v>990</v>
      </c>
      <c r="C1581" s="257" t="s">
        <v>220</v>
      </c>
      <c r="D1581" s="251" t="s">
        <v>746</v>
      </c>
      <c r="E1581" s="251" t="s">
        <v>322</v>
      </c>
      <c r="F1581" s="251" t="s">
        <v>268</v>
      </c>
      <c r="G1581" s="251">
        <v>509058</v>
      </c>
      <c r="H1581" s="251">
        <v>4785625</v>
      </c>
      <c r="I1581" s="184" t="e">
        <f>VLOOKUP(LEFT(C1581,6),#REF!,3,0)</f>
        <v>#REF!</v>
      </c>
    </row>
    <row r="1582" spans="1:9" ht="13.2" x14ac:dyDescent="0.25">
      <c r="A1582" s="176">
        <f t="shared" si="27"/>
        <v>4812623.6802797075</v>
      </c>
      <c r="B1582" s="251" t="s">
        <v>990</v>
      </c>
      <c r="C1582" s="257" t="s">
        <v>221</v>
      </c>
      <c r="D1582" s="251" t="s">
        <v>746</v>
      </c>
      <c r="E1582" s="251" t="s">
        <v>322</v>
      </c>
      <c r="F1582" s="251" t="s">
        <v>268</v>
      </c>
      <c r="G1582" s="251">
        <v>509058</v>
      </c>
      <c r="H1582" s="251">
        <v>4785625</v>
      </c>
      <c r="I1582" s="184" t="e">
        <f>VLOOKUP(LEFT(C1582,6),#REF!,3,0)</f>
        <v>#REF!</v>
      </c>
    </row>
    <row r="1583" spans="1:9" ht="13.2" x14ac:dyDescent="0.25">
      <c r="A1583" s="176">
        <f t="shared" si="27"/>
        <v>4812623.6802797075</v>
      </c>
      <c r="B1583" s="251" t="s">
        <v>990</v>
      </c>
      <c r="C1583" s="257" t="s">
        <v>222</v>
      </c>
      <c r="D1583" s="251" t="s">
        <v>746</v>
      </c>
      <c r="E1583" s="251" t="s">
        <v>322</v>
      </c>
      <c r="F1583" s="251" t="s">
        <v>268</v>
      </c>
      <c r="G1583" s="251">
        <v>509058</v>
      </c>
      <c r="H1583" s="251">
        <v>4785625</v>
      </c>
      <c r="I1583" s="184" t="e">
        <f>VLOOKUP(LEFT(C1583,6),#REF!,3,0)</f>
        <v>#REF!</v>
      </c>
    </row>
    <row r="1584" spans="1:9" ht="13.2" x14ac:dyDescent="0.25">
      <c r="A1584" s="176">
        <f t="shared" si="27"/>
        <v>4812623.6802797075</v>
      </c>
      <c r="B1584" s="251" t="s">
        <v>990</v>
      </c>
      <c r="C1584" s="257" t="s">
        <v>223</v>
      </c>
      <c r="D1584" s="251" t="s">
        <v>746</v>
      </c>
      <c r="E1584" s="251" t="s">
        <v>322</v>
      </c>
      <c r="F1584" s="251" t="s">
        <v>268</v>
      </c>
      <c r="G1584" s="251">
        <v>509058</v>
      </c>
      <c r="H1584" s="251">
        <v>4785625</v>
      </c>
      <c r="I1584" s="184" t="e">
        <f>VLOOKUP(LEFT(C1584,6),#REF!,3,0)</f>
        <v>#REF!</v>
      </c>
    </row>
    <row r="1585" spans="1:9" ht="13.2" x14ac:dyDescent="0.25">
      <c r="A1585" s="176">
        <f t="shared" si="27"/>
        <v>4812623.6802797075</v>
      </c>
      <c r="B1585" s="251" t="s">
        <v>990</v>
      </c>
      <c r="C1585" s="257" t="s">
        <v>224</v>
      </c>
      <c r="D1585" s="251" t="s">
        <v>746</v>
      </c>
      <c r="E1585" s="251" t="s">
        <v>322</v>
      </c>
      <c r="F1585" s="251" t="s">
        <v>268</v>
      </c>
      <c r="G1585" s="251">
        <v>509058</v>
      </c>
      <c r="H1585" s="251">
        <v>4785625</v>
      </c>
      <c r="I1585" s="184" t="e">
        <f>VLOOKUP(LEFT(C1585,6),#REF!,3,0)</f>
        <v>#REF!</v>
      </c>
    </row>
    <row r="1586" spans="1:9" ht="13.2" x14ac:dyDescent="0.25">
      <c r="A1586" s="176">
        <f t="shared" si="27"/>
        <v>4812623.6802797075</v>
      </c>
      <c r="B1586" s="251" t="s">
        <v>990</v>
      </c>
      <c r="C1586" s="257" t="s">
        <v>225</v>
      </c>
      <c r="D1586" s="251" t="s">
        <v>746</v>
      </c>
      <c r="E1586" s="251" t="s">
        <v>322</v>
      </c>
      <c r="F1586" s="251" t="s">
        <v>268</v>
      </c>
      <c r="G1586" s="251">
        <v>509058</v>
      </c>
      <c r="H1586" s="251">
        <v>4785625</v>
      </c>
      <c r="I1586" s="184" t="e">
        <f>VLOOKUP(LEFT(C1586,6),#REF!,3,0)</f>
        <v>#REF!</v>
      </c>
    </row>
    <row r="1587" spans="1:9" ht="13.2" x14ac:dyDescent="0.25">
      <c r="A1587" s="176">
        <f t="shared" si="27"/>
        <v>4812623.6802797075</v>
      </c>
      <c r="B1587" s="251" t="s">
        <v>990</v>
      </c>
      <c r="C1587" s="257" t="s">
        <v>226</v>
      </c>
      <c r="D1587" s="251" t="s">
        <v>746</v>
      </c>
      <c r="E1587" s="251" t="s">
        <v>322</v>
      </c>
      <c r="F1587" s="251" t="s">
        <v>268</v>
      </c>
      <c r="G1587" s="251">
        <v>509058</v>
      </c>
      <c r="H1587" s="251">
        <v>4785625</v>
      </c>
      <c r="I1587" s="184" t="e">
        <f>VLOOKUP(LEFT(C1587,6),#REF!,3,0)</f>
        <v>#REF!</v>
      </c>
    </row>
    <row r="1588" spans="1:9" ht="13.2" x14ac:dyDescent="0.25">
      <c r="A1588" s="176">
        <f t="shared" si="27"/>
        <v>4812623.6802797075</v>
      </c>
      <c r="B1588" s="251" t="s">
        <v>990</v>
      </c>
      <c r="C1588" s="257" t="s">
        <v>390</v>
      </c>
      <c r="D1588" s="251" t="s">
        <v>746</v>
      </c>
      <c r="E1588" s="251" t="s">
        <v>322</v>
      </c>
      <c r="F1588" s="251" t="s">
        <v>268</v>
      </c>
      <c r="G1588" s="251">
        <v>509058</v>
      </c>
      <c r="H1588" s="251">
        <v>4785625</v>
      </c>
      <c r="I1588" s="184" t="e">
        <f>VLOOKUP(LEFT(C1588,6),#REF!,3,0)</f>
        <v>#REF!</v>
      </c>
    </row>
    <row r="1589" spans="1:9" ht="13.2" x14ac:dyDescent="0.25">
      <c r="A1589" s="176">
        <f t="shared" si="27"/>
        <v>4812623.6802797075</v>
      </c>
      <c r="B1589" s="251" t="s">
        <v>990</v>
      </c>
      <c r="C1589" s="257" t="s">
        <v>366</v>
      </c>
      <c r="D1589" s="251" t="s">
        <v>746</v>
      </c>
      <c r="E1589" s="251" t="s">
        <v>322</v>
      </c>
      <c r="F1589" s="251" t="s">
        <v>268</v>
      </c>
      <c r="G1589" s="251">
        <v>509058</v>
      </c>
      <c r="H1589" s="251">
        <v>4785625</v>
      </c>
      <c r="I1589" s="184" t="e">
        <f>VLOOKUP(LEFT(C1589,6),#REF!,3,0)</f>
        <v>#REF!</v>
      </c>
    </row>
    <row r="1590" spans="1:9" ht="13.2" x14ac:dyDescent="0.25">
      <c r="A1590" s="176">
        <f t="shared" si="27"/>
        <v>4812623.6802797075</v>
      </c>
      <c r="B1590" s="251" t="s">
        <v>990</v>
      </c>
      <c r="C1590" s="257" t="s">
        <v>381</v>
      </c>
      <c r="D1590" s="251" t="s">
        <v>746</v>
      </c>
      <c r="E1590" s="251" t="s">
        <v>322</v>
      </c>
      <c r="F1590" s="251" t="s">
        <v>268</v>
      </c>
      <c r="G1590" s="251">
        <v>509058</v>
      </c>
      <c r="H1590" s="251">
        <v>4785625</v>
      </c>
      <c r="I1590" s="184" t="e">
        <f>VLOOKUP(LEFT(C1590,6),#REF!,3,0)</f>
        <v>#REF!</v>
      </c>
    </row>
    <row r="1591" spans="1:9" ht="13.2" x14ac:dyDescent="0.25">
      <c r="A1591" s="176">
        <f t="shared" si="27"/>
        <v>4812623.6802797075</v>
      </c>
      <c r="B1591" s="251" t="s">
        <v>990</v>
      </c>
      <c r="C1591" s="257" t="s">
        <v>367</v>
      </c>
      <c r="D1591" s="251" t="s">
        <v>746</v>
      </c>
      <c r="E1591" s="251" t="s">
        <v>322</v>
      </c>
      <c r="F1591" s="251" t="s">
        <v>268</v>
      </c>
      <c r="G1591" s="251">
        <v>509058</v>
      </c>
      <c r="H1591" s="251">
        <v>4785625</v>
      </c>
      <c r="I1591" s="184" t="e">
        <f>VLOOKUP(LEFT(C1591,6),#REF!,3,0)</f>
        <v>#REF!</v>
      </c>
    </row>
    <row r="1592" spans="1:9" ht="13.2" x14ac:dyDescent="0.25">
      <c r="A1592" s="176">
        <f t="shared" si="27"/>
        <v>4815712.0427501686</v>
      </c>
      <c r="B1592" s="251" t="s">
        <v>991</v>
      </c>
      <c r="C1592" s="257" t="s">
        <v>744</v>
      </c>
      <c r="D1592" s="251" t="s">
        <v>747</v>
      </c>
      <c r="E1592" s="251" t="s">
        <v>748</v>
      </c>
      <c r="F1592" s="251" t="s">
        <v>268</v>
      </c>
      <c r="G1592" s="251">
        <v>508783</v>
      </c>
      <c r="H1592" s="251">
        <v>4788760</v>
      </c>
      <c r="I1592" s="184" t="e">
        <f>VLOOKUP(LEFT(C1592,6),#REF!,3,0)</f>
        <v>#REF!</v>
      </c>
    </row>
    <row r="1593" spans="1:9" ht="13.2" x14ac:dyDescent="0.25">
      <c r="A1593" s="176">
        <f t="shared" si="27"/>
        <v>4815712.0427501686</v>
      </c>
      <c r="B1593" s="251" t="s">
        <v>991</v>
      </c>
      <c r="C1593" s="257" t="s">
        <v>703</v>
      </c>
      <c r="D1593" s="251" t="s">
        <v>747</v>
      </c>
      <c r="E1593" s="251" t="s">
        <v>748</v>
      </c>
      <c r="F1593" s="251" t="s">
        <v>268</v>
      </c>
      <c r="G1593" s="251">
        <v>508783</v>
      </c>
      <c r="H1593" s="251">
        <v>4788760</v>
      </c>
      <c r="I1593" s="184" t="e">
        <f>VLOOKUP(LEFT(C1593,6),#REF!,3,0)</f>
        <v>#REF!</v>
      </c>
    </row>
    <row r="1594" spans="1:9" ht="13.2" x14ac:dyDescent="0.25">
      <c r="A1594" s="176">
        <f t="shared" si="27"/>
        <v>4815712.0427501686</v>
      </c>
      <c r="B1594" s="251" t="s">
        <v>991</v>
      </c>
      <c r="C1594" s="257" t="s">
        <v>690</v>
      </c>
      <c r="D1594" s="251" t="s">
        <v>747</v>
      </c>
      <c r="E1594" s="251" t="s">
        <v>748</v>
      </c>
      <c r="F1594" s="251" t="s">
        <v>268</v>
      </c>
      <c r="G1594" s="251">
        <v>508783</v>
      </c>
      <c r="H1594" s="251">
        <v>4788760</v>
      </c>
      <c r="I1594" s="184" t="e">
        <f>VLOOKUP(LEFT(C1594,6),#REF!,3,0)</f>
        <v>#REF!</v>
      </c>
    </row>
    <row r="1595" spans="1:9" ht="13.2" x14ac:dyDescent="0.25">
      <c r="A1595" s="176">
        <f t="shared" si="27"/>
        <v>4815712.0427501686</v>
      </c>
      <c r="B1595" s="251" t="s">
        <v>991</v>
      </c>
      <c r="C1595" s="257" t="s">
        <v>418</v>
      </c>
      <c r="D1595" s="251" t="s">
        <v>747</v>
      </c>
      <c r="E1595" s="251" t="s">
        <v>748</v>
      </c>
      <c r="F1595" s="251" t="s">
        <v>268</v>
      </c>
      <c r="G1595" s="251">
        <v>508783</v>
      </c>
      <c r="H1595" s="251">
        <v>4788760</v>
      </c>
      <c r="I1595" s="184" t="e">
        <f>VLOOKUP(LEFT(C1595,6),#REF!,3,0)</f>
        <v>#REF!</v>
      </c>
    </row>
    <row r="1596" spans="1:9" ht="13.2" x14ac:dyDescent="0.25">
      <c r="A1596" s="176">
        <f t="shared" si="27"/>
        <v>4815712.0427501686</v>
      </c>
      <c r="B1596" s="251" t="s">
        <v>991</v>
      </c>
      <c r="C1596" s="257" t="s">
        <v>420</v>
      </c>
      <c r="D1596" s="251" t="s">
        <v>747</v>
      </c>
      <c r="E1596" s="251" t="s">
        <v>748</v>
      </c>
      <c r="F1596" s="251" t="s">
        <v>268</v>
      </c>
      <c r="G1596" s="251">
        <v>508783</v>
      </c>
      <c r="H1596" s="251">
        <v>4788760</v>
      </c>
      <c r="I1596" s="184" t="e">
        <f>VLOOKUP(LEFT(C1596,6),#REF!,3,0)</f>
        <v>#REF!</v>
      </c>
    </row>
    <row r="1597" spans="1:9" ht="13.2" x14ac:dyDescent="0.25">
      <c r="A1597" s="176">
        <f t="shared" si="27"/>
        <v>4815712.0427501686</v>
      </c>
      <c r="B1597" s="251" t="s">
        <v>991</v>
      </c>
      <c r="C1597" s="257" t="s">
        <v>431</v>
      </c>
      <c r="D1597" s="251" t="s">
        <v>747</v>
      </c>
      <c r="E1597" s="251" t="s">
        <v>748</v>
      </c>
      <c r="F1597" s="251" t="s">
        <v>268</v>
      </c>
      <c r="G1597" s="251">
        <v>508783</v>
      </c>
      <c r="H1597" s="251">
        <v>4788760</v>
      </c>
      <c r="I1597" s="184" t="e">
        <f>VLOOKUP(LEFT(C1597,6),#REF!,3,0)</f>
        <v>#REF!</v>
      </c>
    </row>
    <row r="1598" spans="1:9" ht="13.2" x14ac:dyDescent="0.25">
      <c r="A1598" s="176">
        <f t="shared" si="27"/>
        <v>4815712.0427501686</v>
      </c>
      <c r="B1598" s="251" t="s">
        <v>991</v>
      </c>
      <c r="C1598" s="257" t="s">
        <v>360</v>
      </c>
      <c r="D1598" s="251" t="s">
        <v>747</v>
      </c>
      <c r="E1598" s="251" t="s">
        <v>748</v>
      </c>
      <c r="F1598" s="251" t="s">
        <v>268</v>
      </c>
      <c r="G1598" s="251">
        <v>508783</v>
      </c>
      <c r="H1598" s="251">
        <v>4788760</v>
      </c>
      <c r="I1598" s="184" t="e">
        <f>VLOOKUP(LEFT(C1598,6),#REF!,3,0)</f>
        <v>#REF!</v>
      </c>
    </row>
    <row r="1599" spans="1:9" ht="13.2" x14ac:dyDescent="0.25">
      <c r="A1599" s="176">
        <f t="shared" si="27"/>
        <v>4815712.0427501686</v>
      </c>
      <c r="B1599" s="251" t="s">
        <v>991</v>
      </c>
      <c r="C1599" s="257" t="s">
        <v>432</v>
      </c>
      <c r="D1599" s="251" t="s">
        <v>747</v>
      </c>
      <c r="E1599" s="251" t="s">
        <v>748</v>
      </c>
      <c r="F1599" s="251" t="s">
        <v>268</v>
      </c>
      <c r="G1599" s="251">
        <v>508783</v>
      </c>
      <c r="H1599" s="251">
        <v>4788760</v>
      </c>
      <c r="I1599" s="184" t="e">
        <f>VLOOKUP(LEFT(C1599,6),#REF!,3,0)</f>
        <v>#REF!</v>
      </c>
    </row>
    <row r="1600" spans="1:9" ht="13.2" x14ac:dyDescent="0.25">
      <c r="A1600" s="176">
        <f t="shared" ref="A1600:A1663" si="28">SQRT((G1600-G$2)^2+(H1600-H$2)^2)</f>
        <v>4815712.0427501686</v>
      </c>
      <c r="B1600" s="251" t="s">
        <v>991</v>
      </c>
      <c r="C1600" s="257" t="s">
        <v>433</v>
      </c>
      <c r="D1600" s="251" t="s">
        <v>747</v>
      </c>
      <c r="E1600" s="251" t="s">
        <v>748</v>
      </c>
      <c r="F1600" s="251" t="s">
        <v>268</v>
      </c>
      <c r="G1600" s="251">
        <v>508783</v>
      </c>
      <c r="H1600" s="251">
        <v>4788760</v>
      </c>
      <c r="I1600" s="184" t="e">
        <f>VLOOKUP(LEFT(C1600,6),#REF!,3,0)</f>
        <v>#REF!</v>
      </c>
    </row>
    <row r="1601" spans="1:9" ht="13.2" x14ac:dyDescent="0.25">
      <c r="A1601" s="176">
        <f t="shared" si="28"/>
        <v>4815712.0427501686</v>
      </c>
      <c r="B1601" s="251" t="s">
        <v>991</v>
      </c>
      <c r="C1601" s="257" t="s">
        <v>434</v>
      </c>
      <c r="D1601" s="251" t="s">
        <v>747</v>
      </c>
      <c r="E1601" s="251" t="s">
        <v>748</v>
      </c>
      <c r="F1601" s="251" t="s">
        <v>268</v>
      </c>
      <c r="G1601" s="251">
        <v>508783</v>
      </c>
      <c r="H1601" s="251">
        <v>4788760</v>
      </c>
      <c r="I1601" s="184" t="e">
        <f>VLOOKUP(LEFT(C1601,6),#REF!,3,0)</f>
        <v>#REF!</v>
      </c>
    </row>
    <row r="1602" spans="1:9" ht="13.2" x14ac:dyDescent="0.25">
      <c r="A1602" s="176">
        <f t="shared" si="28"/>
        <v>4815712.0427501686</v>
      </c>
      <c r="B1602" s="251" t="s">
        <v>991</v>
      </c>
      <c r="C1602" s="257" t="s">
        <v>435</v>
      </c>
      <c r="D1602" s="251" t="s">
        <v>747</v>
      </c>
      <c r="E1602" s="251" t="s">
        <v>748</v>
      </c>
      <c r="F1602" s="251" t="s">
        <v>268</v>
      </c>
      <c r="G1602" s="251">
        <v>508783</v>
      </c>
      <c r="H1602" s="251">
        <v>4788760</v>
      </c>
      <c r="I1602" s="184" t="e">
        <f>VLOOKUP(LEFT(C1602,6),#REF!,3,0)</f>
        <v>#REF!</v>
      </c>
    </row>
    <row r="1603" spans="1:9" ht="13.2" x14ac:dyDescent="0.25">
      <c r="A1603" s="176">
        <f t="shared" si="28"/>
        <v>4815712.0427501686</v>
      </c>
      <c r="B1603" s="251" t="s">
        <v>991</v>
      </c>
      <c r="C1603" s="257" t="s">
        <v>437</v>
      </c>
      <c r="D1603" s="251" t="s">
        <v>747</v>
      </c>
      <c r="E1603" s="251" t="s">
        <v>748</v>
      </c>
      <c r="F1603" s="251" t="s">
        <v>268</v>
      </c>
      <c r="G1603" s="251">
        <v>508783</v>
      </c>
      <c r="H1603" s="251">
        <v>4788760</v>
      </c>
      <c r="I1603" s="184" t="e">
        <f>VLOOKUP(LEFT(C1603,6),#REF!,3,0)</f>
        <v>#REF!</v>
      </c>
    </row>
    <row r="1604" spans="1:9" ht="13.2" x14ac:dyDescent="0.25">
      <c r="A1604" s="176">
        <f t="shared" si="28"/>
        <v>4815712.0427501686</v>
      </c>
      <c r="B1604" s="251" t="s">
        <v>991</v>
      </c>
      <c r="C1604" s="257" t="s">
        <v>364</v>
      </c>
      <c r="D1604" s="251" t="s">
        <v>747</v>
      </c>
      <c r="E1604" s="251" t="s">
        <v>748</v>
      </c>
      <c r="F1604" s="251" t="s">
        <v>268</v>
      </c>
      <c r="G1604" s="251">
        <v>508783</v>
      </c>
      <c r="H1604" s="251">
        <v>4788760</v>
      </c>
      <c r="I1604" s="184" t="e">
        <f>VLOOKUP(LEFT(C1604,6),#REF!,3,0)</f>
        <v>#REF!</v>
      </c>
    </row>
    <row r="1605" spans="1:9" ht="13.2" x14ac:dyDescent="0.25">
      <c r="A1605" s="176">
        <f t="shared" si="28"/>
        <v>4815712.0427501686</v>
      </c>
      <c r="B1605" s="251" t="s">
        <v>991</v>
      </c>
      <c r="C1605" s="257" t="s">
        <v>393</v>
      </c>
      <c r="D1605" s="251" t="s">
        <v>747</v>
      </c>
      <c r="E1605" s="251" t="s">
        <v>748</v>
      </c>
      <c r="F1605" s="251" t="s">
        <v>268</v>
      </c>
      <c r="G1605" s="251">
        <v>508783</v>
      </c>
      <c r="H1605" s="251">
        <v>4788760</v>
      </c>
      <c r="I1605" s="184" t="e">
        <f>VLOOKUP(LEFT(C1605,6),#REF!,3,0)</f>
        <v>#REF!</v>
      </c>
    </row>
    <row r="1606" spans="1:9" ht="13.2" x14ac:dyDescent="0.25">
      <c r="A1606" s="176">
        <f t="shared" si="28"/>
        <v>4815712.0427501686</v>
      </c>
      <c r="B1606" s="251" t="s">
        <v>991</v>
      </c>
      <c r="C1606" s="257" t="s">
        <v>394</v>
      </c>
      <c r="D1606" s="251" t="s">
        <v>747</v>
      </c>
      <c r="E1606" s="251" t="s">
        <v>748</v>
      </c>
      <c r="F1606" s="251" t="s">
        <v>268</v>
      </c>
      <c r="G1606" s="251">
        <v>508783</v>
      </c>
      <c r="H1606" s="251">
        <v>4788760</v>
      </c>
      <c r="I1606" s="184" t="e">
        <f>VLOOKUP(LEFT(C1606,6),#REF!,3,0)</f>
        <v>#REF!</v>
      </c>
    </row>
    <row r="1607" spans="1:9" ht="13.2" x14ac:dyDescent="0.25">
      <c r="A1607" s="176">
        <f t="shared" si="28"/>
        <v>4815712.0427501686</v>
      </c>
      <c r="B1607" s="251" t="s">
        <v>991</v>
      </c>
      <c r="C1607" s="257" t="s">
        <v>392</v>
      </c>
      <c r="D1607" s="251" t="s">
        <v>747</v>
      </c>
      <c r="E1607" s="251" t="s">
        <v>748</v>
      </c>
      <c r="F1607" s="251" t="s">
        <v>268</v>
      </c>
      <c r="G1607" s="251">
        <v>508783</v>
      </c>
      <c r="H1607" s="251">
        <v>4788760</v>
      </c>
      <c r="I1607" s="184" t="e">
        <f>VLOOKUP(LEFT(C1607,6),#REF!,3,0)</f>
        <v>#REF!</v>
      </c>
    </row>
    <row r="1608" spans="1:9" ht="13.2" x14ac:dyDescent="0.25">
      <c r="A1608" s="176">
        <f t="shared" si="28"/>
        <v>4815712.0427501686</v>
      </c>
      <c r="B1608" s="251" t="s">
        <v>991</v>
      </c>
      <c r="C1608" s="257" t="s">
        <v>220</v>
      </c>
      <c r="D1608" s="251" t="s">
        <v>747</v>
      </c>
      <c r="E1608" s="251" t="s">
        <v>748</v>
      </c>
      <c r="F1608" s="251" t="s">
        <v>268</v>
      </c>
      <c r="G1608" s="251">
        <v>508783</v>
      </c>
      <c r="H1608" s="251">
        <v>4788760</v>
      </c>
      <c r="I1608" s="184" t="e">
        <f>VLOOKUP(LEFT(C1608,6),#REF!,3,0)</f>
        <v>#REF!</v>
      </c>
    </row>
    <row r="1609" spans="1:9" ht="13.2" x14ac:dyDescent="0.25">
      <c r="A1609" s="176">
        <f t="shared" si="28"/>
        <v>4815712.0427501686</v>
      </c>
      <c r="B1609" s="251" t="s">
        <v>991</v>
      </c>
      <c r="C1609" s="257" t="s">
        <v>221</v>
      </c>
      <c r="D1609" s="251" t="s">
        <v>747</v>
      </c>
      <c r="E1609" s="251" t="s">
        <v>748</v>
      </c>
      <c r="F1609" s="251" t="s">
        <v>268</v>
      </c>
      <c r="G1609" s="251">
        <v>508783</v>
      </c>
      <c r="H1609" s="251">
        <v>4788760</v>
      </c>
      <c r="I1609" s="184" t="e">
        <f>VLOOKUP(LEFT(C1609,6),#REF!,3,0)</f>
        <v>#REF!</v>
      </c>
    </row>
    <row r="1610" spans="1:9" ht="13.2" x14ac:dyDescent="0.25">
      <c r="A1610" s="176">
        <f t="shared" si="28"/>
        <v>4815712.0427501686</v>
      </c>
      <c r="B1610" s="251" t="s">
        <v>991</v>
      </c>
      <c r="C1610" s="257" t="s">
        <v>222</v>
      </c>
      <c r="D1610" s="251" t="s">
        <v>747</v>
      </c>
      <c r="E1610" s="251" t="s">
        <v>748</v>
      </c>
      <c r="F1610" s="251" t="s">
        <v>268</v>
      </c>
      <c r="G1610" s="251">
        <v>508783</v>
      </c>
      <c r="H1610" s="251">
        <v>4788760</v>
      </c>
      <c r="I1610" s="184" t="e">
        <f>VLOOKUP(LEFT(C1610,6),#REF!,3,0)</f>
        <v>#REF!</v>
      </c>
    </row>
    <row r="1611" spans="1:9" ht="13.2" x14ac:dyDescent="0.25">
      <c r="A1611" s="176">
        <f t="shared" si="28"/>
        <v>4815712.0427501686</v>
      </c>
      <c r="B1611" s="251" t="s">
        <v>991</v>
      </c>
      <c r="C1611" s="257" t="s">
        <v>223</v>
      </c>
      <c r="D1611" s="251" t="s">
        <v>747</v>
      </c>
      <c r="E1611" s="251" t="s">
        <v>748</v>
      </c>
      <c r="F1611" s="251" t="s">
        <v>268</v>
      </c>
      <c r="G1611" s="251">
        <v>508783</v>
      </c>
      <c r="H1611" s="251">
        <v>4788760</v>
      </c>
      <c r="I1611" s="184" t="e">
        <f>VLOOKUP(LEFT(C1611,6),#REF!,3,0)</f>
        <v>#REF!</v>
      </c>
    </row>
    <row r="1612" spans="1:9" ht="13.2" x14ac:dyDescent="0.25">
      <c r="A1612" s="176">
        <f t="shared" si="28"/>
        <v>4815712.0427501686</v>
      </c>
      <c r="B1612" s="251" t="s">
        <v>991</v>
      </c>
      <c r="C1612" s="257" t="s">
        <v>224</v>
      </c>
      <c r="D1612" s="251" t="s">
        <v>747</v>
      </c>
      <c r="E1612" s="251" t="s">
        <v>748</v>
      </c>
      <c r="F1612" s="251" t="s">
        <v>268</v>
      </c>
      <c r="G1612" s="251">
        <v>508783</v>
      </c>
      <c r="H1612" s="251">
        <v>4788760</v>
      </c>
      <c r="I1612" s="184" t="e">
        <f>VLOOKUP(LEFT(C1612,6),#REF!,3,0)</f>
        <v>#REF!</v>
      </c>
    </row>
    <row r="1613" spans="1:9" ht="13.2" x14ac:dyDescent="0.25">
      <c r="A1613" s="176">
        <f t="shared" si="28"/>
        <v>4815712.0427501686</v>
      </c>
      <c r="B1613" s="251" t="s">
        <v>991</v>
      </c>
      <c r="C1613" s="257" t="s">
        <v>225</v>
      </c>
      <c r="D1613" s="251" t="s">
        <v>747</v>
      </c>
      <c r="E1613" s="251" t="s">
        <v>748</v>
      </c>
      <c r="F1613" s="251" t="s">
        <v>268</v>
      </c>
      <c r="G1613" s="251">
        <v>508783</v>
      </c>
      <c r="H1613" s="251">
        <v>4788760</v>
      </c>
      <c r="I1613" s="184" t="e">
        <f>VLOOKUP(LEFT(C1613,6),#REF!,3,0)</f>
        <v>#REF!</v>
      </c>
    </row>
    <row r="1614" spans="1:9" ht="13.2" x14ac:dyDescent="0.25">
      <c r="A1614" s="176">
        <f t="shared" si="28"/>
        <v>4815712.0427501686</v>
      </c>
      <c r="B1614" s="251" t="s">
        <v>991</v>
      </c>
      <c r="C1614" s="257" t="s">
        <v>226</v>
      </c>
      <c r="D1614" s="251" t="s">
        <v>747</v>
      </c>
      <c r="E1614" s="251" t="s">
        <v>748</v>
      </c>
      <c r="F1614" s="251" t="s">
        <v>268</v>
      </c>
      <c r="G1614" s="251">
        <v>508783</v>
      </c>
      <c r="H1614" s="251">
        <v>4788760</v>
      </c>
      <c r="I1614" s="184" t="e">
        <f>VLOOKUP(LEFT(C1614,6),#REF!,3,0)</f>
        <v>#REF!</v>
      </c>
    </row>
    <row r="1615" spans="1:9" ht="13.2" x14ac:dyDescent="0.25">
      <c r="A1615" s="176">
        <f t="shared" si="28"/>
        <v>4815712.0427501686</v>
      </c>
      <c r="B1615" s="251" t="s">
        <v>991</v>
      </c>
      <c r="C1615" s="257" t="s">
        <v>390</v>
      </c>
      <c r="D1615" s="251" t="s">
        <v>747</v>
      </c>
      <c r="E1615" s="251" t="s">
        <v>748</v>
      </c>
      <c r="F1615" s="251" t="s">
        <v>268</v>
      </c>
      <c r="G1615" s="251">
        <v>508783</v>
      </c>
      <c r="H1615" s="251">
        <v>4788760</v>
      </c>
      <c r="I1615" s="184" t="e">
        <f>VLOOKUP(LEFT(C1615,6),#REF!,3,0)</f>
        <v>#REF!</v>
      </c>
    </row>
    <row r="1616" spans="1:9" ht="13.2" x14ac:dyDescent="0.25">
      <c r="A1616" s="176">
        <f t="shared" si="28"/>
        <v>4815712.0427501686</v>
      </c>
      <c r="B1616" s="251" t="s">
        <v>991</v>
      </c>
      <c r="C1616" s="257" t="s">
        <v>444</v>
      </c>
      <c r="D1616" s="251" t="s">
        <v>747</v>
      </c>
      <c r="E1616" s="251" t="s">
        <v>748</v>
      </c>
      <c r="F1616" s="251" t="s">
        <v>268</v>
      </c>
      <c r="G1616" s="251">
        <v>508783</v>
      </c>
      <c r="H1616" s="251">
        <v>4788760</v>
      </c>
      <c r="I1616" s="184" t="e">
        <f>VLOOKUP(LEFT(C1616,6),#REF!,3,0)</f>
        <v>#REF!</v>
      </c>
    </row>
    <row r="1617" spans="1:9" ht="13.2" x14ac:dyDescent="0.25">
      <c r="A1617" s="176">
        <f t="shared" si="28"/>
        <v>4815712.0427501686</v>
      </c>
      <c r="B1617" s="251" t="s">
        <v>991</v>
      </c>
      <c r="C1617" s="257" t="s">
        <v>365</v>
      </c>
      <c r="D1617" s="251" t="s">
        <v>747</v>
      </c>
      <c r="E1617" s="251" t="s">
        <v>748</v>
      </c>
      <c r="F1617" s="251" t="s">
        <v>268</v>
      </c>
      <c r="G1617" s="251">
        <v>508783</v>
      </c>
      <c r="H1617" s="251">
        <v>4788760</v>
      </c>
      <c r="I1617" s="184" t="e">
        <f>VLOOKUP(LEFT(C1617,6),#REF!,3,0)</f>
        <v>#REF!</v>
      </c>
    </row>
    <row r="1618" spans="1:9" ht="13.2" x14ac:dyDescent="0.25">
      <c r="A1618" s="176">
        <f t="shared" si="28"/>
        <v>4815712.0427501686</v>
      </c>
      <c r="B1618" s="251" t="s">
        <v>991</v>
      </c>
      <c r="C1618" s="257" t="s">
        <v>366</v>
      </c>
      <c r="D1618" s="251" t="s">
        <v>747</v>
      </c>
      <c r="E1618" s="251" t="s">
        <v>748</v>
      </c>
      <c r="F1618" s="251" t="s">
        <v>268</v>
      </c>
      <c r="G1618" s="251">
        <v>508783</v>
      </c>
      <c r="H1618" s="251">
        <v>4788760</v>
      </c>
      <c r="I1618" s="184" t="e">
        <f>VLOOKUP(LEFT(C1618,6),#REF!,3,0)</f>
        <v>#REF!</v>
      </c>
    </row>
    <row r="1619" spans="1:9" ht="13.2" x14ac:dyDescent="0.25">
      <c r="A1619" s="176">
        <f t="shared" si="28"/>
        <v>4815712.0427501686</v>
      </c>
      <c r="B1619" s="251" t="s">
        <v>991</v>
      </c>
      <c r="C1619" s="257" t="s">
        <v>380</v>
      </c>
      <c r="D1619" s="251" t="s">
        <v>747</v>
      </c>
      <c r="E1619" s="251" t="s">
        <v>748</v>
      </c>
      <c r="F1619" s="251" t="s">
        <v>268</v>
      </c>
      <c r="G1619" s="251">
        <v>508783</v>
      </c>
      <c r="H1619" s="251">
        <v>4788760</v>
      </c>
      <c r="I1619" s="184" t="e">
        <f>VLOOKUP(LEFT(C1619,6),#REF!,3,0)</f>
        <v>#REF!</v>
      </c>
    </row>
    <row r="1620" spans="1:9" ht="13.2" x14ac:dyDescent="0.25">
      <c r="A1620" s="176">
        <f t="shared" si="28"/>
        <v>4815712.0427501686</v>
      </c>
      <c r="B1620" s="251" t="s">
        <v>991</v>
      </c>
      <c r="C1620" s="257" t="s">
        <v>381</v>
      </c>
      <c r="D1620" s="251" t="s">
        <v>747</v>
      </c>
      <c r="E1620" s="251" t="s">
        <v>748</v>
      </c>
      <c r="F1620" s="251" t="s">
        <v>268</v>
      </c>
      <c r="G1620" s="251">
        <v>508783</v>
      </c>
      <c r="H1620" s="251">
        <v>4788760</v>
      </c>
      <c r="I1620" s="184" t="e">
        <f>VLOOKUP(LEFT(C1620,6),#REF!,3,0)</f>
        <v>#REF!</v>
      </c>
    </row>
    <row r="1621" spans="1:9" ht="13.2" x14ac:dyDescent="0.25">
      <c r="A1621" s="176">
        <f t="shared" si="28"/>
        <v>4815712.0427501686</v>
      </c>
      <c r="B1621" s="251" t="s">
        <v>991</v>
      </c>
      <c r="C1621" s="257" t="s">
        <v>367</v>
      </c>
      <c r="D1621" s="251" t="s">
        <v>747</v>
      </c>
      <c r="E1621" s="251" t="s">
        <v>748</v>
      </c>
      <c r="F1621" s="251" t="s">
        <v>268</v>
      </c>
      <c r="G1621" s="251">
        <v>508783</v>
      </c>
      <c r="H1621" s="251">
        <v>4788760</v>
      </c>
      <c r="I1621" s="184" t="e">
        <f>VLOOKUP(LEFT(C1621,6),#REF!,3,0)</f>
        <v>#REF!</v>
      </c>
    </row>
    <row r="1622" spans="1:9" ht="13.2" x14ac:dyDescent="0.25">
      <c r="A1622" s="176">
        <f t="shared" si="28"/>
        <v>4812156.0520384209</v>
      </c>
      <c r="B1622" s="251" t="s">
        <v>992</v>
      </c>
      <c r="C1622" s="257" t="s">
        <v>360</v>
      </c>
      <c r="D1622" s="251" t="s">
        <v>749</v>
      </c>
      <c r="E1622" s="251" t="s">
        <v>750</v>
      </c>
      <c r="F1622" s="251" t="s">
        <v>268</v>
      </c>
      <c r="G1622" s="251">
        <v>540131</v>
      </c>
      <c r="H1622" s="251">
        <v>4781747</v>
      </c>
      <c r="I1622" s="184" t="e">
        <f>VLOOKUP(LEFT(C1622,6),#REF!,3,0)</f>
        <v>#REF!</v>
      </c>
    </row>
    <row r="1623" spans="1:9" ht="13.2" x14ac:dyDescent="0.25">
      <c r="A1623" s="176">
        <f t="shared" si="28"/>
        <v>4812156.0520384209</v>
      </c>
      <c r="B1623" s="251" t="s">
        <v>992</v>
      </c>
      <c r="C1623" s="257" t="s">
        <v>432</v>
      </c>
      <c r="D1623" s="251" t="s">
        <v>749</v>
      </c>
      <c r="E1623" s="251" t="s">
        <v>750</v>
      </c>
      <c r="F1623" s="251" t="s">
        <v>268</v>
      </c>
      <c r="G1623" s="251">
        <v>540131</v>
      </c>
      <c r="H1623" s="251">
        <v>4781747</v>
      </c>
      <c r="I1623" s="184" t="e">
        <f>VLOOKUP(LEFT(C1623,6),#REF!,3,0)</f>
        <v>#REF!</v>
      </c>
    </row>
    <row r="1624" spans="1:9" ht="13.2" x14ac:dyDescent="0.25">
      <c r="A1624" s="176">
        <f t="shared" si="28"/>
        <v>4812156.0520384209</v>
      </c>
      <c r="B1624" s="251" t="s">
        <v>992</v>
      </c>
      <c r="C1624" s="257" t="s">
        <v>433</v>
      </c>
      <c r="D1624" s="251" t="s">
        <v>749</v>
      </c>
      <c r="E1624" s="251" t="s">
        <v>750</v>
      </c>
      <c r="F1624" s="251" t="s">
        <v>268</v>
      </c>
      <c r="G1624" s="251">
        <v>540131</v>
      </c>
      <c r="H1624" s="251">
        <v>4781747</v>
      </c>
      <c r="I1624" s="184" t="e">
        <f>VLOOKUP(LEFT(C1624,6),#REF!,3,0)</f>
        <v>#REF!</v>
      </c>
    </row>
    <row r="1625" spans="1:9" ht="13.2" x14ac:dyDescent="0.25">
      <c r="A1625" s="176">
        <f t="shared" si="28"/>
        <v>4812156.0520384209</v>
      </c>
      <c r="B1625" s="251" t="s">
        <v>992</v>
      </c>
      <c r="C1625" s="257" t="s">
        <v>434</v>
      </c>
      <c r="D1625" s="251" t="s">
        <v>749</v>
      </c>
      <c r="E1625" s="251" t="s">
        <v>750</v>
      </c>
      <c r="F1625" s="251" t="s">
        <v>268</v>
      </c>
      <c r="G1625" s="251">
        <v>540131</v>
      </c>
      <c r="H1625" s="251">
        <v>4781747</v>
      </c>
      <c r="I1625" s="184" t="e">
        <f>VLOOKUP(LEFT(C1625,6),#REF!,3,0)</f>
        <v>#REF!</v>
      </c>
    </row>
    <row r="1626" spans="1:9" ht="13.2" x14ac:dyDescent="0.25">
      <c r="A1626" s="176">
        <f t="shared" si="28"/>
        <v>4812156.0520384209</v>
      </c>
      <c r="B1626" s="251" t="s">
        <v>992</v>
      </c>
      <c r="C1626" s="257" t="s">
        <v>393</v>
      </c>
      <c r="D1626" s="251" t="s">
        <v>749</v>
      </c>
      <c r="E1626" s="251" t="s">
        <v>750</v>
      </c>
      <c r="F1626" s="251" t="s">
        <v>268</v>
      </c>
      <c r="G1626" s="251">
        <v>540131</v>
      </c>
      <c r="H1626" s="251">
        <v>4781747</v>
      </c>
      <c r="I1626" s="184" t="e">
        <f>VLOOKUP(LEFT(C1626,6),#REF!,3,0)</f>
        <v>#REF!</v>
      </c>
    </row>
    <row r="1627" spans="1:9" ht="13.2" x14ac:dyDescent="0.25">
      <c r="A1627" s="176">
        <f t="shared" si="28"/>
        <v>4812156.0520384209</v>
      </c>
      <c r="B1627" s="251" t="s">
        <v>992</v>
      </c>
      <c r="C1627" s="257" t="s">
        <v>394</v>
      </c>
      <c r="D1627" s="251" t="s">
        <v>749</v>
      </c>
      <c r="E1627" s="251" t="s">
        <v>750</v>
      </c>
      <c r="F1627" s="251" t="s">
        <v>268</v>
      </c>
      <c r="G1627" s="251">
        <v>540131</v>
      </c>
      <c r="H1627" s="251">
        <v>4781747</v>
      </c>
      <c r="I1627" s="184" t="e">
        <f>VLOOKUP(LEFT(C1627,6),#REF!,3,0)</f>
        <v>#REF!</v>
      </c>
    </row>
    <row r="1628" spans="1:9" ht="13.2" x14ac:dyDescent="0.25">
      <c r="A1628" s="176">
        <f t="shared" si="28"/>
        <v>4812156.0520384209</v>
      </c>
      <c r="B1628" s="251" t="s">
        <v>992</v>
      </c>
      <c r="C1628" s="257" t="s">
        <v>220</v>
      </c>
      <c r="D1628" s="251" t="s">
        <v>749</v>
      </c>
      <c r="E1628" s="251" t="s">
        <v>750</v>
      </c>
      <c r="F1628" s="251" t="s">
        <v>268</v>
      </c>
      <c r="G1628" s="251">
        <v>540131</v>
      </c>
      <c r="H1628" s="251">
        <v>4781747</v>
      </c>
      <c r="I1628" s="184" t="e">
        <f>VLOOKUP(LEFT(C1628,6),#REF!,3,0)</f>
        <v>#REF!</v>
      </c>
    </row>
    <row r="1629" spans="1:9" ht="13.2" x14ac:dyDescent="0.25">
      <c r="A1629" s="176">
        <f t="shared" si="28"/>
        <v>4812156.0520384209</v>
      </c>
      <c r="B1629" s="251" t="s">
        <v>992</v>
      </c>
      <c r="C1629" s="257" t="s">
        <v>221</v>
      </c>
      <c r="D1629" s="251" t="s">
        <v>749</v>
      </c>
      <c r="E1629" s="251" t="s">
        <v>750</v>
      </c>
      <c r="F1629" s="251" t="s">
        <v>268</v>
      </c>
      <c r="G1629" s="251">
        <v>540131</v>
      </c>
      <c r="H1629" s="251">
        <v>4781747</v>
      </c>
      <c r="I1629" s="184" t="e">
        <f>VLOOKUP(LEFT(C1629,6),#REF!,3,0)</f>
        <v>#REF!</v>
      </c>
    </row>
    <row r="1630" spans="1:9" ht="13.2" x14ac:dyDescent="0.25">
      <c r="A1630" s="176">
        <f t="shared" si="28"/>
        <v>4812156.0520384209</v>
      </c>
      <c r="B1630" s="251" t="s">
        <v>992</v>
      </c>
      <c r="C1630" s="257" t="s">
        <v>222</v>
      </c>
      <c r="D1630" s="251" t="s">
        <v>749</v>
      </c>
      <c r="E1630" s="251" t="s">
        <v>750</v>
      </c>
      <c r="F1630" s="251" t="s">
        <v>268</v>
      </c>
      <c r="G1630" s="251">
        <v>540131</v>
      </c>
      <c r="H1630" s="251">
        <v>4781747</v>
      </c>
      <c r="I1630" s="184" t="e">
        <f>VLOOKUP(LEFT(C1630,6),#REF!,3,0)</f>
        <v>#REF!</v>
      </c>
    </row>
    <row r="1631" spans="1:9" ht="13.2" x14ac:dyDescent="0.25">
      <c r="A1631" s="176">
        <f t="shared" si="28"/>
        <v>4812156.0520384209</v>
      </c>
      <c r="B1631" s="251" t="s">
        <v>992</v>
      </c>
      <c r="C1631" s="257" t="s">
        <v>223</v>
      </c>
      <c r="D1631" s="251" t="s">
        <v>749</v>
      </c>
      <c r="E1631" s="251" t="s">
        <v>750</v>
      </c>
      <c r="F1631" s="251" t="s">
        <v>268</v>
      </c>
      <c r="G1631" s="251">
        <v>540131</v>
      </c>
      <c r="H1631" s="251">
        <v>4781747</v>
      </c>
      <c r="I1631" s="184" t="e">
        <f>VLOOKUP(LEFT(C1631,6),#REF!,3,0)</f>
        <v>#REF!</v>
      </c>
    </row>
    <row r="1632" spans="1:9" ht="13.2" x14ac:dyDescent="0.25">
      <c r="A1632" s="176">
        <f t="shared" si="28"/>
        <v>4812156.0520384209</v>
      </c>
      <c r="B1632" s="251" t="s">
        <v>992</v>
      </c>
      <c r="C1632" s="257" t="s">
        <v>224</v>
      </c>
      <c r="D1632" s="251" t="s">
        <v>749</v>
      </c>
      <c r="E1632" s="251" t="s">
        <v>750</v>
      </c>
      <c r="F1632" s="251" t="s">
        <v>268</v>
      </c>
      <c r="G1632" s="251">
        <v>540131</v>
      </c>
      <c r="H1632" s="251">
        <v>4781747</v>
      </c>
      <c r="I1632" s="184" t="e">
        <f>VLOOKUP(LEFT(C1632,6),#REF!,3,0)</f>
        <v>#REF!</v>
      </c>
    </row>
    <row r="1633" spans="1:9" ht="13.2" x14ac:dyDescent="0.25">
      <c r="A1633" s="176">
        <f t="shared" si="28"/>
        <v>4812156.0520384209</v>
      </c>
      <c r="B1633" s="251" t="s">
        <v>992</v>
      </c>
      <c r="C1633" s="257" t="s">
        <v>225</v>
      </c>
      <c r="D1633" s="251" t="s">
        <v>749</v>
      </c>
      <c r="E1633" s="251" t="s">
        <v>750</v>
      </c>
      <c r="F1633" s="251" t="s">
        <v>268</v>
      </c>
      <c r="G1633" s="251">
        <v>540131</v>
      </c>
      <c r="H1633" s="251">
        <v>4781747</v>
      </c>
      <c r="I1633" s="184" t="e">
        <f>VLOOKUP(LEFT(C1633,6),#REF!,3,0)</f>
        <v>#REF!</v>
      </c>
    </row>
    <row r="1634" spans="1:9" ht="13.2" x14ac:dyDescent="0.25">
      <c r="A1634" s="176">
        <f t="shared" si="28"/>
        <v>4812156.0520384209</v>
      </c>
      <c r="B1634" s="251" t="s">
        <v>992</v>
      </c>
      <c r="C1634" s="257" t="s">
        <v>226</v>
      </c>
      <c r="D1634" s="251" t="s">
        <v>749</v>
      </c>
      <c r="E1634" s="251" t="s">
        <v>750</v>
      </c>
      <c r="F1634" s="251" t="s">
        <v>268</v>
      </c>
      <c r="G1634" s="251">
        <v>540131</v>
      </c>
      <c r="H1634" s="251">
        <v>4781747</v>
      </c>
      <c r="I1634" s="184" t="e">
        <f>VLOOKUP(LEFT(C1634,6),#REF!,3,0)</f>
        <v>#REF!</v>
      </c>
    </row>
    <row r="1635" spans="1:9" ht="13.2" x14ac:dyDescent="0.25">
      <c r="A1635" s="176">
        <f t="shared" si="28"/>
        <v>4812156.0520384209</v>
      </c>
      <c r="B1635" s="251" t="s">
        <v>992</v>
      </c>
      <c r="C1635" s="257" t="s">
        <v>390</v>
      </c>
      <c r="D1635" s="251" t="s">
        <v>749</v>
      </c>
      <c r="E1635" s="251" t="s">
        <v>750</v>
      </c>
      <c r="F1635" s="251" t="s">
        <v>268</v>
      </c>
      <c r="G1635" s="251">
        <v>540131</v>
      </c>
      <c r="H1635" s="251">
        <v>4781747</v>
      </c>
      <c r="I1635" s="184" t="e">
        <f>VLOOKUP(LEFT(C1635,6),#REF!,3,0)</f>
        <v>#REF!</v>
      </c>
    </row>
    <row r="1636" spans="1:9" ht="13.2" x14ac:dyDescent="0.25">
      <c r="A1636" s="176">
        <f t="shared" si="28"/>
        <v>4812156.0520384209</v>
      </c>
      <c r="B1636" s="251" t="s">
        <v>992</v>
      </c>
      <c r="C1636" s="257" t="s">
        <v>365</v>
      </c>
      <c r="D1636" s="251" t="s">
        <v>749</v>
      </c>
      <c r="E1636" s="251" t="s">
        <v>750</v>
      </c>
      <c r="F1636" s="251" t="s">
        <v>268</v>
      </c>
      <c r="G1636" s="251">
        <v>540131</v>
      </c>
      <c r="H1636" s="251">
        <v>4781747</v>
      </c>
      <c r="I1636" s="184" t="e">
        <f>VLOOKUP(LEFT(C1636,6),#REF!,3,0)</f>
        <v>#REF!</v>
      </c>
    </row>
    <row r="1637" spans="1:9" ht="13.2" x14ac:dyDescent="0.25">
      <c r="A1637" s="176">
        <f t="shared" si="28"/>
        <v>4812156.0520384209</v>
      </c>
      <c r="B1637" s="251" t="s">
        <v>992</v>
      </c>
      <c r="C1637" s="257" t="s">
        <v>366</v>
      </c>
      <c r="D1637" s="251" t="s">
        <v>749</v>
      </c>
      <c r="E1637" s="251" t="s">
        <v>750</v>
      </c>
      <c r="F1637" s="251" t="s">
        <v>268</v>
      </c>
      <c r="G1637" s="251">
        <v>540131</v>
      </c>
      <c r="H1637" s="251">
        <v>4781747</v>
      </c>
      <c r="I1637" s="184" t="e">
        <f>VLOOKUP(LEFT(C1637,6),#REF!,3,0)</f>
        <v>#REF!</v>
      </c>
    </row>
    <row r="1638" spans="1:9" ht="13.2" x14ac:dyDescent="0.25">
      <c r="A1638" s="176">
        <f t="shared" si="28"/>
        <v>4812156.0520384209</v>
      </c>
      <c r="B1638" s="251" t="s">
        <v>992</v>
      </c>
      <c r="C1638" s="257" t="s">
        <v>380</v>
      </c>
      <c r="D1638" s="251" t="s">
        <v>749</v>
      </c>
      <c r="E1638" s="251" t="s">
        <v>750</v>
      </c>
      <c r="F1638" s="251" t="s">
        <v>268</v>
      </c>
      <c r="G1638" s="251">
        <v>540131</v>
      </c>
      <c r="H1638" s="251">
        <v>4781747</v>
      </c>
      <c r="I1638" s="184" t="e">
        <f>VLOOKUP(LEFT(C1638,6),#REF!,3,0)</f>
        <v>#REF!</v>
      </c>
    </row>
    <row r="1639" spans="1:9" ht="13.2" x14ac:dyDescent="0.25">
      <c r="A1639" s="176">
        <f t="shared" si="28"/>
        <v>4812156.0520384209</v>
      </c>
      <c r="B1639" s="251" t="s">
        <v>992</v>
      </c>
      <c r="C1639" s="257" t="s">
        <v>381</v>
      </c>
      <c r="D1639" s="251" t="s">
        <v>749</v>
      </c>
      <c r="E1639" s="251" t="s">
        <v>750</v>
      </c>
      <c r="F1639" s="251" t="s">
        <v>268</v>
      </c>
      <c r="G1639" s="251">
        <v>540131</v>
      </c>
      <c r="H1639" s="251">
        <v>4781747</v>
      </c>
      <c r="I1639" s="184" t="e">
        <f>VLOOKUP(LEFT(C1639,6),#REF!,3,0)</f>
        <v>#REF!</v>
      </c>
    </row>
    <row r="1640" spans="1:9" ht="13.2" x14ac:dyDescent="0.25">
      <c r="A1640" s="176">
        <f t="shared" si="28"/>
        <v>4812156.0520384209</v>
      </c>
      <c r="B1640" s="251" t="s">
        <v>992</v>
      </c>
      <c r="C1640" s="257" t="s">
        <v>367</v>
      </c>
      <c r="D1640" s="251" t="s">
        <v>749</v>
      </c>
      <c r="E1640" s="251" t="s">
        <v>750</v>
      </c>
      <c r="F1640" s="251" t="s">
        <v>268</v>
      </c>
      <c r="G1640" s="251">
        <v>540131</v>
      </c>
      <c r="H1640" s="251">
        <v>4781747</v>
      </c>
      <c r="I1640" s="184" t="e">
        <f>VLOOKUP(LEFT(C1640,6),#REF!,3,0)</f>
        <v>#REF!</v>
      </c>
    </row>
    <row r="1641" spans="1:9" ht="13.2" x14ac:dyDescent="0.25">
      <c r="A1641" s="176">
        <f t="shared" si="28"/>
        <v>4812637.1758333286</v>
      </c>
      <c r="B1641" s="251" t="s">
        <v>993</v>
      </c>
      <c r="C1641" s="257" t="s">
        <v>397</v>
      </c>
      <c r="D1641" s="251" t="s">
        <v>751</v>
      </c>
      <c r="E1641" s="251" t="s">
        <v>722</v>
      </c>
      <c r="F1641" s="251" t="s">
        <v>268</v>
      </c>
      <c r="G1641" s="251">
        <v>539007</v>
      </c>
      <c r="H1641" s="251">
        <v>4782358</v>
      </c>
      <c r="I1641" s="184" t="e">
        <f>VLOOKUP(LEFT(C1641,6),#REF!,3,0)</f>
        <v>#REF!</v>
      </c>
    </row>
    <row r="1642" spans="1:9" ht="13.2" x14ac:dyDescent="0.25">
      <c r="A1642" s="176">
        <f t="shared" si="28"/>
        <v>4812637.1758333286</v>
      </c>
      <c r="B1642" s="251" t="s">
        <v>993</v>
      </c>
      <c r="C1642" s="257" t="s">
        <v>360</v>
      </c>
      <c r="D1642" s="251" t="s">
        <v>751</v>
      </c>
      <c r="E1642" s="251" t="s">
        <v>722</v>
      </c>
      <c r="F1642" s="251" t="s">
        <v>268</v>
      </c>
      <c r="G1642" s="251">
        <v>539007</v>
      </c>
      <c r="H1642" s="251">
        <v>4782358</v>
      </c>
      <c r="I1642" s="184" t="e">
        <f>VLOOKUP(LEFT(C1642,6),#REF!,3,0)</f>
        <v>#REF!</v>
      </c>
    </row>
    <row r="1643" spans="1:9" ht="13.2" x14ac:dyDescent="0.25">
      <c r="A1643" s="176">
        <f t="shared" si="28"/>
        <v>4812637.1758333286</v>
      </c>
      <c r="B1643" s="251" t="s">
        <v>993</v>
      </c>
      <c r="C1643" s="257" t="s">
        <v>432</v>
      </c>
      <c r="D1643" s="251" t="s">
        <v>751</v>
      </c>
      <c r="E1643" s="251" t="s">
        <v>722</v>
      </c>
      <c r="F1643" s="251" t="s">
        <v>268</v>
      </c>
      <c r="G1643" s="251">
        <v>539007</v>
      </c>
      <c r="H1643" s="251">
        <v>4782358</v>
      </c>
      <c r="I1643" s="184" t="e">
        <f>VLOOKUP(LEFT(C1643,6),#REF!,3,0)</f>
        <v>#REF!</v>
      </c>
    </row>
    <row r="1644" spans="1:9" ht="13.2" x14ac:dyDescent="0.25">
      <c r="A1644" s="176">
        <f t="shared" si="28"/>
        <v>4812637.1758333286</v>
      </c>
      <c r="B1644" s="251" t="s">
        <v>993</v>
      </c>
      <c r="C1644" s="257" t="s">
        <v>433</v>
      </c>
      <c r="D1644" s="251" t="s">
        <v>751</v>
      </c>
      <c r="E1644" s="251" t="s">
        <v>722</v>
      </c>
      <c r="F1644" s="251" t="s">
        <v>268</v>
      </c>
      <c r="G1644" s="251">
        <v>539007</v>
      </c>
      <c r="H1644" s="251">
        <v>4782358</v>
      </c>
      <c r="I1644" s="184" t="e">
        <f>VLOOKUP(LEFT(C1644,6),#REF!,3,0)</f>
        <v>#REF!</v>
      </c>
    </row>
    <row r="1645" spans="1:9" ht="13.2" x14ac:dyDescent="0.25">
      <c r="A1645" s="176">
        <f t="shared" si="28"/>
        <v>4812637.1758333286</v>
      </c>
      <c r="B1645" s="251" t="s">
        <v>993</v>
      </c>
      <c r="C1645" s="257" t="s">
        <v>434</v>
      </c>
      <c r="D1645" s="251" t="s">
        <v>751</v>
      </c>
      <c r="E1645" s="251" t="s">
        <v>722</v>
      </c>
      <c r="F1645" s="251" t="s">
        <v>268</v>
      </c>
      <c r="G1645" s="251">
        <v>539007</v>
      </c>
      <c r="H1645" s="251">
        <v>4782358</v>
      </c>
      <c r="I1645" s="184" t="e">
        <f>VLOOKUP(LEFT(C1645,6),#REF!,3,0)</f>
        <v>#REF!</v>
      </c>
    </row>
    <row r="1646" spans="1:9" ht="13.2" x14ac:dyDescent="0.25">
      <c r="A1646" s="176">
        <f t="shared" si="28"/>
        <v>4812637.1758333286</v>
      </c>
      <c r="B1646" s="251" t="s">
        <v>993</v>
      </c>
      <c r="C1646" s="257" t="s">
        <v>363</v>
      </c>
      <c r="D1646" s="251" t="s">
        <v>751</v>
      </c>
      <c r="E1646" s="251" t="s">
        <v>722</v>
      </c>
      <c r="F1646" s="251" t="s">
        <v>268</v>
      </c>
      <c r="G1646" s="251">
        <v>539007</v>
      </c>
      <c r="H1646" s="251">
        <v>4782358</v>
      </c>
      <c r="I1646" s="184" t="e">
        <f>VLOOKUP(LEFT(C1646,6),#REF!,3,0)</f>
        <v>#REF!</v>
      </c>
    </row>
    <row r="1647" spans="1:9" ht="13.2" x14ac:dyDescent="0.25">
      <c r="A1647" s="176">
        <f t="shared" si="28"/>
        <v>4812637.1758333286</v>
      </c>
      <c r="B1647" s="251" t="s">
        <v>993</v>
      </c>
      <c r="C1647" s="257" t="s">
        <v>437</v>
      </c>
      <c r="D1647" s="251" t="s">
        <v>751</v>
      </c>
      <c r="E1647" s="251" t="s">
        <v>722</v>
      </c>
      <c r="F1647" s="251" t="s">
        <v>268</v>
      </c>
      <c r="G1647" s="251">
        <v>539007</v>
      </c>
      <c r="H1647" s="251">
        <v>4782358</v>
      </c>
      <c r="I1647" s="184" t="e">
        <f>VLOOKUP(LEFT(C1647,6),#REF!,3,0)</f>
        <v>#REF!</v>
      </c>
    </row>
    <row r="1648" spans="1:9" ht="13.2" x14ac:dyDescent="0.25">
      <c r="A1648" s="176">
        <f t="shared" si="28"/>
        <v>4812637.1758333286</v>
      </c>
      <c r="B1648" s="251" t="s">
        <v>993</v>
      </c>
      <c r="C1648" s="257" t="s">
        <v>364</v>
      </c>
      <c r="D1648" s="251" t="s">
        <v>751</v>
      </c>
      <c r="E1648" s="251" t="s">
        <v>722</v>
      </c>
      <c r="F1648" s="251" t="s">
        <v>268</v>
      </c>
      <c r="G1648" s="251">
        <v>539007</v>
      </c>
      <c r="H1648" s="251">
        <v>4782358</v>
      </c>
      <c r="I1648" s="184" t="e">
        <f>VLOOKUP(LEFT(C1648,6),#REF!,3,0)</f>
        <v>#REF!</v>
      </c>
    </row>
    <row r="1649" spans="1:9" ht="13.2" x14ac:dyDescent="0.25">
      <c r="A1649" s="176">
        <f t="shared" si="28"/>
        <v>4812637.1758333286</v>
      </c>
      <c r="B1649" s="251" t="s">
        <v>993</v>
      </c>
      <c r="C1649" s="257" t="s">
        <v>393</v>
      </c>
      <c r="D1649" s="251" t="s">
        <v>751</v>
      </c>
      <c r="E1649" s="251" t="s">
        <v>722</v>
      </c>
      <c r="F1649" s="251" t="s">
        <v>268</v>
      </c>
      <c r="G1649" s="251">
        <v>539007</v>
      </c>
      <c r="H1649" s="251">
        <v>4782358</v>
      </c>
      <c r="I1649" s="184" t="e">
        <f>VLOOKUP(LEFT(C1649,6),#REF!,3,0)</f>
        <v>#REF!</v>
      </c>
    </row>
    <row r="1650" spans="1:9" ht="13.2" x14ac:dyDescent="0.25">
      <c r="A1650" s="176">
        <f t="shared" si="28"/>
        <v>4812637.1758333286</v>
      </c>
      <c r="B1650" s="251" t="s">
        <v>993</v>
      </c>
      <c r="C1650" s="257" t="s">
        <v>394</v>
      </c>
      <c r="D1650" s="251" t="s">
        <v>751</v>
      </c>
      <c r="E1650" s="251" t="s">
        <v>722</v>
      </c>
      <c r="F1650" s="251" t="s">
        <v>268</v>
      </c>
      <c r="G1650" s="251">
        <v>539007</v>
      </c>
      <c r="H1650" s="251">
        <v>4782358</v>
      </c>
      <c r="I1650" s="184" t="e">
        <f>VLOOKUP(LEFT(C1650,6),#REF!,3,0)</f>
        <v>#REF!</v>
      </c>
    </row>
    <row r="1651" spans="1:9" ht="13.2" x14ac:dyDescent="0.25">
      <c r="A1651" s="176">
        <f t="shared" si="28"/>
        <v>4812637.1758333286</v>
      </c>
      <c r="B1651" s="251" t="s">
        <v>993</v>
      </c>
      <c r="C1651" s="257" t="s">
        <v>220</v>
      </c>
      <c r="D1651" s="251" t="s">
        <v>751</v>
      </c>
      <c r="E1651" s="251" t="s">
        <v>722</v>
      </c>
      <c r="F1651" s="251" t="s">
        <v>268</v>
      </c>
      <c r="G1651" s="251">
        <v>539007</v>
      </c>
      <c r="H1651" s="251">
        <v>4782358</v>
      </c>
      <c r="I1651" s="184" t="e">
        <f>VLOOKUP(LEFT(C1651,6),#REF!,3,0)</f>
        <v>#REF!</v>
      </c>
    </row>
    <row r="1652" spans="1:9" ht="13.2" x14ac:dyDescent="0.25">
      <c r="A1652" s="176">
        <f t="shared" si="28"/>
        <v>4812637.1758333286</v>
      </c>
      <c r="B1652" s="251" t="s">
        <v>993</v>
      </c>
      <c r="C1652" s="257" t="s">
        <v>221</v>
      </c>
      <c r="D1652" s="251" t="s">
        <v>751</v>
      </c>
      <c r="E1652" s="251" t="s">
        <v>722</v>
      </c>
      <c r="F1652" s="251" t="s">
        <v>268</v>
      </c>
      <c r="G1652" s="251">
        <v>539007</v>
      </c>
      <c r="H1652" s="251">
        <v>4782358</v>
      </c>
      <c r="I1652" s="184" t="e">
        <f>VLOOKUP(LEFT(C1652,6),#REF!,3,0)</f>
        <v>#REF!</v>
      </c>
    </row>
    <row r="1653" spans="1:9" ht="13.2" x14ac:dyDescent="0.25">
      <c r="A1653" s="176">
        <f t="shared" si="28"/>
        <v>4812637.1758333286</v>
      </c>
      <c r="B1653" s="251" t="s">
        <v>993</v>
      </c>
      <c r="C1653" s="257" t="s">
        <v>222</v>
      </c>
      <c r="D1653" s="251" t="s">
        <v>751</v>
      </c>
      <c r="E1653" s="251" t="s">
        <v>722</v>
      </c>
      <c r="F1653" s="251" t="s">
        <v>268</v>
      </c>
      <c r="G1653" s="251">
        <v>539007</v>
      </c>
      <c r="H1653" s="251">
        <v>4782358</v>
      </c>
      <c r="I1653" s="184" t="e">
        <f>VLOOKUP(LEFT(C1653,6),#REF!,3,0)</f>
        <v>#REF!</v>
      </c>
    </row>
    <row r="1654" spans="1:9" ht="13.2" x14ac:dyDescent="0.25">
      <c r="A1654" s="176">
        <f t="shared" si="28"/>
        <v>4812637.1758333286</v>
      </c>
      <c r="B1654" s="251" t="s">
        <v>993</v>
      </c>
      <c r="C1654" s="257" t="s">
        <v>223</v>
      </c>
      <c r="D1654" s="251" t="s">
        <v>751</v>
      </c>
      <c r="E1654" s="251" t="s">
        <v>722</v>
      </c>
      <c r="F1654" s="251" t="s">
        <v>268</v>
      </c>
      <c r="G1654" s="251">
        <v>539007</v>
      </c>
      <c r="H1654" s="251">
        <v>4782358</v>
      </c>
      <c r="I1654" s="184" t="e">
        <f>VLOOKUP(LEFT(C1654,6),#REF!,3,0)</f>
        <v>#REF!</v>
      </c>
    </row>
    <row r="1655" spans="1:9" ht="13.2" x14ac:dyDescent="0.25">
      <c r="A1655" s="176">
        <f t="shared" si="28"/>
        <v>4812637.1758333286</v>
      </c>
      <c r="B1655" s="251" t="s">
        <v>993</v>
      </c>
      <c r="C1655" s="257" t="s">
        <v>224</v>
      </c>
      <c r="D1655" s="251" t="s">
        <v>751</v>
      </c>
      <c r="E1655" s="251" t="s">
        <v>722</v>
      </c>
      <c r="F1655" s="251" t="s">
        <v>268</v>
      </c>
      <c r="G1655" s="251">
        <v>539007</v>
      </c>
      <c r="H1655" s="251">
        <v>4782358</v>
      </c>
      <c r="I1655" s="184" t="e">
        <f>VLOOKUP(LEFT(C1655,6),#REF!,3,0)</f>
        <v>#REF!</v>
      </c>
    </row>
    <row r="1656" spans="1:9" ht="13.2" x14ac:dyDescent="0.25">
      <c r="A1656" s="176">
        <f t="shared" si="28"/>
        <v>4812637.1758333286</v>
      </c>
      <c r="B1656" s="251" t="s">
        <v>993</v>
      </c>
      <c r="C1656" s="257" t="s">
        <v>225</v>
      </c>
      <c r="D1656" s="251" t="s">
        <v>751</v>
      </c>
      <c r="E1656" s="251" t="s">
        <v>722</v>
      </c>
      <c r="F1656" s="251" t="s">
        <v>268</v>
      </c>
      <c r="G1656" s="251">
        <v>539007</v>
      </c>
      <c r="H1656" s="251">
        <v>4782358</v>
      </c>
      <c r="I1656" s="184" t="e">
        <f>VLOOKUP(LEFT(C1656,6),#REF!,3,0)</f>
        <v>#REF!</v>
      </c>
    </row>
    <row r="1657" spans="1:9" ht="13.2" x14ac:dyDescent="0.25">
      <c r="A1657" s="176">
        <f t="shared" si="28"/>
        <v>4812637.1758333286</v>
      </c>
      <c r="B1657" s="251" t="s">
        <v>993</v>
      </c>
      <c r="C1657" s="257" t="s">
        <v>226</v>
      </c>
      <c r="D1657" s="251" t="s">
        <v>751</v>
      </c>
      <c r="E1657" s="251" t="s">
        <v>722</v>
      </c>
      <c r="F1657" s="251" t="s">
        <v>268</v>
      </c>
      <c r="G1657" s="251">
        <v>539007</v>
      </c>
      <c r="H1657" s="251">
        <v>4782358</v>
      </c>
      <c r="I1657" s="184" t="e">
        <f>VLOOKUP(LEFT(C1657,6),#REF!,3,0)</f>
        <v>#REF!</v>
      </c>
    </row>
    <row r="1658" spans="1:9" ht="13.2" x14ac:dyDescent="0.25">
      <c r="A1658" s="176">
        <f t="shared" si="28"/>
        <v>4812637.1758333286</v>
      </c>
      <c r="B1658" s="251" t="s">
        <v>993</v>
      </c>
      <c r="C1658" s="257" t="s">
        <v>390</v>
      </c>
      <c r="D1658" s="251" t="s">
        <v>751</v>
      </c>
      <c r="E1658" s="251" t="s">
        <v>722</v>
      </c>
      <c r="F1658" s="251" t="s">
        <v>268</v>
      </c>
      <c r="G1658" s="251">
        <v>539007</v>
      </c>
      <c r="H1658" s="251">
        <v>4782358</v>
      </c>
      <c r="I1658" s="184" t="e">
        <f>VLOOKUP(LEFT(C1658,6),#REF!,3,0)</f>
        <v>#REF!</v>
      </c>
    </row>
    <row r="1659" spans="1:9" ht="13.2" x14ac:dyDescent="0.25">
      <c r="A1659" s="176">
        <f t="shared" si="28"/>
        <v>4812637.1758333286</v>
      </c>
      <c r="B1659" s="251" t="s">
        <v>993</v>
      </c>
      <c r="C1659" s="257" t="s">
        <v>365</v>
      </c>
      <c r="D1659" s="251" t="s">
        <v>751</v>
      </c>
      <c r="E1659" s="251" t="s">
        <v>722</v>
      </c>
      <c r="F1659" s="251" t="s">
        <v>268</v>
      </c>
      <c r="G1659" s="251">
        <v>539007</v>
      </c>
      <c r="H1659" s="251">
        <v>4782358</v>
      </c>
      <c r="I1659" s="184" t="e">
        <f>VLOOKUP(LEFT(C1659,6),#REF!,3,0)</f>
        <v>#REF!</v>
      </c>
    </row>
    <row r="1660" spans="1:9" ht="13.2" x14ac:dyDescent="0.25">
      <c r="A1660" s="176">
        <f t="shared" si="28"/>
        <v>4812637.1758333286</v>
      </c>
      <c r="B1660" s="251" t="s">
        <v>993</v>
      </c>
      <c r="C1660" s="257" t="s">
        <v>366</v>
      </c>
      <c r="D1660" s="251" t="s">
        <v>751</v>
      </c>
      <c r="E1660" s="251" t="s">
        <v>722</v>
      </c>
      <c r="F1660" s="251" t="s">
        <v>268</v>
      </c>
      <c r="G1660" s="251">
        <v>539007</v>
      </c>
      <c r="H1660" s="251">
        <v>4782358</v>
      </c>
      <c r="I1660" s="184" t="e">
        <f>VLOOKUP(LEFT(C1660,6),#REF!,3,0)</f>
        <v>#REF!</v>
      </c>
    </row>
    <row r="1661" spans="1:9" ht="13.2" x14ac:dyDescent="0.25">
      <c r="A1661" s="176">
        <f t="shared" si="28"/>
        <v>4812637.1758333286</v>
      </c>
      <c r="B1661" s="251" t="s">
        <v>993</v>
      </c>
      <c r="C1661" s="257" t="s">
        <v>380</v>
      </c>
      <c r="D1661" s="251" t="s">
        <v>751</v>
      </c>
      <c r="E1661" s="251" t="s">
        <v>722</v>
      </c>
      <c r="F1661" s="251" t="s">
        <v>268</v>
      </c>
      <c r="G1661" s="251">
        <v>539007</v>
      </c>
      <c r="H1661" s="251">
        <v>4782358</v>
      </c>
      <c r="I1661" s="184" t="e">
        <f>VLOOKUP(LEFT(C1661,6),#REF!,3,0)</f>
        <v>#REF!</v>
      </c>
    </row>
    <row r="1662" spans="1:9" ht="13.2" x14ac:dyDescent="0.25">
      <c r="A1662" s="176">
        <f t="shared" si="28"/>
        <v>4812637.1758333286</v>
      </c>
      <c r="B1662" s="251" t="s">
        <v>993</v>
      </c>
      <c r="C1662" s="257" t="s">
        <v>381</v>
      </c>
      <c r="D1662" s="251" t="s">
        <v>751</v>
      </c>
      <c r="E1662" s="251" t="s">
        <v>722</v>
      </c>
      <c r="F1662" s="251" t="s">
        <v>268</v>
      </c>
      <c r="G1662" s="251">
        <v>539007</v>
      </c>
      <c r="H1662" s="251">
        <v>4782358</v>
      </c>
      <c r="I1662" s="184" t="e">
        <f>VLOOKUP(LEFT(C1662,6),#REF!,3,0)</f>
        <v>#REF!</v>
      </c>
    </row>
    <row r="1663" spans="1:9" ht="13.2" x14ac:dyDescent="0.25">
      <c r="A1663" s="176">
        <f t="shared" si="28"/>
        <v>4812637.1758333286</v>
      </c>
      <c r="B1663" s="251" t="s">
        <v>993</v>
      </c>
      <c r="C1663" s="257" t="s">
        <v>367</v>
      </c>
      <c r="D1663" s="251" t="s">
        <v>751</v>
      </c>
      <c r="E1663" s="251" t="s">
        <v>722</v>
      </c>
      <c r="F1663" s="251" t="s">
        <v>268</v>
      </c>
      <c r="G1663" s="251">
        <v>539007</v>
      </c>
      <c r="H1663" s="251">
        <v>4782358</v>
      </c>
      <c r="I1663" s="184" t="e">
        <f>VLOOKUP(LEFT(C1663,6),#REF!,3,0)</f>
        <v>#REF!</v>
      </c>
    </row>
    <row r="1664" spans="1:9" ht="13.2" x14ac:dyDescent="0.25">
      <c r="A1664" s="176">
        <f t="shared" ref="A1664:A1727" si="29">SQRT((G1664-G$2)^2+(H1664-H$2)^2)</f>
        <v>4820335.2185428971</v>
      </c>
      <c r="B1664" s="251" t="s">
        <v>994</v>
      </c>
      <c r="C1664" s="257" t="s">
        <v>744</v>
      </c>
      <c r="D1664" s="251" t="s">
        <v>752</v>
      </c>
      <c r="E1664" s="251" t="s">
        <v>270</v>
      </c>
      <c r="F1664" s="251" t="s">
        <v>268</v>
      </c>
      <c r="G1664" s="251">
        <v>504470</v>
      </c>
      <c r="H1664" s="251">
        <v>4793865</v>
      </c>
      <c r="I1664" s="184" t="e">
        <f>VLOOKUP(LEFT(C1664,6),#REF!,3,0)</f>
        <v>#REF!</v>
      </c>
    </row>
    <row r="1665" spans="1:9" ht="13.2" x14ac:dyDescent="0.25">
      <c r="A1665" s="176">
        <f t="shared" si="29"/>
        <v>4820335.2185428971</v>
      </c>
      <c r="B1665" s="251" t="s">
        <v>994</v>
      </c>
      <c r="C1665" s="257" t="s">
        <v>703</v>
      </c>
      <c r="D1665" s="251" t="s">
        <v>752</v>
      </c>
      <c r="E1665" s="251" t="s">
        <v>270</v>
      </c>
      <c r="F1665" s="251" t="s">
        <v>268</v>
      </c>
      <c r="G1665" s="251">
        <v>504470</v>
      </c>
      <c r="H1665" s="251">
        <v>4793865</v>
      </c>
      <c r="I1665" s="184" t="e">
        <f>VLOOKUP(LEFT(C1665,6),#REF!,3,0)</f>
        <v>#REF!</v>
      </c>
    </row>
    <row r="1666" spans="1:9" ht="13.2" x14ac:dyDescent="0.25">
      <c r="A1666" s="176">
        <f t="shared" si="29"/>
        <v>4820335.2185428971</v>
      </c>
      <c r="B1666" s="251" t="s">
        <v>994</v>
      </c>
      <c r="C1666" s="257" t="s">
        <v>690</v>
      </c>
      <c r="D1666" s="251" t="s">
        <v>752</v>
      </c>
      <c r="E1666" s="251" t="s">
        <v>270</v>
      </c>
      <c r="F1666" s="251" t="s">
        <v>268</v>
      </c>
      <c r="G1666" s="251">
        <v>504470</v>
      </c>
      <c r="H1666" s="251">
        <v>4793865</v>
      </c>
      <c r="I1666" s="184" t="e">
        <f>VLOOKUP(LEFT(C1666,6),#REF!,3,0)</f>
        <v>#REF!</v>
      </c>
    </row>
    <row r="1667" spans="1:9" ht="13.2" x14ac:dyDescent="0.25">
      <c r="A1667" s="176">
        <f t="shared" si="29"/>
        <v>4820335.2185428971</v>
      </c>
      <c r="B1667" s="251" t="s">
        <v>994</v>
      </c>
      <c r="C1667" s="257" t="s">
        <v>418</v>
      </c>
      <c r="D1667" s="251" t="s">
        <v>752</v>
      </c>
      <c r="E1667" s="251" t="s">
        <v>270</v>
      </c>
      <c r="F1667" s="251" t="s">
        <v>268</v>
      </c>
      <c r="G1667" s="251">
        <v>504470</v>
      </c>
      <c r="H1667" s="251">
        <v>4793865</v>
      </c>
      <c r="I1667" s="184" t="e">
        <f>VLOOKUP(LEFT(C1667,6),#REF!,3,0)</f>
        <v>#REF!</v>
      </c>
    </row>
    <row r="1668" spans="1:9" ht="13.2" x14ac:dyDescent="0.25">
      <c r="A1668" s="176">
        <f t="shared" si="29"/>
        <v>4820335.2185428971</v>
      </c>
      <c r="B1668" s="251" t="s">
        <v>994</v>
      </c>
      <c r="C1668" s="257" t="s">
        <v>420</v>
      </c>
      <c r="D1668" s="251" t="s">
        <v>752</v>
      </c>
      <c r="E1668" s="251" t="s">
        <v>270</v>
      </c>
      <c r="F1668" s="251" t="s">
        <v>268</v>
      </c>
      <c r="G1668" s="251">
        <v>504470</v>
      </c>
      <c r="H1668" s="251">
        <v>4793865</v>
      </c>
      <c r="I1668" s="184" t="e">
        <f>VLOOKUP(LEFT(C1668,6),#REF!,3,0)</f>
        <v>#REF!</v>
      </c>
    </row>
    <row r="1669" spans="1:9" ht="13.2" x14ac:dyDescent="0.25">
      <c r="A1669" s="176">
        <f t="shared" si="29"/>
        <v>4820335.2185428971</v>
      </c>
      <c r="B1669" s="251" t="s">
        <v>994</v>
      </c>
      <c r="C1669" s="257" t="s">
        <v>431</v>
      </c>
      <c r="D1669" s="251" t="s">
        <v>752</v>
      </c>
      <c r="E1669" s="251" t="s">
        <v>270</v>
      </c>
      <c r="F1669" s="251" t="s">
        <v>268</v>
      </c>
      <c r="G1669" s="251">
        <v>504470</v>
      </c>
      <c r="H1669" s="251">
        <v>4793865</v>
      </c>
      <c r="I1669" s="184" t="e">
        <f>VLOOKUP(LEFT(C1669,6),#REF!,3,0)</f>
        <v>#REF!</v>
      </c>
    </row>
    <row r="1670" spans="1:9" ht="13.2" x14ac:dyDescent="0.25">
      <c r="A1670" s="176">
        <f t="shared" si="29"/>
        <v>4820335.2185428971</v>
      </c>
      <c r="B1670" s="251" t="s">
        <v>994</v>
      </c>
      <c r="C1670" s="257" t="s">
        <v>360</v>
      </c>
      <c r="D1670" s="251" t="s">
        <v>752</v>
      </c>
      <c r="E1670" s="251" t="s">
        <v>270</v>
      </c>
      <c r="F1670" s="251" t="s">
        <v>268</v>
      </c>
      <c r="G1670" s="251">
        <v>504470</v>
      </c>
      <c r="H1670" s="251">
        <v>4793865</v>
      </c>
      <c r="I1670" s="184" t="e">
        <f>VLOOKUP(LEFT(C1670,6),#REF!,3,0)</f>
        <v>#REF!</v>
      </c>
    </row>
    <row r="1671" spans="1:9" ht="13.2" x14ac:dyDescent="0.25">
      <c r="A1671" s="176">
        <f t="shared" si="29"/>
        <v>4820335.2185428971</v>
      </c>
      <c r="B1671" s="251" t="s">
        <v>994</v>
      </c>
      <c r="C1671" s="257" t="s">
        <v>432</v>
      </c>
      <c r="D1671" s="251" t="s">
        <v>752</v>
      </c>
      <c r="E1671" s="251" t="s">
        <v>270</v>
      </c>
      <c r="F1671" s="251" t="s">
        <v>268</v>
      </c>
      <c r="G1671" s="251">
        <v>504470</v>
      </c>
      <c r="H1671" s="251">
        <v>4793865</v>
      </c>
      <c r="I1671" s="184" t="e">
        <f>VLOOKUP(LEFT(C1671,6),#REF!,3,0)</f>
        <v>#REF!</v>
      </c>
    </row>
    <row r="1672" spans="1:9" ht="13.2" x14ac:dyDescent="0.25">
      <c r="A1672" s="176">
        <f t="shared" si="29"/>
        <v>4820335.2185428971</v>
      </c>
      <c r="B1672" s="251" t="s">
        <v>994</v>
      </c>
      <c r="C1672" s="257" t="s">
        <v>433</v>
      </c>
      <c r="D1672" s="251" t="s">
        <v>752</v>
      </c>
      <c r="E1672" s="251" t="s">
        <v>270</v>
      </c>
      <c r="F1672" s="251" t="s">
        <v>268</v>
      </c>
      <c r="G1672" s="251">
        <v>504470</v>
      </c>
      <c r="H1672" s="251">
        <v>4793865</v>
      </c>
      <c r="I1672" s="184" t="e">
        <f>VLOOKUP(LEFT(C1672,6),#REF!,3,0)</f>
        <v>#REF!</v>
      </c>
    </row>
    <row r="1673" spans="1:9" ht="13.2" x14ac:dyDescent="0.25">
      <c r="A1673" s="176">
        <f t="shared" si="29"/>
        <v>4820335.2185428971</v>
      </c>
      <c r="B1673" s="251" t="s">
        <v>994</v>
      </c>
      <c r="C1673" s="257" t="s">
        <v>434</v>
      </c>
      <c r="D1673" s="251" t="s">
        <v>752</v>
      </c>
      <c r="E1673" s="251" t="s">
        <v>270</v>
      </c>
      <c r="F1673" s="251" t="s">
        <v>268</v>
      </c>
      <c r="G1673" s="251">
        <v>504470</v>
      </c>
      <c r="H1673" s="251">
        <v>4793865</v>
      </c>
      <c r="I1673" s="184" t="e">
        <f>VLOOKUP(LEFT(C1673,6),#REF!,3,0)</f>
        <v>#REF!</v>
      </c>
    </row>
    <row r="1674" spans="1:9" ht="13.2" x14ac:dyDescent="0.25">
      <c r="A1674" s="176">
        <f t="shared" si="29"/>
        <v>4820335.2185428971</v>
      </c>
      <c r="B1674" s="251" t="s">
        <v>994</v>
      </c>
      <c r="C1674" s="257" t="s">
        <v>435</v>
      </c>
      <c r="D1674" s="251" t="s">
        <v>752</v>
      </c>
      <c r="E1674" s="251" t="s">
        <v>270</v>
      </c>
      <c r="F1674" s="251" t="s">
        <v>268</v>
      </c>
      <c r="G1674" s="251">
        <v>504470</v>
      </c>
      <c r="H1674" s="251">
        <v>4793865</v>
      </c>
      <c r="I1674" s="184" t="e">
        <f>VLOOKUP(LEFT(C1674,6),#REF!,3,0)</f>
        <v>#REF!</v>
      </c>
    </row>
    <row r="1675" spans="1:9" ht="13.2" x14ac:dyDescent="0.25">
      <c r="A1675" s="176">
        <f t="shared" si="29"/>
        <v>4820335.2185428971</v>
      </c>
      <c r="B1675" s="251" t="s">
        <v>994</v>
      </c>
      <c r="C1675" s="257" t="s">
        <v>437</v>
      </c>
      <c r="D1675" s="251" t="s">
        <v>752</v>
      </c>
      <c r="E1675" s="251" t="s">
        <v>270</v>
      </c>
      <c r="F1675" s="251" t="s">
        <v>268</v>
      </c>
      <c r="G1675" s="251">
        <v>504470</v>
      </c>
      <c r="H1675" s="251">
        <v>4793865</v>
      </c>
      <c r="I1675" s="184" t="e">
        <f>VLOOKUP(LEFT(C1675,6),#REF!,3,0)</f>
        <v>#REF!</v>
      </c>
    </row>
    <row r="1676" spans="1:9" ht="13.2" x14ac:dyDescent="0.25">
      <c r="A1676" s="176">
        <f t="shared" si="29"/>
        <v>4820335.2185428971</v>
      </c>
      <c r="B1676" s="251" t="s">
        <v>994</v>
      </c>
      <c r="C1676" s="257" t="s">
        <v>364</v>
      </c>
      <c r="D1676" s="251" t="s">
        <v>752</v>
      </c>
      <c r="E1676" s="251" t="s">
        <v>270</v>
      </c>
      <c r="F1676" s="251" t="s">
        <v>268</v>
      </c>
      <c r="G1676" s="251">
        <v>504470</v>
      </c>
      <c r="H1676" s="251">
        <v>4793865</v>
      </c>
      <c r="I1676" s="184" t="e">
        <f>VLOOKUP(LEFT(C1676,6),#REF!,3,0)</f>
        <v>#REF!</v>
      </c>
    </row>
    <row r="1677" spans="1:9" ht="13.2" x14ac:dyDescent="0.25">
      <c r="A1677" s="176">
        <f t="shared" si="29"/>
        <v>4820335.2185428971</v>
      </c>
      <c r="B1677" s="251" t="s">
        <v>994</v>
      </c>
      <c r="C1677" s="257" t="s">
        <v>394</v>
      </c>
      <c r="D1677" s="251" t="s">
        <v>752</v>
      </c>
      <c r="E1677" s="251" t="s">
        <v>270</v>
      </c>
      <c r="F1677" s="251" t="s">
        <v>268</v>
      </c>
      <c r="G1677" s="251">
        <v>504470</v>
      </c>
      <c r="H1677" s="251">
        <v>4793865</v>
      </c>
      <c r="I1677" s="184" t="e">
        <f>VLOOKUP(LEFT(C1677,6),#REF!,3,0)</f>
        <v>#REF!</v>
      </c>
    </row>
    <row r="1678" spans="1:9" ht="13.2" x14ac:dyDescent="0.25">
      <c r="A1678" s="176">
        <f t="shared" si="29"/>
        <v>4820335.2185428971</v>
      </c>
      <c r="B1678" s="251" t="s">
        <v>994</v>
      </c>
      <c r="C1678" s="257" t="s">
        <v>393</v>
      </c>
      <c r="D1678" s="251" t="s">
        <v>752</v>
      </c>
      <c r="E1678" s="251" t="s">
        <v>270</v>
      </c>
      <c r="F1678" s="251" t="s">
        <v>268</v>
      </c>
      <c r="G1678" s="251">
        <v>504470</v>
      </c>
      <c r="H1678" s="251">
        <v>4793865</v>
      </c>
      <c r="I1678" s="184" t="e">
        <f>VLOOKUP(LEFT(C1678,6),#REF!,3,0)</f>
        <v>#REF!</v>
      </c>
    </row>
    <row r="1679" spans="1:9" ht="13.2" x14ac:dyDescent="0.25">
      <c r="A1679" s="176">
        <f t="shared" si="29"/>
        <v>4820335.2185428971</v>
      </c>
      <c r="B1679" s="251" t="s">
        <v>994</v>
      </c>
      <c r="C1679" s="257" t="s">
        <v>392</v>
      </c>
      <c r="D1679" s="251" t="s">
        <v>752</v>
      </c>
      <c r="E1679" s="251" t="s">
        <v>270</v>
      </c>
      <c r="F1679" s="251" t="s">
        <v>268</v>
      </c>
      <c r="G1679" s="251">
        <v>504470</v>
      </c>
      <c r="H1679" s="251">
        <v>4793865</v>
      </c>
      <c r="I1679" s="184" t="e">
        <f>VLOOKUP(LEFT(C1679,6),#REF!,3,0)</f>
        <v>#REF!</v>
      </c>
    </row>
    <row r="1680" spans="1:9" ht="13.2" x14ac:dyDescent="0.25">
      <c r="A1680" s="176">
        <f t="shared" si="29"/>
        <v>4820335.2185428971</v>
      </c>
      <c r="B1680" s="251" t="s">
        <v>994</v>
      </c>
      <c r="C1680" s="257" t="s">
        <v>220</v>
      </c>
      <c r="D1680" s="251" t="s">
        <v>752</v>
      </c>
      <c r="E1680" s="251" t="s">
        <v>270</v>
      </c>
      <c r="F1680" s="251" t="s">
        <v>268</v>
      </c>
      <c r="G1680" s="251">
        <v>504470</v>
      </c>
      <c r="H1680" s="251">
        <v>4793865</v>
      </c>
      <c r="I1680" s="184" t="e">
        <f>VLOOKUP(LEFT(C1680,6),#REF!,3,0)</f>
        <v>#REF!</v>
      </c>
    </row>
    <row r="1681" spans="1:9" ht="13.2" x14ac:dyDescent="0.25">
      <c r="A1681" s="176">
        <f t="shared" si="29"/>
        <v>4820335.2185428971</v>
      </c>
      <c r="B1681" s="251" t="s">
        <v>994</v>
      </c>
      <c r="C1681" s="257" t="s">
        <v>221</v>
      </c>
      <c r="D1681" s="251" t="s">
        <v>752</v>
      </c>
      <c r="E1681" s="251" t="s">
        <v>270</v>
      </c>
      <c r="F1681" s="251" t="s">
        <v>268</v>
      </c>
      <c r="G1681" s="251">
        <v>504470</v>
      </c>
      <c r="H1681" s="251">
        <v>4793865</v>
      </c>
      <c r="I1681" s="184" t="e">
        <f>VLOOKUP(LEFT(C1681,6),#REF!,3,0)</f>
        <v>#REF!</v>
      </c>
    </row>
    <row r="1682" spans="1:9" ht="13.2" x14ac:dyDescent="0.25">
      <c r="A1682" s="176">
        <f t="shared" si="29"/>
        <v>4820335.2185428971</v>
      </c>
      <c r="B1682" s="251" t="s">
        <v>994</v>
      </c>
      <c r="C1682" s="257" t="s">
        <v>222</v>
      </c>
      <c r="D1682" s="251" t="s">
        <v>752</v>
      </c>
      <c r="E1682" s="251" t="s">
        <v>270</v>
      </c>
      <c r="F1682" s="251" t="s">
        <v>268</v>
      </c>
      <c r="G1682" s="251">
        <v>504470</v>
      </c>
      <c r="H1682" s="251">
        <v>4793865</v>
      </c>
      <c r="I1682" s="184" t="e">
        <f>VLOOKUP(LEFT(C1682,6),#REF!,3,0)</f>
        <v>#REF!</v>
      </c>
    </row>
    <row r="1683" spans="1:9" ht="13.2" x14ac:dyDescent="0.25">
      <c r="A1683" s="176">
        <f t="shared" si="29"/>
        <v>4820335.2185428971</v>
      </c>
      <c r="B1683" s="251" t="s">
        <v>994</v>
      </c>
      <c r="C1683" s="257" t="s">
        <v>223</v>
      </c>
      <c r="D1683" s="251" t="s">
        <v>752</v>
      </c>
      <c r="E1683" s="251" t="s">
        <v>270</v>
      </c>
      <c r="F1683" s="251" t="s">
        <v>268</v>
      </c>
      <c r="G1683" s="251">
        <v>504470</v>
      </c>
      <c r="H1683" s="251">
        <v>4793865</v>
      </c>
      <c r="I1683" s="184" t="e">
        <f>VLOOKUP(LEFT(C1683,6),#REF!,3,0)</f>
        <v>#REF!</v>
      </c>
    </row>
    <row r="1684" spans="1:9" ht="13.2" x14ac:dyDescent="0.25">
      <c r="A1684" s="176">
        <f t="shared" si="29"/>
        <v>4820335.2185428971</v>
      </c>
      <c r="B1684" s="251" t="s">
        <v>994</v>
      </c>
      <c r="C1684" s="257" t="s">
        <v>224</v>
      </c>
      <c r="D1684" s="251" t="s">
        <v>752</v>
      </c>
      <c r="E1684" s="251" t="s">
        <v>270</v>
      </c>
      <c r="F1684" s="251" t="s">
        <v>268</v>
      </c>
      <c r="G1684" s="251">
        <v>504470</v>
      </c>
      <c r="H1684" s="251">
        <v>4793865</v>
      </c>
      <c r="I1684" s="184" t="e">
        <f>VLOOKUP(LEFT(C1684,6),#REF!,3,0)</f>
        <v>#REF!</v>
      </c>
    </row>
    <row r="1685" spans="1:9" ht="13.2" x14ac:dyDescent="0.25">
      <c r="A1685" s="176">
        <f t="shared" si="29"/>
        <v>4820335.2185428971</v>
      </c>
      <c r="B1685" s="251" t="s">
        <v>994</v>
      </c>
      <c r="C1685" s="257" t="s">
        <v>225</v>
      </c>
      <c r="D1685" s="251" t="s">
        <v>752</v>
      </c>
      <c r="E1685" s="251" t="s">
        <v>270</v>
      </c>
      <c r="F1685" s="251" t="s">
        <v>268</v>
      </c>
      <c r="G1685" s="251">
        <v>504470</v>
      </c>
      <c r="H1685" s="251">
        <v>4793865</v>
      </c>
      <c r="I1685" s="184" t="e">
        <f>VLOOKUP(LEFT(C1685,6),#REF!,3,0)</f>
        <v>#REF!</v>
      </c>
    </row>
    <row r="1686" spans="1:9" ht="13.2" x14ac:dyDescent="0.25">
      <c r="A1686" s="176">
        <f t="shared" si="29"/>
        <v>4820335.2185428971</v>
      </c>
      <c r="B1686" s="251" t="s">
        <v>994</v>
      </c>
      <c r="C1686" s="257" t="s">
        <v>226</v>
      </c>
      <c r="D1686" s="251" t="s">
        <v>752</v>
      </c>
      <c r="E1686" s="251" t="s">
        <v>270</v>
      </c>
      <c r="F1686" s="251" t="s">
        <v>268</v>
      </c>
      <c r="G1686" s="251">
        <v>504470</v>
      </c>
      <c r="H1686" s="251">
        <v>4793865</v>
      </c>
      <c r="I1686" s="184" t="e">
        <f>VLOOKUP(LEFT(C1686,6),#REF!,3,0)</f>
        <v>#REF!</v>
      </c>
    </row>
    <row r="1687" spans="1:9" ht="13.2" x14ac:dyDescent="0.25">
      <c r="A1687" s="176">
        <f t="shared" si="29"/>
        <v>4820335.2185428971</v>
      </c>
      <c r="B1687" s="251" t="s">
        <v>994</v>
      </c>
      <c r="C1687" s="257" t="s">
        <v>390</v>
      </c>
      <c r="D1687" s="251" t="s">
        <v>752</v>
      </c>
      <c r="E1687" s="251" t="s">
        <v>270</v>
      </c>
      <c r="F1687" s="251" t="s">
        <v>268</v>
      </c>
      <c r="G1687" s="251">
        <v>504470</v>
      </c>
      <c r="H1687" s="251">
        <v>4793865</v>
      </c>
      <c r="I1687" s="184" t="e">
        <f>VLOOKUP(LEFT(C1687,6),#REF!,3,0)</f>
        <v>#REF!</v>
      </c>
    </row>
    <row r="1688" spans="1:9" ht="13.2" x14ac:dyDescent="0.25">
      <c r="A1688" s="176">
        <f t="shared" si="29"/>
        <v>4820335.2185428971</v>
      </c>
      <c r="B1688" s="251" t="s">
        <v>994</v>
      </c>
      <c r="C1688" s="257" t="s">
        <v>365</v>
      </c>
      <c r="D1688" s="251" t="s">
        <v>752</v>
      </c>
      <c r="E1688" s="251" t="s">
        <v>270</v>
      </c>
      <c r="F1688" s="251" t="s">
        <v>268</v>
      </c>
      <c r="G1688" s="251">
        <v>504470</v>
      </c>
      <c r="H1688" s="251">
        <v>4793865</v>
      </c>
      <c r="I1688" s="184" t="e">
        <f>VLOOKUP(LEFT(C1688,6),#REF!,3,0)</f>
        <v>#REF!</v>
      </c>
    </row>
    <row r="1689" spans="1:9" ht="13.2" x14ac:dyDescent="0.25">
      <c r="A1689" s="176">
        <f t="shared" si="29"/>
        <v>4820335.2185428971</v>
      </c>
      <c r="B1689" s="251" t="s">
        <v>994</v>
      </c>
      <c r="C1689" s="257" t="s">
        <v>366</v>
      </c>
      <c r="D1689" s="251" t="s">
        <v>752</v>
      </c>
      <c r="E1689" s="251" t="s">
        <v>270</v>
      </c>
      <c r="F1689" s="251" t="s">
        <v>268</v>
      </c>
      <c r="G1689" s="251">
        <v>504470</v>
      </c>
      <c r="H1689" s="251">
        <v>4793865</v>
      </c>
      <c r="I1689" s="184" t="e">
        <f>VLOOKUP(LEFT(C1689,6),#REF!,3,0)</f>
        <v>#REF!</v>
      </c>
    </row>
    <row r="1690" spans="1:9" ht="13.2" x14ac:dyDescent="0.25">
      <c r="A1690" s="176">
        <f t="shared" si="29"/>
        <v>4820335.2185428971</v>
      </c>
      <c r="B1690" s="251" t="s">
        <v>994</v>
      </c>
      <c r="C1690" s="257" t="s">
        <v>380</v>
      </c>
      <c r="D1690" s="251" t="s">
        <v>752</v>
      </c>
      <c r="E1690" s="251" t="s">
        <v>270</v>
      </c>
      <c r="F1690" s="251" t="s">
        <v>268</v>
      </c>
      <c r="G1690" s="251">
        <v>504470</v>
      </c>
      <c r="H1690" s="251">
        <v>4793865</v>
      </c>
      <c r="I1690" s="184" t="e">
        <f>VLOOKUP(LEFT(C1690,6),#REF!,3,0)</f>
        <v>#REF!</v>
      </c>
    </row>
    <row r="1691" spans="1:9" ht="13.2" x14ac:dyDescent="0.25">
      <c r="A1691" s="176">
        <f t="shared" si="29"/>
        <v>4820335.2185428971</v>
      </c>
      <c r="B1691" s="251" t="s">
        <v>994</v>
      </c>
      <c r="C1691" s="257" t="s">
        <v>381</v>
      </c>
      <c r="D1691" s="251" t="s">
        <v>752</v>
      </c>
      <c r="E1691" s="251" t="s">
        <v>270</v>
      </c>
      <c r="F1691" s="251" t="s">
        <v>268</v>
      </c>
      <c r="G1691" s="251">
        <v>504470</v>
      </c>
      <c r="H1691" s="251">
        <v>4793865</v>
      </c>
      <c r="I1691" s="184" t="e">
        <f>VLOOKUP(LEFT(C1691,6),#REF!,3,0)</f>
        <v>#REF!</v>
      </c>
    </row>
    <row r="1692" spans="1:9" ht="13.2" x14ac:dyDescent="0.25">
      <c r="A1692" s="176">
        <f t="shared" si="29"/>
        <v>4820335.2185428971</v>
      </c>
      <c r="B1692" s="251" t="s">
        <v>994</v>
      </c>
      <c r="C1692" s="257" t="s">
        <v>367</v>
      </c>
      <c r="D1692" s="251" t="s">
        <v>752</v>
      </c>
      <c r="E1692" s="251" t="s">
        <v>270</v>
      </c>
      <c r="F1692" s="251" t="s">
        <v>268</v>
      </c>
      <c r="G1692" s="251">
        <v>504470</v>
      </c>
      <c r="H1692" s="251">
        <v>4793865</v>
      </c>
      <c r="I1692" s="184" t="e">
        <f>VLOOKUP(LEFT(C1692,6),#REF!,3,0)</f>
        <v>#REF!</v>
      </c>
    </row>
    <row r="1693" spans="1:9" ht="13.2" x14ac:dyDescent="0.25">
      <c r="A1693" s="176">
        <f t="shared" si="29"/>
        <v>4819186.2914653961</v>
      </c>
      <c r="B1693" s="251" t="s">
        <v>995</v>
      </c>
      <c r="C1693" s="257" t="s">
        <v>687</v>
      </c>
      <c r="D1693" s="250" t="s">
        <v>753</v>
      </c>
      <c r="E1693" s="251" t="s">
        <v>709</v>
      </c>
      <c r="F1693" s="251" t="s">
        <v>268</v>
      </c>
      <c r="G1693" s="251">
        <v>505682</v>
      </c>
      <c r="H1693" s="251">
        <v>4792582</v>
      </c>
      <c r="I1693" s="184" t="e">
        <f>VLOOKUP(LEFT(C1693,6),#REF!,3,0)</f>
        <v>#REF!</v>
      </c>
    </row>
    <row r="1694" spans="1:9" ht="13.2" x14ac:dyDescent="0.25">
      <c r="A1694" s="176">
        <f t="shared" si="29"/>
        <v>4819186.2914653961</v>
      </c>
      <c r="B1694" s="251" t="s">
        <v>995</v>
      </c>
      <c r="C1694" s="257" t="s">
        <v>689</v>
      </c>
      <c r="D1694" s="250" t="s">
        <v>753</v>
      </c>
      <c r="E1694" s="251" t="s">
        <v>709</v>
      </c>
      <c r="F1694" s="251" t="s">
        <v>268</v>
      </c>
      <c r="G1694" s="251">
        <v>505682</v>
      </c>
      <c r="H1694" s="251">
        <v>4792582</v>
      </c>
      <c r="I1694" s="184" t="e">
        <f>VLOOKUP(LEFT(C1694,6),#REF!,3,0)</f>
        <v>#REF!</v>
      </c>
    </row>
    <row r="1695" spans="1:9" ht="13.2" x14ac:dyDescent="0.25">
      <c r="A1695" s="176">
        <f t="shared" si="29"/>
        <v>4819186.2914653961</v>
      </c>
      <c r="B1695" s="251" t="s">
        <v>995</v>
      </c>
      <c r="C1695" s="257" t="s">
        <v>420</v>
      </c>
      <c r="D1695" s="250" t="s">
        <v>753</v>
      </c>
      <c r="E1695" s="251" t="s">
        <v>709</v>
      </c>
      <c r="F1695" s="251" t="s">
        <v>268</v>
      </c>
      <c r="G1695" s="251">
        <v>505682</v>
      </c>
      <c r="H1695" s="251">
        <v>4792582</v>
      </c>
      <c r="I1695" s="184" t="e">
        <f>VLOOKUP(LEFT(C1695,6),#REF!,3,0)</f>
        <v>#REF!</v>
      </c>
    </row>
    <row r="1696" spans="1:9" ht="13.2" x14ac:dyDescent="0.25">
      <c r="A1696" s="176">
        <f t="shared" si="29"/>
        <v>4819186.2914653961</v>
      </c>
      <c r="B1696" s="251" t="s">
        <v>995</v>
      </c>
      <c r="C1696" s="257" t="s">
        <v>360</v>
      </c>
      <c r="D1696" s="250" t="s">
        <v>753</v>
      </c>
      <c r="E1696" s="251" t="s">
        <v>709</v>
      </c>
      <c r="F1696" s="251" t="s">
        <v>268</v>
      </c>
      <c r="G1696" s="251">
        <v>505682</v>
      </c>
      <c r="H1696" s="251">
        <v>4792582</v>
      </c>
      <c r="I1696" s="184" t="e">
        <f>VLOOKUP(LEFT(C1696,6),#REF!,3,0)</f>
        <v>#REF!</v>
      </c>
    </row>
    <row r="1697" spans="1:9" ht="13.2" x14ac:dyDescent="0.25">
      <c r="A1697" s="176">
        <f t="shared" si="29"/>
        <v>4819186.2914653961</v>
      </c>
      <c r="B1697" s="251" t="s">
        <v>995</v>
      </c>
      <c r="C1697" s="257" t="s">
        <v>432</v>
      </c>
      <c r="D1697" s="250" t="s">
        <v>753</v>
      </c>
      <c r="E1697" s="251" t="s">
        <v>709</v>
      </c>
      <c r="F1697" s="251" t="s">
        <v>268</v>
      </c>
      <c r="G1697" s="251">
        <v>505682</v>
      </c>
      <c r="H1697" s="251">
        <v>4792582</v>
      </c>
      <c r="I1697" s="184" t="e">
        <f>VLOOKUP(LEFT(C1697,6),#REF!,3,0)</f>
        <v>#REF!</v>
      </c>
    </row>
    <row r="1698" spans="1:9" ht="13.2" x14ac:dyDescent="0.25">
      <c r="A1698" s="176">
        <f t="shared" si="29"/>
        <v>4819186.2914653961</v>
      </c>
      <c r="B1698" s="251" t="s">
        <v>995</v>
      </c>
      <c r="C1698" s="257" t="s">
        <v>433</v>
      </c>
      <c r="D1698" s="250" t="s">
        <v>753</v>
      </c>
      <c r="E1698" s="251" t="s">
        <v>709</v>
      </c>
      <c r="F1698" s="251" t="s">
        <v>268</v>
      </c>
      <c r="G1698" s="251">
        <v>505682</v>
      </c>
      <c r="H1698" s="251">
        <v>4792582</v>
      </c>
      <c r="I1698" s="184" t="e">
        <f>VLOOKUP(LEFT(C1698,6),#REF!,3,0)</f>
        <v>#REF!</v>
      </c>
    </row>
    <row r="1699" spans="1:9" ht="13.2" x14ac:dyDescent="0.25">
      <c r="A1699" s="176">
        <f t="shared" si="29"/>
        <v>4819186.2914653961</v>
      </c>
      <c r="B1699" s="251" t="s">
        <v>995</v>
      </c>
      <c r="C1699" s="257" t="s">
        <v>434</v>
      </c>
      <c r="D1699" s="250" t="s">
        <v>753</v>
      </c>
      <c r="E1699" s="251" t="s">
        <v>709</v>
      </c>
      <c r="F1699" s="251" t="s">
        <v>268</v>
      </c>
      <c r="G1699" s="251">
        <v>505682</v>
      </c>
      <c r="H1699" s="251">
        <v>4792582</v>
      </c>
      <c r="I1699" s="184" t="e">
        <f>VLOOKUP(LEFT(C1699,6),#REF!,3,0)</f>
        <v>#REF!</v>
      </c>
    </row>
    <row r="1700" spans="1:9" ht="13.2" x14ac:dyDescent="0.25">
      <c r="A1700" s="176">
        <f t="shared" si="29"/>
        <v>4819186.2914653961</v>
      </c>
      <c r="B1700" s="251" t="s">
        <v>995</v>
      </c>
      <c r="C1700" s="257" t="s">
        <v>435</v>
      </c>
      <c r="D1700" s="250" t="s">
        <v>753</v>
      </c>
      <c r="E1700" s="251" t="s">
        <v>709</v>
      </c>
      <c r="F1700" s="251" t="s">
        <v>268</v>
      </c>
      <c r="G1700" s="251">
        <v>505682</v>
      </c>
      <c r="H1700" s="251">
        <v>4792582</v>
      </c>
      <c r="I1700" s="184" t="e">
        <f>VLOOKUP(LEFT(C1700,6),#REF!,3,0)</f>
        <v>#REF!</v>
      </c>
    </row>
    <row r="1701" spans="1:9" ht="13.2" x14ac:dyDescent="0.25">
      <c r="A1701" s="176">
        <f t="shared" si="29"/>
        <v>4819186.2914653961</v>
      </c>
      <c r="B1701" s="251" t="s">
        <v>995</v>
      </c>
      <c r="C1701" s="257" t="s">
        <v>437</v>
      </c>
      <c r="D1701" s="250" t="s">
        <v>753</v>
      </c>
      <c r="E1701" s="251" t="s">
        <v>709</v>
      </c>
      <c r="F1701" s="251" t="s">
        <v>268</v>
      </c>
      <c r="G1701" s="251">
        <v>505682</v>
      </c>
      <c r="H1701" s="251">
        <v>4792582</v>
      </c>
      <c r="I1701" s="184" t="e">
        <f>VLOOKUP(LEFT(C1701,6),#REF!,3,0)</f>
        <v>#REF!</v>
      </c>
    </row>
    <row r="1702" spans="1:9" ht="13.2" x14ac:dyDescent="0.25">
      <c r="A1702" s="176">
        <f t="shared" si="29"/>
        <v>4819186.2914653961</v>
      </c>
      <c r="B1702" s="251" t="s">
        <v>995</v>
      </c>
      <c r="C1702" s="257" t="s">
        <v>364</v>
      </c>
      <c r="D1702" s="250" t="s">
        <v>753</v>
      </c>
      <c r="E1702" s="251" t="s">
        <v>709</v>
      </c>
      <c r="F1702" s="251" t="s">
        <v>268</v>
      </c>
      <c r="G1702" s="251">
        <v>505682</v>
      </c>
      <c r="H1702" s="251">
        <v>4792582</v>
      </c>
      <c r="I1702" s="184" t="e">
        <f>VLOOKUP(LEFT(C1702,6),#REF!,3,0)</f>
        <v>#REF!</v>
      </c>
    </row>
    <row r="1703" spans="1:9" ht="13.2" x14ac:dyDescent="0.25">
      <c r="A1703" s="176">
        <f t="shared" si="29"/>
        <v>4819186.2914653961</v>
      </c>
      <c r="B1703" s="251" t="s">
        <v>995</v>
      </c>
      <c r="C1703" s="257" t="s">
        <v>393</v>
      </c>
      <c r="D1703" s="250" t="s">
        <v>753</v>
      </c>
      <c r="E1703" s="251" t="s">
        <v>709</v>
      </c>
      <c r="F1703" s="251" t="s">
        <v>268</v>
      </c>
      <c r="G1703" s="251">
        <v>505682</v>
      </c>
      <c r="H1703" s="251">
        <v>4792582</v>
      </c>
      <c r="I1703" s="184" t="e">
        <f>VLOOKUP(LEFT(C1703,6),#REF!,3,0)</f>
        <v>#REF!</v>
      </c>
    </row>
    <row r="1704" spans="1:9" ht="13.2" x14ac:dyDescent="0.25">
      <c r="A1704" s="176">
        <f t="shared" si="29"/>
        <v>4819186.2914653961</v>
      </c>
      <c r="B1704" s="251" t="s">
        <v>995</v>
      </c>
      <c r="C1704" s="257" t="s">
        <v>394</v>
      </c>
      <c r="D1704" s="250" t="s">
        <v>753</v>
      </c>
      <c r="E1704" s="251" t="s">
        <v>709</v>
      </c>
      <c r="F1704" s="251" t="s">
        <v>268</v>
      </c>
      <c r="G1704" s="251">
        <v>505682</v>
      </c>
      <c r="H1704" s="251">
        <v>4792582</v>
      </c>
      <c r="I1704" s="184" t="e">
        <f>VLOOKUP(LEFT(C1704,6),#REF!,3,0)</f>
        <v>#REF!</v>
      </c>
    </row>
    <row r="1705" spans="1:9" ht="13.2" x14ac:dyDescent="0.25">
      <c r="A1705" s="176">
        <f t="shared" si="29"/>
        <v>4819186.2914653961</v>
      </c>
      <c r="B1705" s="251" t="s">
        <v>995</v>
      </c>
      <c r="C1705" s="257" t="s">
        <v>392</v>
      </c>
      <c r="D1705" s="250" t="s">
        <v>753</v>
      </c>
      <c r="E1705" s="251" t="s">
        <v>709</v>
      </c>
      <c r="F1705" s="251" t="s">
        <v>268</v>
      </c>
      <c r="G1705" s="251">
        <v>505682</v>
      </c>
      <c r="H1705" s="251">
        <v>4792582</v>
      </c>
      <c r="I1705" s="184" t="e">
        <f>VLOOKUP(LEFT(C1705,6),#REF!,3,0)</f>
        <v>#REF!</v>
      </c>
    </row>
    <row r="1706" spans="1:9" ht="13.2" x14ac:dyDescent="0.25">
      <c r="A1706" s="176">
        <f t="shared" si="29"/>
        <v>4819186.2914653961</v>
      </c>
      <c r="B1706" s="251" t="s">
        <v>995</v>
      </c>
      <c r="C1706" s="257" t="s">
        <v>220</v>
      </c>
      <c r="D1706" s="250" t="s">
        <v>753</v>
      </c>
      <c r="E1706" s="251" t="s">
        <v>709</v>
      </c>
      <c r="F1706" s="251" t="s">
        <v>268</v>
      </c>
      <c r="G1706" s="251">
        <v>505682</v>
      </c>
      <c r="H1706" s="251">
        <v>4792582</v>
      </c>
      <c r="I1706" s="184" t="e">
        <f>VLOOKUP(LEFT(C1706,6),#REF!,3,0)</f>
        <v>#REF!</v>
      </c>
    </row>
    <row r="1707" spans="1:9" ht="13.2" x14ac:dyDescent="0.25">
      <c r="A1707" s="176">
        <f t="shared" si="29"/>
        <v>4819186.2914653961</v>
      </c>
      <c r="B1707" s="251" t="s">
        <v>995</v>
      </c>
      <c r="C1707" s="257" t="s">
        <v>221</v>
      </c>
      <c r="D1707" s="250" t="s">
        <v>753</v>
      </c>
      <c r="E1707" s="251" t="s">
        <v>709</v>
      </c>
      <c r="F1707" s="251" t="s">
        <v>268</v>
      </c>
      <c r="G1707" s="251">
        <v>505682</v>
      </c>
      <c r="H1707" s="251">
        <v>4792582</v>
      </c>
      <c r="I1707" s="184" t="e">
        <f>VLOOKUP(LEFT(C1707,6),#REF!,3,0)</f>
        <v>#REF!</v>
      </c>
    </row>
    <row r="1708" spans="1:9" ht="13.2" x14ac:dyDescent="0.25">
      <c r="A1708" s="176">
        <f t="shared" si="29"/>
        <v>4819186.2914653961</v>
      </c>
      <c r="B1708" s="251" t="s">
        <v>995</v>
      </c>
      <c r="C1708" s="257" t="s">
        <v>222</v>
      </c>
      <c r="D1708" s="250" t="s">
        <v>753</v>
      </c>
      <c r="E1708" s="251" t="s">
        <v>709</v>
      </c>
      <c r="F1708" s="251" t="s">
        <v>268</v>
      </c>
      <c r="G1708" s="251">
        <v>505682</v>
      </c>
      <c r="H1708" s="251">
        <v>4792582</v>
      </c>
      <c r="I1708" s="184" t="e">
        <f>VLOOKUP(LEFT(C1708,6),#REF!,3,0)</f>
        <v>#REF!</v>
      </c>
    </row>
    <row r="1709" spans="1:9" ht="13.2" x14ac:dyDescent="0.25">
      <c r="A1709" s="176">
        <f t="shared" si="29"/>
        <v>4819186.2914653961</v>
      </c>
      <c r="B1709" s="251" t="s">
        <v>995</v>
      </c>
      <c r="C1709" s="257" t="s">
        <v>223</v>
      </c>
      <c r="D1709" s="250" t="s">
        <v>753</v>
      </c>
      <c r="E1709" s="251" t="s">
        <v>709</v>
      </c>
      <c r="F1709" s="251" t="s">
        <v>268</v>
      </c>
      <c r="G1709" s="251">
        <v>505682</v>
      </c>
      <c r="H1709" s="251">
        <v>4792582</v>
      </c>
      <c r="I1709" s="184" t="e">
        <f>VLOOKUP(LEFT(C1709,6),#REF!,3,0)</f>
        <v>#REF!</v>
      </c>
    </row>
    <row r="1710" spans="1:9" ht="13.2" x14ac:dyDescent="0.25">
      <c r="A1710" s="176">
        <f t="shared" si="29"/>
        <v>4819186.2914653961</v>
      </c>
      <c r="B1710" s="251" t="s">
        <v>995</v>
      </c>
      <c r="C1710" s="257" t="s">
        <v>224</v>
      </c>
      <c r="D1710" s="250" t="s">
        <v>753</v>
      </c>
      <c r="E1710" s="251" t="s">
        <v>709</v>
      </c>
      <c r="F1710" s="251" t="s">
        <v>268</v>
      </c>
      <c r="G1710" s="251">
        <v>505682</v>
      </c>
      <c r="H1710" s="251">
        <v>4792582</v>
      </c>
      <c r="I1710" s="184" t="e">
        <f>VLOOKUP(LEFT(C1710,6),#REF!,3,0)</f>
        <v>#REF!</v>
      </c>
    </row>
    <row r="1711" spans="1:9" ht="13.2" x14ac:dyDescent="0.25">
      <c r="A1711" s="176">
        <f t="shared" si="29"/>
        <v>4819186.2914653961</v>
      </c>
      <c r="B1711" s="251" t="s">
        <v>995</v>
      </c>
      <c r="C1711" s="257" t="s">
        <v>225</v>
      </c>
      <c r="D1711" s="250" t="s">
        <v>753</v>
      </c>
      <c r="E1711" s="251" t="s">
        <v>709</v>
      </c>
      <c r="F1711" s="251" t="s">
        <v>268</v>
      </c>
      <c r="G1711" s="251">
        <v>505682</v>
      </c>
      <c r="H1711" s="251">
        <v>4792582</v>
      </c>
      <c r="I1711" s="184" t="e">
        <f>VLOOKUP(LEFT(C1711,6),#REF!,3,0)</f>
        <v>#REF!</v>
      </c>
    </row>
    <row r="1712" spans="1:9" ht="13.2" x14ac:dyDescent="0.25">
      <c r="A1712" s="176">
        <f t="shared" si="29"/>
        <v>4819186.2914653961</v>
      </c>
      <c r="B1712" s="251" t="s">
        <v>995</v>
      </c>
      <c r="C1712" s="257" t="s">
        <v>226</v>
      </c>
      <c r="D1712" s="250" t="s">
        <v>753</v>
      </c>
      <c r="E1712" s="251" t="s">
        <v>709</v>
      </c>
      <c r="F1712" s="251" t="s">
        <v>268</v>
      </c>
      <c r="G1712" s="251">
        <v>505682</v>
      </c>
      <c r="H1712" s="251">
        <v>4792582</v>
      </c>
      <c r="I1712" s="184" t="e">
        <f>VLOOKUP(LEFT(C1712,6),#REF!,3,0)</f>
        <v>#REF!</v>
      </c>
    </row>
    <row r="1713" spans="1:9" ht="13.2" x14ac:dyDescent="0.25">
      <c r="A1713" s="176">
        <f t="shared" si="29"/>
        <v>4819186.2914653961</v>
      </c>
      <c r="B1713" s="251" t="s">
        <v>995</v>
      </c>
      <c r="C1713" s="257" t="s">
        <v>390</v>
      </c>
      <c r="D1713" s="250" t="s">
        <v>753</v>
      </c>
      <c r="E1713" s="251" t="s">
        <v>709</v>
      </c>
      <c r="F1713" s="251" t="s">
        <v>268</v>
      </c>
      <c r="G1713" s="251">
        <v>505682</v>
      </c>
      <c r="H1713" s="251">
        <v>4792582</v>
      </c>
      <c r="I1713" s="184" t="e">
        <f>VLOOKUP(LEFT(C1713,6),#REF!,3,0)</f>
        <v>#REF!</v>
      </c>
    </row>
    <row r="1714" spans="1:9" ht="13.2" x14ac:dyDescent="0.25">
      <c r="A1714" s="176">
        <f t="shared" si="29"/>
        <v>4819186.2914653961</v>
      </c>
      <c r="B1714" s="251" t="s">
        <v>995</v>
      </c>
      <c r="C1714" s="257" t="s">
        <v>365</v>
      </c>
      <c r="D1714" s="250" t="s">
        <v>753</v>
      </c>
      <c r="E1714" s="251" t="s">
        <v>709</v>
      </c>
      <c r="F1714" s="251" t="s">
        <v>268</v>
      </c>
      <c r="G1714" s="251">
        <v>505682</v>
      </c>
      <c r="H1714" s="251">
        <v>4792582</v>
      </c>
      <c r="I1714" s="184" t="e">
        <f>VLOOKUP(LEFT(C1714,6),#REF!,3,0)</f>
        <v>#REF!</v>
      </c>
    </row>
    <row r="1715" spans="1:9" ht="13.2" x14ac:dyDescent="0.25">
      <c r="A1715" s="176">
        <f t="shared" si="29"/>
        <v>4819186.2914653961</v>
      </c>
      <c r="B1715" s="251" t="s">
        <v>995</v>
      </c>
      <c r="C1715" s="257" t="s">
        <v>366</v>
      </c>
      <c r="D1715" s="250" t="s">
        <v>753</v>
      </c>
      <c r="E1715" s="251" t="s">
        <v>709</v>
      </c>
      <c r="F1715" s="251" t="s">
        <v>268</v>
      </c>
      <c r="G1715" s="251">
        <v>505682</v>
      </c>
      <c r="H1715" s="251">
        <v>4792582</v>
      </c>
      <c r="I1715" s="184" t="e">
        <f>VLOOKUP(LEFT(C1715,6),#REF!,3,0)</f>
        <v>#REF!</v>
      </c>
    </row>
    <row r="1716" spans="1:9" ht="13.2" x14ac:dyDescent="0.25">
      <c r="A1716" s="176">
        <f t="shared" si="29"/>
        <v>4819186.2914653961</v>
      </c>
      <c r="B1716" s="251" t="s">
        <v>995</v>
      </c>
      <c r="C1716" s="257" t="s">
        <v>380</v>
      </c>
      <c r="D1716" s="250" t="s">
        <v>753</v>
      </c>
      <c r="E1716" s="251" t="s">
        <v>709</v>
      </c>
      <c r="F1716" s="251" t="s">
        <v>268</v>
      </c>
      <c r="G1716" s="251">
        <v>505682</v>
      </c>
      <c r="H1716" s="251">
        <v>4792582</v>
      </c>
      <c r="I1716" s="184" t="e">
        <f>VLOOKUP(LEFT(C1716,6),#REF!,3,0)</f>
        <v>#REF!</v>
      </c>
    </row>
    <row r="1717" spans="1:9" ht="13.2" x14ac:dyDescent="0.25">
      <c r="A1717" s="176">
        <f t="shared" si="29"/>
        <v>4819186.2914653961</v>
      </c>
      <c r="B1717" s="251" t="s">
        <v>995</v>
      </c>
      <c r="C1717" s="257" t="s">
        <v>381</v>
      </c>
      <c r="D1717" s="250" t="s">
        <v>753</v>
      </c>
      <c r="E1717" s="251" t="s">
        <v>709</v>
      </c>
      <c r="F1717" s="251" t="s">
        <v>268</v>
      </c>
      <c r="G1717" s="251">
        <v>505682</v>
      </c>
      <c r="H1717" s="251">
        <v>4792582</v>
      </c>
      <c r="I1717" s="184" t="e">
        <f>VLOOKUP(LEFT(C1717,6),#REF!,3,0)</f>
        <v>#REF!</v>
      </c>
    </row>
    <row r="1718" spans="1:9" ht="13.2" x14ac:dyDescent="0.25">
      <c r="A1718" s="176">
        <f t="shared" si="29"/>
        <v>4819186.2914653961</v>
      </c>
      <c r="B1718" s="251" t="s">
        <v>995</v>
      </c>
      <c r="C1718" s="257" t="s">
        <v>367</v>
      </c>
      <c r="D1718" s="250" t="s">
        <v>753</v>
      </c>
      <c r="E1718" s="251" t="s">
        <v>709</v>
      </c>
      <c r="F1718" s="251" t="s">
        <v>268</v>
      </c>
      <c r="G1718" s="251">
        <v>505682</v>
      </c>
      <c r="H1718" s="251">
        <v>4792582</v>
      </c>
      <c r="I1718" s="184" t="e">
        <f>VLOOKUP(LEFT(C1718,6),#REF!,3,0)</f>
        <v>#REF!</v>
      </c>
    </row>
    <row r="1719" spans="1:9" ht="13.2" x14ac:dyDescent="0.25">
      <c r="A1719" s="176">
        <f t="shared" si="29"/>
        <v>4819082.9726047469</v>
      </c>
      <c r="B1719" s="251" t="s">
        <v>996</v>
      </c>
      <c r="C1719" s="257" t="s">
        <v>399</v>
      </c>
      <c r="D1719" s="251" t="s">
        <v>754</v>
      </c>
      <c r="E1719" s="251" t="s">
        <v>311</v>
      </c>
      <c r="F1719" s="251" t="s">
        <v>268</v>
      </c>
      <c r="G1719" s="251">
        <v>498793</v>
      </c>
      <c r="H1719" s="251">
        <v>4793200</v>
      </c>
      <c r="I1719" s="184" t="e">
        <f>VLOOKUP(LEFT(C1719,6),#REF!,3,0)</f>
        <v>#REF!</v>
      </c>
    </row>
    <row r="1720" spans="1:9" ht="13.2" x14ac:dyDescent="0.25">
      <c r="A1720" s="176">
        <f t="shared" si="29"/>
        <v>4819082.9726047469</v>
      </c>
      <c r="B1720" s="251" t="s">
        <v>996</v>
      </c>
      <c r="C1720" s="257" t="s">
        <v>418</v>
      </c>
      <c r="D1720" s="251" t="s">
        <v>754</v>
      </c>
      <c r="E1720" s="251" t="s">
        <v>311</v>
      </c>
      <c r="F1720" s="251" t="s">
        <v>268</v>
      </c>
      <c r="G1720" s="251">
        <v>498793</v>
      </c>
      <c r="H1720" s="251">
        <v>4793200</v>
      </c>
      <c r="I1720" s="184" t="e">
        <f>VLOOKUP(LEFT(C1720,6),#REF!,3,0)</f>
        <v>#REF!</v>
      </c>
    </row>
    <row r="1721" spans="1:9" ht="13.2" x14ac:dyDescent="0.25">
      <c r="A1721" s="176">
        <f t="shared" si="29"/>
        <v>4819082.9726047469</v>
      </c>
      <c r="B1721" s="251" t="s">
        <v>996</v>
      </c>
      <c r="C1721" s="257" t="s">
        <v>420</v>
      </c>
      <c r="D1721" s="251" t="s">
        <v>754</v>
      </c>
      <c r="E1721" s="251" t="s">
        <v>311</v>
      </c>
      <c r="F1721" s="251" t="s">
        <v>268</v>
      </c>
      <c r="G1721" s="251">
        <v>498793</v>
      </c>
      <c r="H1721" s="251">
        <v>4793200</v>
      </c>
      <c r="I1721" s="184" t="e">
        <f>VLOOKUP(LEFT(C1721,6),#REF!,3,0)</f>
        <v>#REF!</v>
      </c>
    </row>
    <row r="1722" spans="1:9" ht="13.2" x14ac:dyDescent="0.25">
      <c r="A1722" s="176">
        <f t="shared" si="29"/>
        <v>4819082.9726047469</v>
      </c>
      <c r="B1722" s="251" t="s">
        <v>996</v>
      </c>
      <c r="C1722" s="257" t="s">
        <v>431</v>
      </c>
      <c r="D1722" s="251" t="s">
        <v>754</v>
      </c>
      <c r="E1722" s="251" t="s">
        <v>311</v>
      </c>
      <c r="F1722" s="251" t="s">
        <v>268</v>
      </c>
      <c r="G1722" s="251">
        <v>498793</v>
      </c>
      <c r="H1722" s="251">
        <v>4793200</v>
      </c>
      <c r="I1722" s="184" t="e">
        <f>VLOOKUP(LEFT(C1722,6),#REF!,3,0)</f>
        <v>#REF!</v>
      </c>
    </row>
    <row r="1723" spans="1:9" ht="13.2" x14ac:dyDescent="0.25">
      <c r="A1723" s="176">
        <f t="shared" si="29"/>
        <v>4819082.9726047469</v>
      </c>
      <c r="B1723" s="251" t="s">
        <v>996</v>
      </c>
      <c r="C1723" s="257" t="s">
        <v>360</v>
      </c>
      <c r="D1723" s="251" t="s">
        <v>754</v>
      </c>
      <c r="E1723" s="251" t="s">
        <v>311</v>
      </c>
      <c r="F1723" s="251" t="s">
        <v>268</v>
      </c>
      <c r="G1723" s="251">
        <v>498793</v>
      </c>
      <c r="H1723" s="251">
        <v>4793200</v>
      </c>
      <c r="I1723" s="184" t="e">
        <f>VLOOKUP(LEFT(C1723,6),#REF!,3,0)</f>
        <v>#REF!</v>
      </c>
    </row>
    <row r="1724" spans="1:9" ht="13.2" x14ac:dyDescent="0.25">
      <c r="A1724" s="176">
        <f t="shared" si="29"/>
        <v>4819082.9726047469</v>
      </c>
      <c r="B1724" s="251" t="s">
        <v>996</v>
      </c>
      <c r="C1724" s="257" t="s">
        <v>432</v>
      </c>
      <c r="D1724" s="251" t="s">
        <v>754</v>
      </c>
      <c r="E1724" s="251" t="s">
        <v>311</v>
      </c>
      <c r="F1724" s="251" t="s">
        <v>268</v>
      </c>
      <c r="G1724" s="251">
        <v>498793</v>
      </c>
      <c r="H1724" s="251">
        <v>4793200</v>
      </c>
      <c r="I1724" s="184" t="e">
        <f>VLOOKUP(LEFT(C1724,6),#REF!,3,0)</f>
        <v>#REF!</v>
      </c>
    </row>
    <row r="1725" spans="1:9" ht="13.2" x14ac:dyDescent="0.25">
      <c r="A1725" s="176">
        <f t="shared" si="29"/>
        <v>4819082.9726047469</v>
      </c>
      <c r="B1725" s="251" t="s">
        <v>996</v>
      </c>
      <c r="C1725" s="257" t="s">
        <v>433</v>
      </c>
      <c r="D1725" s="251" t="s">
        <v>754</v>
      </c>
      <c r="E1725" s="251" t="s">
        <v>311</v>
      </c>
      <c r="F1725" s="251" t="s">
        <v>268</v>
      </c>
      <c r="G1725" s="251">
        <v>498793</v>
      </c>
      <c r="H1725" s="251">
        <v>4793200</v>
      </c>
      <c r="I1725" s="184" t="e">
        <f>VLOOKUP(LEFT(C1725,6),#REF!,3,0)</f>
        <v>#REF!</v>
      </c>
    </row>
    <row r="1726" spans="1:9" ht="13.2" x14ac:dyDescent="0.25">
      <c r="A1726" s="176">
        <f t="shared" si="29"/>
        <v>4819082.9726047469</v>
      </c>
      <c r="B1726" s="251" t="s">
        <v>996</v>
      </c>
      <c r="C1726" s="257" t="s">
        <v>434</v>
      </c>
      <c r="D1726" s="251" t="s">
        <v>754</v>
      </c>
      <c r="E1726" s="251" t="s">
        <v>311</v>
      </c>
      <c r="F1726" s="251" t="s">
        <v>268</v>
      </c>
      <c r="G1726" s="251">
        <v>498793</v>
      </c>
      <c r="H1726" s="251">
        <v>4793200</v>
      </c>
      <c r="I1726" s="184" t="e">
        <f>VLOOKUP(LEFT(C1726,6),#REF!,3,0)</f>
        <v>#REF!</v>
      </c>
    </row>
    <row r="1727" spans="1:9" ht="13.2" x14ac:dyDescent="0.25">
      <c r="A1727" s="176">
        <f t="shared" si="29"/>
        <v>4819082.9726047469</v>
      </c>
      <c r="B1727" s="251" t="s">
        <v>996</v>
      </c>
      <c r="C1727" s="257" t="s">
        <v>363</v>
      </c>
      <c r="D1727" s="251" t="s">
        <v>754</v>
      </c>
      <c r="E1727" s="251" t="s">
        <v>311</v>
      </c>
      <c r="F1727" s="251" t="s">
        <v>268</v>
      </c>
      <c r="G1727" s="251">
        <v>498793</v>
      </c>
      <c r="H1727" s="251">
        <v>4793200</v>
      </c>
      <c r="I1727" s="184" t="e">
        <f>VLOOKUP(LEFT(C1727,6),#REF!,3,0)</f>
        <v>#REF!</v>
      </c>
    </row>
    <row r="1728" spans="1:9" ht="13.2" x14ac:dyDescent="0.25">
      <c r="A1728" s="176">
        <f t="shared" ref="A1728:A1791" si="30">SQRT((G1728-G$2)^2+(H1728-H$2)^2)</f>
        <v>4819082.9726047469</v>
      </c>
      <c r="B1728" s="251" t="s">
        <v>996</v>
      </c>
      <c r="C1728" s="257" t="s">
        <v>435</v>
      </c>
      <c r="D1728" s="251" t="s">
        <v>754</v>
      </c>
      <c r="E1728" s="251" t="s">
        <v>311</v>
      </c>
      <c r="F1728" s="251" t="s">
        <v>268</v>
      </c>
      <c r="G1728" s="251">
        <v>498793</v>
      </c>
      <c r="H1728" s="251">
        <v>4793200</v>
      </c>
      <c r="I1728" s="184" t="e">
        <f>VLOOKUP(LEFT(C1728,6),#REF!,3,0)</f>
        <v>#REF!</v>
      </c>
    </row>
    <row r="1729" spans="1:9" ht="13.2" x14ac:dyDescent="0.25">
      <c r="A1729" s="176">
        <f t="shared" si="30"/>
        <v>4819082.9726047469</v>
      </c>
      <c r="B1729" s="251" t="s">
        <v>996</v>
      </c>
      <c r="C1729" s="257" t="s">
        <v>436</v>
      </c>
      <c r="D1729" s="251" t="s">
        <v>754</v>
      </c>
      <c r="E1729" s="251" t="s">
        <v>311</v>
      </c>
      <c r="F1729" s="251" t="s">
        <v>268</v>
      </c>
      <c r="G1729" s="251">
        <v>498793</v>
      </c>
      <c r="H1729" s="251">
        <v>4793200</v>
      </c>
      <c r="I1729" s="184" t="e">
        <f>VLOOKUP(LEFT(C1729,6),#REF!,3,0)</f>
        <v>#REF!</v>
      </c>
    </row>
    <row r="1730" spans="1:9" ht="13.2" x14ac:dyDescent="0.25">
      <c r="A1730" s="176">
        <f t="shared" si="30"/>
        <v>4819082.9726047469</v>
      </c>
      <c r="B1730" s="251" t="s">
        <v>996</v>
      </c>
      <c r="C1730" s="257" t="s">
        <v>437</v>
      </c>
      <c r="D1730" s="251" t="s">
        <v>754</v>
      </c>
      <c r="E1730" s="251" t="s">
        <v>311</v>
      </c>
      <c r="F1730" s="251" t="s">
        <v>268</v>
      </c>
      <c r="G1730" s="251">
        <v>498793</v>
      </c>
      <c r="H1730" s="251">
        <v>4793200</v>
      </c>
      <c r="I1730" s="184" t="e">
        <f>VLOOKUP(LEFT(C1730,6),#REF!,3,0)</f>
        <v>#REF!</v>
      </c>
    </row>
    <row r="1731" spans="1:9" ht="13.2" x14ac:dyDescent="0.25">
      <c r="A1731" s="176">
        <f t="shared" si="30"/>
        <v>4819082.9726047469</v>
      </c>
      <c r="B1731" s="251" t="s">
        <v>996</v>
      </c>
      <c r="C1731" s="257" t="s">
        <v>364</v>
      </c>
      <c r="D1731" s="251" t="s">
        <v>754</v>
      </c>
      <c r="E1731" s="251" t="s">
        <v>311</v>
      </c>
      <c r="F1731" s="251" t="s">
        <v>268</v>
      </c>
      <c r="G1731" s="251">
        <v>498793</v>
      </c>
      <c r="H1731" s="251">
        <v>4793200</v>
      </c>
      <c r="I1731" s="184" t="e">
        <f>VLOOKUP(LEFT(C1731,6),#REF!,3,0)</f>
        <v>#REF!</v>
      </c>
    </row>
    <row r="1732" spans="1:9" ht="13.2" x14ac:dyDescent="0.25">
      <c r="A1732" s="176">
        <f t="shared" si="30"/>
        <v>4819082.9726047469</v>
      </c>
      <c r="B1732" s="251" t="s">
        <v>996</v>
      </c>
      <c r="C1732" s="257" t="s">
        <v>440</v>
      </c>
      <c r="D1732" s="251" t="s">
        <v>754</v>
      </c>
      <c r="E1732" s="251" t="s">
        <v>311</v>
      </c>
      <c r="F1732" s="251" t="s">
        <v>268</v>
      </c>
      <c r="G1732" s="251">
        <v>498793</v>
      </c>
      <c r="H1732" s="251">
        <v>4793200</v>
      </c>
      <c r="I1732" s="184" t="e">
        <f>VLOOKUP(LEFT(C1732,6),#REF!,3,0)</f>
        <v>#REF!</v>
      </c>
    </row>
    <row r="1733" spans="1:9" ht="13.2" x14ac:dyDescent="0.25">
      <c r="A1733" s="176">
        <f t="shared" si="30"/>
        <v>4819082.9726047469</v>
      </c>
      <c r="B1733" s="251" t="s">
        <v>996</v>
      </c>
      <c r="C1733" s="257" t="s">
        <v>393</v>
      </c>
      <c r="D1733" s="251" t="s">
        <v>754</v>
      </c>
      <c r="E1733" s="251" t="s">
        <v>311</v>
      </c>
      <c r="F1733" s="251" t="s">
        <v>268</v>
      </c>
      <c r="G1733" s="251">
        <v>498793</v>
      </c>
      <c r="H1733" s="251">
        <v>4793200</v>
      </c>
      <c r="I1733" s="184" t="e">
        <f>VLOOKUP(LEFT(C1733,6),#REF!,3,0)</f>
        <v>#REF!</v>
      </c>
    </row>
    <row r="1734" spans="1:9" ht="13.2" x14ac:dyDescent="0.25">
      <c r="A1734" s="176">
        <f t="shared" si="30"/>
        <v>4819082.9726047469</v>
      </c>
      <c r="B1734" s="251" t="s">
        <v>996</v>
      </c>
      <c r="C1734" s="257" t="s">
        <v>394</v>
      </c>
      <c r="D1734" s="251" t="s">
        <v>754</v>
      </c>
      <c r="E1734" s="251" t="s">
        <v>311</v>
      </c>
      <c r="F1734" s="251" t="s">
        <v>268</v>
      </c>
      <c r="G1734" s="251">
        <v>498793</v>
      </c>
      <c r="H1734" s="251">
        <v>4793200</v>
      </c>
      <c r="I1734" s="184" t="e">
        <f>VLOOKUP(LEFT(C1734,6),#REF!,3,0)</f>
        <v>#REF!</v>
      </c>
    </row>
    <row r="1735" spans="1:9" ht="13.2" x14ac:dyDescent="0.25">
      <c r="A1735" s="176">
        <f t="shared" si="30"/>
        <v>4819082.9726047469</v>
      </c>
      <c r="B1735" s="251" t="s">
        <v>996</v>
      </c>
      <c r="C1735" s="257" t="s">
        <v>391</v>
      </c>
      <c r="D1735" s="251" t="s">
        <v>754</v>
      </c>
      <c r="E1735" s="251" t="s">
        <v>311</v>
      </c>
      <c r="F1735" s="251" t="s">
        <v>268</v>
      </c>
      <c r="G1735" s="251">
        <v>498793</v>
      </c>
      <c r="H1735" s="251">
        <v>4793200</v>
      </c>
      <c r="I1735" s="184" t="e">
        <f>VLOOKUP(LEFT(C1735,6),#REF!,3,0)</f>
        <v>#REF!</v>
      </c>
    </row>
    <row r="1736" spans="1:9" ht="13.2" x14ac:dyDescent="0.25">
      <c r="A1736" s="176">
        <f t="shared" si="30"/>
        <v>4819082.9726047469</v>
      </c>
      <c r="B1736" s="251" t="s">
        <v>996</v>
      </c>
      <c r="C1736" s="257" t="s">
        <v>392</v>
      </c>
      <c r="D1736" s="251" t="s">
        <v>754</v>
      </c>
      <c r="E1736" s="251" t="s">
        <v>311</v>
      </c>
      <c r="F1736" s="251" t="s">
        <v>268</v>
      </c>
      <c r="G1736" s="251">
        <v>498793</v>
      </c>
      <c r="H1736" s="251">
        <v>4793200</v>
      </c>
      <c r="I1736" s="184" t="e">
        <f>VLOOKUP(LEFT(C1736,6),#REF!,3,0)</f>
        <v>#REF!</v>
      </c>
    </row>
    <row r="1737" spans="1:9" ht="13.2" x14ac:dyDescent="0.25">
      <c r="A1737" s="176">
        <f t="shared" si="30"/>
        <v>4819082.9726047469</v>
      </c>
      <c r="B1737" s="251" t="s">
        <v>996</v>
      </c>
      <c r="C1737" s="257" t="s">
        <v>220</v>
      </c>
      <c r="D1737" s="251" t="s">
        <v>754</v>
      </c>
      <c r="E1737" s="251" t="s">
        <v>311</v>
      </c>
      <c r="F1737" s="251" t="s">
        <v>268</v>
      </c>
      <c r="G1737" s="251">
        <v>498793</v>
      </c>
      <c r="H1737" s="251">
        <v>4793200</v>
      </c>
      <c r="I1737" s="184" t="e">
        <f>VLOOKUP(LEFT(C1737,6),#REF!,3,0)</f>
        <v>#REF!</v>
      </c>
    </row>
    <row r="1738" spans="1:9" ht="13.2" x14ac:dyDescent="0.25">
      <c r="A1738" s="176">
        <f t="shared" si="30"/>
        <v>4819082.9726047469</v>
      </c>
      <c r="B1738" s="251" t="s">
        <v>996</v>
      </c>
      <c r="C1738" s="257" t="s">
        <v>221</v>
      </c>
      <c r="D1738" s="251" t="s">
        <v>754</v>
      </c>
      <c r="E1738" s="251" t="s">
        <v>311</v>
      </c>
      <c r="F1738" s="251" t="s">
        <v>268</v>
      </c>
      <c r="G1738" s="251">
        <v>498793</v>
      </c>
      <c r="H1738" s="251">
        <v>4793200</v>
      </c>
      <c r="I1738" s="184" t="e">
        <f>VLOOKUP(LEFT(C1738,6),#REF!,3,0)</f>
        <v>#REF!</v>
      </c>
    </row>
    <row r="1739" spans="1:9" ht="13.2" x14ac:dyDescent="0.25">
      <c r="A1739" s="176">
        <f t="shared" si="30"/>
        <v>4819082.9726047469</v>
      </c>
      <c r="B1739" s="251" t="s">
        <v>996</v>
      </c>
      <c r="C1739" s="257" t="s">
        <v>222</v>
      </c>
      <c r="D1739" s="251" t="s">
        <v>754</v>
      </c>
      <c r="E1739" s="251" t="s">
        <v>311</v>
      </c>
      <c r="F1739" s="251" t="s">
        <v>268</v>
      </c>
      <c r="G1739" s="251">
        <v>498793</v>
      </c>
      <c r="H1739" s="251">
        <v>4793200</v>
      </c>
      <c r="I1739" s="184" t="e">
        <f>VLOOKUP(LEFT(C1739,6),#REF!,3,0)</f>
        <v>#REF!</v>
      </c>
    </row>
    <row r="1740" spans="1:9" ht="13.2" x14ac:dyDescent="0.25">
      <c r="A1740" s="176">
        <f t="shared" si="30"/>
        <v>4819082.9726047469</v>
      </c>
      <c r="B1740" s="251" t="s">
        <v>996</v>
      </c>
      <c r="C1740" s="257" t="s">
        <v>223</v>
      </c>
      <c r="D1740" s="251" t="s">
        <v>754</v>
      </c>
      <c r="E1740" s="251" t="s">
        <v>311</v>
      </c>
      <c r="F1740" s="251" t="s">
        <v>268</v>
      </c>
      <c r="G1740" s="251">
        <v>498793</v>
      </c>
      <c r="H1740" s="251">
        <v>4793200</v>
      </c>
      <c r="I1740" s="184" t="e">
        <f>VLOOKUP(LEFT(C1740,6),#REF!,3,0)</f>
        <v>#REF!</v>
      </c>
    </row>
    <row r="1741" spans="1:9" ht="13.2" x14ac:dyDescent="0.25">
      <c r="A1741" s="176">
        <f t="shared" si="30"/>
        <v>4819082.9726047469</v>
      </c>
      <c r="B1741" s="251" t="s">
        <v>996</v>
      </c>
      <c r="C1741" s="257" t="s">
        <v>224</v>
      </c>
      <c r="D1741" s="251" t="s">
        <v>754</v>
      </c>
      <c r="E1741" s="251" t="s">
        <v>311</v>
      </c>
      <c r="F1741" s="251" t="s">
        <v>268</v>
      </c>
      <c r="G1741" s="251">
        <v>498793</v>
      </c>
      <c r="H1741" s="251">
        <v>4793200</v>
      </c>
      <c r="I1741" s="184" t="e">
        <f>VLOOKUP(LEFT(C1741,6),#REF!,3,0)</f>
        <v>#REF!</v>
      </c>
    </row>
    <row r="1742" spans="1:9" ht="13.2" x14ac:dyDescent="0.25">
      <c r="A1742" s="176">
        <f t="shared" si="30"/>
        <v>4819082.9726047469</v>
      </c>
      <c r="B1742" s="251" t="s">
        <v>996</v>
      </c>
      <c r="C1742" s="257" t="s">
        <v>225</v>
      </c>
      <c r="D1742" s="251" t="s">
        <v>754</v>
      </c>
      <c r="E1742" s="251" t="s">
        <v>311</v>
      </c>
      <c r="F1742" s="251" t="s">
        <v>268</v>
      </c>
      <c r="G1742" s="251">
        <v>498793</v>
      </c>
      <c r="H1742" s="251">
        <v>4793200</v>
      </c>
      <c r="I1742" s="184" t="e">
        <f>VLOOKUP(LEFT(C1742,6),#REF!,3,0)</f>
        <v>#REF!</v>
      </c>
    </row>
    <row r="1743" spans="1:9" ht="13.2" x14ac:dyDescent="0.25">
      <c r="A1743" s="176">
        <f t="shared" si="30"/>
        <v>4819082.9726047469</v>
      </c>
      <c r="B1743" s="251" t="s">
        <v>996</v>
      </c>
      <c r="C1743" s="257" t="s">
        <v>226</v>
      </c>
      <c r="D1743" s="251" t="s">
        <v>754</v>
      </c>
      <c r="E1743" s="251" t="s">
        <v>311</v>
      </c>
      <c r="F1743" s="251" t="s">
        <v>268</v>
      </c>
      <c r="G1743" s="251">
        <v>498793</v>
      </c>
      <c r="H1743" s="251">
        <v>4793200</v>
      </c>
      <c r="I1743" s="184" t="e">
        <f>VLOOKUP(LEFT(C1743,6),#REF!,3,0)</f>
        <v>#REF!</v>
      </c>
    </row>
    <row r="1744" spans="1:9" ht="13.2" x14ac:dyDescent="0.25">
      <c r="A1744" s="176">
        <f t="shared" si="30"/>
        <v>4819082.9726047469</v>
      </c>
      <c r="B1744" s="251" t="s">
        <v>996</v>
      </c>
      <c r="C1744" s="257" t="s">
        <v>390</v>
      </c>
      <c r="D1744" s="251" t="s">
        <v>754</v>
      </c>
      <c r="E1744" s="251" t="s">
        <v>311</v>
      </c>
      <c r="F1744" s="251" t="s">
        <v>268</v>
      </c>
      <c r="G1744" s="251">
        <v>498793</v>
      </c>
      <c r="H1744" s="251">
        <v>4793200</v>
      </c>
      <c r="I1744" s="184" t="e">
        <f>VLOOKUP(LEFT(C1744,6),#REF!,3,0)</f>
        <v>#REF!</v>
      </c>
    </row>
    <row r="1745" spans="1:9" ht="13.2" x14ac:dyDescent="0.25">
      <c r="A1745" s="176">
        <f t="shared" si="30"/>
        <v>4819082.9726047469</v>
      </c>
      <c r="B1745" s="251" t="s">
        <v>996</v>
      </c>
      <c r="C1745" s="257" t="s">
        <v>444</v>
      </c>
      <c r="D1745" s="251" t="s">
        <v>754</v>
      </c>
      <c r="E1745" s="251" t="s">
        <v>311</v>
      </c>
      <c r="F1745" s="251" t="s">
        <v>268</v>
      </c>
      <c r="G1745" s="251">
        <v>498793</v>
      </c>
      <c r="H1745" s="251">
        <v>4793200</v>
      </c>
      <c r="I1745" s="184" t="e">
        <f>VLOOKUP(LEFT(C1745,6),#REF!,3,0)</f>
        <v>#REF!</v>
      </c>
    </row>
    <row r="1746" spans="1:9" ht="13.2" x14ac:dyDescent="0.25">
      <c r="A1746" s="176">
        <f t="shared" si="30"/>
        <v>4819082.9726047469</v>
      </c>
      <c r="B1746" s="251" t="s">
        <v>996</v>
      </c>
      <c r="C1746" s="257" t="s">
        <v>365</v>
      </c>
      <c r="D1746" s="251" t="s">
        <v>754</v>
      </c>
      <c r="E1746" s="251" t="s">
        <v>311</v>
      </c>
      <c r="F1746" s="251" t="s">
        <v>268</v>
      </c>
      <c r="G1746" s="251">
        <v>498793</v>
      </c>
      <c r="H1746" s="251">
        <v>4793200</v>
      </c>
      <c r="I1746" s="184" t="e">
        <f>VLOOKUP(LEFT(C1746,6),#REF!,3,0)</f>
        <v>#REF!</v>
      </c>
    </row>
    <row r="1747" spans="1:9" ht="13.2" x14ac:dyDescent="0.25">
      <c r="A1747" s="176">
        <f t="shared" si="30"/>
        <v>4819082.9726047469</v>
      </c>
      <c r="B1747" s="251" t="s">
        <v>996</v>
      </c>
      <c r="C1747" s="257" t="s">
        <v>366</v>
      </c>
      <c r="D1747" s="251" t="s">
        <v>754</v>
      </c>
      <c r="E1747" s="251" t="s">
        <v>311</v>
      </c>
      <c r="F1747" s="251" t="s">
        <v>268</v>
      </c>
      <c r="G1747" s="251">
        <v>498793</v>
      </c>
      <c r="H1747" s="251">
        <v>4793200</v>
      </c>
      <c r="I1747" s="184" t="e">
        <f>VLOOKUP(LEFT(C1747,6),#REF!,3,0)</f>
        <v>#REF!</v>
      </c>
    </row>
    <row r="1748" spans="1:9" ht="13.2" x14ac:dyDescent="0.25">
      <c r="A1748" s="176">
        <f t="shared" si="30"/>
        <v>4819082.9726047469</v>
      </c>
      <c r="B1748" s="251" t="s">
        <v>996</v>
      </c>
      <c r="C1748" s="257" t="s">
        <v>381</v>
      </c>
      <c r="D1748" s="251" t="s">
        <v>754</v>
      </c>
      <c r="E1748" s="251" t="s">
        <v>311</v>
      </c>
      <c r="F1748" s="251" t="s">
        <v>268</v>
      </c>
      <c r="G1748" s="251">
        <v>498793</v>
      </c>
      <c r="H1748" s="251">
        <v>4793200</v>
      </c>
      <c r="I1748" s="184" t="e">
        <f>VLOOKUP(LEFT(C1748,6),#REF!,3,0)</f>
        <v>#REF!</v>
      </c>
    </row>
    <row r="1749" spans="1:9" ht="13.2" x14ac:dyDescent="0.25">
      <c r="A1749" s="176">
        <f t="shared" si="30"/>
        <v>4819082.9726047469</v>
      </c>
      <c r="B1749" s="251" t="s">
        <v>996</v>
      </c>
      <c r="C1749" s="257" t="s">
        <v>380</v>
      </c>
      <c r="D1749" s="251" t="s">
        <v>754</v>
      </c>
      <c r="E1749" s="251" t="s">
        <v>311</v>
      </c>
      <c r="F1749" s="251" t="s">
        <v>268</v>
      </c>
      <c r="G1749" s="251">
        <v>498793</v>
      </c>
      <c r="H1749" s="251">
        <v>4793200</v>
      </c>
      <c r="I1749" s="184" t="e">
        <f>VLOOKUP(LEFT(C1749,6),#REF!,3,0)</f>
        <v>#REF!</v>
      </c>
    </row>
    <row r="1750" spans="1:9" ht="13.2" x14ac:dyDescent="0.25">
      <c r="A1750" s="176">
        <f t="shared" si="30"/>
        <v>4819082.9726047469</v>
      </c>
      <c r="B1750" s="251" t="s">
        <v>996</v>
      </c>
      <c r="C1750" s="257" t="s">
        <v>367</v>
      </c>
      <c r="D1750" s="251" t="s">
        <v>754</v>
      </c>
      <c r="E1750" s="251" t="s">
        <v>311</v>
      </c>
      <c r="F1750" s="251" t="s">
        <v>268</v>
      </c>
      <c r="G1750" s="251">
        <v>498793</v>
      </c>
      <c r="H1750" s="251">
        <v>4793200</v>
      </c>
      <c r="I1750" s="184" t="e">
        <f>VLOOKUP(LEFT(C1750,6),#REF!,3,0)</f>
        <v>#REF!</v>
      </c>
    </row>
    <row r="1751" spans="1:9" ht="13.2" x14ac:dyDescent="0.25">
      <c r="A1751" s="176">
        <f t="shared" si="30"/>
        <v>4813762.0213037124</v>
      </c>
      <c r="B1751" s="251" t="s">
        <v>997</v>
      </c>
      <c r="C1751" s="257" t="s">
        <v>364</v>
      </c>
      <c r="D1751" s="251" t="s">
        <v>755</v>
      </c>
      <c r="E1751" s="251" t="s">
        <v>324</v>
      </c>
      <c r="F1751" s="251" t="s">
        <v>268</v>
      </c>
      <c r="G1751" s="251">
        <v>514285</v>
      </c>
      <c r="H1751" s="251">
        <v>4786211</v>
      </c>
      <c r="I1751" s="184" t="e">
        <f>VLOOKUP(LEFT(C1751,6),#REF!,3,0)</f>
        <v>#REF!</v>
      </c>
    </row>
    <row r="1752" spans="1:9" ht="13.2" x14ac:dyDescent="0.25">
      <c r="A1752" s="176">
        <f t="shared" si="30"/>
        <v>4813762.0213037124</v>
      </c>
      <c r="B1752" s="251" t="s">
        <v>997</v>
      </c>
      <c r="C1752" s="257" t="s">
        <v>220</v>
      </c>
      <c r="D1752" s="251" t="s">
        <v>755</v>
      </c>
      <c r="E1752" s="251" t="s">
        <v>324</v>
      </c>
      <c r="F1752" s="251" t="s">
        <v>268</v>
      </c>
      <c r="G1752" s="251">
        <v>514285</v>
      </c>
      <c r="H1752" s="251">
        <v>4786211</v>
      </c>
      <c r="I1752" s="184" t="e">
        <f>VLOOKUP(LEFT(C1752,6),#REF!,3,0)</f>
        <v>#REF!</v>
      </c>
    </row>
    <row r="1753" spans="1:9" ht="13.2" x14ac:dyDescent="0.25">
      <c r="A1753" s="176">
        <f t="shared" si="30"/>
        <v>4813762.0213037124</v>
      </c>
      <c r="B1753" s="251" t="s">
        <v>997</v>
      </c>
      <c r="C1753" s="257" t="s">
        <v>221</v>
      </c>
      <c r="D1753" s="251" t="s">
        <v>755</v>
      </c>
      <c r="E1753" s="251" t="s">
        <v>324</v>
      </c>
      <c r="F1753" s="251" t="s">
        <v>268</v>
      </c>
      <c r="G1753" s="251">
        <v>514285</v>
      </c>
      <c r="H1753" s="251">
        <v>4786211</v>
      </c>
      <c r="I1753" s="184" t="e">
        <f>VLOOKUP(LEFT(C1753,6),#REF!,3,0)</f>
        <v>#REF!</v>
      </c>
    </row>
    <row r="1754" spans="1:9" ht="13.2" x14ac:dyDescent="0.25">
      <c r="A1754" s="176">
        <f t="shared" si="30"/>
        <v>4813762.0213037124</v>
      </c>
      <c r="B1754" s="251" t="s">
        <v>997</v>
      </c>
      <c r="C1754" s="257" t="s">
        <v>222</v>
      </c>
      <c r="D1754" s="251" t="s">
        <v>755</v>
      </c>
      <c r="E1754" s="251" t="s">
        <v>324</v>
      </c>
      <c r="F1754" s="251" t="s">
        <v>268</v>
      </c>
      <c r="G1754" s="251">
        <v>514285</v>
      </c>
      <c r="H1754" s="251">
        <v>4786211</v>
      </c>
      <c r="I1754" s="184" t="e">
        <f>VLOOKUP(LEFT(C1754,6),#REF!,3,0)</f>
        <v>#REF!</v>
      </c>
    </row>
    <row r="1755" spans="1:9" ht="13.2" x14ac:dyDescent="0.25">
      <c r="A1755" s="176">
        <f t="shared" si="30"/>
        <v>4813762.0213037124</v>
      </c>
      <c r="B1755" s="251" t="s">
        <v>997</v>
      </c>
      <c r="C1755" s="257" t="s">
        <v>223</v>
      </c>
      <c r="D1755" s="251" t="s">
        <v>755</v>
      </c>
      <c r="E1755" s="251" t="s">
        <v>324</v>
      </c>
      <c r="F1755" s="251" t="s">
        <v>268</v>
      </c>
      <c r="G1755" s="251">
        <v>514285</v>
      </c>
      <c r="H1755" s="251">
        <v>4786211</v>
      </c>
      <c r="I1755" s="184" t="e">
        <f>VLOOKUP(LEFT(C1755,6),#REF!,3,0)</f>
        <v>#REF!</v>
      </c>
    </row>
    <row r="1756" spans="1:9" ht="13.2" x14ac:dyDescent="0.25">
      <c r="A1756" s="176">
        <f t="shared" si="30"/>
        <v>4813762.0213037124</v>
      </c>
      <c r="B1756" s="251" t="s">
        <v>997</v>
      </c>
      <c r="C1756" s="257" t="s">
        <v>224</v>
      </c>
      <c r="D1756" s="251" t="s">
        <v>755</v>
      </c>
      <c r="E1756" s="251" t="s">
        <v>324</v>
      </c>
      <c r="F1756" s="251" t="s">
        <v>268</v>
      </c>
      <c r="G1756" s="251">
        <v>514285</v>
      </c>
      <c r="H1756" s="251">
        <v>4786211</v>
      </c>
      <c r="I1756" s="184" t="e">
        <f>VLOOKUP(LEFT(C1756,6),#REF!,3,0)</f>
        <v>#REF!</v>
      </c>
    </row>
    <row r="1757" spans="1:9" ht="13.2" x14ac:dyDescent="0.25">
      <c r="A1757" s="176">
        <f t="shared" si="30"/>
        <v>4813762.0213037124</v>
      </c>
      <c r="B1757" s="251" t="s">
        <v>997</v>
      </c>
      <c r="C1757" s="257" t="s">
        <v>226</v>
      </c>
      <c r="D1757" s="251" t="s">
        <v>755</v>
      </c>
      <c r="E1757" s="251" t="s">
        <v>324</v>
      </c>
      <c r="F1757" s="251" t="s">
        <v>268</v>
      </c>
      <c r="G1757" s="251">
        <v>514285</v>
      </c>
      <c r="H1757" s="251">
        <v>4786211</v>
      </c>
      <c r="I1757" s="184" t="e">
        <f>VLOOKUP(LEFT(C1757,6),#REF!,3,0)</f>
        <v>#REF!</v>
      </c>
    </row>
    <row r="1758" spans="1:9" ht="13.2" x14ac:dyDescent="0.25">
      <c r="A1758" s="176">
        <f t="shared" si="30"/>
        <v>4813762.0213037124</v>
      </c>
      <c r="B1758" s="251" t="s">
        <v>997</v>
      </c>
      <c r="C1758" s="257" t="s">
        <v>390</v>
      </c>
      <c r="D1758" s="251" t="s">
        <v>755</v>
      </c>
      <c r="E1758" s="251" t="s">
        <v>324</v>
      </c>
      <c r="F1758" s="251" t="s">
        <v>268</v>
      </c>
      <c r="G1758" s="251">
        <v>514285</v>
      </c>
      <c r="H1758" s="251">
        <v>4786211</v>
      </c>
      <c r="I1758" s="184" t="e">
        <f>VLOOKUP(LEFT(C1758,6),#REF!,3,0)</f>
        <v>#REF!</v>
      </c>
    </row>
    <row r="1759" spans="1:9" ht="13.2" x14ac:dyDescent="0.25">
      <c r="A1759" s="176">
        <f t="shared" si="30"/>
        <v>4813762.0213037124</v>
      </c>
      <c r="B1759" s="251" t="s">
        <v>997</v>
      </c>
      <c r="C1759" s="257" t="s">
        <v>365</v>
      </c>
      <c r="D1759" s="251" t="s">
        <v>755</v>
      </c>
      <c r="E1759" s="251" t="s">
        <v>324</v>
      </c>
      <c r="F1759" s="251" t="s">
        <v>268</v>
      </c>
      <c r="G1759" s="251">
        <v>514285</v>
      </c>
      <c r="H1759" s="251">
        <v>4786211</v>
      </c>
      <c r="I1759" s="184" t="e">
        <f>VLOOKUP(LEFT(C1759,6),#REF!,3,0)</f>
        <v>#REF!</v>
      </c>
    </row>
    <row r="1760" spans="1:9" ht="13.2" x14ac:dyDescent="0.25">
      <c r="A1760" s="176">
        <f t="shared" si="30"/>
        <v>4813762.0213037124</v>
      </c>
      <c r="B1760" s="251" t="s">
        <v>997</v>
      </c>
      <c r="C1760" s="257" t="s">
        <v>366</v>
      </c>
      <c r="D1760" s="251" t="s">
        <v>755</v>
      </c>
      <c r="E1760" s="251" t="s">
        <v>324</v>
      </c>
      <c r="F1760" s="251" t="s">
        <v>268</v>
      </c>
      <c r="G1760" s="251">
        <v>514285</v>
      </c>
      <c r="H1760" s="251">
        <v>4786211</v>
      </c>
      <c r="I1760" s="184" t="e">
        <f>VLOOKUP(LEFT(C1760,6),#REF!,3,0)</f>
        <v>#REF!</v>
      </c>
    </row>
    <row r="1761" spans="1:9" ht="13.2" x14ac:dyDescent="0.25">
      <c r="A1761" s="176">
        <f t="shared" si="30"/>
        <v>4813762.0213037124</v>
      </c>
      <c r="B1761" s="251" t="s">
        <v>997</v>
      </c>
      <c r="C1761" s="257" t="s">
        <v>380</v>
      </c>
      <c r="D1761" s="251" t="s">
        <v>755</v>
      </c>
      <c r="E1761" s="251" t="s">
        <v>324</v>
      </c>
      <c r="F1761" s="251" t="s">
        <v>268</v>
      </c>
      <c r="G1761" s="251">
        <v>514285</v>
      </c>
      <c r="H1761" s="251">
        <v>4786211</v>
      </c>
      <c r="I1761" s="184" t="e">
        <f>VLOOKUP(LEFT(C1761,6),#REF!,3,0)</f>
        <v>#REF!</v>
      </c>
    </row>
    <row r="1762" spans="1:9" ht="13.2" x14ac:dyDescent="0.25">
      <c r="A1762" s="176">
        <f t="shared" si="30"/>
        <v>4813762.0213037124</v>
      </c>
      <c r="B1762" s="251" t="s">
        <v>997</v>
      </c>
      <c r="C1762" s="257" t="s">
        <v>381</v>
      </c>
      <c r="D1762" s="251" t="s">
        <v>755</v>
      </c>
      <c r="E1762" s="251" t="s">
        <v>324</v>
      </c>
      <c r="F1762" s="251" t="s">
        <v>268</v>
      </c>
      <c r="G1762" s="251">
        <v>514285</v>
      </c>
      <c r="H1762" s="251">
        <v>4786211</v>
      </c>
      <c r="I1762" s="184" t="e">
        <f>VLOOKUP(LEFT(C1762,6),#REF!,3,0)</f>
        <v>#REF!</v>
      </c>
    </row>
    <row r="1763" spans="1:9" ht="13.2" x14ac:dyDescent="0.25">
      <c r="A1763" s="176">
        <f t="shared" si="30"/>
        <v>4813762.0213037124</v>
      </c>
      <c r="B1763" s="251" t="s">
        <v>997</v>
      </c>
      <c r="C1763" s="257" t="s">
        <v>367</v>
      </c>
      <c r="D1763" s="251" t="s">
        <v>755</v>
      </c>
      <c r="E1763" s="251" t="s">
        <v>324</v>
      </c>
      <c r="F1763" s="251" t="s">
        <v>268</v>
      </c>
      <c r="G1763" s="251">
        <v>514285</v>
      </c>
      <c r="H1763" s="251">
        <v>4786211</v>
      </c>
      <c r="I1763" s="184" t="e">
        <f>VLOOKUP(LEFT(C1763,6),#REF!,3,0)</f>
        <v>#REF!</v>
      </c>
    </row>
    <row r="1764" spans="1:9" ht="13.2" x14ac:dyDescent="0.25">
      <c r="A1764" s="176">
        <f t="shared" si="30"/>
        <v>4809890.4438322708</v>
      </c>
      <c r="B1764" s="251" t="s">
        <v>998</v>
      </c>
      <c r="C1764" s="257" t="s">
        <v>418</v>
      </c>
      <c r="D1764" s="251" t="s">
        <v>756</v>
      </c>
      <c r="E1764" s="251" t="s">
        <v>757</v>
      </c>
      <c r="F1764" s="251" t="s">
        <v>268</v>
      </c>
      <c r="G1764" s="251">
        <v>537087</v>
      </c>
      <c r="H1764" s="251">
        <v>4779810</v>
      </c>
      <c r="I1764" s="184" t="e">
        <f>VLOOKUP(LEFT(C1764,6),#REF!,3,0)</f>
        <v>#REF!</v>
      </c>
    </row>
    <row r="1765" spans="1:9" ht="13.2" x14ac:dyDescent="0.25">
      <c r="A1765" s="176">
        <f t="shared" si="30"/>
        <v>4809890.4438322708</v>
      </c>
      <c r="B1765" s="251" t="s">
        <v>998</v>
      </c>
      <c r="C1765" s="257" t="s">
        <v>420</v>
      </c>
      <c r="D1765" s="251" t="s">
        <v>756</v>
      </c>
      <c r="E1765" s="251" t="s">
        <v>757</v>
      </c>
      <c r="F1765" s="251" t="s">
        <v>268</v>
      </c>
      <c r="G1765" s="251">
        <v>537087</v>
      </c>
      <c r="H1765" s="251">
        <v>4779810</v>
      </c>
      <c r="I1765" s="184" t="e">
        <f>VLOOKUP(LEFT(C1765,6),#REF!,3,0)</f>
        <v>#REF!</v>
      </c>
    </row>
    <row r="1766" spans="1:9" ht="13.2" x14ac:dyDescent="0.25">
      <c r="A1766" s="176">
        <f t="shared" si="30"/>
        <v>4809890.4438322708</v>
      </c>
      <c r="B1766" s="251" t="s">
        <v>998</v>
      </c>
      <c r="C1766" s="257" t="s">
        <v>360</v>
      </c>
      <c r="D1766" s="251" t="s">
        <v>756</v>
      </c>
      <c r="E1766" s="251" t="s">
        <v>757</v>
      </c>
      <c r="F1766" s="251" t="s">
        <v>268</v>
      </c>
      <c r="G1766" s="251">
        <v>537087</v>
      </c>
      <c r="H1766" s="251">
        <v>4779810</v>
      </c>
      <c r="I1766" s="184" t="e">
        <f>VLOOKUP(LEFT(C1766,6),#REF!,3,0)</f>
        <v>#REF!</v>
      </c>
    </row>
    <row r="1767" spans="1:9" ht="13.2" x14ac:dyDescent="0.25">
      <c r="A1767" s="176">
        <f t="shared" si="30"/>
        <v>4809890.4438322708</v>
      </c>
      <c r="B1767" s="251" t="s">
        <v>998</v>
      </c>
      <c r="C1767" s="257" t="s">
        <v>432</v>
      </c>
      <c r="D1767" s="251" t="s">
        <v>756</v>
      </c>
      <c r="E1767" s="251" t="s">
        <v>757</v>
      </c>
      <c r="F1767" s="251" t="s">
        <v>268</v>
      </c>
      <c r="G1767" s="251">
        <v>537087</v>
      </c>
      <c r="H1767" s="251">
        <v>4779810</v>
      </c>
      <c r="I1767" s="184" t="e">
        <f>VLOOKUP(LEFT(C1767,6),#REF!,3,0)</f>
        <v>#REF!</v>
      </c>
    </row>
    <row r="1768" spans="1:9" ht="13.2" x14ac:dyDescent="0.25">
      <c r="A1768" s="176">
        <f t="shared" si="30"/>
        <v>4809890.4438322708</v>
      </c>
      <c r="B1768" s="251" t="s">
        <v>998</v>
      </c>
      <c r="C1768" s="257" t="s">
        <v>433</v>
      </c>
      <c r="D1768" s="251" t="s">
        <v>756</v>
      </c>
      <c r="E1768" s="251" t="s">
        <v>757</v>
      </c>
      <c r="F1768" s="251" t="s">
        <v>268</v>
      </c>
      <c r="G1768" s="251">
        <v>537087</v>
      </c>
      <c r="H1768" s="251">
        <v>4779810</v>
      </c>
      <c r="I1768" s="184" t="e">
        <f>VLOOKUP(LEFT(C1768,6),#REF!,3,0)</f>
        <v>#REF!</v>
      </c>
    </row>
    <row r="1769" spans="1:9" ht="13.2" x14ac:dyDescent="0.25">
      <c r="A1769" s="176">
        <f t="shared" si="30"/>
        <v>4809890.4438322708</v>
      </c>
      <c r="B1769" s="251" t="s">
        <v>998</v>
      </c>
      <c r="C1769" s="257" t="s">
        <v>434</v>
      </c>
      <c r="D1769" s="251" t="s">
        <v>756</v>
      </c>
      <c r="E1769" s="251" t="s">
        <v>757</v>
      </c>
      <c r="F1769" s="251" t="s">
        <v>268</v>
      </c>
      <c r="G1769" s="251">
        <v>537087</v>
      </c>
      <c r="H1769" s="251">
        <v>4779810</v>
      </c>
      <c r="I1769" s="184" t="e">
        <f>VLOOKUP(LEFT(C1769,6),#REF!,3,0)</f>
        <v>#REF!</v>
      </c>
    </row>
    <row r="1770" spans="1:9" ht="13.2" x14ac:dyDescent="0.25">
      <c r="A1770" s="176">
        <f t="shared" si="30"/>
        <v>4809890.4438322708</v>
      </c>
      <c r="B1770" s="251" t="s">
        <v>998</v>
      </c>
      <c r="C1770" s="257" t="s">
        <v>437</v>
      </c>
      <c r="D1770" s="251" t="s">
        <v>756</v>
      </c>
      <c r="E1770" s="251" t="s">
        <v>757</v>
      </c>
      <c r="F1770" s="251" t="s">
        <v>268</v>
      </c>
      <c r="G1770" s="251">
        <v>537087</v>
      </c>
      <c r="H1770" s="251">
        <v>4779810</v>
      </c>
      <c r="I1770" s="184" t="e">
        <f>VLOOKUP(LEFT(C1770,6),#REF!,3,0)</f>
        <v>#REF!</v>
      </c>
    </row>
    <row r="1771" spans="1:9" ht="13.2" x14ac:dyDescent="0.25">
      <c r="A1771" s="176">
        <f t="shared" si="30"/>
        <v>4809890.4438322708</v>
      </c>
      <c r="B1771" s="251" t="s">
        <v>998</v>
      </c>
      <c r="C1771" s="257" t="s">
        <v>364</v>
      </c>
      <c r="D1771" s="251" t="s">
        <v>756</v>
      </c>
      <c r="E1771" s="251" t="s">
        <v>757</v>
      </c>
      <c r="F1771" s="251" t="s">
        <v>268</v>
      </c>
      <c r="G1771" s="251">
        <v>537087</v>
      </c>
      <c r="H1771" s="251">
        <v>4779810</v>
      </c>
      <c r="I1771" s="184" t="e">
        <f>VLOOKUP(LEFT(C1771,6),#REF!,3,0)</f>
        <v>#REF!</v>
      </c>
    </row>
    <row r="1772" spans="1:9" ht="13.2" x14ac:dyDescent="0.25">
      <c r="A1772" s="176">
        <f t="shared" si="30"/>
        <v>4809890.4438322708</v>
      </c>
      <c r="B1772" s="251" t="s">
        <v>998</v>
      </c>
      <c r="C1772" s="257" t="s">
        <v>393</v>
      </c>
      <c r="D1772" s="251" t="s">
        <v>756</v>
      </c>
      <c r="E1772" s="251" t="s">
        <v>757</v>
      </c>
      <c r="F1772" s="251" t="s">
        <v>268</v>
      </c>
      <c r="G1772" s="251">
        <v>537087</v>
      </c>
      <c r="H1772" s="251">
        <v>4779810</v>
      </c>
      <c r="I1772" s="184" t="e">
        <f>VLOOKUP(LEFT(C1772,6),#REF!,3,0)</f>
        <v>#REF!</v>
      </c>
    </row>
    <row r="1773" spans="1:9" ht="13.2" x14ac:dyDescent="0.25">
      <c r="A1773" s="176">
        <f t="shared" si="30"/>
        <v>4809890.4438322708</v>
      </c>
      <c r="B1773" s="251" t="s">
        <v>998</v>
      </c>
      <c r="C1773" s="257" t="s">
        <v>394</v>
      </c>
      <c r="D1773" s="251" t="s">
        <v>756</v>
      </c>
      <c r="E1773" s="251" t="s">
        <v>757</v>
      </c>
      <c r="F1773" s="251" t="s">
        <v>268</v>
      </c>
      <c r="G1773" s="251">
        <v>537087</v>
      </c>
      <c r="H1773" s="251">
        <v>4779810</v>
      </c>
      <c r="I1773" s="184" t="e">
        <f>VLOOKUP(LEFT(C1773,6),#REF!,3,0)</f>
        <v>#REF!</v>
      </c>
    </row>
    <row r="1774" spans="1:9" ht="13.2" x14ac:dyDescent="0.25">
      <c r="A1774" s="176">
        <f t="shared" si="30"/>
        <v>4809890.4438322708</v>
      </c>
      <c r="B1774" s="251" t="s">
        <v>998</v>
      </c>
      <c r="C1774" s="257" t="s">
        <v>220</v>
      </c>
      <c r="D1774" s="251" t="s">
        <v>756</v>
      </c>
      <c r="E1774" s="251" t="s">
        <v>757</v>
      </c>
      <c r="F1774" s="251" t="s">
        <v>268</v>
      </c>
      <c r="G1774" s="251">
        <v>537087</v>
      </c>
      <c r="H1774" s="251">
        <v>4779810</v>
      </c>
      <c r="I1774" s="184" t="e">
        <f>VLOOKUP(LEFT(C1774,6),#REF!,3,0)</f>
        <v>#REF!</v>
      </c>
    </row>
    <row r="1775" spans="1:9" ht="13.2" x14ac:dyDescent="0.25">
      <c r="A1775" s="176">
        <f t="shared" si="30"/>
        <v>4809890.4438322708</v>
      </c>
      <c r="B1775" s="251" t="s">
        <v>998</v>
      </c>
      <c r="C1775" s="257" t="s">
        <v>221</v>
      </c>
      <c r="D1775" s="251" t="s">
        <v>756</v>
      </c>
      <c r="E1775" s="251" t="s">
        <v>757</v>
      </c>
      <c r="F1775" s="251" t="s">
        <v>268</v>
      </c>
      <c r="G1775" s="251">
        <v>537087</v>
      </c>
      <c r="H1775" s="251">
        <v>4779810</v>
      </c>
      <c r="I1775" s="184" t="e">
        <f>VLOOKUP(LEFT(C1775,6),#REF!,3,0)</f>
        <v>#REF!</v>
      </c>
    </row>
    <row r="1776" spans="1:9" ht="13.2" x14ac:dyDescent="0.25">
      <c r="A1776" s="176">
        <f t="shared" si="30"/>
        <v>4809890.4438322708</v>
      </c>
      <c r="B1776" s="251" t="s">
        <v>998</v>
      </c>
      <c r="C1776" s="257" t="s">
        <v>222</v>
      </c>
      <c r="D1776" s="251" t="s">
        <v>756</v>
      </c>
      <c r="E1776" s="251" t="s">
        <v>757</v>
      </c>
      <c r="F1776" s="251" t="s">
        <v>268</v>
      </c>
      <c r="G1776" s="251">
        <v>537087</v>
      </c>
      <c r="H1776" s="251">
        <v>4779810</v>
      </c>
      <c r="I1776" s="184" t="e">
        <f>VLOOKUP(LEFT(C1776,6),#REF!,3,0)</f>
        <v>#REF!</v>
      </c>
    </row>
    <row r="1777" spans="1:9" ht="13.2" x14ac:dyDescent="0.25">
      <c r="A1777" s="176">
        <f t="shared" si="30"/>
        <v>4809890.4438322708</v>
      </c>
      <c r="B1777" s="251" t="s">
        <v>998</v>
      </c>
      <c r="C1777" s="257" t="s">
        <v>223</v>
      </c>
      <c r="D1777" s="251" t="s">
        <v>756</v>
      </c>
      <c r="E1777" s="251" t="s">
        <v>757</v>
      </c>
      <c r="F1777" s="251" t="s">
        <v>268</v>
      </c>
      <c r="G1777" s="251">
        <v>537087</v>
      </c>
      <c r="H1777" s="251">
        <v>4779810</v>
      </c>
      <c r="I1777" s="184" t="e">
        <f>VLOOKUP(LEFT(C1777,6),#REF!,3,0)</f>
        <v>#REF!</v>
      </c>
    </row>
    <row r="1778" spans="1:9" ht="13.2" x14ac:dyDescent="0.25">
      <c r="A1778" s="176">
        <f t="shared" si="30"/>
        <v>4809890.4438322708</v>
      </c>
      <c r="B1778" s="251" t="s">
        <v>998</v>
      </c>
      <c r="C1778" s="257" t="s">
        <v>224</v>
      </c>
      <c r="D1778" s="251" t="s">
        <v>756</v>
      </c>
      <c r="E1778" s="251" t="s">
        <v>757</v>
      </c>
      <c r="F1778" s="251" t="s">
        <v>268</v>
      </c>
      <c r="G1778" s="251">
        <v>537087</v>
      </c>
      <c r="H1778" s="251">
        <v>4779810</v>
      </c>
      <c r="I1778" s="184" t="e">
        <f>VLOOKUP(LEFT(C1778,6),#REF!,3,0)</f>
        <v>#REF!</v>
      </c>
    </row>
    <row r="1779" spans="1:9" ht="13.2" x14ac:dyDescent="0.25">
      <c r="A1779" s="176">
        <f t="shared" si="30"/>
        <v>4809890.4438322708</v>
      </c>
      <c r="B1779" s="251" t="s">
        <v>998</v>
      </c>
      <c r="C1779" s="257" t="s">
        <v>225</v>
      </c>
      <c r="D1779" s="251" t="s">
        <v>756</v>
      </c>
      <c r="E1779" s="251" t="s">
        <v>757</v>
      </c>
      <c r="F1779" s="251" t="s">
        <v>268</v>
      </c>
      <c r="G1779" s="251">
        <v>537087</v>
      </c>
      <c r="H1779" s="251">
        <v>4779810</v>
      </c>
      <c r="I1779" s="184" t="e">
        <f>VLOOKUP(LEFT(C1779,6),#REF!,3,0)</f>
        <v>#REF!</v>
      </c>
    </row>
    <row r="1780" spans="1:9" ht="13.2" x14ac:dyDescent="0.25">
      <c r="A1780" s="176">
        <f t="shared" si="30"/>
        <v>4809890.4438322708</v>
      </c>
      <c r="B1780" s="251" t="s">
        <v>998</v>
      </c>
      <c r="C1780" s="257" t="s">
        <v>226</v>
      </c>
      <c r="D1780" s="251" t="s">
        <v>756</v>
      </c>
      <c r="E1780" s="251" t="s">
        <v>757</v>
      </c>
      <c r="F1780" s="251" t="s">
        <v>268</v>
      </c>
      <c r="G1780" s="251">
        <v>537087</v>
      </c>
      <c r="H1780" s="251">
        <v>4779810</v>
      </c>
      <c r="I1780" s="184" t="e">
        <f>VLOOKUP(LEFT(C1780,6),#REF!,3,0)</f>
        <v>#REF!</v>
      </c>
    </row>
    <row r="1781" spans="1:9" ht="13.2" x14ac:dyDescent="0.25">
      <c r="A1781" s="176">
        <f t="shared" si="30"/>
        <v>4809890.4438322708</v>
      </c>
      <c r="B1781" s="251" t="s">
        <v>998</v>
      </c>
      <c r="C1781" s="257" t="s">
        <v>390</v>
      </c>
      <c r="D1781" s="251" t="s">
        <v>756</v>
      </c>
      <c r="E1781" s="251" t="s">
        <v>757</v>
      </c>
      <c r="F1781" s="251" t="s">
        <v>268</v>
      </c>
      <c r="G1781" s="251">
        <v>537087</v>
      </c>
      <c r="H1781" s="251">
        <v>4779810</v>
      </c>
      <c r="I1781" s="184" t="e">
        <f>VLOOKUP(LEFT(C1781,6),#REF!,3,0)</f>
        <v>#REF!</v>
      </c>
    </row>
    <row r="1782" spans="1:9" ht="13.2" x14ac:dyDescent="0.25">
      <c r="A1782" s="176">
        <f t="shared" si="30"/>
        <v>4809890.4438322708</v>
      </c>
      <c r="B1782" s="251" t="s">
        <v>998</v>
      </c>
      <c r="C1782" s="257" t="s">
        <v>365</v>
      </c>
      <c r="D1782" s="251" t="s">
        <v>756</v>
      </c>
      <c r="E1782" s="251" t="s">
        <v>757</v>
      </c>
      <c r="F1782" s="251" t="s">
        <v>268</v>
      </c>
      <c r="G1782" s="251">
        <v>537087</v>
      </c>
      <c r="H1782" s="251">
        <v>4779810</v>
      </c>
      <c r="I1782" s="184" t="e">
        <f>VLOOKUP(LEFT(C1782,6),#REF!,3,0)</f>
        <v>#REF!</v>
      </c>
    </row>
    <row r="1783" spans="1:9" ht="13.2" x14ac:dyDescent="0.25">
      <c r="A1783" s="176">
        <f t="shared" si="30"/>
        <v>4809890.4438322708</v>
      </c>
      <c r="B1783" s="251" t="s">
        <v>998</v>
      </c>
      <c r="C1783" s="257" t="s">
        <v>366</v>
      </c>
      <c r="D1783" s="251" t="s">
        <v>756</v>
      </c>
      <c r="E1783" s="251" t="s">
        <v>757</v>
      </c>
      <c r="F1783" s="251" t="s">
        <v>268</v>
      </c>
      <c r="G1783" s="251">
        <v>537087</v>
      </c>
      <c r="H1783" s="251">
        <v>4779810</v>
      </c>
      <c r="I1783" s="184" t="e">
        <f>VLOOKUP(LEFT(C1783,6),#REF!,3,0)</f>
        <v>#REF!</v>
      </c>
    </row>
    <row r="1784" spans="1:9" ht="13.2" x14ac:dyDescent="0.25">
      <c r="A1784" s="176">
        <f t="shared" si="30"/>
        <v>4809890.4438322708</v>
      </c>
      <c r="B1784" s="251" t="s">
        <v>998</v>
      </c>
      <c r="C1784" s="257" t="s">
        <v>380</v>
      </c>
      <c r="D1784" s="251" t="s">
        <v>756</v>
      </c>
      <c r="E1784" s="251" t="s">
        <v>757</v>
      </c>
      <c r="F1784" s="251" t="s">
        <v>268</v>
      </c>
      <c r="G1784" s="251">
        <v>537087</v>
      </c>
      <c r="H1784" s="251">
        <v>4779810</v>
      </c>
      <c r="I1784" s="184" t="e">
        <f>VLOOKUP(LEFT(C1784,6),#REF!,3,0)</f>
        <v>#REF!</v>
      </c>
    </row>
    <row r="1785" spans="1:9" ht="13.2" x14ac:dyDescent="0.25">
      <c r="A1785" s="176">
        <f t="shared" si="30"/>
        <v>4809890.4438322708</v>
      </c>
      <c r="B1785" s="251" t="s">
        <v>998</v>
      </c>
      <c r="C1785" s="257" t="s">
        <v>381</v>
      </c>
      <c r="D1785" s="251" t="s">
        <v>756</v>
      </c>
      <c r="E1785" s="251" t="s">
        <v>757</v>
      </c>
      <c r="F1785" s="251" t="s">
        <v>268</v>
      </c>
      <c r="G1785" s="251">
        <v>537087</v>
      </c>
      <c r="H1785" s="251">
        <v>4779810</v>
      </c>
      <c r="I1785" s="184" t="e">
        <f>VLOOKUP(LEFT(C1785,6),#REF!,3,0)</f>
        <v>#REF!</v>
      </c>
    </row>
    <row r="1786" spans="1:9" ht="13.2" x14ac:dyDescent="0.25">
      <c r="A1786" s="176">
        <f t="shared" si="30"/>
        <v>4809890.4438322708</v>
      </c>
      <c r="B1786" s="251" t="s">
        <v>998</v>
      </c>
      <c r="C1786" s="257" t="s">
        <v>367</v>
      </c>
      <c r="D1786" s="251" t="s">
        <v>756</v>
      </c>
      <c r="E1786" s="251" t="s">
        <v>757</v>
      </c>
      <c r="F1786" s="251" t="s">
        <v>268</v>
      </c>
      <c r="G1786" s="251">
        <v>537087</v>
      </c>
      <c r="H1786" s="251">
        <v>4779810</v>
      </c>
      <c r="I1786" s="184" t="e">
        <f>VLOOKUP(LEFT(C1786,6),#REF!,3,0)</f>
        <v>#REF!</v>
      </c>
    </row>
    <row r="1787" spans="1:9" ht="13.2" x14ac:dyDescent="0.25">
      <c r="A1787" s="176">
        <f t="shared" si="30"/>
        <v>4821332.5686379485</v>
      </c>
      <c r="B1787" s="251" t="s">
        <v>999</v>
      </c>
      <c r="C1787" s="257" t="s">
        <v>399</v>
      </c>
      <c r="D1787" s="251" t="s">
        <v>758</v>
      </c>
      <c r="E1787" s="250" t="s">
        <v>759</v>
      </c>
      <c r="F1787" s="251" t="s">
        <v>268</v>
      </c>
      <c r="G1787" s="251">
        <v>499655</v>
      </c>
      <c r="H1787" s="251">
        <v>4795372</v>
      </c>
      <c r="I1787" s="184" t="e">
        <f>VLOOKUP(LEFT(C1787,6),#REF!,3,0)</f>
        <v>#REF!</v>
      </c>
    </row>
    <row r="1788" spans="1:9" ht="13.2" x14ac:dyDescent="0.25">
      <c r="A1788" s="176">
        <f t="shared" si="30"/>
        <v>4821332.5686379485</v>
      </c>
      <c r="B1788" s="251" t="s">
        <v>999</v>
      </c>
      <c r="C1788" s="257" t="s">
        <v>360</v>
      </c>
      <c r="D1788" s="251" t="s">
        <v>758</v>
      </c>
      <c r="E1788" s="250" t="s">
        <v>759</v>
      </c>
      <c r="F1788" s="251" t="s">
        <v>268</v>
      </c>
      <c r="G1788" s="251">
        <v>499655</v>
      </c>
      <c r="H1788" s="251">
        <v>4795372</v>
      </c>
      <c r="I1788" s="184" t="e">
        <f>VLOOKUP(LEFT(C1788,6),#REF!,3,0)</f>
        <v>#REF!</v>
      </c>
    </row>
    <row r="1789" spans="1:9" ht="13.2" x14ac:dyDescent="0.25">
      <c r="A1789" s="176">
        <f t="shared" si="30"/>
        <v>4821332.5686379485</v>
      </c>
      <c r="B1789" s="251" t="s">
        <v>999</v>
      </c>
      <c r="C1789" s="257" t="s">
        <v>432</v>
      </c>
      <c r="D1789" s="251" t="s">
        <v>758</v>
      </c>
      <c r="E1789" s="250" t="s">
        <v>759</v>
      </c>
      <c r="F1789" s="251" t="s">
        <v>268</v>
      </c>
      <c r="G1789" s="251">
        <v>499655</v>
      </c>
      <c r="H1789" s="251">
        <v>4795372</v>
      </c>
      <c r="I1789" s="184" t="e">
        <f>VLOOKUP(LEFT(C1789,6),#REF!,3,0)</f>
        <v>#REF!</v>
      </c>
    </row>
    <row r="1790" spans="1:9" ht="13.2" x14ac:dyDescent="0.25">
      <c r="A1790" s="176">
        <f t="shared" si="30"/>
        <v>4821332.5686379485</v>
      </c>
      <c r="B1790" s="251" t="s">
        <v>999</v>
      </c>
      <c r="C1790" s="257" t="s">
        <v>433</v>
      </c>
      <c r="D1790" s="251" t="s">
        <v>758</v>
      </c>
      <c r="E1790" s="250" t="s">
        <v>759</v>
      </c>
      <c r="F1790" s="251" t="s">
        <v>268</v>
      </c>
      <c r="G1790" s="251">
        <v>499655</v>
      </c>
      <c r="H1790" s="251">
        <v>4795372</v>
      </c>
      <c r="I1790" s="184" t="e">
        <f>VLOOKUP(LEFT(C1790,6),#REF!,3,0)</f>
        <v>#REF!</v>
      </c>
    </row>
    <row r="1791" spans="1:9" ht="13.2" x14ac:dyDescent="0.25">
      <c r="A1791" s="176">
        <f t="shared" si="30"/>
        <v>4821332.5686379485</v>
      </c>
      <c r="B1791" s="251" t="s">
        <v>999</v>
      </c>
      <c r="C1791" s="257" t="s">
        <v>434</v>
      </c>
      <c r="D1791" s="251" t="s">
        <v>758</v>
      </c>
      <c r="E1791" s="250" t="s">
        <v>759</v>
      </c>
      <c r="F1791" s="251" t="s">
        <v>268</v>
      </c>
      <c r="G1791" s="251">
        <v>499655</v>
      </c>
      <c r="H1791" s="251">
        <v>4795372</v>
      </c>
      <c r="I1791" s="184" t="e">
        <f>VLOOKUP(LEFT(C1791,6),#REF!,3,0)</f>
        <v>#REF!</v>
      </c>
    </row>
    <row r="1792" spans="1:9" ht="13.2" x14ac:dyDescent="0.25">
      <c r="A1792" s="176">
        <f t="shared" ref="A1792:A1855" si="31">SQRT((G1792-G$2)^2+(H1792-H$2)^2)</f>
        <v>4821332.5686379485</v>
      </c>
      <c r="B1792" s="251" t="s">
        <v>999</v>
      </c>
      <c r="C1792" s="257" t="s">
        <v>364</v>
      </c>
      <c r="D1792" s="251" t="s">
        <v>758</v>
      </c>
      <c r="E1792" s="250" t="s">
        <v>759</v>
      </c>
      <c r="F1792" s="251" t="s">
        <v>268</v>
      </c>
      <c r="G1792" s="251">
        <v>499655</v>
      </c>
      <c r="H1792" s="251">
        <v>4795372</v>
      </c>
      <c r="I1792" s="184" t="e">
        <f>VLOOKUP(LEFT(C1792,6),#REF!,3,0)</f>
        <v>#REF!</v>
      </c>
    </row>
    <row r="1793" spans="1:9" ht="13.2" x14ac:dyDescent="0.25">
      <c r="A1793" s="176">
        <f t="shared" si="31"/>
        <v>4821332.5686379485</v>
      </c>
      <c r="B1793" s="251" t="s">
        <v>999</v>
      </c>
      <c r="C1793" s="257" t="s">
        <v>440</v>
      </c>
      <c r="D1793" s="251" t="s">
        <v>758</v>
      </c>
      <c r="E1793" s="250" t="s">
        <v>759</v>
      </c>
      <c r="F1793" s="251" t="s">
        <v>268</v>
      </c>
      <c r="G1793" s="251">
        <v>499655</v>
      </c>
      <c r="H1793" s="251">
        <v>4795372</v>
      </c>
      <c r="I1793" s="184" t="e">
        <f>VLOOKUP(LEFT(C1793,6),#REF!,3,0)</f>
        <v>#REF!</v>
      </c>
    </row>
    <row r="1794" spans="1:9" ht="13.2" x14ac:dyDescent="0.25">
      <c r="A1794" s="176">
        <f t="shared" si="31"/>
        <v>4821332.5686379485</v>
      </c>
      <c r="B1794" s="251" t="s">
        <v>999</v>
      </c>
      <c r="C1794" s="257" t="s">
        <v>393</v>
      </c>
      <c r="D1794" s="251" t="s">
        <v>758</v>
      </c>
      <c r="E1794" s="250" t="s">
        <v>759</v>
      </c>
      <c r="F1794" s="251" t="s">
        <v>268</v>
      </c>
      <c r="G1794" s="251">
        <v>499655</v>
      </c>
      <c r="H1794" s="251">
        <v>4795372</v>
      </c>
      <c r="I1794" s="184" t="e">
        <f>VLOOKUP(LEFT(C1794,6),#REF!,3,0)</f>
        <v>#REF!</v>
      </c>
    </row>
    <row r="1795" spans="1:9" ht="13.2" x14ac:dyDescent="0.25">
      <c r="A1795" s="176">
        <f t="shared" si="31"/>
        <v>4821332.5686379485</v>
      </c>
      <c r="B1795" s="251" t="s">
        <v>999</v>
      </c>
      <c r="C1795" s="257" t="s">
        <v>394</v>
      </c>
      <c r="D1795" s="251" t="s">
        <v>758</v>
      </c>
      <c r="E1795" s="250" t="s">
        <v>759</v>
      </c>
      <c r="F1795" s="251" t="s">
        <v>268</v>
      </c>
      <c r="G1795" s="251">
        <v>499655</v>
      </c>
      <c r="H1795" s="251">
        <v>4795372</v>
      </c>
      <c r="I1795" s="184" t="e">
        <f>VLOOKUP(LEFT(C1795,6),#REF!,3,0)</f>
        <v>#REF!</v>
      </c>
    </row>
    <row r="1796" spans="1:9" ht="13.2" x14ac:dyDescent="0.25">
      <c r="A1796" s="176">
        <f t="shared" si="31"/>
        <v>4821332.5686379485</v>
      </c>
      <c r="B1796" s="251" t="s">
        <v>999</v>
      </c>
      <c r="C1796" s="257" t="s">
        <v>392</v>
      </c>
      <c r="D1796" s="251" t="s">
        <v>758</v>
      </c>
      <c r="E1796" s="250" t="s">
        <v>759</v>
      </c>
      <c r="F1796" s="251" t="s">
        <v>268</v>
      </c>
      <c r="G1796" s="251">
        <v>499655</v>
      </c>
      <c r="H1796" s="251">
        <v>4795372</v>
      </c>
      <c r="I1796" s="184" t="e">
        <f>VLOOKUP(LEFT(C1796,6),#REF!,3,0)</f>
        <v>#REF!</v>
      </c>
    </row>
    <row r="1797" spans="1:9" ht="13.2" x14ac:dyDescent="0.25">
      <c r="A1797" s="176">
        <f t="shared" si="31"/>
        <v>4821332.5686379485</v>
      </c>
      <c r="B1797" s="251" t="s">
        <v>999</v>
      </c>
      <c r="C1797" s="257" t="s">
        <v>220</v>
      </c>
      <c r="D1797" s="251" t="s">
        <v>758</v>
      </c>
      <c r="E1797" s="250" t="s">
        <v>759</v>
      </c>
      <c r="F1797" s="251" t="s">
        <v>268</v>
      </c>
      <c r="G1797" s="251">
        <v>499655</v>
      </c>
      <c r="H1797" s="251">
        <v>4795372</v>
      </c>
      <c r="I1797" s="184" t="e">
        <f>VLOOKUP(LEFT(C1797,6),#REF!,3,0)</f>
        <v>#REF!</v>
      </c>
    </row>
    <row r="1798" spans="1:9" ht="13.2" x14ac:dyDescent="0.25">
      <c r="A1798" s="176">
        <f t="shared" si="31"/>
        <v>4821332.5686379485</v>
      </c>
      <c r="B1798" s="251" t="s">
        <v>999</v>
      </c>
      <c r="C1798" s="257" t="s">
        <v>221</v>
      </c>
      <c r="D1798" s="251" t="s">
        <v>758</v>
      </c>
      <c r="E1798" s="250" t="s">
        <v>759</v>
      </c>
      <c r="F1798" s="251" t="s">
        <v>268</v>
      </c>
      <c r="G1798" s="251">
        <v>499655</v>
      </c>
      <c r="H1798" s="251">
        <v>4795372</v>
      </c>
      <c r="I1798" s="184" t="e">
        <f>VLOOKUP(LEFT(C1798,6),#REF!,3,0)</f>
        <v>#REF!</v>
      </c>
    </row>
    <row r="1799" spans="1:9" ht="13.2" x14ac:dyDescent="0.25">
      <c r="A1799" s="176">
        <f t="shared" si="31"/>
        <v>4821332.5686379485</v>
      </c>
      <c r="B1799" s="251" t="s">
        <v>999</v>
      </c>
      <c r="C1799" s="257" t="s">
        <v>223</v>
      </c>
      <c r="D1799" s="251" t="s">
        <v>758</v>
      </c>
      <c r="E1799" s="250" t="s">
        <v>759</v>
      </c>
      <c r="F1799" s="251" t="s">
        <v>268</v>
      </c>
      <c r="G1799" s="251">
        <v>499655</v>
      </c>
      <c r="H1799" s="251">
        <v>4795372</v>
      </c>
      <c r="I1799" s="184" t="e">
        <f>VLOOKUP(LEFT(C1799,6),#REF!,3,0)</f>
        <v>#REF!</v>
      </c>
    </row>
    <row r="1800" spans="1:9" ht="13.2" x14ac:dyDescent="0.25">
      <c r="A1800" s="176">
        <f t="shared" si="31"/>
        <v>4821332.5686379485</v>
      </c>
      <c r="B1800" s="251" t="s">
        <v>999</v>
      </c>
      <c r="C1800" s="257" t="s">
        <v>224</v>
      </c>
      <c r="D1800" s="251" t="s">
        <v>758</v>
      </c>
      <c r="E1800" s="250" t="s">
        <v>759</v>
      </c>
      <c r="F1800" s="251" t="s">
        <v>268</v>
      </c>
      <c r="G1800" s="251">
        <v>499655</v>
      </c>
      <c r="H1800" s="251">
        <v>4795372</v>
      </c>
      <c r="I1800" s="184" t="e">
        <f>VLOOKUP(LEFT(C1800,6),#REF!,3,0)</f>
        <v>#REF!</v>
      </c>
    </row>
    <row r="1801" spans="1:9" ht="13.2" x14ac:dyDescent="0.25">
      <c r="A1801" s="176">
        <f t="shared" si="31"/>
        <v>4821332.5686379485</v>
      </c>
      <c r="B1801" s="251" t="s">
        <v>999</v>
      </c>
      <c r="C1801" s="257" t="s">
        <v>225</v>
      </c>
      <c r="D1801" s="251" t="s">
        <v>758</v>
      </c>
      <c r="E1801" s="250" t="s">
        <v>759</v>
      </c>
      <c r="F1801" s="251" t="s">
        <v>268</v>
      </c>
      <c r="G1801" s="251">
        <v>499655</v>
      </c>
      <c r="H1801" s="251">
        <v>4795372</v>
      </c>
      <c r="I1801" s="184" t="e">
        <f>VLOOKUP(LEFT(C1801,6),#REF!,3,0)</f>
        <v>#REF!</v>
      </c>
    </row>
    <row r="1802" spans="1:9" ht="13.2" x14ac:dyDescent="0.25">
      <c r="A1802" s="176">
        <f t="shared" si="31"/>
        <v>4821332.5686379485</v>
      </c>
      <c r="B1802" s="251" t="s">
        <v>999</v>
      </c>
      <c r="C1802" s="257" t="s">
        <v>226</v>
      </c>
      <c r="D1802" s="251" t="s">
        <v>758</v>
      </c>
      <c r="E1802" s="250" t="s">
        <v>759</v>
      </c>
      <c r="F1802" s="251" t="s">
        <v>268</v>
      </c>
      <c r="G1802" s="251">
        <v>499655</v>
      </c>
      <c r="H1802" s="251">
        <v>4795372</v>
      </c>
      <c r="I1802" s="184" t="e">
        <f>VLOOKUP(LEFT(C1802,6),#REF!,3,0)</f>
        <v>#REF!</v>
      </c>
    </row>
    <row r="1803" spans="1:9" ht="13.2" x14ac:dyDescent="0.25">
      <c r="A1803" s="176">
        <f t="shared" si="31"/>
        <v>4821332.5686379485</v>
      </c>
      <c r="B1803" s="251" t="s">
        <v>999</v>
      </c>
      <c r="C1803" s="257" t="s">
        <v>444</v>
      </c>
      <c r="D1803" s="251" t="s">
        <v>758</v>
      </c>
      <c r="E1803" s="250" t="s">
        <v>759</v>
      </c>
      <c r="F1803" s="251" t="s">
        <v>268</v>
      </c>
      <c r="G1803" s="251">
        <v>499655</v>
      </c>
      <c r="H1803" s="251">
        <v>4795372</v>
      </c>
      <c r="I1803" s="184" t="e">
        <f>VLOOKUP(LEFT(C1803,6),#REF!,3,0)</f>
        <v>#REF!</v>
      </c>
    </row>
    <row r="1804" spans="1:9" ht="13.2" x14ac:dyDescent="0.25">
      <c r="A1804" s="176">
        <f t="shared" si="31"/>
        <v>4821332.5686379485</v>
      </c>
      <c r="B1804" s="251" t="s">
        <v>999</v>
      </c>
      <c r="C1804" s="257" t="s">
        <v>365</v>
      </c>
      <c r="D1804" s="251" t="s">
        <v>758</v>
      </c>
      <c r="E1804" s="250" t="s">
        <v>759</v>
      </c>
      <c r="F1804" s="251" t="s">
        <v>268</v>
      </c>
      <c r="G1804" s="251">
        <v>499655</v>
      </c>
      <c r="H1804" s="251">
        <v>4795372</v>
      </c>
      <c r="I1804" s="184" t="e">
        <f>VLOOKUP(LEFT(C1804,6),#REF!,3,0)</f>
        <v>#REF!</v>
      </c>
    </row>
    <row r="1805" spans="1:9" ht="13.2" x14ac:dyDescent="0.25">
      <c r="A1805" s="176">
        <f t="shared" si="31"/>
        <v>4821332.5686379485</v>
      </c>
      <c r="B1805" s="251" t="s">
        <v>999</v>
      </c>
      <c r="C1805" s="257" t="s">
        <v>366</v>
      </c>
      <c r="D1805" s="251" t="s">
        <v>758</v>
      </c>
      <c r="E1805" s="250" t="s">
        <v>759</v>
      </c>
      <c r="F1805" s="251" t="s">
        <v>268</v>
      </c>
      <c r="G1805" s="251">
        <v>499655</v>
      </c>
      <c r="H1805" s="251">
        <v>4795372</v>
      </c>
      <c r="I1805" s="184" t="e">
        <f>VLOOKUP(LEFT(C1805,6),#REF!,3,0)</f>
        <v>#REF!</v>
      </c>
    </row>
    <row r="1806" spans="1:9" ht="13.2" x14ac:dyDescent="0.25">
      <c r="A1806" s="176">
        <f t="shared" si="31"/>
        <v>4821332.5686379485</v>
      </c>
      <c r="B1806" s="251" t="s">
        <v>999</v>
      </c>
      <c r="C1806" s="257" t="s">
        <v>380</v>
      </c>
      <c r="D1806" s="251" t="s">
        <v>758</v>
      </c>
      <c r="E1806" s="250" t="s">
        <v>759</v>
      </c>
      <c r="F1806" s="251" t="s">
        <v>268</v>
      </c>
      <c r="G1806" s="251">
        <v>499655</v>
      </c>
      <c r="H1806" s="251">
        <v>4795372</v>
      </c>
      <c r="I1806" s="184" t="e">
        <f>VLOOKUP(LEFT(C1806,6),#REF!,3,0)</f>
        <v>#REF!</v>
      </c>
    </row>
    <row r="1807" spans="1:9" ht="13.2" x14ac:dyDescent="0.25">
      <c r="A1807" s="176">
        <f t="shared" si="31"/>
        <v>4821332.5686379485</v>
      </c>
      <c r="B1807" s="251" t="s">
        <v>999</v>
      </c>
      <c r="C1807" s="257" t="s">
        <v>381</v>
      </c>
      <c r="D1807" s="251" t="s">
        <v>758</v>
      </c>
      <c r="E1807" s="250" t="s">
        <v>759</v>
      </c>
      <c r="F1807" s="251" t="s">
        <v>268</v>
      </c>
      <c r="G1807" s="251">
        <v>499655</v>
      </c>
      <c r="H1807" s="251">
        <v>4795372</v>
      </c>
      <c r="I1807" s="184" t="e">
        <f>VLOOKUP(LEFT(C1807,6),#REF!,3,0)</f>
        <v>#REF!</v>
      </c>
    </row>
    <row r="1808" spans="1:9" ht="13.2" x14ac:dyDescent="0.25">
      <c r="A1808" s="176">
        <f t="shared" si="31"/>
        <v>4821332.5686379485</v>
      </c>
      <c r="B1808" s="251" t="s">
        <v>999</v>
      </c>
      <c r="C1808" s="257" t="s">
        <v>367</v>
      </c>
      <c r="D1808" s="251" t="s">
        <v>758</v>
      </c>
      <c r="E1808" s="250" t="s">
        <v>759</v>
      </c>
      <c r="F1808" s="251" t="s">
        <v>268</v>
      </c>
      <c r="G1808" s="251">
        <v>499655</v>
      </c>
      <c r="H1808" s="251">
        <v>4795372</v>
      </c>
      <c r="I1808" s="184" t="e">
        <f>VLOOKUP(LEFT(C1808,6),#REF!,3,0)</f>
        <v>#REF!</v>
      </c>
    </row>
    <row r="1809" spans="1:9" ht="13.2" x14ac:dyDescent="0.25">
      <c r="A1809" s="176">
        <f t="shared" si="31"/>
        <v>4812925.9380889088</v>
      </c>
      <c r="B1809" s="251" t="s">
        <v>1000</v>
      </c>
      <c r="C1809" s="257" t="s">
        <v>744</v>
      </c>
      <c r="D1809" s="251" t="s">
        <v>760</v>
      </c>
      <c r="E1809" s="251" t="s">
        <v>722</v>
      </c>
      <c r="F1809" s="251" t="s">
        <v>268</v>
      </c>
      <c r="G1809" s="251">
        <v>538373</v>
      </c>
      <c r="H1809" s="251">
        <v>4782720</v>
      </c>
      <c r="I1809" s="184" t="e">
        <f>VLOOKUP(LEFT(C1809,6),#REF!,3,0)</f>
        <v>#REF!</v>
      </c>
    </row>
    <row r="1810" spans="1:9" ht="13.2" x14ac:dyDescent="0.25">
      <c r="A1810" s="176">
        <f t="shared" si="31"/>
        <v>4812925.9380889088</v>
      </c>
      <c r="B1810" s="251" t="s">
        <v>1000</v>
      </c>
      <c r="C1810" s="257" t="s">
        <v>703</v>
      </c>
      <c r="D1810" s="251" t="s">
        <v>760</v>
      </c>
      <c r="E1810" s="251" t="s">
        <v>722</v>
      </c>
      <c r="F1810" s="251" t="s">
        <v>268</v>
      </c>
      <c r="G1810" s="251">
        <v>538373</v>
      </c>
      <c r="H1810" s="251">
        <v>4782720</v>
      </c>
      <c r="I1810" s="184" t="e">
        <f>VLOOKUP(LEFT(C1810,6),#REF!,3,0)</f>
        <v>#REF!</v>
      </c>
    </row>
    <row r="1811" spans="1:9" ht="13.2" x14ac:dyDescent="0.25">
      <c r="A1811" s="176">
        <f t="shared" si="31"/>
        <v>4812925.9380889088</v>
      </c>
      <c r="B1811" s="251" t="s">
        <v>1000</v>
      </c>
      <c r="C1811" s="257" t="s">
        <v>690</v>
      </c>
      <c r="D1811" s="251" t="s">
        <v>760</v>
      </c>
      <c r="E1811" s="251" t="s">
        <v>722</v>
      </c>
      <c r="F1811" s="251" t="s">
        <v>268</v>
      </c>
      <c r="G1811" s="251">
        <v>538373</v>
      </c>
      <c r="H1811" s="251">
        <v>4782720</v>
      </c>
      <c r="I1811" s="184" t="e">
        <f>VLOOKUP(LEFT(C1811,6),#REF!,3,0)</f>
        <v>#REF!</v>
      </c>
    </row>
    <row r="1812" spans="1:9" ht="13.2" x14ac:dyDescent="0.25">
      <c r="A1812" s="176">
        <f t="shared" si="31"/>
        <v>4812925.9380889088</v>
      </c>
      <c r="B1812" s="251" t="s">
        <v>1000</v>
      </c>
      <c r="C1812" s="257" t="s">
        <v>418</v>
      </c>
      <c r="D1812" s="251" t="s">
        <v>760</v>
      </c>
      <c r="E1812" s="251" t="s">
        <v>722</v>
      </c>
      <c r="F1812" s="251" t="s">
        <v>268</v>
      </c>
      <c r="G1812" s="251">
        <v>538373</v>
      </c>
      <c r="H1812" s="251">
        <v>4782720</v>
      </c>
      <c r="I1812" s="184" t="e">
        <f>VLOOKUP(LEFT(C1812,6),#REF!,3,0)</f>
        <v>#REF!</v>
      </c>
    </row>
    <row r="1813" spans="1:9" ht="13.2" x14ac:dyDescent="0.25">
      <c r="A1813" s="176">
        <f t="shared" si="31"/>
        <v>4812925.9380889088</v>
      </c>
      <c r="B1813" s="251" t="s">
        <v>1000</v>
      </c>
      <c r="C1813" s="257" t="s">
        <v>420</v>
      </c>
      <c r="D1813" s="251" t="s">
        <v>760</v>
      </c>
      <c r="E1813" s="251" t="s">
        <v>722</v>
      </c>
      <c r="F1813" s="251" t="s">
        <v>268</v>
      </c>
      <c r="G1813" s="251">
        <v>538373</v>
      </c>
      <c r="H1813" s="251">
        <v>4782720</v>
      </c>
      <c r="I1813" s="184" t="e">
        <f>VLOOKUP(LEFT(C1813,6),#REF!,3,0)</f>
        <v>#REF!</v>
      </c>
    </row>
    <row r="1814" spans="1:9" ht="13.2" x14ac:dyDescent="0.25">
      <c r="A1814" s="176">
        <f t="shared" si="31"/>
        <v>4812925.9380889088</v>
      </c>
      <c r="B1814" s="251" t="s">
        <v>1000</v>
      </c>
      <c r="C1814" s="257" t="s">
        <v>360</v>
      </c>
      <c r="D1814" s="251" t="s">
        <v>760</v>
      </c>
      <c r="E1814" s="251" t="s">
        <v>722</v>
      </c>
      <c r="F1814" s="251" t="s">
        <v>268</v>
      </c>
      <c r="G1814" s="251">
        <v>538373</v>
      </c>
      <c r="H1814" s="251">
        <v>4782720</v>
      </c>
      <c r="I1814" s="184" t="e">
        <f>VLOOKUP(LEFT(C1814,6),#REF!,3,0)</f>
        <v>#REF!</v>
      </c>
    </row>
    <row r="1815" spans="1:9" ht="13.2" x14ac:dyDescent="0.25">
      <c r="A1815" s="176">
        <f t="shared" si="31"/>
        <v>4812925.9380889088</v>
      </c>
      <c r="B1815" s="251" t="s">
        <v>1000</v>
      </c>
      <c r="C1815" s="257" t="s">
        <v>432</v>
      </c>
      <c r="D1815" s="251" t="s">
        <v>760</v>
      </c>
      <c r="E1815" s="251" t="s">
        <v>722</v>
      </c>
      <c r="F1815" s="251" t="s">
        <v>268</v>
      </c>
      <c r="G1815" s="251">
        <v>538373</v>
      </c>
      <c r="H1815" s="251">
        <v>4782720</v>
      </c>
      <c r="I1815" s="184" t="e">
        <f>VLOOKUP(LEFT(C1815,6),#REF!,3,0)</f>
        <v>#REF!</v>
      </c>
    </row>
    <row r="1816" spans="1:9" ht="13.2" x14ac:dyDescent="0.25">
      <c r="A1816" s="176">
        <f t="shared" si="31"/>
        <v>4812925.9380889088</v>
      </c>
      <c r="B1816" s="251" t="s">
        <v>1000</v>
      </c>
      <c r="C1816" s="257" t="s">
        <v>433</v>
      </c>
      <c r="D1816" s="251" t="s">
        <v>760</v>
      </c>
      <c r="E1816" s="251" t="s">
        <v>722</v>
      </c>
      <c r="F1816" s="251" t="s">
        <v>268</v>
      </c>
      <c r="G1816" s="251">
        <v>538373</v>
      </c>
      <c r="H1816" s="251">
        <v>4782720</v>
      </c>
      <c r="I1816" s="184" t="e">
        <f>VLOOKUP(LEFT(C1816,6),#REF!,3,0)</f>
        <v>#REF!</v>
      </c>
    </row>
    <row r="1817" spans="1:9" ht="13.2" x14ac:dyDescent="0.25">
      <c r="A1817" s="176">
        <f t="shared" si="31"/>
        <v>4812925.9380889088</v>
      </c>
      <c r="B1817" s="251" t="s">
        <v>1000</v>
      </c>
      <c r="C1817" s="257" t="s">
        <v>434</v>
      </c>
      <c r="D1817" s="251" t="s">
        <v>760</v>
      </c>
      <c r="E1817" s="251" t="s">
        <v>722</v>
      </c>
      <c r="F1817" s="251" t="s">
        <v>268</v>
      </c>
      <c r="G1817" s="251">
        <v>538373</v>
      </c>
      <c r="H1817" s="251">
        <v>4782720</v>
      </c>
      <c r="I1817" s="184" t="e">
        <f>VLOOKUP(LEFT(C1817,6),#REF!,3,0)</f>
        <v>#REF!</v>
      </c>
    </row>
    <row r="1818" spans="1:9" ht="13.2" x14ac:dyDescent="0.25">
      <c r="A1818" s="176">
        <f t="shared" si="31"/>
        <v>4812925.9380889088</v>
      </c>
      <c r="B1818" s="251" t="s">
        <v>1000</v>
      </c>
      <c r="C1818" s="257" t="s">
        <v>437</v>
      </c>
      <c r="D1818" s="251" t="s">
        <v>760</v>
      </c>
      <c r="E1818" s="251" t="s">
        <v>722</v>
      </c>
      <c r="F1818" s="251" t="s">
        <v>268</v>
      </c>
      <c r="G1818" s="251">
        <v>538373</v>
      </c>
      <c r="H1818" s="251">
        <v>4782720</v>
      </c>
      <c r="I1818" s="184" t="e">
        <f>VLOOKUP(LEFT(C1818,6),#REF!,3,0)</f>
        <v>#REF!</v>
      </c>
    </row>
    <row r="1819" spans="1:9" ht="13.2" x14ac:dyDescent="0.25">
      <c r="A1819" s="176">
        <f t="shared" si="31"/>
        <v>4812925.9380889088</v>
      </c>
      <c r="B1819" s="251" t="s">
        <v>1000</v>
      </c>
      <c r="C1819" s="257" t="s">
        <v>364</v>
      </c>
      <c r="D1819" s="251" t="s">
        <v>760</v>
      </c>
      <c r="E1819" s="251" t="s">
        <v>722</v>
      </c>
      <c r="F1819" s="251" t="s">
        <v>268</v>
      </c>
      <c r="G1819" s="251">
        <v>538373</v>
      </c>
      <c r="H1819" s="251">
        <v>4782720</v>
      </c>
      <c r="I1819" s="184" t="e">
        <f>VLOOKUP(LEFT(C1819,6),#REF!,3,0)</f>
        <v>#REF!</v>
      </c>
    </row>
    <row r="1820" spans="1:9" ht="13.2" x14ac:dyDescent="0.25">
      <c r="A1820" s="176">
        <f t="shared" si="31"/>
        <v>4812925.9380889088</v>
      </c>
      <c r="B1820" s="251" t="s">
        <v>1000</v>
      </c>
      <c r="C1820" s="257" t="s">
        <v>393</v>
      </c>
      <c r="D1820" s="251" t="s">
        <v>760</v>
      </c>
      <c r="E1820" s="251" t="s">
        <v>722</v>
      </c>
      <c r="F1820" s="251" t="s">
        <v>268</v>
      </c>
      <c r="G1820" s="251">
        <v>538373</v>
      </c>
      <c r="H1820" s="251">
        <v>4782720</v>
      </c>
      <c r="I1820" s="184" t="e">
        <f>VLOOKUP(LEFT(C1820,6),#REF!,3,0)</f>
        <v>#REF!</v>
      </c>
    </row>
    <row r="1821" spans="1:9" ht="13.2" x14ac:dyDescent="0.25">
      <c r="A1821" s="176">
        <f t="shared" si="31"/>
        <v>4812925.9380889088</v>
      </c>
      <c r="B1821" s="251" t="s">
        <v>1000</v>
      </c>
      <c r="C1821" s="257" t="s">
        <v>394</v>
      </c>
      <c r="D1821" s="251" t="s">
        <v>760</v>
      </c>
      <c r="E1821" s="251" t="s">
        <v>722</v>
      </c>
      <c r="F1821" s="251" t="s">
        <v>268</v>
      </c>
      <c r="G1821" s="251">
        <v>538373</v>
      </c>
      <c r="H1821" s="251">
        <v>4782720</v>
      </c>
      <c r="I1821" s="184" t="e">
        <f>VLOOKUP(LEFT(C1821,6),#REF!,3,0)</f>
        <v>#REF!</v>
      </c>
    </row>
    <row r="1822" spans="1:9" ht="13.2" x14ac:dyDescent="0.25">
      <c r="A1822" s="176">
        <f t="shared" si="31"/>
        <v>4812925.9380889088</v>
      </c>
      <c r="B1822" s="251" t="s">
        <v>1000</v>
      </c>
      <c r="C1822" s="257" t="s">
        <v>220</v>
      </c>
      <c r="D1822" s="251" t="s">
        <v>760</v>
      </c>
      <c r="E1822" s="251" t="s">
        <v>722</v>
      </c>
      <c r="F1822" s="251" t="s">
        <v>268</v>
      </c>
      <c r="G1822" s="251">
        <v>538373</v>
      </c>
      <c r="H1822" s="251">
        <v>4782720</v>
      </c>
      <c r="I1822" s="184" t="e">
        <f>VLOOKUP(LEFT(C1822,6),#REF!,3,0)</f>
        <v>#REF!</v>
      </c>
    </row>
    <row r="1823" spans="1:9" ht="13.2" x14ac:dyDescent="0.25">
      <c r="A1823" s="176">
        <f t="shared" si="31"/>
        <v>4812925.9380889088</v>
      </c>
      <c r="B1823" s="251" t="s">
        <v>1000</v>
      </c>
      <c r="C1823" s="257" t="s">
        <v>221</v>
      </c>
      <c r="D1823" s="251" t="s">
        <v>760</v>
      </c>
      <c r="E1823" s="251" t="s">
        <v>722</v>
      </c>
      <c r="F1823" s="251" t="s">
        <v>268</v>
      </c>
      <c r="G1823" s="251">
        <v>538373</v>
      </c>
      <c r="H1823" s="251">
        <v>4782720</v>
      </c>
      <c r="I1823" s="184" t="e">
        <f>VLOOKUP(LEFT(C1823,6),#REF!,3,0)</f>
        <v>#REF!</v>
      </c>
    </row>
    <row r="1824" spans="1:9" ht="13.2" x14ac:dyDescent="0.25">
      <c r="A1824" s="176">
        <f t="shared" si="31"/>
        <v>4812925.9380889088</v>
      </c>
      <c r="B1824" s="251" t="s">
        <v>1000</v>
      </c>
      <c r="C1824" s="257" t="s">
        <v>222</v>
      </c>
      <c r="D1824" s="251" t="s">
        <v>760</v>
      </c>
      <c r="E1824" s="251" t="s">
        <v>722</v>
      </c>
      <c r="F1824" s="251" t="s">
        <v>268</v>
      </c>
      <c r="G1824" s="251">
        <v>538373</v>
      </c>
      <c r="H1824" s="251">
        <v>4782720</v>
      </c>
      <c r="I1824" s="184" t="e">
        <f>VLOOKUP(LEFT(C1824,6),#REF!,3,0)</f>
        <v>#REF!</v>
      </c>
    </row>
    <row r="1825" spans="1:9" ht="13.2" x14ac:dyDescent="0.25">
      <c r="A1825" s="176">
        <f t="shared" si="31"/>
        <v>4812925.9380889088</v>
      </c>
      <c r="B1825" s="251" t="s">
        <v>1000</v>
      </c>
      <c r="C1825" s="257" t="s">
        <v>223</v>
      </c>
      <c r="D1825" s="251" t="s">
        <v>760</v>
      </c>
      <c r="E1825" s="251" t="s">
        <v>722</v>
      </c>
      <c r="F1825" s="251" t="s">
        <v>268</v>
      </c>
      <c r="G1825" s="251">
        <v>538373</v>
      </c>
      <c r="H1825" s="251">
        <v>4782720</v>
      </c>
      <c r="I1825" s="184" t="e">
        <f>VLOOKUP(LEFT(C1825,6),#REF!,3,0)</f>
        <v>#REF!</v>
      </c>
    </row>
    <row r="1826" spans="1:9" ht="13.2" x14ac:dyDescent="0.25">
      <c r="A1826" s="176">
        <f t="shared" si="31"/>
        <v>4812925.9380889088</v>
      </c>
      <c r="B1826" s="251" t="s">
        <v>1000</v>
      </c>
      <c r="C1826" s="257" t="s">
        <v>224</v>
      </c>
      <c r="D1826" s="251" t="s">
        <v>760</v>
      </c>
      <c r="E1826" s="251" t="s">
        <v>722</v>
      </c>
      <c r="F1826" s="251" t="s">
        <v>268</v>
      </c>
      <c r="G1826" s="251">
        <v>538373</v>
      </c>
      <c r="H1826" s="251">
        <v>4782720</v>
      </c>
      <c r="I1826" s="184" t="e">
        <f>VLOOKUP(LEFT(C1826,6),#REF!,3,0)</f>
        <v>#REF!</v>
      </c>
    </row>
    <row r="1827" spans="1:9" ht="13.2" x14ac:dyDescent="0.25">
      <c r="A1827" s="176">
        <f t="shared" si="31"/>
        <v>4812925.9380889088</v>
      </c>
      <c r="B1827" s="251" t="s">
        <v>1000</v>
      </c>
      <c r="C1827" s="257" t="s">
        <v>225</v>
      </c>
      <c r="D1827" s="251" t="s">
        <v>760</v>
      </c>
      <c r="E1827" s="251" t="s">
        <v>722</v>
      </c>
      <c r="F1827" s="251" t="s">
        <v>268</v>
      </c>
      <c r="G1827" s="251">
        <v>538373</v>
      </c>
      <c r="H1827" s="251">
        <v>4782720</v>
      </c>
      <c r="I1827" s="184" t="e">
        <f>VLOOKUP(LEFT(C1827,6),#REF!,3,0)</f>
        <v>#REF!</v>
      </c>
    </row>
    <row r="1828" spans="1:9" ht="13.2" x14ac:dyDescent="0.25">
      <c r="A1828" s="176">
        <f t="shared" si="31"/>
        <v>4812925.9380889088</v>
      </c>
      <c r="B1828" s="251" t="s">
        <v>1000</v>
      </c>
      <c r="C1828" s="257" t="s">
        <v>226</v>
      </c>
      <c r="D1828" s="251" t="s">
        <v>760</v>
      </c>
      <c r="E1828" s="251" t="s">
        <v>722</v>
      </c>
      <c r="F1828" s="251" t="s">
        <v>268</v>
      </c>
      <c r="G1828" s="251">
        <v>538373</v>
      </c>
      <c r="H1828" s="251">
        <v>4782720</v>
      </c>
      <c r="I1828" s="184" t="e">
        <f>VLOOKUP(LEFT(C1828,6),#REF!,3,0)</f>
        <v>#REF!</v>
      </c>
    </row>
    <row r="1829" spans="1:9" ht="13.2" x14ac:dyDescent="0.25">
      <c r="A1829" s="176">
        <f t="shared" si="31"/>
        <v>4812925.9380889088</v>
      </c>
      <c r="B1829" s="251" t="s">
        <v>1000</v>
      </c>
      <c r="C1829" s="257" t="s">
        <v>390</v>
      </c>
      <c r="D1829" s="251" t="s">
        <v>760</v>
      </c>
      <c r="E1829" s="251" t="s">
        <v>722</v>
      </c>
      <c r="F1829" s="251" t="s">
        <v>268</v>
      </c>
      <c r="G1829" s="251">
        <v>538373</v>
      </c>
      <c r="H1829" s="251">
        <v>4782720</v>
      </c>
      <c r="I1829" s="184" t="e">
        <f>VLOOKUP(LEFT(C1829,6),#REF!,3,0)</f>
        <v>#REF!</v>
      </c>
    </row>
    <row r="1830" spans="1:9" ht="13.2" x14ac:dyDescent="0.25">
      <c r="A1830" s="176">
        <f t="shared" si="31"/>
        <v>4812925.9380889088</v>
      </c>
      <c r="B1830" s="251" t="s">
        <v>1000</v>
      </c>
      <c r="C1830" s="257" t="s">
        <v>365</v>
      </c>
      <c r="D1830" s="251" t="s">
        <v>760</v>
      </c>
      <c r="E1830" s="251" t="s">
        <v>722</v>
      </c>
      <c r="F1830" s="251" t="s">
        <v>268</v>
      </c>
      <c r="G1830" s="251">
        <v>538373</v>
      </c>
      <c r="H1830" s="251">
        <v>4782720</v>
      </c>
      <c r="I1830" s="184" t="e">
        <f>VLOOKUP(LEFT(C1830,6),#REF!,3,0)</f>
        <v>#REF!</v>
      </c>
    </row>
    <row r="1831" spans="1:9" ht="13.2" x14ac:dyDescent="0.25">
      <c r="A1831" s="176">
        <f t="shared" si="31"/>
        <v>4812925.9380889088</v>
      </c>
      <c r="B1831" s="251" t="s">
        <v>1000</v>
      </c>
      <c r="C1831" s="257" t="s">
        <v>366</v>
      </c>
      <c r="D1831" s="251" t="s">
        <v>760</v>
      </c>
      <c r="E1831" s="251" t="s">
        <v>722</v>
      </c>
      <c r="F1831" s="251" t="s">
        <v>268</v>
      </c>
      <c r="G1831" s="251">
        <v>538373</v>
      </c>
      <c r="H1831" s="251">
        <v>4782720</v>
      </c>
      <c r="I1831" s="184" t="e">
        <f>VLOOKUP(LEFT(C1831,6),#REF!,3,0)</f>
        <v>#REF!</v>
      </c>
    </row>
    <row r="1832" spans="1:9" ht="13.2" x14ac:dyDescent="0.25">
      <c r="A1832" s="176">
        <f t="shared" si="31"/>
        <v>4812925.9380889088</v>
      </c>
      <c r="B1832" s="251" t="s">
        <v>1000</v>
      </c>
      <c r="C1832" s="257" t="s">
        <v>380</v>
      </c>
      <c r="D1832" s="251" t="s">
        <v>760</v>
      </c>
      <c r="E1832" s="251" t="s">
        <v>722</v>
      </c>
      <c r="F1832" s="251" t="s">
        <v>268</v>
      </c>
      <c r="G1832" s="251">
        <v>538373</v>
      </c>
      <c r="H1832" s="251">
        <v>4782720</v>
      </c>
      <c r="I1832" s="184" t="e">
        <f>VLOOKUP(LEFT(C1832,6),#REF!,3,0)</f>
        <v>#REF!</v>
      </c>
    </row>
    <row r="1833" spans="1:9" ht="13.2" x14ac:dyDescent="0.25">
      <c r="A1833" s="176">
        <f t="shared" si="31"/>
        <v>4812925.9380889088</v>
      </c>
      <c r="B1833" s="251" t="s">
        <v>1000</v>
      </c>
      <c r="C1833" s="257" t="s">
        <v>381</v>
      </c>
      <c r="D1833" s="251" t="s">
        <v>760</v>
      </c>
      <c r="E1833" s="251" t="s">
        <v>722</v>
      </c>
      <c r="F1833" s="251" t="s">
        <v>268</v>
      </c>
      <c r="G1833" s="251">
        <v>538373</v>
      </c>
      <c r="H1833" s="251">
        <v>4782720</v>
      </c>
      <c r="I1833" s="184" t="e">
        <f>VLOOKUP(LEFT(C1833,6),#REF!,3,0)</f>
        <v>#REF!</v>
      </c>
    </row>
    <row r="1834" spans="1:9" ht="13.2" x14ac:dyDescent="0.25">
      <c r="A1834" s="176">
        <f t="shared" si="31"/>
        <v>4812925.9380889088</v>
      </c>
      <c r="B1834" s="251" t="s">
        <v>1000</v>
      </c>
      <c r="C1834" s="257" t="s">
        <v>367</v>
      </c>
      <c r="D1834" s="251" t="s">
        <v>760</v>
      </c>
      <c r="E1834" s="251" t="s">
        <v>722</v>
      </c>
      <c r="F1834" s="251" t="s">
        <v>268</v>
      </c>
      <c r="G1834" s="251">
        <v>538373</v>
      </c>
      <c r="H1834" s="251">
        <v>4782720</v>
      </c>
      <c r="I1834" s="184" t="e">
        <f>VLOOKUP(LEFT(C1834,6),#REF!,3,0)</f>
        <v>#REF!</v>
      </c>
    </row>
    <row r="1835" spans="1:9" ht="13.2" x14ac:dyDescent="0.25">
      <c r="A1835" s="176">
        <f t="shared" si="31"/>
        <v>4809713.4033869421</v>
      </c>
      <c r="B1835" s="251" t="s">
        <v>1001</v>
      </c>
      <c r="C1835" s="257" t="s">
        <v>418</v>
      </c>
      <c r="D1835" s="251" t="s">
        <v>761</v>
      </c>
      <c r="E1835" s="251" t="s">
        <v>757</v>
      </c>
      <c r="F1835" s="251" t="s">
        <v>268</v>
      </c>
      <c r="G1835" s="251">
        <v>536872</v>
      </c>
      <c r="H1835" s="251">
        <v>4779656</v>
      </c>
      <c r="I1835" s="184" t="e">
        <f>VLOOKUP(LEFT(C1835,6),#REF!,3,0)</f>
        <v>#REF!</v>
      </c>
    </row>
    <row r="1836" spans="1:9" ht="13.2" x14ac:dyDescent="0.25">
      <c r="A1836" s="176">
        <f t="shared" si="31"/>
        <v>4809713.4033869421</v>
      </c>
      <c r="B1836" s="251" t="s">
        <v>1001</v>
      </c>
      <c r="C1836" s="257" t="s">
        <v>400</v>
      </c>
      <c r="D1836" s="251" t="s">
        <v>761</v>
      </c>
      <c r="E1836" s="251" t="s">
        <v>757</v>
      </c>
      <c r="F1836" s="251" t="s">
        <v>268</v>
      </c>
      <c r="G1836" s="251">
        <v>536872</v>
      </c>
      <c r="H1836" s="251">
        <v>4779656</v>
      </c>
      <c r="I1836" s="184" t="e">
        <f>VLOOKUP(LEFT(C1836,6),#REF!,3,0)</f>
        <v>#REF!</v>
      </c>
    </row>
    <row r="1837" spans="1:9" ht="13.2" x14ac:dyDescent="0.25">
      <c r="A1837" s="176">
        <f t="shared" si="31"/>
        <v>4809713.4033869421</v>
      </c>
      <c r="B1837" s="251" t="s">
        <v>1001</v>
      </c>
      <c r="C1837" s="257" t="s">
        <v>401</v>
      </c>
      <c r="D1837" s="251" t="s">
        <v>761</v>
      </c>
      <c r="E1837" s="251" t="s">
        <v>757</v>
      </c>
      <c r="F1837" s="251" t="s">
        <v>268</v>
      </c>
      <c r="G1837" s="251">
        <v>536872</v>
      </c>
      <c r="H1837" s="251">
        <v>4779656</v>
      </c>
      <c r="I1837" s="184" t="e">
        <f>VLOOKUP(LEFT(C1837,6),#REF!,3,0)</f>
        <v>#REF!</v>
      </c>
    </row>
    <row r="1838" spans="1:9" ht="13.2" x14ac:dyDescent="0.25">
      <c r="A1838" s="176">
        <f t="shared" si="31"/>
        <v>4809713.4033869421</v>
      </c>
      <c r="B1838" s="251" t="s">
        <v>1001</v>
      </c>
      <c r="C1838" s="257" t="s">
        <v>419</v>
      </c>
      <c r="D1838" s="251" t="s">
        <v>761</v>
      </c>
      <c r="E1838" s="251" t="s">
        <v>757</v>
      </c>
      <c r="F1838" s="251" t="s">
        <v>268</v>
      </c>
      <c r="G1838" s="251">
        <v>536872</v>
      </c>
      <c r="H1838" s="251">
        <v>4779656</v>
      </c>
      <c r="I1838" s="184" t="e">
        <f>VLOOKUP(LEFT(C1838,6),#REF!,3,0)</f>
        <v>#REF!</v>
      </c>
    </row>
    <row r="1839" spans="1:9" ht="13.2" x14ac:dyDescent="0.25">
      <c r="A1839" s="176">
        <f t="shared" si="31"/>
        <v>4809713.4033869421</v>
      </c>
      <c r="B1839" s="251" t="s">
        <v>1001</v>
      </c>
      <c r="C1839" s="257" t="s">
        <v>420</v>
      </c>
      <c r="D1839" s="251" t="s">
        <v>761</v>
      </c>
      <c r="E1839" s="251" t="s">
        <v>757</v>
      </c>
      <c r="F1839" s="251" t="s">
        <v>268</v>
      </c>
      <c r="G1839" s="251">
        <v>536872</v>
      </c>
      <c r="H1839" s="251">
        <v>4779656</v>
      </c>
      <c r="I1839" s="184" t="e">
        <f>VLOOKUP(LEFT(C1839,6),#REF!,3,0)</f>
        <v>#REF!</v>
      </c>
    </row>
    <row r="1840" spans="1:9" ht="13.2" x14ac:dyDescent="0.25">
      <c r="A1840" s="176">
        <f t="shared" si="31"/>
        <v>4809713.4033869421</v>
      </c>
      <c r="B1840" s="251" t="s">
        <v>1001</v>
      </c>
      <c r="C1840" s="257" t="s">
        <v>421</v>
      </c>
      <c r="D1840" s="251" t="s">
        <v>761</v>
      </c>
      <c r="E1840" s="251" t="s">
        <v>757</v>
      </c>
      <c r="F1840" s="251" t="s">
        <v>268</v>
      </c>
      <c r="G1840" s="251">
        <v>536872</v>
      </c>
      <c r="H1840" s="251">
        <v>4779656</v>
      </c>
      <c r="I1840" s="184" t="e">
        <f>VLOOKUP(LEFT(C1840,6),#REF!,3,0)</f>
        <v>#REF!</v>
      </c>
    </row>
    <row r="1841" spans="1:9" ht="13.2" x14ac:dyDescent="0.25">
      <c r="A1841" s="176">
        <f t="shared" si="31"/>
        <v>4809713.4033869421</v>
      </c>
      <c r="B1841" s="251" t="s">
        <v>1001</v>
      </c>
      <c r="C1841" s="257" t="s">
        <v>422</v>
      </c>
      <c r="D1841" s="251" t="s">
        <v>761</v>
      </c>
      <c r="E1841" s="251" t="s">
        <v>757</v>
      </c>
      <c r="F1841" s="251" t="s">
        <v>268</v>
      </c>
      <c r="G1841" s="251">
        <v>536872</v>
      </c>
      <c r="H1841" s="251">
        <v>4779656</v>
      </c>
      <c r="I1841" s="184" t="e">
        <f>VLOOKUP(LEFT(C1841,6),#REF!,3,0)</f>
        <v>#REF!</v>
      </c>
    </row>
    <row r="1842" spans="1:9" ht="13.2" x14ac:dyDescent="0.25">
      <c r="A1842" s="176">
        <f t="shared" si="31"/>
        <v>4809713.4033869421</v>
      </c>
      <c r="B1842" s="251" t="s">
        <v>1001</v>
      </c>
      <c r="C1842" s="257" t="s">
        <v>423</v>
      </c>
      <c r="D1842" s="251" t="s">
        <v>761</v>
      </c>
      <c r="E1842" s="251" t="s">
        <v>757</v>
      </c>
      <c r="F1842" s="251" t="s">
        <v>268</v>
      </c>
      <c r="G1842" s="251">
        <v>536872</v>
      </c>
      <c r="H1842" s="251">
        <v>4779656</v>
      </c>
      <c r="I1842" s="184" t="e">
        <f>VLOOKUP(LEFT(C1842,6),#REF!,3,0)</f>
        <v>#REF!</v>
      </c>
    </row>
    <row r="1843" spans="1:9" ht="13.2" x14ac:dyDescent="0.25">
      <c r="A1843" s="176">
        <f t="shared" si="31"/>
        <v>4809713.4033869421</v>
      </c>
      <c r="B1843" s="251" t="s">
        <v>1001</v>
      </c>
      <c r="C1843" s="257" t="s">
        <v>431</v>
      </c>
      <c r="D1843" s="251" t="s">
        <v>761</v>
      </c>
      <c r="E1843" s="251" t="s">
        <v>757</v>
      </c>
      <c r="F1843" s="251" t="s">
        <v>268</v>
      </c>
      <c r="G1843" s="251">
        <v>536872</v>
      </c>
      <c r="H1843" s="251">
        <v>4779656</v>
      </c>
      <c r="I1843" s="184" t="e">
        <f>VLOOKUP(LEFT(C1843,6),#REF!,3,0)</f>
        <v>#REF!</v>
      </c>
    </row>
    <row r="1844" spans="1:9" ht="13.2" x14ac:dyDescent="0.25">
      <c r="A1844" s="176">
        <f t="shared" si="31"/>
        <v>4809713.4033869421</v>
      </c>
      <c r="B1844" s="251" t="s">
        <v>1001</v>
      </c>
      <c r="C1844" s="257" t="s">
        <v>360</v>
      </c>
      <c r="D1844" s="251" t="s">
        <v>761</v>
      </c>
      <c r="E1844" s="251" t="s">
        <v>757</v>
      </c>
      <c r="F1844" s="251" t="s">
        <v>268</v>
      </c>
      <c r="G1844" s="251">
        <v>536872</v>
      </c>
      <c r="H1844" s="251">
        <v>4779656</v>
      </c>
      <c r="I1844" s="184" t="e">
        <f>VLOOKUP(LEFT(C1844,6),#REF!,3,0)</f>
        <v>#REF!</v>
      </c>
    </row>
    <row r="1845" spans="1:9" ht="13.2" x14ac:dyDescent="0.25">
      <c r="A1845" s="176">
        <f t="shared" si="31"/>
        <v>4809713.4033869421</v>
      </c>
      <c r="B1845" s="251" t="s">
        <v>1001</v>
      </c>
      <c r="C1845" s="257" t="s">
        <v>432</v>
      </c>
      <c r="D1845" s="251" t="s">
        <v>761</v>
      </c>
      <c r="E1845" s="251" t="s">
        <v>757</v>
      </c>
      <c r="F1845" s="251" t="s">
        <v>268</v>
      </c>
      <c r="G1845" s="251">
        <v>536872</v>
      </c>
      <c r="H1845" s="251">
        <v>4779656</v>
      </c>
      <c r="I1845" s="184" t="e">
        <f>VLOOKUP(LEFT(C1845,6),#REF!,3,0)</f>
        <v>#REF!</v>
      </c>
    </row>
    <row r="1846" spans="1:9" ht="13.2" x14ac:dyDescent="0.25">
      <c r="A1846" s="176">
        <f t="shared" si="31"/>
        <v>4809713.4033869421</v>
      </c>
      <c r="B1846" s="251" t="s">
        <v>1001</v>
      </c>
      <c r="C1846" s="257" t="s">
        <v>433</v>
      </c>
      <c r="D1846" s="251" t="s">
        <v>761</v>
      </c>
      <c r="E1846" s="251" t="s">
        <v>757</v>
      </c>
      <c r="F1846" s="251" t="s">
        <v>268</v>
      </c>
      <c r="G1846" s="251">
        <v>536872</v>
      </c>
      <c r="H1846" s="251">
        <v>4779656</v>
      </c>
      <c r="I1846" s="184" t="e">
        <f>VLOOKUP(LEFT(C1846,6),#REF!,3,0)</f>
        <v>#REF!</v>
      </c>
    </row>
    <row r="1847" spans="1:9" ht="13.2" x14ac:dyDescent="0.25">
      <c r="A1847" s="176">
        <f t="shared" si="31"/>
        <v>4809713.4033869421</v>
      </c>
      <c r="B1847" s="251" t="s">
        <v>1001</v>
      </c>
      <c r="C1847" s="257" t="s">
        <v>434</v>
      </c>
      <c r="D1847" s="251" t="s">
        <v>761</v>
      </c>
      <c r="E1847" s="251" t="s">
        <v>757</v>
      </c>
      <c r="F1847" s="251" t="s">
        <v>268</v>
      </c>
      <c r="G1847" s="251">
        <v>536872</v>
      </c>
      <c r="H1847" s="251">
        <v>4779656</v>
      </c>
      <c r="I1847" s="184" t="e">
        <f>VLOOKUP(LEFT(C1847,6),#REF!,3,0)</f>
        <v>#REF!</v>
      </c>
    </row>
    <row r="1848" spans="1:9" ht="13.2" x14ac:dyDescent="0.25">
      <c r="A1848" s="176">
        <f t="shared" si="31"/>
        <v>4809713.4033869421</v>
      </c>
      <c r="B1848" s="251" t="s">
        <v>1001</v>
      </c>
      <c r="C1848" s="257" t="s">
        <v>363</v>
      </c>
      <c r="D1848" s="251" t="s">
        <v>761</v>
      </c>
      <c r="E1848" s="251" t="s">
        <v>757</v>
      </c>
      <c r="F1848" s="251" t="s">
        <v>268</v>
      </c>
      <c r="G1848" s="251">
        <v>536872</v>
      </c>
      <c r="H1848" s="251">
        <v>4779656</v>
      </c>
      <c r="I1848" s="184" t="e">
        <f>VLOOKUP(LEFT(C1848,6),#REF!,3,0)</f>
        <v>#REF!</v>
      </c>
    </row>
    <row r="1849" spans="1:9" ht="13.2" x14ac:dyDescent="0.25">
      <c r="A1849" s="176">
        <f t="shared" si="31"/>
        <v>4809713.4033869421</v>
      </c>
      <c r="B1849" s="251" t="s">
        <v>1001</v>
      </c>
      <c r="C1849" s="257" t="s">
        <v>437</v>
      </c>
      <c r="D1849" s="251" t="s">
        <v>761</v>
      </c>
      <c r="E1849" s="251" t="s">
        <v>757</v>
      </c>
      <c r="F1849" s="251" t="s">
        <v>268</v>
      </c>
      <c r="G1849" s="251">
        <v>536872</v>
      </c>
      <c r="H1849" s="251">
        <v>4779656</v>
      </c>
      <c r="I1849" s="184" t="e">
        <f>VLOOKUP(LEFT(C1849,6),#REF!,3,0)</f>
        <v>#REF!</v>
      </c>
    </row>
    <row r="1850" spans="1:9" ht="13.2" x14ac:dyDescent="0.25">
      <c r="A1850" s="176">
        <f t="shared" si="31"/>
        <v>4809713.4033869421</v>
      </c>
      <c r="B1850" s="251" t="s">
        <v>1001</v>
      </c>
      <c r="C1850" s="257" t="s">
        <v>364</v>
      </c>
      <c r="D1850" s="251" t="s">
        <v>761</v>
      </c>
      <c r="E1850" s="251" t="s">
        <v>757</v>
      </c>
      <c r="F1850" s="251" t="s">
        <v>268</v>
      </c>
      <c r="G1850" s="251">
        <v>536872</v>
      </c>
      <c r="H1850" s="251">
        <v>4779656</v>
      </c>
      <c r="I1850" s="184" t="e">
        <f>VLOOKUP(LEFT(C1850,6),#REF!,3,0)</f>
        <v>#REF!</v>
      </c>
    </row>
    <row r="1851" spans="1:9" ht="13.2" x14ac:dyDescent="0.25">
      <c r="A1851" s="176">
        <f t="shared" si="31"/>
        <v>4809713.4033869421</v>
      </c>
      <c r="B1851" s="251" t="s">
        <v>1001</v>
      </c>
      <c r="C1851" s="257" t="s">
        <v>393</v>
      </c>
      <c r="D1851" s="251" t="s">
        <v>761</v>
      </c>
      <c r="E1851" s="251" t="s">
        <v>757</v>
      </c>
      <c r="F1851" s="251" t="s">
        <v>268</v>
      </c>
      <c r="G1851" s="251">
        <v>536872</v>
      </c>
      <c r="H1851" s="251">
        <v>4779656</v>
      </c>
      <c r="I1851" s="184" t="e">
        <f>VLOOKUP(LEFT(C1851,6),#REF!,3,0)</f>
        <v>#REF!</v>
      </c>
    </row>
    <row r="1852" spans="1:9" ht="13.2" x14ac:dyDescent="0.25">
      <c r="A1852" s="176">
        <f t="shared" si="31"/>
        <v>4809713.4033869421</v>
      </c>
      <c r="B1852" s="251" t="s">
        <v>1001</v>
      </c>
      <c r="C1852" s="257" t="s">
        <v>394</v>
      </c>
      <c r="D1852" s="251" t="s">
        <v>761</v>
      </c>
      <c r="E1852" s="251" t="s">
        <v>757</v>
      </c>
      <c r="F1852" s="251" t="s">
        <v>268</v>
      </c>
      <c r="G1852" s="251">
        <v>536872</v>
      </c>
      <c r="H1852" s="251">
        <v>4779656</v>
      </c>
      <c r="I1852" s="184" t="e">
        <f>VLOOKUP(LEFT(C1852,6),#REF!,3,0)</f>
        <v>#REF!</v>
      </c>
    </row>
    <row r="1853" spans="1:9" ht="13.2" x14ac:dyDescent="0.25">
      <c r="A1853" s="176">
        <f t="shared" si="31"/>
        <v>4809713.4033869421</v>
      </c>
      <c r="B1853" s="251" t="s">
        <v>1001</v>
      </c>
      <c r="C1853" s="257" t="s">
        <v>220</v>
      </c>
      <c r="D1853" s="251" t="s">
        <v>761</v>
      </c>
      <c r="E1853" s="251" t="s">
        <v>757</v>
      </c>
      <c r="F1853" s="251" t="s">
        <v>268</v>
      </c>
      <c r="G1853" s="251">
        <v>536872</v>
      </c>
      <c r="H1853" s="251">
        <v>4779656</v>
      </c>
      <c r="I1853" s="184" t="e">
        <f>VLOOKUP(LEFT(C1853,6),#REF!,3,0)</f>
        <v>#REF!</v>
      </c>
    </row>
    <row r="1854" spans="1:9" ht="13.2" x14ac:dyDescent="0.25">
      <c r="A1854" s="176">
        <f t="shared" si="31"/>
        <v>4809713.4033869421</v>
      </c>
      <c r="B1854" s="251" t="s">
        <v>1001</v>
      </c>
      <c r="C1854" s="257" t="s">
        <v>221</v>
      </c>
      <c r="D1854" s="251" t="s">
        <v>761</v>
      </c>
      <c r="E1854" s="251" t="s">
        <v>757</v>
      </c>
      <c r="F1854" s="251" t="s">
        <v>268</v>
      </c>
      <c r="G1854" s="251">
        <v>536872</v>
      </c>
      <c r="H1854" s="251">
        <v>4779656</v>
      </c>
      <c r="I1854" s="184" t="e">
        <f>VLOOKUP(LEFT(C1854,6),#REF!,3,0)</f>
        <v>#REF!</v>
      </c>
    </row>
    <row r="1855" spans="1:9" ht="13.2" x14ac:dyDescent="0.25">
      <c r="A1855" s="176">
        <f t="shared" si="31"/>
        <v>4809713.4033869421</v>
      </c>
      <c r="B1855" s="251" t="s">
        <v>1001</v>
      </c>
      <c r="C1855" s="257" t="s">
        <v>222</v>
      </c>
      <c r="D1855" s="251" t="s">
        <v>761</v>
      </c>
      <c r="E1855" s="251" t="s">
        <v>757</v>
      </c>
      <c r="F1855" s="251" t="s">
        <v>268</v>
      </c>
      <c r="G1855" s="251">
        <v>536872</v>
      </c>
      <c r="H1855" s="251">
        <v>4779656</v>
      </c>
      <c r="I1855" s="184" t="e">
        <f>VLOOKUP(LEFT(C1855,6),#REF!,3,0)</f>
        <v>#REF!</v>
      </c>
    </row>
    <row r="1856" spans="1:9" ht="13.2" x14ac:dyDescent="0.25">
      <c r="A1856" s="176">
        <f t="shared" ref="A1856:A1919" si="32">SQRT((G1856-G$2)^2+(H1856-H$2)^2)</f>
        <v>4809713.4033869421</v>
      </c>
      <c r="B1856" s="251" t="s">
        <v>1001</v>
      </c>
      <c r="C1856" s="257" t="s">
        <v>223</v>
      </c>
      <c r="D1856" s="251" t="s">
        <v>761</v>
      </c>
      <c r="E1856" s="251" t="s">
        <v>757</v>
      </c>
      <c r="F1856" s="251" t="s">
        <v>268</v>
      </c>
      <c r="G1856" s="251">
        <v>536872</v>
      </c>
      <c r="H1856" s="251">
        <v>4779656</v>
      </c>
      <c r="I1856" s="184" t="e">
        <f>VLOOKUP(LEFT(C1856,6),#REF!,3,0)</f>
        <v>#REF!</v>
      </c>
    </row>
    <row r="1857" spans="1:9" ht="13.2" x14ac:dyDescent="0.25">
      <c r="A1857" s="176">
        <f t="shared" si="32"/>
        <v>4809713.4033869421</v>
      </c>
      <c r="B1857" s="251" t="s">
        <v>1001</v>
      </c>
      <c r="C1857" s="257" t="s">
        <v>224</v>
      </c>
      <c r="D1857" s="251" t="s">
        <v>761</v>
      </c>
      <c r="E1857" s="251" t="s">
        <v>757</v>
      </c>
      <c r="F1857" s="251" t="s">
        <v>268</v>
      </c>
      <c r="G1857" s="251">
        <v>536872</v>
      </c>
      <c r="H1857" s="251">
        <v>4779656</v>
      </c>
      <c r="I1857" s="184" t="e">
        <f>VLOOKUP(LEFT(C1857,6),#REF!,3,0)</f>
        <v>#REF!</v>
      </c>
    </row>
    <row r="1858" spans="1:9" ht="13.2" x14ac:dyDescent="0.25">
      <c r="A1858" s="176">
        <f t="shared" si="32"/>
        <v>4809713.4033869421</v>
      </c>
      <c r="B1858" s="251" t="s">
        <v>1001</v>
      </c>
      <c r="C1858" s="257" t="s">
        <v>225</v>
      </c>
      <c r="D1858" s="251" t="s">
        <v>761</v>
      </c>
      <c r="E1858" s="251" t="s">
        <v>757</v>
      </c>
      <c r="F1858" s="251" t="s">
        <v>268</v>
      </c>
      <c r="G1858" s="251">
        <v>536872</v>
      </c>
      <c r="H1858" s="251">
        <v>4779656</v>
      </c>
      <c r="I1858" s="184" t="e">
        <f>VLOOKUP(LEFT(C1858,6),#REF!,3,0)</f>
        <v>#REF!</v>
      </c>
    </row>
    <row r="1859" spans="1:9" ht="13.2" x14ac:dyDescent="0.25">
      <c r="A1859" s="176">
        <f t="shared" si="32"/>
        <v>4809713.4033869421</v>
      </c>
      <c r="B1859" s="251" t="s">
        <v>1001</v>
      </c>
      <c r="C1859" s="257" t="s">
        <v>226</v>
      </c>
      <c r="D1859" s="251" t="s">
        <v>761</v>
      </c>
      <c r="E1859" s="251" t="s">
        <v>757</v>
      </c>
      <c r="F1859" s="251" t="s">
        <v>268</v>
      </c>
      <c r="G1859" s="251">
        <v>536872</v>
      </c>
      <c r="H1859" s="251">
        <v>4779656</v>
      </c>
      <c r="I1859" s="184" t="e">
        <f>VLOOKUP(LEFT(C1859,6),#REF!,3,0)</f>
        <v>#REF!</v>
      </c>
    </row>
    <row r="1860" spans="1:9" ht="13.2" x14ac:dyDescent="0.25">
      <c r="A1860" s="176">
        <f t="shared" si="32"/>
        <v>4809713.4033869421</v>
      </c>
      <c r="B1860" s="251" t="s">
        <v>1001</v>
      </c>
      <c r="C1860" s="257" t="s">
        <v>390</v>
      </c>
      <c r="D1860" s="251" t="s">
        <v>761</v>
      </c>
      <c r="E1860" s="251" t="s">
        <v>757</v>
      </c>
      <c r="F1860" s="251" t="s">
        <v>268</v>
      </c>
      <c r="G1860" s="251">
        <v>536872</v>
      </c>
      <c r="H1860" s="251">
        <v>4779656</v>
      </c>
      <c r="I1860" s="184" t="e">
        <f>VLOOKUP(LEFT(C1860,6),#REF!,3,0)</f>
        <v>#REF!</v>
      </c>
    </row>
    <row r="1861" spans="1:9" ht="13.2" x14ac:dyDescent="0.25">
      <c r="A1861" s="176">
        <f t="shared" si="32"/>
        <v>4809713.4033869421</v>
      </c>
      <c r="B1861" s="251" t="s">
        <v>1001</v>
      </c>
      <c r="C1861" s="257" t="s">
        <v>365</v>
      </c>
      <c r="D1861" s="251" t="s">
        <v>761</v>
      </c>
      <c r="E1861" s="251" t="s">
        <v>757</v>
      </c>
      <c r="F1861" s="251" t="s">
        <v>268</v>
      </c>
      <c r="G1861" s="251">
        <v>536872</v>
      </c>
      <c r="H1861" s="251">
        <v>4779656</v>
      </c>
      <c r="I1861" s="184" t="e">
        <f>VLOOKUP(LEFT(C1861,6),#REF!,3,0)</f>
        <v>#REF!</v>
      </c>
    </row>
    <row r="1862" spans="1:9" ht="13.2" x14ac:dyDescent="0.25">
      <c r="A1862" s="176">
        <f t="shared" si="32"/>
        <v>4809713.4033869421</v>
      </c>
      <c r="B1862" s="251" t="s">
        <v>1001</v>
      </c>
      <c r="C1862" s="257" t="s">
        <v>366</v>
      </c>
      <c r="D1862" s="251" t="s">
        <v>761</v>
      </c>
      <c r="E1862" s="251" t="s">
        <v>757</v>
      </c>
      <c r="F1862" s="251" t="s">
        <v>268</v>
      </c>
      <c r="G1862" s="251">
        <v>536872</v>
      </c>
      <c r="H1862" s="251">
        <v>4779656</v>
      </c>
      <c r="I1862" s="184" t="e">
        <f>VLOOKUP(LEFT(C1862,6),#REF!,3,0)</f>
        <v>#REF!</v>
      </c>
    </row>
    <row r="1863" spans="1:9" ht="13.2" x14ac:dyDescent="0.25">
      <c r="A1863" s="176">
        <f t="shared" si="32"/>
        <v>4809713.4033869421</v>
      </c>
      <c r="B1863" s="251" t="s">
        <v>1001</v>
      </c>
      <c r="C1863" s="257" t="s">
        <v>380</v>
      </c>
      <c r="D1863" s="251" t="s">
        <v>761</v>
      </c>
      <c r="E1863" s="251" t="s">
        <v>757</v>
      </c>
      <c r="F1863" s="251" t="s">
        <v>268</v>
      </c>
      <c r="G1863" s="251">
        <v>536872</v>
      </c>
      <c r="H1863" s="251">
        <v>4779656</v>
      </c>
      <c r="I1863" s="184" t="e">
        <f>VLOOKUP(LEFT(C1863,6),#REF!,3,0)</f>
        <v>#REF!</v>
      </c>
    </row>
    <row r="1864" spans="1:9" ht="13.2" x14ac:dyDescent="0.25">
      <c r="A1864" s="176">
        <f t="shared" si="32"/>
        <v>4809713.4033869421</v>
      </c>
      <c r="B1864" s="251" t="s">
        <v>1001</v>
      </c>
      <c r="C1864" s="257" t="s">
        <v>381</v>
      </c>
      <c r="D1864" s="251" t="s">
        <v>761</v>
      </c>
      <c r="E1864" s="251" t="s">
        <v>757</v>
      </c>
      <c r="F1864" s="251" t="s">
        <v>268</v>
      </c>
      <c r="G1864" s="251">
        <v>536872</v>
      </c>
      <c r="H1864" s="251">
        <v>4779656</v>
      </c>
      <c r="I1864" s="184" t="e">
        <f>VLOOKUP(LEFT(C1864,6),#REF!,3,0)</f>
        <v>#REF!</v>
      </c>
    </row>
    <row r="1865" spans="1:9" ht="13.2" x14ac:dyDescent="0.25">
      <c r="A1865" s="176">
        <f t="shared" si="32"/>
        <v>4809713.4033869421</v>
      </c>
      <c r="B1865" s="251" t="s">
        <v>1001</v>
      </c>
      <c r="C1865" s="257" t="s">
        <v>367</v>
      </c>
      <c r="D1865" s="251" t="s">
        <v>761</v>
      </c>
      <c r="E1865" s="251" t="s">
        <v>757</v>
      </c>
      <c r="F1865" s="251" t="s">
        <v>268</v>
      </c>
      <c r="G1865" s="251">
        <v>536872</v>
      </c>
      <c r="H1865" s="251">
        <v>4779656</v>
      </c>
      <c r="I1865" s="184" t="e">
        <f>VLOOKUP(LEFT(C1865,6),#REF!,3,0)</f>
        <v>#REF!</v>
      </c>
    </row>
    <row r="1866" spans="1:9" ht="13.2" x14ac:dyDescent="0.25">
      <c r="A1866" s="176">
        <f t="shared" si="32"/>
        <v>4817662.8327723388</v>
      </c>
      <c r="B1866" s="251" t="s">
        <v>1002</v>
      </c>
      <c r="C1866" s="257" t="s">
        <v>399</v>
      </c>
      <c r="D1866" s="251" t="s">
        <v>762</v>
      </c>
      <c r="E1866" s="251" t="s">
        <v>283</v>
      </c>
      <c r="F1866" s="251" t="s">
        <v>268</v>
      </c>
      <c r="G1866" s="251">
        <v>501974</v>
      </c>
      <c r="H1866" s="251">
        <v>4791440</v>
      </c>
      <c r="I1866" s="184" t="e">
        <f>VLOOKUP(LEFT(C1866,6),#REF!,3,0)</f>
        <v>#REF!</v>
      </c>
    </row>
    <row r="1867" spans="1:9" ht="13.2" x14ac:dyDescent="0.25">
      <c r="A1867" s="176">
        <f t="shared" si="32"/>
        <v>4817662.8327723388</v>
      </c>
      <c r="B1867" s="251" t="s">
        <v>1002</v>
      </c>
      <c r="C1867" s="257" t="s">
        <v>436</v>
      </c>
      <c r="D1867" s="251" t="s">
        <v>762</v>
      </c>
      <c r="E1867" s="251" t="s">
        <v>283</v>
      </c>
      <c r="F1867" s="251" t="s">
        <v>268</v>
      </c>
      <c r="G1867" s="251">
        <v>501974</v>
      </c>
      <c r="H1867" s="251">
        <v>4791440</v>
      </c>
      <c r="I1867" s="184" t="e">
        <f>VLOOKUP(LEFT(C1867,6),#REF!,3,0)</f>
        <v>#REF!</v>
      </c>
    </row>
    <row r="1868" spans="1:9" ht="13.2" x14ac:dyDescent="0.25">
      <c r="A1868" s="176">
        <f t="shared" si="32"/>
        <v>4817662.8327723388</v>
      </c>
      <c r="B1868" s="251" t="s">
        <v>1002</v>
      </c>
      <c r="C1868" s="257" t="s">
        <v>437</v>
      </c>
      <c r="D1868" s="251" t="s">
        <v>762</v>
      </c>
      <c r="E1868" s="251" t="s">
        <v>283</v>
      </c>
      <c r="F1868" s="251" t="s">
        <v>268</v>
      </c>
      <c r="G1868" s="251">
        <v>501974</v>
      </c>
      <c r="H1868" s="251">
        <v>4791440</v>
      </c>
      <c r="I1868" s="184" t="e">
        <f>VLOOKUP(LEFT(C1868,6),#REF!,3,0)</f>
        <v>#REF!</v>
      </c>
    </row>
    <row r="1869" spans="1:9" ht="13.2" x14ac:dyDescent="0.25">
      <c r="A1869" s="176">
        <f t="shared" si="32"/>
        <v>4817662.8327723388</v>
      </c>
      <c r="B1869" s="251" t="s">
        <v>1002</v>
      </c>
      <c r="C1869" s="257" t="s">
        <v>364</v>
      </c>
      <c r="D1869" s="251" t="s">
        <v>762</v>
      </c>
      <c r="E1869" s="251" t="s">
        <v>283</v>
      </c>
      <c r="F1869" s="251" t="s">
        <v>268</v>
      </c>
      <c r="G1869" s="251">
        <v>501974</v>
      </c>
      <c r="H1869" s="251">
        <v>4791440</v>
      </c>
      <c r="I1869" s="184" t="e">
        <f>VLOOKUP(LEFT(C1869,6),#REF!,3,0)</f>
        <v>#REF!</v>
      </c>
    </row>
    <row r="1870" spans="1:9" ht="13.2" x14ac:dyDescent="0.25">
      <c r="A1870" s="176">
        <f t="shared" si="32"/>
        <v>4817662.8327723388</v>
      </c>
      <c r="B1870" s="251" t="s">
        <v>1002</v>
      </c>
      <c r="C1870" s="257" t="s">
        <v>220</v>
      </c>
      <c r="D1870" s="251" t="s">
        <v>762</v>
      </c>
      <c r="E1870" s="251" t="s">
        <v>283</v>
      </c>
      <c r="F1870" s="251" t="s">
        <v>268</v>
      </c>
      <c r="G1870" s="251">
        <v>501974</v>
      </c>
      <c r="H1870" s="251">
        <v>4791440</v>
      </c>
      <c r="I1870" s="184" t="e">
        <f>VLOOKUP(LEFT(C1870,6),#REF!,3,0)</f>
        <v>#REF!</v>
      </c>
    </row>
    <row r="1871" spans="1:9" ht="13.2" x14ac:dyDescent="0.25">
      <c r="A1871" s="176">
        <f t="shared" si="32"/>
        <v>4817662.8327723388</v>
      </c>
      <c r="B1871" s="251" t="s">
        <v>1002</v>
      </c>
      <c r="C1871" s="257" t="s">
        <v>221</v>
      </c>
      <c r="D1871" s="251" t="s">
        <v>762</v>
      </c>
      <c r="E1871" s="251" t="s">
        <v>283</v>
      </c>
      <c r="F1871" s="251" t="s">
        <v>268</v>
      </c>
      <c r="G1871" s="251">
        <v>501974</v>
      </c>
      <c r="H1871" s="251">
        <v>4791440</v>
      </c>
      <c r="I1871" s="184" t="e">
        <f>VLOOKUP(LEFT(C1871,6),#REF!,3,0)</f>
        <v>#REF!</v>
      </c>
    </row>
    <row r="1872" spans="1:9" ht="13.2" x14ac:dyDescent="0.25">
      <c r="A1872" s="176">
        <f t="shared" si="32"/>
        <v>4817662.8327723388</v>
      </c>
      <c r="B1872" s="251" t="s">
        <v>1002</v>
      </c>
      <c r="C1872" s="257" t="s">
        <v>222</v>
      </c>
      <c r="D1872" s="251" t="s">
        <v>762</v>
      </c>
      <c r="E1872" s="251" t="s">
        <v>283</v>
      </c>
      <c r="F1872" s="251" t="s">
        <v>268</v>
      </c>
      <c r="G1872" s="251">
        <v>501974</v>
      </c>
      <c r="H1872" s="251">
        <v>4791440</v>
      </c>
      <c r="I1872" s="184" t="e">
        <f>VLOOKUP(LEFT(C1872,6),#REF!,3,0)</f>
        <v>#REF!</v>
      </c>
    </row>
    <row r="1873" spans="1:9" ht="13.2" x14ac:dyDescent="0.25">
      <c r="A1873" s="176">
        <f t="shared" si="32"/>
        <v>4817662.8327723388</v>
      </c>
      <c r="B1873" s="251" t="s">
        <v>1002</v>
      </c>
      <c r="C1873" s="257" t="s">
        <v>223</v>
      </c>
      <c r="D1873" s="251" t="s">
        <v>762</v>
      </c>
      <c r="E1873" s="251" t="s">
        <v>283</v>
      </c>
      <c r="F1873" s="251" t="s">
        <v>268</v>
      </c>
      <c r="G1873" s="251">
        <v>501974</v>
      </c>
      <c r="H1873" s="251">
        <v>4791440</v>
      </c>
      <c r="I1873" s="184" t="e">
        <f>VLOOKUP(LEFT(C1873,6),#REF!,3,0)</f>
        <v>#REF!</v>
      </c>
    </row>
    <row r="1874" spans="1:9" ht="13.2" x14ac:dyDescent="0.25">
      <c r="A1874" s="176">
        <f t="shared" si="32"/>
        <v>4817662.8327723388</v>
      </c>
      <c r="B1874" s="251" t="s">
        <v>1002</v>
      </c>
      <c r="C1874" s="257" t="s">
        <v>224</v>
      </c>
      <c r="D1874" s="251" t="s">
        <v>762</v>
      </c>
      <c r="E1874" s="251" t="s">
        <v>283</v>
      </c>
      <c r="F1874" s="251" t="s">
        <v>268</v>
      </c>
      <c r="G1874" s="251">
        <v>501974</v>
      </c>
      <c r="H1874" s="251">
        <v>4791440</v>
      </c>
      <c r="I1874" s="184" t="e">
        <f>VLOOKUP(LEFT(C1874,6),#REF!,3,0)</f>
        <v>#REF!</v>
      </c>
    </row>
    <row r="1875" spans="1:9" ht="13.2" x14ac:dyDescent="0.25">
      <c r="A1875" s="176">
        <f t="shared" si="32"/>
        <v>4817662.8327723388</v>
      </c>
      <c r="B1875" s="251" t="s">
        <v>1002</v>
      </c>
      <c r="C1875" s="257" t="s">
        <v>226</v>
      </c>
      <c r="D1875" s="251" t="s">
        <v>762</v>
      </c>
      <c r="E1875" s="251" t="s">
        <v>283</v>
      </c>
      <c r="F1875" s="251" t="s">
        <v>268</v>
      </c>
      <c r="G1875" s="251">
        <v>501974</v>
      </c>
      <c r="H1875" s="251">
        <v>4791440</v>
      </c>
      <c r="I1875" s="184" t="e">
        <f>VLOOKUP(LEFT(C1875,6),#REF!,3,0)</f>
        <v>#REF!</v>
      </c>
    </row>
    <row r="1876" spans="1:9" ht="13.2" x14ac:dyDescent="0.25">
      <c r="A1876" s="176">
        <f t="shared" si="32"/>
        <v>4817662.8327723388</v>
      </c>
      <c r="B1876" s="251" t="s">
        <v>1002</v>
      </c>
      <c r="C1876" s="257" t="s">
        <v>365</v>
      </c>
      <c r="D1876" s="251" t="s">
        <v>762</v>
      </c>
      <c r="E1876" s="251" t="s">
        <v>283</v>
      </c>
      <c r="F1876" s="251" t="s">
        <v>268</v>
      </c>
      <c r="G1876" s="251">
        <v>501974</v>
      </c>
      <c r="H1876" s="251">
        <v>4791440</v>
      </c>
      <c r="I1876" s="184" t="e">
        <f>VLOOKUP(LEFT(C1876,6),#REF!,3,0)</f>
        <v>#REF!</v>
      </c>
    </row>
    <row r="1877" spans="1:9" ht="13.2" x14ac:dyDescent="0.25">
      <c r="A1877" s="176">
        <f t="shared" si="32"/>
        <v>4817662.8327723388</v>
      </c>
      <c r="B1877" s="251" t="s">
        <v>1002</v>
      </c>
      <c r="C1877" s="257" t="s">
        <v>380</v>
      </c>
      <c r="D1877" s="251" t="s">
        <v>762</v>
      </c>
      <c r="E1877" s="251" t="s">
        <v>283</v>
      </c>
      <c r="F1877" s="251" t="s">
        <v>268</v>
      </c>
      <c r="G1877" s="251">
        <v>501974</v>
      </c>
      <c r="H1877" s="251">
        <v>4791440</v>
      </c>
      <c r="I1877" s="184" t="e">
        <f>VLOOKUP(LEFT(C1877,6),#REF!,3,0)</f>
        <v>#REF!</v>
      </c>
    </row>
    <row r="1878" spans="1:9" ht="13.2" x14ac:dyDescent="0.25">
      <c r="A1878" s="176">
        <f t="shared" si="32"/>
        <v>4817662.8327723388</v>
      </c>
      <c r="B1878" s="251" t="s">
        <v>1002</v>
      </c>
      <c r="C1878" s="257" t="s">
        <v>381</v>
      </c>
      <c r="D1878" s="251" t="s">
        <v>762</v>
      </c>
      <c r="E1878" s="251" t="s">
        <v>283</v>
      </c>
      <c r="F1878" s="251" t="s">
        <v>268</v>
      </c>
      <c r="G1878" s="251">
        <v>501974</v>
      </c>
      <c r="H1878" s="251">
        <v>4791440</v>
      </c>
      <c r="I1878" s="184" t="e">
        <f>VLOOKUP(LEFT(C1878,6),#REF!,3,0)</f>
        <v>#REF!</v>
      </c>
    </row>
    <row r="1879" spans="1:9" ht="13.2" x14ac:dyDescent="0.25">
      <c r="A1879" s="176">
        <f t="shared" si="32"/>
        <v>4817662.8327723388</v>
      </c>
      <c r="B1879" s="251" t="s">
        <v>1002</v>
      </c>
      <c r="C1879" s="257" t="s">
        <v>367</v>
      </c>
      <c r="D1879" s="251" t="s">
        <v>762</v>
      </c>
      <c r="E1879" s="251" t="s">
        <v>283</v>
      </c>
      <c r="F1879" s="251" t="s">
        <v>268</v>
      </c>
      <c r="G1879" s="251">
        <v>501974</v>
      </c>
      <c r="H1879" s="251">
        <v>4791440</v>
      </c>
      <c r="I1879" s="184" t="e">
        <f>VLOOKUP(LEFT(C1879,6),#REF!,3,0)</f>
        <v>#REF!</v>
      </c>
    </row>
    <row r="1880" spans="1:9" ht="13.2" x14ac:dyDescent="0.25">
      <c r="A1880" s="176">
        <f t="shared" si="32"/>
        <v>4805711.3989365818</v>
      </c>
      <c r="B1880" s="251" t="s">
        <v>1003</v>
      </c>
      <c r="C1880" s="257" t="s">
        <v>399</v>
      </c>
      <c r="D1880" s="251" t="s">
        <v>763</v>
      </c>
      <c r="E1880" s="251" t="s">
        <v>764</v>
      </c>
      <c r="F1880" s="251" t="s">
        <v>268</v>
      </c>
      <c r="G1880" s="251">
        <v>505938</v>
      </c>
      <c r="H1880" s="251">
        <v>4779005</v>
      </c>
      <c r="I1880" s="184" t="e">
        <f>VLOOKUP(LEFT(C1880,6),#REF!,3,0)</f>
        <v>#REF!</v>
      </c>
    </row>
    <row r="1881" spans="1:9" ht="13.2" x14ac:dyDescent="0.25">
      <c r="A1881" s="176">
        <f t="shared" si="32"/>
        <v>4805711.3989365818</v>
      </c>
      <c r="B1881" s="251" t="s">
        <v>1003</v>
      </c>
      <c r="C1881" s="257" t="s">
        <v>418</v>
      </c>
      <c r="D1881" s="251" t="s">
        <v>763</v>
      </c>
      <c r="E1881" s="251" t="s">
        <v>764</v>
      </c>
      <c r="F1881" s="251" t="s">
        <v>268</v>
      </c>
      <c r="G1881" s="251">
        <v>505938</v>
      </c>
      <c r="H1881" s="251">
        <v>4779005</v>
      </c>
      <c r="I1881" s="184" t="e">
        <f>VLOOKUP(LEFT(C1881,6),#REF!,3,0)</f>
        <v>#REF!</v>
      </c>
    </row>
    <row r="1882" spans="1:9" ht="13.2" x14ac:dyDescent="0.25">
      <c r="A1882" s="176">
        <f t="shared" si="32"/>
        <v>4805711.3989365818</v>
      </c>
      <c r="B1882" s="251" t="s">
        <v>1003</v>
      </c>
      <c r="C1882" s="257" t="s">
        <v>420</v>
      </c>
      <c r="D1882" s="251" t="s">
        <v>763</v>
      </c>
      <c r="E1882" s="251" t="s">
        <v>764</v>
      </c>
      <c r="F1882" s="251" t="s">
        <v>268</v>
      </c>
      <c r="G1882" s="251">
        <v>505938</v>
      </c>
      <c r="H1882" s="251">
        <v>4779005</v>
      </c>
      <c r="I1882" s="184" t="e">
        <f>VLOOKUP(LEFT(C1882,6),#REF!,3,0)</f>
        <v>#REF!</v>
      </c>
    </row>
    <row r="1883" spans="1:9" ht="13.2" x14ac:dyDescent="0.25">
      <c r="A1883" s="176">
        <f t="shared" si="32"/>
        <v>4805711.3989365818</v>
      </c>
      <c r="B1883" s="251" t="s">
        <v>1003</v>
      </c>
      <c r="C1883" s="257" t="s">
        <v>431</v>
      </c>
      <c r="D1883" s="251" t="s">
        <v>763</v>
      </c>
      <c r="E1883" s="251" t="s">
        <v>764</v>
      </c>
      <c r="F1883" s="251" t="s">
        <v>268</v>
      </c>
      <c r="G1883" s="251">
        <v>505938</v>
      </c>
      <c r="H1883" s="251">
        <v>4779005</v>
      </c>
      <c r="I1883" s="184" t="e">
        <f>VLOOKUP(LEFT(C1883,6),#REF!,3,0)</f>
        <v>#REF!</v>
      </c>
    </row>
    <row r="1884" spans="1:9" ht="13.2" x14ac:dyDescent="0.25">
      <c r="A1884" s="176">
        <f t="shared" si="32"/>
        <v>4805711.3989365818</v>
      </c>
      <c r="B1884" s="251" t="s">
        <v>1003</v>
      </c>
      <c r="C1884" s="257" t="s">
        <v>713</v>
      </c>
      <c r="D1884" s="251" t="s">
        <v>763</v>
      </c>
      <c r="E1884" s="251" t="s">
        <v>764</v>
      </c>
      <c r="F1884" s="251" t="s">
        <v>268</v>
      </c>
      <c r="G1884" s="251">
        <v>505938</v>
      </c>
      <c r="H1884" s="251">
        <v>4779005</v>
      </c>
      <c r="I1884" s="184" t="e">
        <f>VLOOKUP(LEFT(C1884,6),#REF!,3,0)</f>
        <v>#REF!</v>
      </c>
    </row>
    <row r="1885" spans="1:9" ht="13.2" x14ac:dyDescent="0.25">
      <c r="A1885" s="176">
        <f t="shared" si="32"/>
        <v>4805711.3989365818</v>
      </c>
      <c r="B1885" s="251" t="s">
        <v>1003</v>
      </c>
      <c r="C1885" s="257" t="s">
        <v>360</v>
      </c>
      <c r="D1885" s="251" t="s">
        <v>763</v>
      </c>
      <c r="E1885" s="251" t="s">
        <v>764</v>
      </c>
      <c r="F1885" s="251" t="s">
        <v>268</v>
      </c>
      <c r="G1885" s="251">
        <v>505938</v>
      </c>
      <c r="H1885" s="251">
        <v>4779005</v>
      </c>
      <c r="I1885" s="184" t="e">
        <f>VLOOKUP(LEFT(C1885,6),#REF!,3,0)</f>
        <v>#REF!</v>
      </c>
    </row>
    <row r="1886" spans="1:9" ht="13.2" x14ac:dyDescent="0.25">
      <c r="A1886" s="176">
        <f t="shared" si="32"/>
        <v>4805711.3989365818</v>
      </c>
      <c r="B1886" s="251" t="s">
        <v>1003</v>
      </c>
      <c r="C1886" s="257" t="s">
        <v>432</v>
      </c>
      <c r="D1886" s="251" t="s">
        <v>763</v>
      </c>
      <c r="E1886" s="251" t="s">
        <v>764</v>
      </c>
      <c r="F1886" s="251" t="s">
        <v>268</v>
      </c>
      <c r="G1886" s="251">
        <v>505938</v>
      </c>
      <c r="H1886" s="251">
        <v>4779005</v>
      </c>
      <c r="I1886" s="184" t="e">
        <f>VLOOKUP(LEFT(C1886,6),#REF!,3,0)</f>
        <v>#REF!</v>
      </c>
    </row>
    <row r="1887" spans="1:9" ht="13.2" x14ac:dyDescent="0.25">
      <c r="A1887" s="176">
        <f t="shared" si="32"/>
        <v>4805711.3989365818</v>
      </c>
      <c r="B1887" s="251" t="s">
        <v>1003</v>
      </c>
      <c r="C1887" s="257" t="s">
        <v>433</v>
      </c>
      <c r="D1887" s="251" t="s">
        <v>763</v>
      </c>
      <c r="E1887" s="251" t="s">
        <v>764</v>
      </c>
      <c r="F1887" s="251" t="s">
        <v>268</v>
      </c>
      <c r="G1887" s="251">
        <v>505938</v>
      </c>
      <c r="H1887" s="251">
        <v>4779005</v>
      </c>
      <c r="I1887" s="184" t="e">
        <f>VLOOKUP(LEFT(C1887,6),#REF!,3,0)</f>
        <v>#REF!</v>
      </c>
    </row>
    <row r="1888" spans="1:9" ht="13.2" x14ac:dyDescent="0.25">
      <c r="A1888" s="176">
        <f t="shared" si="32"/>
        <v>4805711.3989365818</v>
      </c>
      <c r="B1888" s="251" t="s">
        <v>1003</v>
      </c>
      <c r="C1888" s="257" t="s">
        <v>434</v>
      </c>
      <c r="D1888" s="251" t="s">
        <v>763</v>
      </c>
      <c r="E1888" s="251" t="s">
        <v>764</v>
      </c>
      <c r="F1888" s="251" t="s">
        <v>268</v>
      </c>
      <c r="G1888" s="251">
        <v>505938</v>
      </c>
      <c r="H1888" s="251">
        <v>4779005</v>
      </c>
      <c r="I1888" s="184" t="e">
        <f>VLOOKUP(LEFT(C1888,6),#REF!,3,0)</f>
        <v>#REF!</v>
      </c>
    </row>
    <row r="1889" spans="1:9" ht="13.2" x14ac:dyDescent="0.25">
      <c r="A1889" s="176">
        <f t="shared" si="32"/>
        <v>4805711.3989365818</v>
      </c>
      <c r="B1889" s="251" t="s">
        <v>1003</v>
      </c>
      <c r="C1889" s="257" t="s">
        <v>363</v>
      </c>
      <c r="D1889" s="251" t="s">
        <v>763</v>
      </c>
      <c r="E1889" s="251" t="s">
        <v>764</v>
      </c>
      <c r="F1889" s="251" t="s">
        <v>268</v>
      </c>
      <c r="G1889" s="251">
        <v>505938</v>
      </c>
      <c r="H1889" s="251">
        <v>4779005</v>
      </c>
      <c r="I1889" s="184" t="e">
        <f>VLOOKUP(LEFT(C1889,6),#REF!,3,0)</f>
        <v>#REF!</v>
      </c>
    </row>
    <row r="1890" spans="1:9" ht="13.2" x14ac:dyDescent="0.25">
      <c r="A1890" s="176">
        <f t="shared" si="32"/>
        <v>4805711.3989365818</v>
      </c>
      <c r="B1890" s="251" t="s">
        <v>1003</v>
      </c>
      <c r="C1890" s="257" t="s">
        <v>437</v>
      </c>
      <c r="D1890" s="251" t="s">
        <v>763</v>
      </c>
      <c r="E1890" s="251" t="s">
        <v>764</v>
      </c>
      <c r="F1890" s="251" t="s">
        <v>268</v>
      </c>
      <c r="G1890" s="251">
        <v>505938</v>
      </c>
      <c r="H1890" s="251">
        <v>4779005</v>
      </c>
      <c r="I1890" s="184" t="e">
        <f>VLOOKUP(LEFT(C1890,6),#REF!,3,0)</f>
        <v>#REF!</v>
      </c>
    </row>
    <row r="1891" spans="1:9" ht="13.2" x14ac:dyDescent="0.25">
      <c r="A1891" s="176">
        <f t="shared" si="32"/>
        <v>4805711.3989365818</v>
      </c>
      <c r="B1891" s="251" t="s">
        <v>1003</v>
      </c>
      <c r="C1891" s="257" t="s">
        <v>364</v>
      </c>
      <c r="D1891" s="251" t="s">
        <v>763</v>
      </c>
      <c r="E1891" s="251" t="s">
        <v>764</v>
      </c>
      <c r="F1891" s="251" t="s">
        <v>268</v>
      </c>
      <c r="G1891" s="251">
        <v>505938</v>
      </c>
      <c r="H1891" s="251">
        <v>4779005</v>
      </c>
      <c r="I1891" s="184" t="e">
        <f>VLOOKUP(LEFT(C1891,6),#REF!,3,0)</f>
        <v>#REF!</v>
      </c>
    </row>
    <row r="1892" spans="1:9" ht="13.2" x14ac:dyDescent="0.25">
      <c r="A1892" s="176">
        <f t="shared" si="32"/>
        <v>4805711.3989365818</v>
      </c>
      <c r="B1892" s="251" t="s">
        <v>1003</v>
      </c>
      <c r="C1892" s="257" t="s">
        <v>393</v>
      </c>
      <c r="D1892" s="251" t="s">
        <v>763</v>
      </c>
      <c r="E1892" s="251" t="s">
        <v>764</v>
      </c>
      <c r="F1892" s="251" t="s">
        <v>268</v>
      </c>
      <c r="G1892" s="251">
        <v>505938</v>
      </c>
      <c r="H1892" s="251">
        <v>4779005</v>
      </c>
      <c r="I1892" s="184" t="e">
        <f>VLOOKUP(LEFT(C1892,6),#REF!,3,0)</f>
        <v>#REF!</v>
      </c>
    </row>
    <row r="1893" spans="1:9" ht="13.2" x14ac:dyDescent="0.25">
      <c r="A1893" s="176">
        <f t="shared" si="32"/>
        <v>4805711.3989365818</v>
      </c>
      <c r="B1893" s="251" t="s">
        <v>1003</v>
      </c>
      <c r="C1893" s="257" t="s">
        <v>394</v>
      </c>
      <c r="D1893" s="251" t="s">
        <v>763</v>
      </c>
      <c r="E1893" s="251" t="s">
        <v>764</v>
      </c>
      <c r="F1893" s="251" t="s">
        <v>268</v>
      </c>
      <c r="G1893" s="251">
        <v>505938</v>
      </c>
      <c r="H1893" s="251">
        <v>4779005</v>
      </c>
      <c r="I1893" s="184" t="e">
        <f>VLOOKUP(LEFT(C1893,6),#REF!,3,0)</f>
        <v>#REF!</v>
      </c>
    </row>
    <row r="1894" spans="1:9" ht="13.2" x14ac:dyDescent="0.25">
      <c r="A1894" s="176">
        <f t="shared" si="32"/>
        <v>4805711.3989365818</v>
      </c>
      <c r="B1894" s="251" t="s">
        <v>1004</v>
      </c>
      <c r="C1894" s="257" t="s">
        <v>399</v>
      </c>
      <c r="D1894" s="251" t="s">
        <v>763</v>
      </c>
      <c r="E1894" s="251" t="s">
        <v>764</v>
      </c>
      <c r="F1894" s="251" t="s">
        <v>268</v>
      </c>
      <c r="G1894" s="251">
        <v>505938</v>
      </c>
      <c r="H1894" s="251">
        <v>4779005</v>
      </c>
      <c r="I1894" s="184" t="e">
        <f>VLOOKUP(LEFT(C1894,6),#REF!,3,0)</f>
        <v>#REF!</v>
      </c>
    </row>
    <row r="1895" spans="1:9" ht="13.2" x14ac:dyDescent="0.25">
      <c r="A1895" s="176">
        <f t="shared" si="32"/>
        <v>4805711.3989365818</v>
      </c>
      <c r="B1895" s="251" t="s">
        <v>1004</v>
      </c>
      <c r="C1895" s="257" t="s">
        <v>418</v>
      </c>
      <c r="D1895" s="251" t="s">
        <v>763</v>
      </c>
      <c r="E1895" s="251" t="s">
        <v>764</v>
      </c>
      <c r="F1895" s="251" t="s">
        <v>268</v>
      </c>
      <c r="G1895" s="251">
        <v>505938</v>
      </c>
      <c r="H1895" s="251">
        <v>4779005</v>
      </c>
      <c r="I1895" s="184" t="e">
        <f>VLOOKUP(LEFT(C1895,6),#REF!,3,0)</f>
        <v>#REF!</v>
      </c>
    </row>
    <row r="1896" spans="1:9" ht="13.2" x14ac:dyDescent="0.25">
      <c r="A1896" s="176">
        <f t="shared" si="32"/>
        <v>4805711.3989365818</v>
      </c>
      <c r="B1896" s="251" t="s">
        <v>1004</v>
      </c>
      <c r="C1896" s="257" t="s">
        <v>420</v>
      </c>
      <c r="D1896" s="251" t="s">
        <v>763</v>
      </c>
      <c r="E1896" s="251" t="s">
        <v>764</v>
      </c>
      <c r="F1896" s="251" t="s">
        <v>268</v>
      </c>
      <c r="G1896" s="251">
        <v>505938</v>
      </c>
      <c r="H1896" s="251">
        <v>4779005</v>
      </c>
      <c r="I1896" s="184" t="e">
        <f>VLOOKUP(LEFT(C1896,6),#REF!,3,0)</f>
        <v>#REF!</v>
      </c>
    </row>
    <row r="1897" spans="1:9" ht="13.2" x14ac:dyDescent="0.25">
      <c r="A1897" s="176">
        <f t="shared" si="32"/>
        <v>4805711.3989365818</v>
      </c>
      <c r="B1897" s="251" t="s">
        <v>1004</v>
      </c>
      <c r="C1897" s="257" t="s">
        <v>431</v>
      </c>
      <c r="D1897" s="251" t="s">
        <v>763</v>
      </c>
      <c r="E1897" s="251" t="s">
        <v>764</v>
      </c>
      <c r="F1897" s="251" t="s">
        <v>268</v>
      </c>
      <c r="G1897" s="251">
        <v>505938</v>
      </c>
      <c r="H1897" s="251">
        <v>4779005</v>
      </c>
      <c r="I1897" s="184" t="e">
        <f>VLOOKUP(LEFT(C1897,6),#REF!,3,0)</f>
        <v>#REF!</v>
      </c>
    </row>
    <row r="1898" spans="1:9" ht="13.2" x14ac:dyDescent="0.25">
      <c r="A1898" s="176">
        <f t="shared" si="32"/>
        <v>4805711.3989365818</v>
      </c>
      <c r="B1898" s="251" t="s">
        <v>1004</v>
      </c>
      <c r="C1898" s="257" t="s">
        <v>713</v>
      </c>
      <c r="D1898" s="251" t="s">
        <v>763</v>
      </c>
      <c r="E1898" s="251" t="s">
        <v>764</v>
      </c>
      <c r="F1898" s="251" t="s">
        <v>268</v>
      </c>
      <c r="G1898" s="251">
        <v>505938</v>
      </c>
      <c r="H1898" s="251">
        <v>4779005</v>
      </c>
      <c r="I1898" s="184" t="e">
        <f>VLOOKUP(LEFT(C1898,6),#REF!,3,0)</f>
        <v>#REF!</v>
      </c>
    </row>
    <row r="1899" spans="1:9" ht="13.2" x14ac:dyDescent="0.25">
      <c r="A1899" s="176">
        <f t="shared" si="32"/>
        <v>4805711.3989365818</v>
      </c>
      <c r="B1899" s="251" t="s">
        <v>1004</v>
      </c>
      <c r="C1899" s="257" t="s">
        <v>360</v>
      </c>
      <c r="D1899" s="251" t="s">
        <v>763</v>
      </c>
      <c r="E1899" s="251" t="s">
        <v>764</v>
      </c>
      <c r="F1899" s="251" t="s">
        <v>268</v>
      </c>
      <c r="G1899" s="251">
        <v>505938</v>
      </c>
      <c r="H1899" s="251">
        <v>4779005</v>
      </c>
      <c r="I1899" s="184" t="e">
        <f>VLOOKUP(LEFT(C1899,6),#REF!,3,0)</f>
        <v>#REF!</v>
      </c>
    </row>
    <row r="1900" spans="1:9" ht="13.2" x14ac:dyDescent="0.25">
      <c r="A1900" s="176">
        <f t="shared" si="32"/>
        <v>4805711.3989365818</v>
      </c>
      <c r="B1900" s="251" t="s">
        <v>1004</v>
      </c>
      <c r="C1900" s="257" t="s">
        <v>432</v>
      </c>
      <c r="D1900" s="251" t="s">
        <v>763</v>
      </c>
      <c r="E1900" s="251" t="s">
        <v>764</v>
      </c>
      <c r="F1900" s="251" t="s">
        <v>268</v>
      </c>
      <c r="G1900" s="251">
        <v>505938</v>
      </c>
      <c r="H1900" s="251">
        <v>4779005</v>
      </c>
      <c r="I1900" s="184" t="e">
        <f>VLOOKUP(LEFT(C1900,6),#REF!,3,0)</f>
        <v>#REF!</v>
      </c>
    </row>
    <row r="1901" spans="1:9" ht="13.2" x14ac:dyDescent="0.25">
      <c r="A1901" s="176">
        <f t="shared" si="32"/>
        <v>4805711.3989365818</v>
      </c>
      <c r="B1901" s="251" t="s">
        <v>1004</v>
      </c>
      <c r="C1901" s="257" t="s">
        <v>433</v>
      </c>
      <c r="D1901" s="251" t="s">
        <v>763</v>
      </c>
      <c r="E1901" s="251" t="s">
        <v>764</v>
      </c>
      <c r="F1901" s="251" t="s">
        <v>268</v>
      </c>
      <c r="G1901" s="251">
        <v>505938</v>
      </c>
      <c r="H1901" s="251">
        <v>4779005</v>
      </c>
      <c r="I1901" s="184" t="e">
        <f>VLOOKUP(LEFT(C1901,6),#REF!,3,0)</f>
        <v>#REF!</v>
      </c>
    </row>
    <row r="1902" spans="1:9" ht="13.2" x14ac:dyDescent="0.25">
      <c r="A1902" s="176">
        <f t="shared" si="32"/>
        <v>4805711.3989365818</v>
      </c>
      <c r="B1902" s="251" t="s">
        <v>1004</v>
      </c>
      <c r="C1902" s="257" t="s">
        <v>434</v>
      </c>
      <c r="D1902" s="251" t="s">
        <v>763</v>
      </c>
      <c r="E1902" s="251" t="s">
        <v>764</v>
      </c>
      <c r="F1902" s="251" t="s">
        <v>268</v>
      </c>
      <c r="G1902" s="251">
        <v>505938</v>
      </c>
      <c r="H1902" s="251">
        <v>4779005</v>
      </c>
      <c r="I1902" s="184" t="e">
        <f>VLOOKUP(LEFT(C1902,6),#REF!,3,0)</f>
        <v>#REF!</v>
      </c>
    </row>
    <row r="1903" spans="1:9" ht="13.2" x14ac:dyDescent="0.25">
      <c r="A1903" s="176">
        <f t="shared" si="32"/>
        <v>4805711.3989365818</v>
      </c>
      <c r="B1903" s="251" t="s">
        <v>1004</v>
      </c>
      <c r="C1903" s="257" t="s">
        <v>363</v>
      </c>
      <c r="D1903" s="251" t="s">
        <v>763</v>
      </c>
      <c r="E1903" s="251" t="s">
        <v>764</v>
      </c>
      <c r="F1903" s="251" t="s">
        <v>268</v>
      </c>
      <c r="G1903" s="251">
        <v>505938</v>
      </c>
      <c r="H1903" s="251">
        <v>4779005</v>
      </c>
      <c r="I1903" s="184" t="e">
        <f>VLOOKUP(LEFT(C1903,6),#REF!,3,0)</f>
        <v>#REF!</v>
      </c>
    </row>
    <row r="1904" spans="1:9" ht="13.2" x14ac:dyDescent="0.25">
      <c r="A1904" s="176">
        <f t="shared" si="32"/>
        <v>4805711.3989365818</v>
      </c>
      <c r="B1904" s="251" t="s">
        <v>1004</v>
      </c>
      <c r="C1904" s="257" t="s">
        <v>437</v>
      </c>
      <c r="D1904" s="251" t="s">
        <v>763</v>
      </c>
      <c r="E1904" s="251" t="s">
        <v>764</v>
      </c>
      <c r="F1904" s="251" t="s">
        <v>268</v>
      </c>
      <c r="G1904" s="251">
        <v>505938</v>
      </c>
      <c r="H1904" s="251">
        <v>4779005</v>
      </c>
      <c r="I1904" s="184" t="e">
        <f>VLOOKUP(LEFT(C1904,6),#REF!,3,0)</f>
        <v>#REF!</v>
      </c>
    </row>
    <row r="1905" spans="1:9" ht="13.2" x14ac:dyDescent="0.25">
      <c r="A1905" s="176">
        <f t="shared" si="32"/>
        <v>4805711.3989365818</v>
      </c>
      <c r="B1905" s="251" t="s">
        <v>1004</v>
      </c>
      <c r="C1905" s="257" t="s">
        <v>364</v>
      </c>
      <c r="D1905" s="251" t="s">
        <v>763</v>
      </c>
      <c r="E1905" s="251" t="s">
        <v>764</v>
      </c>
      <c r="F1905" s="251" t="s">
        <v>268</v>
      </c>
      <c r="G1905" s="251">
        <v>505938</v>
      </c>
      <c r="H1905" s="251">
        <v>4779005</v>
      </c>
      <c r="I1905" s="184" t="e">
        <f>VLOOKUP(LEFT(C1905,6),#REF!,3,0)</f>
        <v>#REF!</v>
      </c>
    </row>
    <row r="1906" spans="1:9" ht="13.2" x14ac:dyDescent="0.25">
      <c r="A1906" s="176">
        <f t="shared" si="32"/>
        <v>4805711.3989365818</v>
      </c>
      <c r="B1906" s="251" t="s">
        <v>1004</v>
      </c>
      <c r="C1906" s="257" t="s">
        <v>393</v>
      </c>
      <c r="D1906" s="251" t="s">
        <v>763</v>
      </c>
      <c r="E1906" s="251" t="s">
        <v>764</v>
      </c>
      <c r="F1906" s="251" t="s">
        <v>268</v>
      </c>
      <c r="G1906" s="251">
        <v>505938</v>
      </c>
      <c r="H1906" s="251">
        <v>4779005</v>
      </c>
      <c r="I1906" s="184" t="e">
        <f>VLOOKUP(LEFT(C1906,6),#REF!,3,0)</f>
        <v>#REF!</v>
      </c>
    </row>
    <row r="1907" spans="1:9" ht="13.2" x14ac:dyDescent="0.25">
      <c r="A1907" s="176">
        <f t="shared" si="32"/>
        <v>4805711.3989365818</v>
      </c>
      <c r="B1907" s="251" t="s">
        <v>1004</v>
      </c>
      <c r="C1907" s="257" t="s">
        <v>394</v>
      </c>
      <c r="D1907" s="251" t="s">
        <v>763</v>
      </c>
      <c r="E1907" s="251" t="s">
        <v>764</v>
      </c>
      <c r="F1907" s="251" t="s">
        <v>268</v>
      </c>
      <c r="G1907" s="251">
        <v>505938</v>
      </c>
      <c r="H1907" s="251">
        <v>4779005</v>
      </c>
      <c r="I1907" s="184" t="e">
        <f>VLOOKUP(LEFT(C1907,6),#REF!,3,0)</f>
        <v>#REF!</v>
      </c>
    </row>
    <row r="1908" spans="1:9" ht="13.2" x14ac:dyDescent="0.25">
      <c r="A1908" s="176">
        <f t="shared" si="32"/>
        <v>4805711.3989365818</v>
      </c>
      <c r="B1908" s="251" t="s">
        <v>1004</v>
      </c>
      <c r="C1908" s="257" t="s">
        <v>220</v>
      </c>
      <c r="D1908" s="251" t="s">
        <v>763</v>
      </c>
      <c r="E1908" s="251" t="s">
        <v>764</v>
      </c>
      <c r="F1908" s="251" t="s">
        <v>268</v>
      </c>
      <c r="G1908" s="251">
        <v>505938</v>
      </c>
      <c r="H1908" s="251">
        <v>4779005</v>
      </c>
      <c r="I1908" s="184" t="e">
        <f>VLOOKUP(LEFT(C1908,6),#REF!,3,0)</f>
        <v>#REF!</v>
      </c>
    </row>
    <row r="1909" spans="1:9" ht="13.2" x14ac:dyDescent="0.25">
      <c r="A1909" s="176">
        <f t="shared" si="32"/>
        <v>4805711.3989365818</v>
      </c>
      <c r="B1909" s="251" t="s">
        <v>1004</v>
      </c>
      <c r="C1909" s="257" t="s">
        <v>221</v>
      </c>
      <c r="D1909" s="251" t="s">
        <v>763</v>
      </c>
      <c r="E1909" s="251" t="s">
        <v>764</v>
      </c>
      <c r="F1909" s="251" t="s">
        <v>268</v>
      </c>
      <c r="G1909" s="251">
        <v>505938</v>
      </c>
      <c r="H1909" s="251">
        <v>4779005</v>
      </c>
      <c r="I1909" s="184" t="e">
        <f>VLOOKUP(LEFT(C1909,6),#REF!,3,0)</f>
        <v>#REF!</v>
      </c>
    </row>
    <row r="1910" spans="1:9" ht="13.2" x14ac:dyDescent="0.25">
      <c r="A1910" s="176">
        <f t="shared" si="32"/>
        <v>4805711.3989365818</v>
      </c>
      <c r="B1910" s="251" t="s">
        <v>1004</v>
      </c>
      <c r="C1910" s="257" t="s">
        <v>222</v>
      </c>
      <c r="D1910" s="251" t="s">
        <v>763</v>
      </c>
      <c r="E1910" s="251" t="s">
        <v>764</v>
      </c>
      <c r="F1910" s="251" t="s">
        <v>268</v>
      </c>
      <c r="G1910" s="251">
        <v>505938</v>
      </c>
      <c r="H1910" s="251">
        <v>4779005</v>
      </c>
      <c r="I1910" s="184" t="e">
        <f>VLOOKUP(LEFT(C1910,6),#REF!,3,0)</f>
        <v>#REF!</v>
      </c>
    </row>
    <row r="1911" spans="1:9" ht="13.2" x14ac:dyDescent="0.25">
      <c r="A1911" s="176">
        <f t="shared" si="32"/>
        <v>4805711.3989365818</v>
      </c>
      <c r="B1911" s="251" t="s">
        <v>1004</v>
      </c>
      <c r="C1911" s="257" t="s">
        <v>223</v>
      </c>
      <c r="D1911" s="251" t="s">
        <v>763</v>
      </c>
      <c r="E1911" s="251" t="s">
        <v>764</v>
      </c>
      <c r="F1911" s="251" t="s">
        <v>268</v>
      </c>
      <c r="G1911" s="251">
        <v>505938</v>
      </c>
      <c r="H1911" s="251">
        <v>4779005</v>
      </c>
      <c r="I1911" s="184" t="e">
        <f>VLOOKUP(LEFT(C1911,6),#REF!,3,0)</f>
        <v>#REF!</v>
      </c>
    </row>
    <row r="1912" spans="1:9" ht="13.2" x14ac:dyDescent="0.25">
      <c r="A1912" s="176">
        <f t="shared" si="32"/>
        <v>4805711.3989365818</v>
      </c>
      <c r="B1912" s="251" t="s">
        <v>1004</v>
      </c>
      <c r="C1912" s="257" t="s">
        <v>224</v>
      </c>
      <c r="D1912" s="251" t="s">
        <v>763</v>
      </c>
      <c r="E1912" s="251" t="s">
        <v>764</v>
      </c>
      <c r="F1912" s="251" t="s">
        <v>268</v>
      </c>
      <c r="G1912" s="251">
        <v>505938</v>
      </c>
      <c r="H1912" s="251">
        <v>4779005</v>
      </c>
      <c r="I1912" s="184" t="e">
        <f>VLOOKUP(LEFT(C1912,6),#REF!,3,0)</f>
        <v>#REF!</v>
      </c>
    </row>
    <row r="1913" spans="1:9" ht="13.2" x14ac:dyDescent="0.25">
      <c r="A1913" s="176">
        <f t="shared" si="32"/>
        <v>4805711.3989365818</v>
      </c>
      <c r="B1913" s="251" t="s">
        <v>1004</v>
      </c>
      <c r="C1913" s="257" t="s">
        <v>225</v>
      </c>
      <c r="D1913" s="251" t="s">
        <v>763</v>
      </c>
      <c r="E1913" s="251" t="s">
        <v>764</v>
      </c>
      <c r="F1913" s="251" t="s">
        <v>268</v>
      </c>
      <c r="G1913" s="251">
        <v>505938</v>
      </c>
      <c r="H1913" s="251">
        <v>4779005</v>
      </c>
      <c r="I1913" s="184" t="e">
        <f>VLOOKUP(LEFT(C1913,6),#REF!,3,0)</f>
        <v>#REF!</v>
      </c>
    </row>
    <row r="1914" spans="1:9" ht="13.2" x14ac:dyDescent="0.25">
      <c r="A1914" s="176">
        <f t="shared" si="32"/>
        <v>4805711.3989365818</v>
      </c>
      <c r="B1914" s="251" t="s">
        <v>1004</v>
      </c>
      <c r="C1914" s="257" t="s">
        <v>226</v>
      </c>
      <c r="D1914" s="251" t="s">
        <v>763</v>
      </c>
      <c r="E1914" s="251" t="s">
        <v>764</v>
      </c>
      <c r="F1914" s="251" t="s">
        <v>268</v>
      </c>
      <c r="G1914" s="251">
        <v>505938</v>
      </c>
      <c r="H1914" s="251">
        <v>4779005</v>
      </c>
      <c r="I1914" s="184" t="e">
        <f>VLOOKUP(LEFT(C1914,6),#REF!,3,0)</f>
        <v>#REF!</v>
      </c>
    </row>
    <row r="1915" spans="1:9" ht="13.2" x14ac:dyDescent="0.25">
      <c r="A1915" s="176">
        <f t="shared" si="32"/>
        <v>4805711.3989365818</v>
      </c>
      <c r="B1915" s="251" t="s">
        <v>1004</v>
      </c>
      <c r="C1915" s="257" t="s">
        <v>390</v>
      </c>
      <c r="D1915" s="251" t="s">
        <v>763</v>
      </c>
      <c r="E1915" s="251" t="s">
        <v>764</v>
      </c>
      <c r="F1915" s="251" t="s">
        <v>268</v>
      </c>
      <c r="G1915" s="251">
        <v>505938</v>
      </c>
      <c r="H1915" s="251">
        <v>4779005</v>
      </c>
      <c r="I1915" s="184" t="e">
        <f>VLOOKUP(LEFT(C1915,6),#REF!,3,0)</f>
        <v>#REF!</v>
      </c>
    </row>
    <row r="1916" spans="1:9" ht="13.2" x14ac:dyDescent="0.25">
      <c r="A1916" s="176">
        <f t="shared" si="32"/>
        <v>4805711.3989365818</v>
      </c>
      <c r="B1916" s="251" t="s">
        <v>1004</v>
      </c>
      <c r="C1916" s="257" t="s">
        <v>365</v>
      </c>
      <c r="D1916" s="251" t="s">
        <v>763</v>
      </c>
      <c r="E1916" s="251" t="s">
        <v>764</v>
      </c>
      <c r="F1916" s="251" t="s">
        <v>268</v>
      </c>
      <c r="G1916" s="251">
        <v>505938</v>
      </c>
      <c r="H1916" s="251">
        <v>4779005</v>
      </c>
      <c r="I1916" s="184" t="e">
        <f>VLOOKUP(LEFT(C1916,6),#REF!,3,0)</f>
        <v>#REF!</v>
      </c>
    </row>
    <row r="1917" spans="1:9" ht="13.2" x14ac:dyDescent="0.25">
      <c r="A1917" s="176">
        <f t="shared" si="32"/>
        <v>4805711.3989365818</v>
      </c>
      <c r="B1917" s="251" t="s">
        <v>1004</v>
      </c>
      <c r="C1917" s="257" t="s">
        <v>366</v>
      </c>
      <c r="D1917" s="251" t="s">
        <v>763</v>
      </c>
      <c r="E1917" s="251" t="s">
        <v>764</v>
      </c>
      <c r="F1917" s="251" t="s">
        <v>268</v>
      </c>
      <c r="G1917" s="251">
        <v>505938</v>
      </c>
      <c r="H1917" s="251">
        <v>4779005</v>
      </c>
      <c r="I1917" s="184" t="e">
        <f>VLOOKUP(LEFT(C1917,6),#REF!,3,0)</f>
        <v>#REF!</v>
      </c>
    </row>
    <row r="1918" spans="1:9" ht="13.2" x14ac:dyDescent="0.25">
      <c r="A1918" s="176">
        <f t="shared" si="32"/>
        <v>4805711.3989365818</v>
      </c>
      <c r="B1918" s="251" t="s">
        <v>1004</v>
      </c>
      <c r="C1918" s="257" t="s">
        <v>380</v>
      </c>
      <c r="D1918" s="251" t="s">
        <v>763</v>
      </c>
      <c r="E1918" s="251" t="s">
        <v>764</v>
      </c>
      <c r="F1918" s="251" t="s">
        <v>268</v>
      </c>
      <c r="G1918" s="251">
        <v>505938</v>
      </c>
      <c r="H1918" s="251">
        <v>4779005</v>
      </c>
      <c r="I1918" s="184" t="e">
        <f>VLOOKUP(LEFT(C1918,6),#REF!,3,0)</f>
        <v>#REF!</v>
      </c>
    </row>
    <row r="1919" spans="1:9" ht="13.2" x14ac:dyDescent="0.25">
      <c r="A1919" s="176">
        <f t="shared" si="32"/>
        <v>4805711.3989365818</v>
      </c>
      <c r="B1919" s="251" t="s">
        <v>1004</v>
      </c>
      <c r="C1919" s="257" t="s">
        <v>381</v>
      </c>
      <c r="D1919" s="251" t="s">
        <v>763</v>
      </c>
      <c r="E1919" s="251" t="s">
        <v>764</v>
      </c>
      <c r="F1919" s="251" t="s">
        <v>268</v>
      </c>
      <c r="G1919" s="251">
        <v>505938</v>
      </c>
      <c r="H1919" s="251">
        <v>4779005</v>
      </c>
      <c r="I1919" s="184" t="e">
        <f>VLOOKUP(LEFT(C1919,6),#REF!,3,0)</f>
        <v>#REF!</v>
      </c>
    </row>
    <row r="1920" spans="1:9" ht="13.2" x14ac:dyDescent="0.25">
      <c r="A1920" s="176">
        <f t="shared" ref="A1920:A1983" si="33">SQRT((G1920-G$2)^2+(H1920-H$2)^2)</f>
        <v>4805711.3989365818</v>
      </c>
      <c r="B1920" s="251" t="s">
        <v>1004</v>
      </c>
      <c r="C1920" s="257" t="s">
        <v>367</v>
      </c>
      <c r="D1920" s="251" t="s">
        <v>763</v>
      </c>
      <c r="E1920" s="251" t="s">
        <v>764</v>
      </c>
      <c r="F1920" s="251" t="s">
        <v>268</v>
      </c>
      <c r="G1920" s="251">
        <v>505938</v>
      </c>
      <c r="H1920" s="251">
        <v>4779005</v>
      </c>
      <c r="I1920" s="184" t="e">
        <f>VLOOKUP(LEFT(C1920,6),#REF!,3,0)</f>
        <v>#REF!</v>
      </c>
    </row>
    <row r="1921" spans="1:9" ht="13.2" x14ac:dyDescent="0.25">
      <c r="A1921" s="176">
        <f t="shared" si="33"/>
        <v>4818797.0947747948</v>
      </c>
      <c r="B1921" s="251" t="s">
        <v>1005</v>
      </c>
      <c r="C1921" s="257" t="s">
        <v>399</v>
      </c>
      <c r="D1921" s="251" t="s">
        <v>765</v>
      </c>
      <c r="E1921" s="251" t="s">
        <v>290</v>
      </c>
      <c r="F1921" s="251" t="s">
        <v>268</v>
      </c>
      <c r="G1921" s="251">
        <v>511089</v>
      </c>
      <c r="H1921" s="250">
        <v>4791617</v>
      </c>
      <c r="I1921" s="184" t="e">
        <f>VLOOKUP(LEFT(C1921,6),#REF!,3,0)</f>
        <v>#REF!</v>
      </c>
    </row>
    <row r="1922" spans="1:9" ht="13.2" x14ac:dyDescent="0.25">
      <c r="A1922" s="176">
        <f t="shared" si="33"/>
        <v>4818797.0947747948</v>
      </c>
      <c r="B1922" s="251" t="s">
        <v>1005</v>
      </c>
      <c r="C1922" s="257" t="s">
        <v>360</v>
      </c>
      <c r="D1922" s="251" t="s">
        <v>765</v>
      </c>
      <c r="E1922" s="251" t="s">
        <v>290</v>
      </c>
      <c r="F1922" s="251" t="s">
        <v>268</v>
      </c>
      <c r="G1922" s="251">
        <v>511089</v>
      </c>
      <c r="H1922" s="250">
        <v>4791617</v>
      </c>
      <c r="I1922" s="184" t="e">
        <f>VLOOKUP(LEFT(C1922,6),#REF!,3,0)</f>
        <v>#REF!</v>
      </c>
    </row>
    <row r="1923" spans="1:9" ht="13.2" x14ac:dyDescent="0.25">
      <c r="A1923" s="176">
        <f t="shared" si="33"/>
        <v>4818797.0947747948</v>
      </c>
      <c r="B1923" s="251" t="s">
        <v>1005</v>
      </c>
      <c r="C1923" s="257" t="s">
        <v>432</v>
      </c>
      <c r="D1923" s="251" t="s">
        <v>765</v>
      </c>
      <c r="E1923" s="251" t="s">
        <v>290</v>
      </c>
      <c r="F1923" s="251" t="s">
        <v>268</v>
      </c>
      <c r="G1923" s="251">
        <v>511089</v>
      </c>
      <c r="H1923" s="250">
        <v>4791617</v>
      </c>
      <c r="I1923" s="184" t="e">
        <f>VLOOKUP(LEFT(C1923,6),#REF!,3,0)</f>
        <v>#REF!</v>
      </c>
    </row>
    <row r="1924" spans="1:9" ht="13.2" x14ac:dyDescent="0.25">
      <c r="A1924" s="176">
        <f t="shared" si="33"/>
        <v>4818797.0947747948</v>
      </c>
      <c r="B1924" s="251" t="s">
        <v>1005</v>
      </c>
      <c r="C1924" s="257" t="s">
        <v>433</v>
      </c>
      <c r="D1924" s="251" t="s">
        <v>765</v>
      </c>
      <c r="E1924" s="251" t="s">
        <v>290</v>
      </c>
      <c r="F1924" s="251" t="s">
        <v>268</v>
      </c>
      <c r="G1924" s="251">
        <v>511089</v>
      </c>
      <c r="H1924" s="250">
        <v>4791617</v>
      </c>
      <c r="I1924" s="184" t="e">
        <f>VLOOKUP(LEFT(C1924,6),#REF!,3,0)</f>
        <v>#REF!</v>
      </c>
    </row>
    <row r="1925" spans="1:9" ht="13.2" x14ac:dyDescent="0.25">
      <c r="A1925" s="176">
        <f t="shared" si="33"/>
        <v>4818797.0947747948</v>
      </c>
      <c r="B1925" s="251" t="s">
        <v>1005</v>
      </c>
      <c r="C1925" s="257" t="s">
        <v>434</v>
      </c>
      <c r="D1925" s="251" t="s">
        <v>765</v>
      </c>
      <c r="E1925" s="251" t="s">
        <v>290</v>
      </c>
      <c r="F1925" s="251" t="s">
        <v>268</v>
      </c>
      <c r="G1925" s="251">
        <v>511089</v>
      </c>
      <c r="H1925" s="250">
        <v>4791617</v>
      </c>
      <c r="I1925" s="184" t="e">
        <f>VLOOKUP(LEFT(C1925,6),#REF!,3,0)</f>
        <v>#REF!</v>
      </c>
    </row>
    <row r="1926" spans="1:9" ht="13.2" x14ac:dyDescent="0.25">
      <c r="A1926" s="176">
        <f t="shared" si="33"/>
        <v>4818797.0947747948</v>
      </c>
      <c r="B1926" s="251" t="s">
        <v>1005</v>
      </c>
      <c r="C1926" s="257" t="s">
        <v>437</v>
      </c>
      <c r="D1926" s="251" t="s">
        <v>765</v>
      </c>
      <c r="E1926" s="251" t="s">
        <v>290</v>
      </c>
      <c r="F1926" s="251" t="s">
        <v>268</v>
      </c>
      <c r="G1926" s="251">
        <v>511089</v>
      </c>
      <c r="H1926" s="250">
        <v>4791617</v>
      </c>
      <c r="I1926" s="184" t="e">
        <f>VLOOKUP(LEFT(C1926,6),#REF!,3,0)</f>
        <v>#REF!</v>
      </c>
    </row>
    <row r="1927" spans="1:9" ht="13.2" x14ac:dyDescent="0.25">
      <c r="A1927" s="176">
        <f t="shared" si="33"/>
        <v>4818797.0947747948</v>
      </c>
      <c r="B1927" s="251" t="s">
        <v>1005</v>
      </c>
      <c r="C1927" s="257" t="s">
        <v>364</v>
      </c>
      <c r="D1927" s="251" t="s">
        <v>765</v>
      </c>
      <c r="E1927" s="251" t="s">
        <v>290</v>
      </c>
      <c r="F1927" s="251" t="s">
        <v>268</v>
      </c>
      <c r="G1927" s="251">
        <v>511089</v>
      </c>
      <c r="H1927" s="250">
        <v>4791617</v>
      </c>
      <c r="I1927" s="184" t="e">
        <f>VLOOKUP(LEFT(C1927,6),#REF!,3,0)</f>
        <v>#REF!</v>
      </c>
    </row>
    <row r="1928" spans="1:9" ht="13.2" x14ac:dyDescent="0.25">
      <c r="A1928" s="176">
        <f t="shared" si="33"/>
        <v>4818797.0947747948</v>
      </c>
      <c r="B1928" s="251" t="s">
        <v>1005</v>
      </c>
      <c r="C1928" s="257" t="s">
        <v>440</v>
      </c>
      <c r="D1928" s="251" t="s">
        <v>765</v>
      </c>
      <c r="E1928" s="251" t="s">
        <v>290</v>
      </c>
      <c r="F1928" s="251" t="s">
        <v>268</v>
      </c>
      <c r="G1928" s="251">
        <v>511089</v>
      </c>
      <c r="H1928" s="250">
        <v>4791617</v>
      </c>
      <c r="I1928" s="184" t="e">
        <f>VLOOKUP(LEFT(C1928,6),#REF!,3,0)</f>
        <v>#REF!</v>
      </c>
    </row>
    <row r="1929" spans="1:9" ht="13.2" x14ac:dyDescent="0.25">
      <c r="A1929" s="176">
        <f t="shared" si="33"/>
        <v>4818797.0947747948</v>
      </c>
      <c r="B1929" s="251" t="s">
        <v>1005</v>
      </c>
      <c r="C1929" s="257" t="s">
        <v>393</v>
      </c>
      <c r="D1929" s="251" t="s">
        <v>765</v>
      </c>
      <c r="E1929" s="251" t="s">
        <v>290</v>
      </c>
      <c r="F1929" s="251" t="s">
        <v>268</v>
      </c>
      <c r="G1929" s="251">
        <v>511089</v>
      </c>
      <c r="H1929" s="250">
        <v>4791617</v>
      </c>
      <c r="I1929" s="184" t="e">
        <f>VLOOKUP(LEFT(C1929,6),#REF!,3,0)</f>
        <v>#REF!</v>
      </c>
    </row>
    <row r="1930" spans="1:9" ht="13.2" x14ac:dyDescent="0.25">
      <c r="A1930" s="176">
        <f t="shared" si="33"/>
        <v>4818797.0947747948</v>
      </c>
      <c r="B1930" s="251" t="s">
        <v>1005</v>
      </c>
      <c r="C1930" s="257" t="s">
        <v>394</v>
      </c>
      <c r="D1930" s="251" t="s">
        <v>765</v>
      </c>
      <c r="E1930" s="251" t="s">
        <v>290</v>
      </c>
      <c r="F1930" s="251" t="s">
        <v>268</v>
      </c>
      <c r="G1930" s="251">
        <v>511089</v>
      </c>
      <c r="H1930" s="250">
        <v>4791617</v>
      </c>
      <c r="I1930" s="184" t="e">
        <f>VLOOKUP(LEFT(C1930,6),#REF!,3,0)</f>
        <v>#REF!</v>
      </c>
    </row>
    <row r="1931" spans="1:9" ht="13.2" x14ac:dyDescent="0.25">
      <c r="A1931" s="176">
        <f t="shared" si="33"/>
        <v>4818797.0947747948</v>
      </c>
      <c r="B1931" s="251" t="s">
        <v>1005</v>
      </c>
      <c r="C1931" s="257" t="s">
        <v>220</v>
      </c>
      <c r="D1931" s="251" t="s">
        <v>765</v>
      </c>
      <c r="E1931" s="251" t="s">
        <v>290</v>
      </c>
      <c r="F1931" s="251" t="s">
        <v>268</v>
      </c>
      <c r="G1931" s="251">
        <v>511089</v>
      </c>
      <c r="H1931" s="250">
        <v>4791617</v>
      </c>
      <c r="I1931" s="184" t="e">
        <f>VLOOKUP(LEFT(C1931,6),#REF!,3,0)</f>
        <v>#REF!</v>
      </c>
    </row>
    <row r="1932" spans="1:9" ht="13.2" x14ac:dyDescent="0.25">
      <c r="A1932" s="176">
        <f t="shared" si="33"/>
        <v>4818797.0947747948</v>
      </c>
      <c r="B1932" s="251" t="s">
        <v>1005</v>
      </c>
      <c r="C1932" s="257" t="s">
        <v>221</v>
      </c>
      <c r="D1932" s="251" t="s">
        <v>765</v>
      </c>
      <c r="E1932" s="251" t="s">
        <v>290</v>
      </c>
      <c r="F1932" s="251" t="s">
        <v>268</v>
      </c>
      <c r="G1932" s="251">
        <v>511089</v>
      </c>
      <c r="H1932" s="250">
        <v>4791617</v>
      </c>
      <c r="I1932" s="184" t="e">
        <f>VLOOKUP(LEFT(C1932,6),#REF!,3,0)</f>
        <v>#REF!</v>
      </c>
    </row>
    <row r="1933" spans="1:9" ht="13.2" x14ac:dyDescent="0.25">
      <c r="A1933" s="176">
        <f t="shared" si="33"/>
        <v>4818797.0947747948</v>
      </c>
      <c r="B1933" s="251" t="s">
        <v>1005</v>
      </c>
      <c r="C1933" s="257" t="s">
        <v>222</v>
      </c>
      <c r="D1933" s="251" t="s">
        <v>765</v>
      </c>
      <c r="E1933" s="251" t="s">
        <v>290</v>
      </c>
      <c r="F1933" s="251" t="s">
        <v>268</v>
      </c>
      <c r="G1933" s="251">
        <v>511089</v>
      </c>
      <c r="H1933" s="250">
        <v>4791617</v>
      </c>
      <c r="I1933" s="184" t="e">
        <f>VLOOKUP(LEFT(C1933,6),#REF!,3,0)</f>
        <v>#REF!</v>
      </c>
    </row>
    <row r="1934" spans="1:9" ht="13.2" x14ac:dyDescent="0.25">
      <c r="A1934" s="176">
        <f t="shared" si="33"/>
        <v>4818797.0947747948</v>
      </c>
      <c r="B1934" s="251" t="s">
        <v>1005</v>
      </c>
      <c r="C1934" s="257" t="s">
        <v>223</v>
      </c>
      <c r="D1934" s="251" t="s">
        <v>765</v>
      </c>
      <c r="E1934" s="251" t="s">
        <v>290</v>
      </c>
      <c r="F1934" s="251" t="s">
        <v>268</v>
      </c>
      <c r="G1934" s="251">
        <v>511089</v>
      </c>
      <c r="H1934" s="250">
        <v>4791617</v>
      </c>
      <c r="I1934" s="184" t="e">
        <f>VLOOKUP(LEFT(C1934,6),#REF!,3,0)</f>
        <v>#REF!</v>
      </c>
    </row>
    <row r="1935" spans="1:9" ht="13.2" x14ac:dyDescent="0.25">
      <c r="A1935" s="176">
        <f t="shared" si="33"/>
        <v>4818797.0947747948</v>
      </c>
      <c r="B1935" s="251" t="s">
        <v>1005</v>
      </c>
      <c r="C1935" s="257" t="s">
        <v>224</v>
      </c>
      <c r="D1935" s="251" t="s">
        <v>765</v>
      </c>
      <c r="E1935" s="251" t="s">
        <v>290</v>
      </c>
      <c r="F1935" s="251" t="s">
        <v>268</v>
      </c>
      <c r="G1935" s="251">
        <v>511089</v>
      </c>
      <c r="H1935" s="250">
        <v>4791617</v>
      </c>
      <c r="I1935" s="184" t="e">
        <f>VLOOKUP(LEFT(C1935,6),#REF!,3,0)</f>
        <v>#REF!</v>
      </c>
    </row>
    <row r="1936" spans="1:9" ht="13.2" x14ac:dyDescent="0.25">
      <c r="A1936" s="176">
        <f t="shared" si="33"/>
        <v>4818797.0947747948</v>
      </c>
      <c r="B1936" s="251" t="s">
        <v>1005</v>
      </c>
      <c r="C1936" s="257" t="s">
        <v>225</v>
      </c>
      <c r="D1936" s="251" t="s">
        <v>765</v>
      </c>
      <c r="E1936" s="251" t="s">
        <v>290</v>
      </c>
      <c r="F1936" s="251" t="s">
        <v>268</v>
      </c>
      <c r="G1936" s="251">
        <v>511089</v>
      </c>
      <c r="H1936" s="250">
        <v>4791617</v>
      </c>
      <c r="I1936" s="184" t="e">
        <f>VLOOKUP(LEFT(C1936,6),#REF!,3,0)</f>
        <v>#REF!</v>
      </c>
    </row>
    <row r="1937" spans="1:9" ht="13.2" x14ac:dyDescent="0.25">
      <c r="A1937" s="176">
        <f t="shared" si="33"/>
        <v>4818797.0947747948</v>
      </c>
      <c r="B1937" s="251" t="s">
        <v>1005</v>
      </c>
      <c r="C1937" s="257" t="s">
        <v>226</v>
      </c>
      <c r="D1937" s="251" t="s">
        <v>765</v>
      </c>
      <c r="E1937" s="251" t="s">
        <v>290</v>
      </c>
      <c r="F1937" s="251" t="s">
        <v>268</v>
      </c>
      <c r="G1937" s="251">
        <v>511089</v>
      </c>
      <c r="H1937" s="250">
        <v>4791617</v>
      </c>
      <c r="I1937" s="184" t="e">
        <f>VLOOKUP(LEFT(C1937,6),#REF!,3,0)</f>
        <v>#REF!</v>
      </c>
    </row>
    <row r="1938" spans="1:9" ht="13.2" x14ac:dyDescent="0.25">
      <c r="A1938" s="176">
        <f t="shared" si="33"/>
        <v>4818797.0947747948</v>
      </c>
      <c r="B1938" s="251" t="s">
        <v>1005</v>
      </c>
      <c r="C1938" s="257" t="s">
        <v>390</v>
      </c>
      <c r="D1938" s="251" t="s">
        <v>765</v>
      </c>
      <c r="E1938" s="251" t="s">
        <v>290</v>
      </c>
      <c r="F1938" s="251" t="s">
        <v>268</v>
      </c>
      <c r="G1938" s="251">
        <v>511089</v>
      </c>
      <c r="H1938" s="250">
        <v>4791617</v>
      </c>
      <c r="I1938" s="184" t="e">
        <f>VLOOKUP(LEFT(C1938,6),#REF!,3,0)</f>
        <v>#REF!</v>
      </c>
    </row>
    <row r="1939" spans="1:9" ht="13.2" x14ac:dyDescent="0.25">
      <c r="A1939" s="176">
        <f t="shared" si="33"/>
        <v>4818797.0947747948</v>
      </c>
      <c r="B1939" s="251" t="s">
        <v>1005</v>
      </c>
      <c r="C1939" s="257" t="s">
        <v>444</v>
      </c>
      <c r="D1939" s="251" t="s">
        <v>765</v>
      </c>
      <c r="E1939" s="251" t="s">
        <v>290</v>
      </c>
      <c r="F1939" s="251" t="s">
        <v>268</v>
      </c>
      <c r="G1939" s="251">
        <v>511089</v>
      </c>
      <c r="H1939" s="250">
        <v>4791617</v>
      </c>
      <c r="I1939" s="184" t="e">
        <f>VLOOKUP(LEFT(C1939,6),#REF!,3,0)</f>
        <v>#REF!</v>
      </c>
    </row>
    <row r="1940" spans="1:9" ht="13.2" x14ac:dyDescent="0.25">
      <c r="A1940" s="176">
        <f t="shared" si="33"/>
        <v>4818797.0947747948</v>
      </c>
      <c r="B1940" s="251" t="s">
        <v>1005</v>
      </c>
      <c r="C1940" s="257" t="s">
        <v>365</v>
      </c>
      <c r="D1940" s="251" t="s">
        <v>765</v>
      </c>
      <c r="E1940" s="251" t="s">
        <v>290</v>
      </c>
      <c r="F1940" s="251" t="s">
        <v>268</v>
      </c>
      <c r="G1940" s="251">
        <v>511089</v>
      </c>
      <c r="H1940" s="250">
        <v>4791617</v>
      </c>
      <c r="I1940" s="184" t="e">
        <f>VLOOKUP(LEFT(C1940,6),#REF!,3,0)</f>
        <v>#REF!</v>
      </c>
    </row>
    <row r="1941" spans="1:9" ht="13.2" x14ac:dyDescent="0.25">
      <c r="A1941" s="176">
        <f t="shared" si="33"/>
        <v>4818797.0947747948</v>
      </c>
      <c r="B1941" s="251" t="s">
        <v>1005</v>
      </c>
      <c r="C1941" s="257" t="s">
        <v>366</v>
      </c>
      <c r="D1941" s="251" t="s">
        <v>765</v>
      </c>
      <c r="E1941" s="251" t="s">
        <v>290</v>
      </c>
      <c r="F1941" s="251" t="s">
        <v>268</v>
      </c>
      <c r="G1941" s="251">
        <v>511089</v>
      </c>
      <c r="H1941" s="250">
        <v>4791617</v>
      </c>
      <c r="I1941" s="184" t="e">
        <f>VLOOKUP(LEFT(C1941,6),#REF!,3,0)</f>
        <v>#REF!</v>
      </c>
    </row>
    <row r="1942" spans="1:9" ht="13.2" x14ac:dyDescent="0.25">
      <c r="A1942" s="176">
        <f t="shared" si="33"/>
        <v>4818797.0947747948</v>
      </c>
      <c r="B1942" s="251" t="s">
        <v>1005</v>
      </c>
      <c r="C1942" s="257" t="s">
        <v>381</v>
      </c>
      <c r="D1942" s="251" t="s">
        <v>765</v>
      </c>
      <c r="E1942" s="251" t="s">
        <v>290</v>
      </c>
      <c r="F1942" s="251" t="s">
        <v>268</v>
      </c>
      <c r="G1942" s="251">
        <v>511089</v>
      </c>
      <c r="H1942" s="250">
        <v>4791617</v>
      </c>
      <c r="I1942" s="184" t="e">
        <f>VLOOKUP(LEFT(C1942,6),#REF!,3,0)</f>
        <v>#REF!</v>
      </c>
    </row>
    <row r="1943" spans="1:9" ht="13.2" x14ac:dyDescent="0.25">
      <c r="A1943" s="176">
        <f t="shared" si="33"/>
        <v>4818797.0947747948</v>
      </c>
      <c r="B1943" s="251" t="s">
        <v>1005</v>
      </c>
      <c r="C1943" s="257" t="s">
        <v>367</v>
      </c>
      <c r="D1943" s="251" t="s">
        <v>765</v>
      </c>
      <c r="E1943" s="251" t="s">
        <v>290</v>
      </c>
      <c r="F1943" s="251" t="s">
        <v>268</v>
      </c>
      <c r="G1943" s="251">
        <v>511089</v>
      </c>
      <c r="H1943" s="250">
        <v>4791617</v>
      </c>
      <c r="I1943" s="184" t="e">
        <f>VLOOKUP(LEFT(C1943,6),#REF!,3,0)</f>
        <v>#REF!</v>
      </c>
    </row>
    <row r="1944" spans="1:9" ht="13.2" x14ac:dyDescent="0.25">
      <c r="A1944" s="176">
        <f t="shared" si="33"/>
        <v>4812642.9334336659</v>
      </c>
      <c r="B1944" s="251" t="s">
        <v>1006</v>
      </c>
      <c r="C1944" s="257" t="s">
        <v>360</v>
      </c>
      <c r="D1944" s="251" t="s">
        <v>766</v>
      </c>
      <c r="E1944" s="251" t="s">
        <v>322</v>
      </c>
      <c r="F1944" s="251" t="s">
        <v>268</v>
      </c>
      <c r="G1944" s="251">
        <v>509052</v>
      </c>
      <c r="H1944" s="251">
        <v>4785645</v>
      </c>
      <c r="I1944" s="184" t="e">
        <f>VLOOKUP(LEFT(C1944,6),#REF!,3,0)</f>
        <v>#REF!</v>
      </c>
    </row>
    <row r="1945" spans="1:9" ht="13.2" x14ac:dyDescent="0.25">
      <c r="A1945" s="176">
        <f t="shared" si="33"/>
        <v>4812642.9334336659</v>
      </c>
      <c r="B1945" s="251" t="s">
        <v>1006</v>
      </c>
      <c r="C1945" s="257" t="s">
        <v>432</v>
      </c>
      <c r="D1945" s="251" t="s">
        <v>766</v>
      </c>
      <c r="E1945" s="251" t="s">
        <v>322</v>
      </c>
      <c r="F1945" s="251" t="s">
        <v>268</v>
      </c>
      <c r="G1945" s="251">
        <v>509052</v>
      </c>
      <c r="H1945" s="251">
        <v>4785645</v>
      </c>
      <c r="I1945" s="184" t="e">
        <f>VLOOKUP(LEFT(C1945,6),#REF!,3,0)</f>
        <v>#REF!</v>
      </c>
    </row>
    <row r="1946" spans="1:9" ht="13.2" x14ac:dyDescent="0.25">
      <c r="A1946" s="176">
        <f t="shared" si="33"/>
        <v>4812642.9334336659</v>
      </c>
      <c r="B1946" s="251" t="s">
        <v>1006</v>
      </c>
      <c r="C1946" s="257" t="s">
        <v>364</v>
      </c>
      <c r="D1946" s="251" t="s">
        <v>766</v>
      </c>
      <c r="E1946" s="251" t="s">
        <v>322</v>
      </c>
      <c r="F1946" s="251" t="s">
        <v>268</v>
      </c>
      <c r="G1946" s="251">
        <v>509052</v>
      </c>
      <c r="H1946" s="251">
        <v>4785645</v>
      </c>
      <c r="I1946" s="184" t="e">
        <f>VLOOKUP(LEFT(C1946,6),#REF!,3,0)</f>
        <v>#REF!</v>
      </c>
    </row>
    <row r="1947" spans="1:9" ht="13.2" x14ac:dyDescent="0.25">
      <c r="A1947" s="176">
        <f t="shared" si="33"/>
        <v>4812642.9334336659</v>
      </c>
      <c r="B1947" s="251" t="s">
        <v>1006</v>
      </c>
      <c r="C1947" s="257" t="s">
        <v>393</v>
      </c>
      <c r="D1947" s="251" t="s">
        <v>766</v>
      </c>
      <c r="E1947" s="251" t="s">
        <v>322</v>
      </c>
      <c r="F1947" s="251" t="s">
        <v>268</v>
      </c>
      <c r="G1947" s="251">
        <v>509052</v>
      </c>
      <c r="H1947" s="251">
        <v>4785645</v>
      </c>
      <c r="I1947" s="184" t="e">
        <f>VLOOKUP(LEFT(C1947,6),#REF!,3,0)</f>
        <v>#REF!</v>
      </c>
    </row>
    <row r="1948" spans="1:9" ht="13.2" x14ac:dyDescent="0.25">
      <c r="A1948" s="176">
        <f t="shared" si="33"/>
        <v>4812642.9334336659</v>
      </c>
      <c r="B1948" s="251" t="s">
        <v>1006</v>
      </c>
      <c r="C1948" s="257" t="s">
        <v>224</v>
      </c>
      <c r="D1948" s="251" t="s">
        <v>766</v>
      </c>
      <c r="E1948" s="251" t="s">
        <v>322</v>
      </c>
      <c r="F1948" s="251" t="s">
        <v>268</v>
      </c>
      <c r="G1948" s="251">
        <v>509052</v>
      </c>
      <c r="H1948" s="251">
        <v>4785645</v>
      </c>
      <c r="I1948" s="184" t="e">
        <f>VLOOKUP(LEFT(C1948,6),#REF!,3,0)</f>
        <v>#REF!</v>
      </c>
    </row>
    <row r="1949" spans="1:9" ht="13.2" x14ac:dyDescent="0.25">
      <c r="A1949" s="176">
        <f t="shared" si="33"/>
        <v>4812642.9334336659</v>
      </c>
      <c r="B1949" s="251" t="s">
        <v>1006</v>
      </c>
      <c r="C1949" s="257" t="s">
        <v>365</v>
      </c>
      <c r="D1949" s="251" t="s">
        <v>766</v>
      </c>
      <c r="E1949" s="251" t="s">
        <v>322</v>
      </c>
      <c r="F1949" s="251" t="s">
        <v>268</v>
      </c>
      <c r="G1949" s="251">
        <v>509052</v>
      </c>
      <c r="H1949" s="251">
        <v>4785645</v>
      </c>
      <c r="I1949" s="184" t="e">
        <f>VLOOKUP(LEFT(C1949,6),#REF!,3,0)</f>
        <v>#REF!</v>
      </c>
    </row>
    <row r="1950" spans="1:9" ht="13.2" x14ac:dyDescent="0.25">
      <c r="A1950" s="176">
        <f t="shared" si="33"/>
        <v>4812642.9334336659</v>
      </c>
      <c r="B1950" s="251" t="s">
        <v>1006</v>
      </c>
      <c r="C1950" s="257" t="s">
        <v>380</v>
      </c>
      <c r="D1950" s="251" t="s">
        <v>766</v>
      </c>
      <c r="E1950" s="251" t="s">
        <v>322</v>
      </c>
      <c r="F1950" s="251" t="s">
        <v>268</v>
      </c>
      <c r="G1950" s="251">
        <v>509052</v>
      </c>
      <c r="H1950" s="251">
        <v>4785645</v>
      </c>
      <c r="I1950" s="184" t="e">
        <f>VLOOKUP(LEFT(C1950,6),#REF!,3,0)</f>
        <v>#REF!</v>
      </c>
    </row>
    <row r="1951" spans="1:9" ht="13.2" x14ac:dyDescent="0.25">
      <c r="A1951" s="176">
        <f t="shared" si="33"/>
        <v>4812642.9334336659</v>
      </c>
      <c r="B1951" s="251" t="s">
        <v>1006</v>
      </c>
      <c r="C1951" s="257" t="s">
        <v>367</v>
      </c>
      <c r="D1951" s="251" t="s">
        <v>766</v>
      </c>
      <c r="E1951" s="251" t="s">
        <v>322</v>
      </c>
      <c r="F1951" s="251" t="s">
        <v>268</v>
      </c>
      <c r="G1951" s="251">
        <v>509052</v>
      </c>
      <c r="H1951" s="251">
        <v>4785645</v>
      </c>
      <c r="I1951" s="184" t="e">
        <f>VLOOKUP(LEFT(C1951,6),#REF!,3,0)</f>
        <v>#REF!</v>
      </c>
    </row>
    <row r="1952" spans="1:9" ht="13.2" x14ac:dyDescent="0.25">
      <c r="A1952" s="176">
        <f t="shared" si="33"/>
        <v>4813568.1836393466</v>
      </c>
      <c r="B1952" s="251" t="s">
        <v>1007</v>
      </c>
      <c r="C1952" s="257" t="s">
        <v>399</v>
      </c>
      <c r="D1952" s="251" t="s">
        <v>767</v>
      </c>
      <c r="E1952" s="251" t="s">
        <v>324</v>
      </c>
      <c r="F1952" s="251" t="s">
        <v>268</v>
      </c>
      <c r="G1952" s="251">
        <v>511673</v>
      </c>
      <c r="H1952" s="251">
        <v>4786296</v>
      </c>
      <c r="I1952" s="184" t="e">
        <f>VLOOKUP(LEFT(C1952,6),#REF!,3,0)</f>
        <v>#REF!</v>
      </c>
    </row>
    <row r="1953" spans="1:9" ht="13.2" x14ac:dyDescent="0.25">
      <c r="A1953" s="176">
        <f t="shared" si="33"/>
        <v>4813568.1836393466</v>
      </c>
      <c r="B1953" s="251" t="s">
        <v>1007</v>
      </c>
      <c r="C1953" s="257" t="s">
        <v>418</v>
      </c>
      <c r="D1953" s="251" t="s">
        <v>767</v>
      </c>
      <c r="E1953" s="251" t="s">
        <v>324</v>
      </c>
      <c r="F1953" s="251" t="s">
        <v>268</v>
      </c>
      <c r="G1953" s="251">
        <v>511673</v>
      </c>
      <c r="H1953" s="251">
        <v>4786296</v>
      </c>
      <c r="I1953" s="184" t="e">
        <f>VLOOKUP(LEFT(C1953,6),#REF!,3,0)</f>
        <v>#REF!</v>
      </c>
    </row>
    <row r="1954" spans="1:9" ht="13.2" x14ac:dyDescent="0.25">
      <c r="A1954" s="176">
        <f t="shared" si="33"/>
        <v>4813568.1836393466</v>
      </c>
      <c r="B1954" s="251" t="s">
        <v>1007</v>
      </c>
      <c r="C1954" s="257" t="s">
        <v>420</v>
      </c>
      <c r="D1954" s="251" t="s">
        <v>767</v>
      </c>
      <c r="E1954" s="251" t="s">
        <v>324</v>
      </c>
      <c r="F1954" s="251" t="s">
        <v>268</v>
      </c>
      <c r="G1954" s="251">
        <v>511673</v>
      </c>
      <c r="H1954" s="251">
        <v>4786296</v>
      </c>
      <c r="I1954" s="184" t="e">
        <f>VLOOKUP(LEFT(C1954,6),#REF!,3,0)</f>
        <v>#REF!</v>
      </c>
    </row>
    <row r="1955" spans="1:9" ht="13.2" x14ac:dyDescent="0.25">
      <c r="A1955" s="176">
        <f t="shared" si="33"/>
        <v>4813568.1836393466</v>
      </c>
      <c r="B1955" s="251" t="s">
        <v>1007</v>
      </c>
      <c r="C1955" s="257" t="s">
        <v>360</v>
      </c>
      <c r="D1955" s="251" t="s">
        <v>767</v>
      </c>
      <c r="E1955" s="251" t="s">
        <v>324</v>
      </c>
      <c r="F1955" s="251" t="s">
        <v>268</v>
      </c>
      <c r="G1955" s="251">
        <v>511673</v>
      </c>
      <c r="H1955" s="251">
        <v>4786296</v>
      </c>
      <c r="I1955" s="184" t="e">
        <f>VLOOKUP(LEFT(C1955,6),#REF!,3,0)</f>
        <v>#REF!</v>
      </c>
    </row>
    <row r="1956" spans="1:9" ht="13.2" x14ac:dyDescent="0.25">
      <c r="A1956" s="176">
        <f t="shared" si="33"/>
        <v>4813568.1836393466</v>
      </c>
      <c r="B1956" s="251" t="s">
        <v>1007</v>
      </c>
      <c r="C1956" s="257" t="s">
        <v>432</v>
      </c>
      <c r="D1956" s="251" t="s">
        <v>767</v>
      </c>
      <c r="E1956" s="251" t="s">
        <v>324</v>
      </c>
      <c r="F1956" s="251" t="s">
        <v>268</v>
      </c>
      <c r="G1956" s="251">
        <v>511673</v>
      </c>
      <c r="H1956" s="251">
        <v>4786296</v>
      </c>
      <c r="I1956" s="184" t="e">
        <f>VLOOKUP(LEFT(C1956,6),#REF!,3,0)</f>
        <v>#REF!</v>
      </c>
    </row>
    <row r="1957" spans="1:9" ht="13.2" x14ac:dyDescent="0.25">
      <c r="A1957" s="176">
        <f t="shared" si="33"/>
        <v>4813568.1836393466</v>
      </c>
      <c r="B1957" s="251" t="s">
        <v>1007</v>
      </c>
      <c r="C1957" s="257" t="s">
        <v>433</v>
      </c>
      <c r="D1957" s="251" t="s">
        <v>767</v>
      </c>
      <c r="E1957" s="251" t="s">
        <v>324</v>
      </c>
      <c r="F1957" s="251" t="s">
        <v>268</v>
      </c>
      <c r="G1957" s="251">
        <v>511673</v>
      </c>
      <c r="H1957" s="251">
        <v>4786296</v>
      </c>
      <c r="I1957" s="184" t="e">
        <f>VLOOKUP(LEFT(C1957,6),#REF!,3,0)</f>
        <v>#REF!</v>
      </c>
    </row>
    <row r="1958" spans="1:9" ht="13.2" x14ac:dyDescent="0.25">
      <c r="A1958" s="176">
        <f t="shared" si="33"/>
        <v>4813568.1836393466</v>
      </c>
      <c r="B1958" s="251" t="s">
        <v>1007</v>
      </c>
      <c r="C1958" s="257" t="s">
        <v>434</v>
      </c>
      <c r="D1958" s="251" t="s">
        <v>767</v>
      </c>
      <c r="E1958" s="251" t="s">
        <v>324</v>
      </c>
      <c r="F1958" s="251" t="s">
        <v>268</v>
      </c>
      <c r="G1958" s="251">
        <v>511673</v>
      </c>
      <c r="H1958" s="251">
        <v>4786296</v>
      </c>
      <c r="I1958" s="184" t="e">
        <f>VLOOKUP(LEFT(C1958,6),#REF!,3,0)</f>
        <v>#REF!</v>
      </c>
    </row>
    <row r="1959" spans="1:9" ht="13.2" x14ac:dyDescent="0.25">
      <c r="A1959" s="176">
        <f t="shared" si="33"/>
        <v>4813568.1836393466</v>
      </c>
      <c r="B1959" s="251" t="s">
        <v>1007</v>
      </c>
      <c r="C1959" s="257" t="s">
        <v>363</v>
      </c>
      <c r="D1959" s="251" t="s">
        <v>767</v>
      </c>
      <c r="E1959" s="251" t="s">
        <v>324</v>
      </c>
      <c r="F1959" s="251" t="s">
        <v>268</v>
      </c>
      <c r="G1959" s="251">
        <v>511673</v>
      </c>
      <c r="H1959" s="251">
        <v>4786296</v>
      </c>
      <c r="I1959" s="184" t="e">
        <f>VLOOKUP(LEFT(C1959,6),#REF!,3,0)</f>
        <v>#REF!</v>
      </c>
    </row>
    <row r="1960" spans="1:9" ht="13.2" x14ac:dyDescent="0.25">
      <c r="A1960" s="176">
        <f t="shared" si="33"/>
        <v>4813568.1836393466</v>
      </c>
      <c r="B1960" s="251" t="s">
        <v>1007</v>
      </c>
      <c r="C1960" s="257" t="s">
        <v>435</v>
      </c>
      <c r="D1960" s="251" t="s">
        <v>767</v>
      </c>
      <c r="E1960" s="251" t="s">
        <v>324</v>
      </c>
      <c r="F1960" s="251" t="s">
        <v>268</v>
      </c>
      <c r="G1960" s="251">
        <v>511673</v>
      </c>
      <c r="H1960" s="251">
        <v>4786296</v>
      </c>
      <c r="I1960" s="184" t="e">
        <f>VLOOKUP(LEFT(C1960,6),#REF!,3,0)</f>
        <v>#REF!</v>
      </c>
    </row>
    <row r="1961" spans="1:9" ht="13.2" x14ac:dyDescent="0.25">
      <c r="A1961" s="176">
        <f t="shared" si="33"/>
        <v>4813568.1836393466</v>
      </c>
      <c r="B1961" s="251" t="s">
        <v>1007</v>
      </c>
      <c r="C1961" s="257" t="s">
        <v>364</v>
      </c>
      <c r="D1961" s="251" t="s">
        <v>767</v>
      </c>
      <c r="E1961" s="251" t="s">
        <v>324</v>
      </c>
      <c r="F1961" s="251" t="s">
        <v>268</v>
      </c>
      <c r="G1961" s="251">
        <v>511673</v>
      </c>
      <c r="H1961" s="251">
        <v>4786296</v>
      </c>
      <c r="I1961" s="184" t="e">
        <f>VLOOKUP(LEFT(C1961,6),#REF!,3,0)</f>
        <v>#REF!</v>
      </c>
    </row>
    <row r="1962" spans="1:9" ht="13.2" x14ac:dyDescent="0.25">
      <c r="A1962" s="176">
        <f t="shared" si="33"/>
        <v>4813568.1836393466</v>
      </c>
      <c r="B1962" s="251" t="s">
        <v>1007</v>
      </c>
      <c r="C1962" s="257" t="s">
        <v>394</v>
      </c>
      <c r="D1962" s="251" t="s">
        <v>767</v>
      </c>
      <c r="E1962" s="251" t="s">
        <v>324</v>
      </c>
      <c r="F1962" s="251" t="s">
        <v>268</v>
      </c>
      <c r="G1962" s="251">
        <v>511673</v>
      </c>
      <c r="H1962" s="251">
        <v>4786296</v>
      </c>
      <c r="I1962" s="184" t="e">
        <f>VLOOKUP(LEFT(C1962,6),#REF!,3,0)</f>
        <v>#REF!</v>
      </c>
    </row>
    <row r="1963" spans="1:9" ht="13.2" x14ac:dyDescent="0.25">
      <c r="A1963" s="176">
        <f t="shared" si="33"/>
        <v>4813568.1836393466</v>
      </c>
      <c r="B1963" s="251" t="s">
        <v>1007</v>
      </c>
      <c r="C1963" s="257" t="s">
        <v>393</v>
      </c>
      <c r="D1963" s="251" t="s">
        <v>767</v>
      </c>
      <c r="E1963" s="251" t="s">
        <v>324</v>
      </c>
      <c r="F1963" s="251" t="s">
        <v>268</v>
      </c>
      <c r="G1963" s="251">
        <v>511673</v>
      </c>
      <c r="H1963" s="251">
        <v>4786296</v>
      </c>
      <c r="I1963" s="184" t="e">
        <f>VLOOKUP(LEFT(C1963,6),#REF!,3,0)</f>
        <v>#REF!</v>
      </c>
    </row>
    <row r="1964" spans="1:9" ht="13.2" x14ac:dyDescent="0.25">
      <c r="A1964" s="176">
        <f t="shared" si="33"/>
        <v>4813568.1836393466</v>
      </c>
      <c r="B1964" s="251" t="s">
        <v>1007</v>
      </c>
      <c r="C1964" s="257" t="s">
        <v>220</v>
      </c>
      <c r="D1964" s="251" t="s">
        <v>767</v>
      </c>
      <c r="E1964" s="251" t="s">
        <v>324</v>
      </c>
      <c r="F1964" s="251" t="s">
        <v>268</v>
      </c>
      <c r="G1964" s="251">
        <v>511673</v>
      </c>
      <c r="H1964" s="251">
        <v>4786296</v>
      </c>
      <c r="I1964" s="184" t="e">
        <f>VLOOKUP(LEFT(C1964,6),#REF!,3,0)</f>
        <v>#REF!</v>
      </c>
    </row>
    <row r="1965" spans="1:9" ht="13.2" x14ac:dyDescent="0.25">
      <c r="A1965" s="176">
        <f t="shared" si="33"/>
        <v>4813568.1836393466</v>
      </c>
      <c r="B1965" s="251" t="s">
        <v>1007</v>
      </c>
      <c r="C1965" s="257" t="s">
        <v>221</v>
      </c>
      <c r="D1965" s="251" t="s">
        <v>767</v>
      </c>
      <c r="E1965" s="251" t="s">
        <v>324</v>
      </c>
      <c r="F1965" s="251" t="s">
        <v>268</v>
      </c>
      <c r="G1965" s="251">
        <v>511673</v>
      </c>
      <c r="H1965" s="251">
        <v>4786296</v>
      </c>
      <c r="I1965" s="184" t="e">
        <f>VLOOKUP(LEFT(C1965,6),#REF!,3,0)</f>
        <v>#REF!</v>
      </c>
    </row>
    <row r="1966" spans="1:9" ht="13.2" x14ac:dyDescent="0.25">
      <c r="A1966" s="176">
        <f t="shared" si="33"/>
        <v>4813568.1836393466</v>
      </c>
      <c r="B1966" s="251" t="s">
        <v>1007</v>
      </c>
      <c r="C1966" s="257" t="s">
        <v>222</v>
      </c>
      <c r="D1966" s="251" t="s">
        <v>767</v>
      </c>
      <c r="E1966" s="251" t="s">
        <v>324</v>
      </c>
      <c r="F1966" s="251" t="s">
        <v>268</v>
      </c>
      <c r="G1966" s="251">
        <v>511673</v>
      </c>
      <c r="H1966" s="251">
        <v>4786296</v>
      </c>
      <c r="I1966" s="184" t="e">
        <f>VLOOKUP(LEFT(C1966,6),#REF!,3,0)</f>
        <v>#REF!</v>
      </c>
    </row>
    <row r="1967" spans="1:9" ht="13.2" x14ac:dyDescent="0.25">
      <c r="A1967" s="176">
        <f t="shared" si="33"/>
        <v>4813568.1836393466</v>
      </c>
      <c r="B1967" s="251" t="s">
        <v>1007</v>
      </c>
      <c r="C1967" s="257" t="s">
        <v>223</v>
      </c>
      <c r="D1967" s="251" t="s">
        <v>767</v>
      </c>
      <c r="E1967" s="251" t="s">
        <v>324</v>
      </c>
      <c r="F1967" s="251" t="s">
        <v>268</v>
      </c>
      <c r="G1967" s="251">
        <v>511673</v>
      </c>
      <c r="H1967" s="251">
        <v>4786296</v>
      </c>
      <c r="I1967" s="184" t="e">
        <f>VLOOKUP(LEFT(C1967,6),#REF!,3,0)</f>
        <v>#REF!</v>
      </c>
    </row>
    <row r="1968" spans="1:9" ht="13.2" x14ac:dyDescent="0.25">
      <c r="A1968" s="176">
        <f t="shared" si="33"/>
        <v>4813568.1836393466</v>
      </c>
      <c r="B1968" s="251" t="s">
        <v>1007</v>
      </c>
      <c r="C1968" s="257" t="s">
        <v>224</v>
      </c>
      <c r="D1968" s="251" t="s">
        <v>767</v>
      </c>
      <c r="E1968" s="251" t="s">
        <v>324</v>
      </c>
      <c r="F1968" s="251" t="s">
        <v>268</v>
      </c>
      <c r="G1968" s="251">
        <v>511673</v>
      </c>
      <c r="H1968" s="251">
        <v>4786296</v>
      </c>
      <c r="I1968" s="184" t="e">
        <f>VLOOKUP(LEFT(C1968,6),#REF!,3,0)</f>
        <v>#REF!</v>
      </c>
    </row>
    <row r="1969" spans="1:9" ht="13.2" x14ac:dyDescent="0.25">
      <c r="A1969" s="176">
        <f t="shared" si="33"/>
        <v>4813568.1836393466</v>
      </c>
      <c r="B1969" s="251" t="s">
        <v>1007</v>
      </c>
      <c r="C1969" s="257" t="s">
        <v>225</v>
      </c>
      <c r="D1969" s="251" t="s">
        <v>767</v>
      </c>
      <c r="E1969" s="251" t="s">
        <v>324</v>
      </c>
      <c r="F1969" s="251" t="s">
        <v>268</v>
      </c>
      <c r="G1969" s="251">
        <v>511673</v>
      </c>
      <c r="H1969" s="251">
        <v>4786296</v>
      </c>
      <c r="I1969" s="184" t="e">
        <f>VLOOKUP(LEFT(C1969,6),#REF!,3,0)</f>
        <v>#REF!</v>
      </c>
    </row>
    <row r="1970" spans="1:9" ht="13.2" x14ac:dyDescent="0.25">
      <c r="A1970" s="176">
        <f t="shared" si="33"/>
        <v>4813568.1836393466</v>
      </c>
      <c r="B1970" s="251" t="s">
        <v>1007</v>
      </c>
      <c r="C1970" s="257" t="s">
        <v>226</v>
      </c>
      <c r="D1970" s="251" t="s">
        <v>767</v>
      </c>
      <c r="E1970" s="251" t="s">
        <v>324</v>
      </c>
      <c r="F1970" s="251" t="s">
        <v>268</v>
      </c>
      <c r="G1970" s="251">
        <v>511673</v>
      </c>
      <c r="H1970" s="251">
        <v>4786296</v>
      </c>
      <c r="I1970" s="184" t="e">
        <f>VLOOKUP(LEFT(C1970,6),#REF!,3,0)</f>
        <v>#REF!</v>
      </c>
    </row>
    <row r="1971" spans="1:9" ht="13.2" x14ac:dyDescent="0.25">
      <c r="A1971" s="176">
        <f t="shared" si="33"/>
        <v>4813568.1836393466</v>
      </c>
      <c r="B1971" s="251" t="s">
        <v>1007</v>
      </c>
      <c r="C1971" s="257" t="s">
        <v>390</v>
      </c>
      <c r="D1971" s="251" t="s">
        <v>767</v>
      </c>
      <c r="E1971" s="251" t="s">
        <v>324</v>
      </c>
      <c r="F1971" s="251" t="s">
        <v>268</v>
      </c>
      <c r="G1971" s="251">
        <v>511673</v>
      </c>
      <c r="H1971" s="251">
        <v>4786296</v>
      </c>
      <c r="I1971" s="184" t="e">
        <f>VLOOKUP(LEFT(C1971,6),#REF!,3,0)</f>
        <v>#REF!</v>
      </c>
    </row>
    <row r="1972" spans="1:9" ht="13.2" x14ac:dyDescent="0.25">
      <c r="A1972" s="176">
        <f t="shared" si="33"/>
        <v>4813568.1836393466</v>
      </c>
      <c r="B1972" s="251" t="s">
        <v>1007</v>
      </c>
      <c r="C1972" s="257" t="s">
        <v>365</v>
      </c>
      <c r="D1972" s="251" t="s">
        <v>767</v>
      </c>
      <c r="E1972" s="251" t="s">
        <v>324</v>
      </c>
      <c r="F1972" s="251" t="s">
        <v>268</v>
      </c>
      <c r="G1972" s="251">
        <v>511673</v>
      </c>
      <c r="H1972" s="251">
        <v>4786296</v>
      </c>
      <c r="I1972" s="184" t="e">
        <f>VLOOKUP(LEFT(C1972,6),#REF!,3,0)</f>
        <v>#REF!</v>
      </c>
    </row>
    <row r="1973" spans="1:9" ht="13.2" x14ac:dyDescent="0.25">
      <c r="A1973" s="176">
        <f t="shared" si="33"/>
        <v>4813568.1836393466</v>
      </c>
      <c r="B1973" s="251" t="s">
        <v>1007</v>
      </c>
      <c r="C1973" s="257" t="s">
        <v>366</v>
      </c>
      <c r="D1973" s="251" t="s">
        <v>767</v>
      </c>
      <c r="E1973" s="251" t="s">
        <v>324</v>
      </c>
      <c r="F1973" s="251" t="s">
        <v>268</v>
      </c>
      <c r="G1973" s="251">
        <v>511673</v>
      </c>
      <c r="H1973" s="251">
        <v>4786296</v>
      </c>
      <c r="I1973" s="184" t="e">
        <f>VLOOKUP(LEFT(C1973,6),#REF!,3,0)</f>
        <v>#REF!</v>
      </c>
    </row>
    <row r="1974" spans="1:9" ht="13.2" x14ac:dyDescent="0.25">
      <c r="A1974" s="176">
        <f t="shared" si="33"/>
        <v>4813568.1836393466</v>
      </c>
      <c r="B1974" s="251" t="s">
        <v>1007</v>
      </c>
      <c r="C1974" s="257" t="s">
        <v>380</v>
      </c>
      <c r="D1974" s="251" t="s">
        <v>767</v>
      </c>
      <c r="E1974" s="251" t="s">
        <v>324</v>
      </c>
      <c r="F1974" s="251" t="s">
        <v>268</v>
      </c>
      <c r="G1974" s="251">
        <v>511673</v>
      </c>
      <c r="H1974" s="251">
        <v>4786296</v>
      </c>
      <c r="I1974" s="184" t="e">
        <f>VLOOKUP(LEFT(C1974,6),#REF!,3,0)</f>
        <v>#REF!</v>
      </c>
    </row>
    <row r="1975" spans="1:9" ht="13.2" x14ac:dyDescent="0.25">
      <c r="A1975" s="176">
        <f t="shared" si="33"/>
        <v>4813568.1836393466</v>
      </c>
      <c r="B1975" s="251" t="s">
        <v>1007</v>
      </c>
      <c r="C1975" s="257" t="s">
        <v>381</v>
      </c>
      <c r="D1975" s="251" t="s">
        <v>767</v>
      </c>
      <c r="E1975" s="251" t="s">
        <v>324</v>
      </c>
      <c r="F1975" s="251" t="s">
        <v>268</v>
      </c>
      <c r="G1975" s="251">
        <v>511673</v>
      </c>
      <c r="H1975" s="251">
        <v>4786296</v>
      </c>
      <c r="I1975" s="184" t="e">
        <f>VLOOKUP(LEFT(C1975,6),#REF!,3,0)</f>
        <v>#REF!</v>
      </c>
    </row>
    <row r="1976" spans="1:9" ht="13.2" x14ac:dyDescent="0.25">
      <c r="A1976" s="176">
        <f t="shared" si="33"/>
        <v>4813568.1836393466</v>
      </c>
      <c r="B1976" s="251" t="s">
        <v>1007</v>
      </c>
      <c r="C1976" s="257" t="s">
        <v>367</v>
      </c>
      <c r="D1976" s="251" t="s">
        <v>767</v>
      </c>
      <c r="E1976" s="251" t="s">
        <v>324</v>
      </c>
      <c r="F1976" s="251" t="s">
        <v>268</v>
      </c>
      <c r="G1976" s="251">
        <v>511673</v>
      </c>
      <c r="H1976" s="251">
        <v>4786296</v>
      </c>
      <c r="I1976" s="184" t="e">
        <f>VLOOKUP(LEFT(C1976,6),#REF!,3,0)</f>
        <v>#REF!</v>
      </c>
    </row>
    <row r="1977" spans="1:9" ht="13.2" x14ac:dyDescent="0.25">
      <c r="A1977" s="176">
        <f t="shared" si="33"/>
        <v>4812784.7941823658</v>
      </c>
      <c r="B1977" s="251" t="s">
        <v>1008</v>
      </c>
      <c r="C1977" s="257" t="s">
        <v>418</v>
      </c>
      <c r="D1977" s="251" t="s">
        <v>737</v>
      </c>
      <c r="E1977" s="251" t="s">
        <v>722</v>
      </c>
      <c r="F1977" s="251" t="s">
        <v>268</v>
      </c>
      <c r="G1977" s="251">
        <v>538648</v>
      </c>
      <c r="H1977" s="251">
        <v>4782547</v>
      </c>
      <c r="I1977" s="184" t="e">
        <f>VLOOKUP(LEFT(C1977,6),#REF!,3,0)</f>
        <v>#REF!</v>
      </c>
    </row>
    <row r="1978" spans="1:9" ht="13.2" x14ac:dyDescent="0.25">
      <c r="A1978" s="176">
        <f t="shared" si="33"/>
        <v>4812784.7941823658</v>
      </c>
      <c r="B1978" s="251" t="s">
        <v>1008</v>
      </c>
      <c r="C1978" s="257" t="s">
        <v>420</v>
      </c>
      <c r="D1978" s="251" t="s">
        <v>737</v>
      </c>
      <c r="E1978" s="251" t="s">
        <v>722</v>
      </c>
      <c r="F1978" s="251" t="s">
        <v>268</v>
      </c>
      <c r="G1978" s="251">
        <v>538648</v>
      </c>
      <c r="H1978" s="251">
        <v>4782547</v>
      </c>
      <c r="I1978" s="184" t="e">
        <f>VLOOKUP(LEFT(C1978,6),#REF!,3,0)</f>
        <v>#REF!</v>
      </c>
    </row>
    <row r="1979" spans="1:9" ht="13.2" x14ac:dyDescent="0.25">
      <c r="A1979" s="176">
        <f t="shared" si="33"/>
        <v>4812784.7941823658</v>
      </c>
      <c r="B1979" s="251" t="s">
        <v>1008</v>
      </c>
      <c r="C1979" s="257" t="s">
        <v>360</v>
      </c>
      <c r="D1979" s="251" t="s">
        <v>737</v>
      </c>
      <c r="E1979" s="251" t="s">
        <v>722</v>
      </c>
      <c r="F1979" s="251" t="s">
        <v>268</v>
      </c>
      <c r="G1979" s="251">
        <v>538648</v>
      </c>
      <c r="H1979" s="251">
        <v>4782547</v>
      </c>
      <c r="I1979" s="184" t="e">
        <f>VLOOKUP(LEFT(C1979,6),#REF!,3,0)</f>
        <v>#REF!</v>
      </c>
    </row>
    <row r="1980" spans="1:9" ht="13.2" x14ac:dyDescent="0.25">
      <c r="A1980" s="176">
        <f t="shared" si="33"/>
        <v>4812784.7941823658</v>
      </c>
      <c r="B1980" s="251" t="s">
        <v>1008</v>
      </c>
      <c r="C1980" s="257" t="s">
        <v>432</v>
      </c>
      <c r="D1980" s="251" t="s">
        <v>737</v>
      </c>
      <c r="E1980" s="251" t="s">
        <v>722</v>
      </c>
      <c r="F1980" s="251" t="s">
        <v>268</v>
      </c>
      <c r="G1980" s="251">
        <v>538648</v>
      </c>
      <c r="H1980" s="251">
        <v>4782547</v>
      </c>
      <c r="I1980" s="184" t="e">
        <f>VLOOKUP(LEFT(C1980,6),#REF!,3,0)</f>
        <v>#REF!</v>
      </c>
    </row>
    <row r="1981" spans="1:9" ht="13.2" x14ac:dyDescent="0.25">
      <c r="A1981" s="176">
        <f t="shared" si="33"/>
        <v>4812784.7941823658</v>
      </c>
      <c r="B1981" s="251" t="s">
        <v>1008</v>
      </c>
      <c r="C1981" s="257" t="s">
        <v>433</v>
      </c>
      <c r="D1981" s="251" t="s">
        <v>737</v>
      </c>
      <c r="E1981" s="251" t="s">
        <v>722</v>
      </c>
      <c r="F1981" s="251" t="s">
        <v>268</v>
      </c>
      <c r="G1981" s="251">
        <v>538648</v>
      </c>
      <c r="H1981" s="251">
        <v>4782547</v>
      </c>
      <c r="I1981" s="184" t="e">
        <f>VLOOKUP(LEFT(C1981,6),#REF!,3,0)</f>
        <v>#REF!</v>
      </c>
    </row>
    <row r="1982" spans="1:9" ht="13.2" x14ac:dyDescent="0.25">
      <c r="A1982" s="176">
        <f t="shared" si="33"/>
        <v>4812784.7941823658</v>
      </c>
      <c r="B1982" s="251" t="s">
        <v>1008</v>
      </c>
      <c r="C1982" s="257" t="s">
        <v>434</v>
      </c>
      <c r="D1982" s="251" t="s">
        <v>737</v>
      </c>
      <c r="E1982" s="251" t="s">
        <v>722</v>
      </c>
      <c r="F1982" s="251" t="s">
        <v>268</v>
      </c>
      <c r="G1982" s="251">
        <v>538648</v>
      </c>
      <c r="H1982" s="251">
        <v>4782547</v>
      </c>
      <c r="I1982" s="184" t="e">
        <f>VLOOKUP(LEFT(C1982,6),#REF!,3,0)</f>
        <v>#REF!</v>
      </c>
    </row>
    <row r="1983" spans="1:9" ht="13.2" x14ac:dyDescent="0.25">
      <c r="A1983" s="176">
        <f t="shared" si="33"/>
        <v>4812784.7941823658</v>
      </c>
      <c r="B1983" s="251" t="s">
        <v>1008</v>
      </c>
      <c r="C1983" s="257" t="s">
        <v>435</v>
      </c>
      <c r="D1983" s="251" t="s">
        <v>737</v>
      </c>
      <c r="E1983" s="251" t="s">
        <v>722</v>
      </c>
      <c r="F1983" s="251" t="s">
        <v>268</v>
      </c>
      <c r="G1983" s="251">
        <v>538648</v>
      </c>
      <c r="H1983" s="251">
        <v>4782547</v>
      </c>
      <c r="I1983" s="184" t="e">
        <f>VLOOKUP(LEFT(C1983,6),#REF!,3,0)</f>
        <v>#REF!</v>
      </c>
    </row>
    <row r="1984" spans="1:9" ht="13.2" x14ac:dyDescent="0.25">
      <c r="A1984" s="176">
        <f t="shared" ref="A1984:A2047" si="34">SQRT((G1984-G$2)^2+(H1984-H$2)^2)</f>
        <v>4812784.7941823658</v>
      </c>
      <c r="B1984" s="251" t="s">
        <v>1008</v>
      </c>
      <c r="C1984" s="257" t="s">
        <v>437</v>
      </c>
      <c r="D1984" s="251" t="s">
        <v>737</v>
      </c>
      <c r="E1984" s="251" t="s">
        <v>722</v>
      </c>
      <c r="F1984" s="251" t="s">
        <v>268</v>
      </c>
      <c r="G1984" s="251">
        <v>538648</v>
      </c>
      <c r="H1984" s="251">
        <v>4782547</v>
      </c>
      <c r="I1984" s="184" t="e">
        <f>VLOOKUP(LEFT(C1984,6),#REF!,3,0)</f>
        <v>#REF!</v>
      </c>
    </row>
    <row r="1985" spans="1:9" ht="13.2" x14ac:dyDescent="0.25">
      <c r="A1985" s="176">
        <f t="shared" si="34"/>
        <v>4812784.7941823658</v>
      </c>
      <c r="B1985" s="251" t="s">
        <v>1008</v>
      </c>
      <c r="C1985" s="257" t="s">
        <v>364</v>
      </c>
      <c r="D1985" s="251" t="s">
        <v>737</v>
      </c>
      <c r="E1985" s="251" t="s">
        <v>722</v>
      </c>
      <c r="F1985" s="251" t="s">
        <v>268</v>
      </c>
      <c r="G1985" s="251">
        <v>538648</v>
      </c>
      <c r="H1985" s="251">
        <v>4782547</v>
      </c>
      <c r="I1985" s="184" t="e">
        <f>VLOOKUP(LEFT(C1985,6),#REF!,3,0)</f>
        <v>#REF!</v>
      </c>
    </row>
    <row r="1986" spans="1:9" ht="13.2" x14ac:dyDescent="0.25">
      <c r="A1986" s="176">
        <f t="shared" si="34"/>
        <v>4812784.7941823658</v>
      </c>
      <c r="B1986" s="251" t="s">
        <v>1008</v>
      </c>
      <c r="C1986" s="257" t="s">
        <v>393</v>
      </c>
      <c r="D1986" s="251" t="s">
        <v>737</v>
      </c>
      <c r="E1986" s="251" t="s">
        <v>722</v>
      </c>
      <c r="F1986" s="251" t="s">
        <v>268</v>
      </c>
      <c r="G1986" s="251">
        <v>538648</v>
      </c>
      <c r="H1986" s="251">
        <v>4782547</v>
      </c>
      <c r="I1986" s="184" t="e">
        <f>VLOOKUP(LEFT(C1986,6),#REF!,3,0)</f>
        <v>#REF!</v>
      </c>
    </row>
    <row r="1987" spans="1:9" ht="13.2" x14ac:dyDescent="0.25">
      <c r="A1987" s="176">
        <f t="shared" si="34"/>
        <v>4812784.7941823658</v>
      </c>
      <c r="B1987" s="251" t="s">
        <v>1008</v>
      </c>
      <c r="C1987" s="257" t="s">
        <v>394</v>
      </c>
      <c r="D1987" s="251" t="s">
        <v>737</v>
      </c>
      <c r="E1987" s="251" t="s">
        <v>722</v>
      </c>
      <c r="F1987" s="251" t="s">
        <v>268</v>
      </c>
      <c r="G1987" s="251">
        <v>538648</v>
      </c>
      <c r="H1987" s="251">
        <v>4782547</v>
      </c>
      <c r="I1987" s="184" t="e">
        <f>VLOOKUP(LEFT(C1987,6),#REF!,3,0)</f>
        <v>#REF!</v>
      </c>
    </row>
    <row r="1988" spans="1:9" ht="13.2" x14ac:dyDescent="0.25">
      <c r="A1988" s="176">
        <f t="shared" si="34"/>
        <v>4812784.7941823658</v>
      </c>
      <c r="B1988" s="251" t="s">
        <v>1008</v>
      </c>
      <c r="C1988" s="257" t="s">
        <v>220</v>
      </c>
      <c r="D1988" s="251" t="s">
        <v>737</v>
      </c>
      <c r="E1988" s="251" t="s">
        <v>722</v>
      </c>
      <c r="F1988" s="251" t="s">
        <v>268</v>
      </c>
      <c r="G1988" s="251">
        <v>538648</v>
      </c>
      <c r="H1988" s="251">
        <v>4782547</v>
      </c>
      <c r="I1988" s="184" t="e">
        <f>VLOOKUP(LEFT(C1988,6),#REF!,3,0)</f>
        <v>#REF!</v>
      </c>
    </row>
    <row r="1989" spans="1:9" ht="13.2" x14ac:dyDescent="0.25">
      <c r="A1989" s="176">
        <f t="shared" si="34"/>
        <v>4812784.7941823658</v>
      </c>
      <c r="B1989" s="251" t="s">
        <v>1008</v>
      </c>
      <c r="C1989" s="257" t="s">
        <v>221</v>
      </c>
      <c r="D1989" s="251" t="s">
        <v>737</v>
      </c>
      <c r="E1989" s="251" t="s">
        <v>722</v>
      </c>
      <c r="F1989" s="251" t="s">
        <v>268</v>
      </c>
      <c r="G1989" s="251">
        <v>538648</v>
      </c>
      <c r="H1989" s="251">
        <v>4782547</v>
      </c>
      <c r="I1989" s="184" t="e">
        <f>VLOOKUP(LEFT(C1989,6),#REF!,3,0)</f>
        <v>#REF!</v>
      </c>
    </row>
    <row r="1990" spans="1:9" ht="13.2" x14ac:dyDescent="0.25">
      <c r="A1990" s="176">
        <f t="shared" si="34"/>
        <v>4812784.7941823658</v>
      </c>
      <c r="B1990" s="251" t="s">
        <v>1008</v>
      </c>
      <c r="C1990" s="257" t="s">
        <v>222</v>
      </c>
      <c r="D1990" s="251" t="s">
        <v>737</v>
      </c>
      <c r="E1990" s="251" t="s">
        <v>722</v>
      </c>
      <c r="F1990" s="251" t="s">
        <v>268</v>
      </c>
      <c r="G1990" s="251">
        <v>538648</v>
      </c>
      <c r="H1990" s="251">
        <v>4782547</v>
      </c>
      <c r="I1990" s="184" t="e">
        <f>VLOOKUP(LEFT(C1990,6),#REF!,3,0)</f>
        <v>#REF!</v>
      </c>
    </row>
    <row r="1991" spans="1:9" ht="13.2" x14ac:dyDescent="0.25">
      <c r="A1991" s="176">
        <f t="shared" si="34"/>
        <v>4812784.7941823658</v>
      </c>
      <c r="B1991" s="251" t="s">
        <v>1008</v>
      </c>
      <c r="C1991" s="257" t="s">
        <v>223</v>
      </c>
      <c r="D1991" s="251" t="s">
        <v>737</v>
      </c>
      <c r="E1991" s="251" t="s">
        <v>722</v>
      </c>
      <c r="F1991" s="251" t="s">
        <v>268</v>
      </c>
      <c r="G1991" s="251">
        <v>538648</v>
      </c>
      <c r="H1991" s="251">
        <v>4782547</v>
      </c>
      <c r="I1991" s="184" t="e">
        <f>VLOOKUP(LEFT(C1991,6),#REF!,3,0)</f>
        <v>#REF!</v>
      </c>
    </row>
    <row r="1992" spans="1:9" ht="13.2" x14ac:dyDescent="0.25">
      <c r="A1992" s="176">
        <f t="shared" si="34"/>
        <v>4812784.7941823658</v>
      </c>
      <c r="B1992" s="251" t="s">
        <v>1008</v>
      </c>
      <c r="C1992" s="257" t="s">
        <v>224</v>
      </c>
      <c r="D1992" s="251" t="s">
        <v>737</v>
      </c>
      <c r="E1992" s="251" t="s">
        <v>722</v>
      </c>
      <c r="F1992" s="251" t="s">
        <v>268</v>
      </c>
      <c r="G1992" s="251">
        <v>538648</v>
      </c>
      <c r="H1992" s="251">
        <v>4782547</v>
      </c>
      <c r="I1992" s="184" t="e">
        <f>VLOOKUP(LEFT(C1992,6),#REF!,3,0)</f>
        <v>#REF!</v>
      </c>
    </row>
    <row r="1993" spans="1:9" ht="13.2" x14ac:dyDescent="0.25">
      <c r="A1993" s="176">
        <f t="shared" si="34"/>
        <v>4812784.7941823658</v>
      </c>
      <c r="B1993" s="251" t="s">
        <v>1008</v>
      </c>
      <c r="C1993" s="257" t="s">
        <v>225</v>
      </c>
      <c r="D1993" s="251" t="s">
        <v>737</v>
      </c>
      <c r="E1993" s="251" t="s">
        <v>722</v>
      </c>
      <c r="F1993" s="251" t="s">
        <v>268</v>
      </c>
      <c r="G1993" s="251">
        <v>538648</v>
      </c>
      <c r="H1993" s="251">
        <v>4782547</v>
      </c>
      <c r="I1993" s="184" t="e">
        <f>VLOOKUP(LEFT(C1993,6),#REF!,3,0)</f>
        <v>#REF!</v>
      </c>
    </row>
    <row r="1994" spans="1:9" ht="13.2" x14ac:dyDescent="0.25">
      <c r="A1994" s="176">
        <f t="shared" si="34"/>
        <v>4812784.7941823658</v>
      </c>
      <c r="B1994" s="251" t="s">
        <v>1008</v>
      </c>
      <c r="C1994" s="257" t="s">
        <v>226</v>
      </c>
      <c r="D1994" s="251" t="s">
        <v>737</v>
      </c>
      <c r="E1994" s="251" t="s">
        <v>722</v>
      </c>
      <c r="F1994" s="251" t="s">
        <v>268</v>
      </c>
      <c r="G1994" s="251">
        <v>538648</v>
      </c>
      <c r="H1994" s="251">
        <v>4782547</v>
      </c>
      <c r="I1994" s="184" t="e">
        <f>VLOOKUP(LEFT(C1994,6),#REF!,3,0)</f>
        <v>#REF!</v>
      </c>
    </row>
    <row r="1995" spans="1:9" ht="13.2" x14ac:dyDescent="0.25">
      <c r="A1995" s="176">
        <f t="shared" si="34"/>
        <v>4812784.7941823658</v>
      </c>
      <c r="B1995" s="251" t="s">
        <v>1008</v>
      </c>
      <c r="C1995" s="257" t="s">
        <v>390</v>
      </c>
      <c r="D1995" s="251" t="s">
        <v>737</v>
      </c>
      <c r="E1995" s="251" t="s">
        <v>722</v>
      </c>
      <c r="F1995" s="251" t="s">
        <v>268</v>
      </c>
      <c r="G1995" s="251">
        <v>538648</v>
      </c>
      <c r="H1995" s="251">
        <v>4782547</v>
      </c>
      <c r="I1995" s="184" t="e">
        <f>VLOOKUP(LEFT(C1995,6),#REF!,3,0)</f>
        <v>#REF!</v>
      </c>
    </row>
    <row r="1996" spans="1:9" ht="13.2" x14ac:dyDescent="0.25">
      <c r="A1996" s="176">
        <f t="shared" si="34"/>
        <v>4812784.7941823658</v>
      </c>
      <c r="B1996" s="251" t="s">
        <v>1008</v>
      </c>
      <c r="C1996" s="257" t="s">
        <v>365</v>
      </c>
      <c r="D1996" s="251" t="s">
        <v>737</v>
      </c>
      <c r="E1996" s="251" t="s">
        <v>722</v>
      </c>
      <c r="F1996" s="251" t="s">
        <v>268</v>
      </c>
      <c r="G1996" s="251">
        <v>538648</v>
      </c>
      <c r="H1996" s="251">
        <v>4782547</v>
      </c>
      <c r="I1996" s="184" t="e">
        <f>VLOOKUP(LEFT(C1996,6),#REF!,3,0)</f>
        <v>#REF!</v>
      </c>
    </row>
    <row r="1997" spans="1:9" ht="13.2" x14ac:dyDescent="0.25">
      <c r="A1997" s="176">
        <f t="shared" si="34"/>
        <v>4812784.7941823658</v>
      </c>
      <c r="B1997" s="251" t="s">
        <v>1008</v>
      </c>
      <c r="C1997" s="257" t="s">
        <v>366</v>
      </c>
      <c r="D1997" s="251" t="s">
        <v>737</v>
      </c>
      <c r="E1997" s="251" t="s">
        <v>722</v>
      </c>
      <c r="F1997" s="251" t="s">
        <v>268</v>
      </c>
      <c r="G1997" s="251">
        <v>538648</v>
      </c>
      <c r="H1997" s="251">
        <v>4782547</v>
      </c>
      <c r="I1997" s="184" t="e">
        <f>VLOOKUP(LEFT(C1997,6),#REF!,3,0)</f>
        <v>#REF!</v>
      </c>
    </row>
    <row r="1998" spans="1:9" ht="13.2" x14ac:dyDescent="0.25">
      <c r="A1998" s="176">
        <f t="shared" si="34"/>
        <v>4812784.7941823658</v>
      </c>
      <c r="B1998" s="251" t="s">
        <v>1008</v>
      </c>
      <c r="C1998" s="257" t="s">
        <v>380</v>
      </c>
      <c r="D1998" s="251" t="s">
        <v>737</v>
      </c>
      <c r="E1998" s="251" t="s">
        <v>722</v>
      </c>
      <c r="F1998" s="251" t="s">
        <v>268</v>
      </c>
      <c r="G1998" s="251">
        <v>538648</v>
      </c>
      <c r="H1998" s="251">
        <v>4782547</v>
      </c>
      <c r="I1998" s="184" t="e">
        <f>VLOOKUP(LEFT(C1998,6),#REF!,3,0)</f>
        <v>#REF!</v>
      </c>
    </row>
    <row r="1999" spans="1:9" ht="13.2" x14ac:dyDescent="0.25">
      <c r="A1999" s="176">
        <f t="shared" si="34"/>
        <v>4812784.7941823658</v>
      </c>
      <c r="B1999" s="251" t="s">
        <v>1008</v>
      </c>
      <c r="C1999" s="257" t="s">
        <v>381</v>
      </c>
      <c r="D1999" s="251" t="s">
        <v>737</v>
      </c>
      <c r="E1999" s="251" t="s">
        <v>722</v>
      </c>
      <c r="F1999" s="251" t="s">
        <v>268</v>
      </c>
      <c r="G1999" s="251">
        <v>538648</v>
      </c>
      <c r="H1999" s="251">
        <v>4782547</v>
      </c>
      <c r="I1999" s="184" t="e">
        <f>VLOOKUP(LEFT(C1999,6),#REF!,3,0)</f>
        <v>#REF!</v>
      </c>
    </row>
    <row r="2000" spans="1:9" ht="13.2" x14ac:dyDescent="0.25">
      <c r="A2000" s="176">
        <f t="shared" si="34"/>
        <v>4812784.7941823658</v>
      </c>
      <c r="B2000" s="251" t="s">
        <v>1008</v>
      </c>
      <c r="C2000" s="257" t="s">
        <v>367</v>
      </c>
      <c r="D2000" s="251" t="s">
        <v>737</v>
      </c>
      <c r="E2000" s="251" t="s">
        <v>722</v>
      </c>
      <c r="F2000" s="251" t="s">
        <v>268</v>
      </c>
      <c r="G2000" s="251">
        <v>538648</v>
      </c>
      <c r="H2000" s="251">
        <v>4782547</v>
      </c>
      <c r="I2000" s="184" t="e">
        <f>VLOOKUP(LEFT(C2000,6),#REF!,3,0)</f>
        <v>#REF!</v>
      </c>
    </row>
    <row r="2001" spans="1:9" ht="13.2" x14ac:dyDescent="0.25">
      <c r="A2001" s="176">
        <f t="shared" si="34"/>
        <v>4828976.7216983968</v>
      </c>
      <c r="B2001" s="251" t="s">
        <v>1009</v>
      </c>
      <c r="C2001" s="257" t="s">
        <v>399</v>
      </c>
      <c r="D2001" s="251" t="s">
        <v>768</v>
      </c>
      <c r="E2001" s="251" t="s">
        <v>769</v>
      </c>
      <c r="F2001" s="251" t="s">
        <v>334</v>
      </c>
      <c r="G2001" s="251">
        <v>464848</v>
      </c>
      <c r="H2001" s="251">
        <v>4806551</v>
      </c>
      <c r="I2001" s="184" t="e">
        <f>VLOOKUP(LEFT(C2001,6),#REF!,3,0)</f>
        <v>#REF!</v>
      </c>
    </row>
    <row r="2002" spans="1:9" ht="13.2" x14ac:dyDescent="0.25">
      <c r="A2002" s="176">
        <f t="shared" si="34"/>
        <v>4828976.7216983968</v>
      </c>
      <c r="B2002" s="251" t="s">
        <v>1009</v>
      </c>
      <c r="C2002" s="257" t="s">
        <v>418</v>
      </c>
      <c r="D2002" s="251" t="s">
        <v>768</v>
      </c>
      <c r="E2002" s="251" t="s">
        <v>769</v>
      </c>
      <c r="F2002" s="251" t="s">
        <v>334</v>
      </c>
      <c r="G2002" s="251">
        <v>464848</v>
      </c>
      <c r="H2002" s="251">
        <v>4806551</v>
      </c>
      <c r="I2002" s="184" t="e">
        <f>VLOOKUP(LEFT(C2002,6),#REF!,3,0)</f>
        <v>#REF!</v>
      </c>
    </row>
    <row r="2003" spans="1:9" ht="13.2" x14ac:dyDescent="0.25">
      <c r="A2003" s="176">
        <f t="shared" si="34"/>
        <v>4828976.7216983968</v>
      </c>
      <c r="B2003" s="251" t="s">
        <v>1009</v>
      </c>
      <c r="C2003" s="257" t="s">
        <v>420</v>
      </c>
      <c r="D2003" s="251" t="s">
        <v>768</v>
      </c>
      <c r="E2003" s="251" t="s">
        <v>769</v>
      </c>
      <c r="F2003" s="251" t="s">
        <v>334</v>
      </c>
      <c r="G2003" s="251">
        <v>464848</v>
      </c>
      <c r="H2003" s="251">
        <v>4806551</v>
      </c>
      <c r="I2003" s="184" t="e">
        <f>VLOOKUP(LEFT(C2003,6),#REF!,3,0)</f>
        <v>#REF!</v>
      </c>
    </row>
    <row r="2004" spans="1:9" ht="13.2" x14ac:dyDescent="0.25">
      <c r="A2004" s="176">
        <f t="shared" si="34"/>
        <v>4828976.7216983968</v>
      </c>
      <c r="B2004" s="251" t="s">
        <v>1009</v>
      </c>
      <c r="C2004" s="257" t="s">
        <v>432</v>
      </c>
      <c r="D2004" s="251" t="s">
        <v>768</v>
      </c>
      <c r="E2004" s="251" t="s">
        <v>769</v>
      </c>
      <c r="F2004" s="251" t="s">
        <v>334</v>
      </c>
      <c r="G2004" s="251">
        <v>464848</v>
      </c>
      <c r="H2004" s="251">
        <v>4806551</v>
      </c>
      <c r="I2004" s="184" t="e">
        <f>VLOOKUP(LEFT(C2004,6),#REF!,3,0)</f>
        <v>#REF!</v>
      </c>
    </row>
    <row r="2005" spans="1:9" ht="13.2" x14ac:dyDescent="0.25">
      <c r="A2005" s="176">
        <f t="shared" si="34"/>
        <v>4828976.7216983968</v>
      </c>
      <c r="B2005" s="251" t="s">
        <v>1009</v>
      </c>
      <c r="C2005" s="257" t="s">
        <v>434</v>
      </c>
      <c r="D2005" s="251" t="s">
        <v>768</v>
      </c>
      <c r="E2005" s="251" t="s">
        <v>769</v>
      </c>
      <c r="F2005" s="251" t="s">
        <v>334</v>
      </c>
      <c r="G2005" s="251">
        <v>464848</v>
      </c>
      <c r="H2005" s="251">
        <v>4806551</v>
      </c>
      <c r="I2005" s="184" t="e">
        <f>VLOOKUP(LEFT(C2005,6),#REF!,3,0)</f>
        <v>#REF!</v>
      </c>
    </row>
    <row r="2006" spans="1:9" ht="13.2" x14ac:dyDescent="0.25">
      <c r="A2006" s="176">
        <f t="shared" si="34"/>
        <v>4828976.7216983968</v>
      </c>
      <c r="B2006" s="251" t="s">
        <v>1009</v>
      </c>
      <c r="C2006" s="257" t="s">
        <v>363</v>
      </c>
      <c r="D2006" s="251" t="s">
        <v>768</v>
      </c>
      <c r="E2006" s="251" t="s">
        <v>769</v>
      </c>
      <c r="F2006" s="251" t="s">
        <v>334</v>
      </c>
      <c r="G2006" s="251">
        <v>464848</v>
      </c>
      <c r="H2006" s="251">
        <v>4806551</v>
      </c>
      <c r="I2006" s="184" t="e">
        <f>VLOOKUP(LEFT(C2006,6),#REF!,3,0)</f>
        <v>#REF!</v>
      </c>
    </row>
    <row r="2007" spans="1:9" ht="13.2" x14ac:dyDescent="0.25">
      <c r="A2007" s="176">
        <f t="shared" si="34"/>
        <v>4828976.7216983968</v>
      </c>
      <c r="B2007" s="251" t="s">
        <v>1009</v>
      </c>
      <c r="C2007" s="257" t="s">
        <v>435</v>
      </c>
      <c r="D2007" s="251" t="s">
        <v>768</v>
      </c>
      <c r="E2007" s="251" t="s">
        <v>769</v>
      </c>
      <c r="F2007" s="251" t="s">
        <v>334</v>
      </c>
      <c r="G2007" s="251">
        <v>464848</v>
      </c>
      <c r="H2007" s="251">
        <v>4806551</v>
      </c>
      <c r="I2007" s="184" t="e">
        <f>VLOOKUP(LEFT(C2007,6),#REF!,3,0)</f>
        <v>#REF!</v>
      </c>
    </row>
    <row r="2008" spans="1:9" ht="13.2" x14ac:dyDescent="0.25">
      <c r="A2008" s="176">
        <f t="shared" si="34"/>
        <v>4828976.7216983968</v>
      </c>
      <c r="B2008" s="251" t="s">
        <v>1009</v>
      </c>
      <c r="C2008" s="257" t="s">
        <v>437</v>
      </c>
      <c r="D2008" s="251" t="s">
        <v>768</v>
      </c>
      <c r="E2008" s="251" t="s">
        <v>769</v>
      </c>
      <c r="F2008" s="251" t="s">
        <v>334</v>
      </c>
      <c r="G2008" s="251">
        <v>464848</v>
      </c>
      <c r="H2008" s="251">
        <v>4806551</v>
      </c>
      <c r="I2008" s="184" t="e">
        <f>VLOOKUP(LEFT(C2008,6),#REF!,3,0)</f>
        <v>#REF!</v>
      </c>
    </row>
    <row r="2009" spans="1:9" ht="13.2" x14ac:dyDescent="0.25">
      <c r="A2009" s="176">
        <f t="shared" si="34"/>
        <v>4828976.7216983968</v>
      </c>
      <c r="B2009" s="251" t="s">
        <v>1009</v>
      </c>
      <c r="C2009" s="257" t="s">
        <v>364</v>
      </c>
      <c r="D2009" s="251" t="s">
        <v>768</v>
      </c>
      <c r="E2009" s="251" t="s">
        <v>769</v>
      </c>
      <c r="F2009" s="251" t="s">
        <v>334</v>
      </c>
      <c r="G2009" s="251">
        <v>464848</v>
      </c>
      <c r="H2009" s="251">
        <v>4806551</v>
      </c>
      <c r="I2009" s="184" t="e">
        <f>VLOOKUP(LEFT(C2009,6),#REF!,3,0)</f>
        <v>#REF!</v>
      </c>
    </row>
    <row r="2010" spans="1:9" ht="13.2" x14ac:dyDescent="0.25">
      <c r="A2010" s="176">
        <f t="shared" si="34"/>
        <v>4828976.7216983968</v>
      </c>
      <c r="B2010" s="251" t="s">
        <v>1009</v>
      </c>
      <c r="C2010" s="257" t="s">
        <v>220</v>
      </c>
      <c r="D2010" s="251" t="s">
        <v>768</v>
      </c>
      <c r="E2010" s="251" t="s">
        <v>769</v>
      </c>
      <c r="F2010" s="251" t="s">
        <v>334</v>
      </c>
      <c r="G2010" s="251">
        <v>464848</v>
      </c>
      <c r="H2010" s="251">
        <v>4806551</v>
      </c>
      <c r="I2010" s="184" t="e">
        <f>VLOOKUP(LEFT(C2010,6),#REF!,3,0)</f>
        <v>#REF!</v>
      </c>
    </row>
    <row r="2011" spans="1:9" ht="13.2" x14ac:dyDescent="0.25">
      <c r="A2011" s="176">
        <f t="shared" si="34"/>
        <v>4828976.7216983968</v>
      </c>
      <c r="B2011" s="251" t="s">
        <v>1009</v>
      </c>
      <c r="C2011" s="257" t="s">
        <v>221</v>
      </c>
      <c r="D2011" s="251" t="s">
        <v>768</v>
      </c>
      <c r="E2011" s="251" t="s">
        <v>769</v>
      </c>
      <c r="F2011" s="251" t="s">
        <v>334</v>
      </c>
      <c r="G2011" s="251">
        <v>464848</v>
      </c>
      <c r="H2011" s="251">
        <v>4806551</v>
      </c>
      <c r="I2011" s="184" t="e">
        <f>VLOOKUP(LEFT(C2011,6),#REF!,3,0)</f>
        <v>#REF!</v>
      </c>
    </row>
    <row r="2012" spans="1:9" ht="13.2" x14ac:dyDescent="0.25">
      <c r="A2012" s="176">
        <f t="shared" si="34"/>
        <v>4828976.7216983968</v>
      </c>
      <c r="B2012" s="251" t="s">
        <v>1009</v>
      </c>
      <c r="C2012" s="257" t="s">
        <v>222</v>
      </c>
      <c r="D2012" s="251" t="s">
        <v>768</v>
      </c>
      <c r="E2012" s="251" t="s">
        <v>769</v>
      </c>
      <c r="F2012" s="251" t="s">
        <v>334</v>
      </c>
      <c r="G2012" s="251">
        <v>464848</v>
      </c>
      <c r="H2012" s="251">
        <v>4806551</v>
      </c>
      <c r="I2012" s="184" t="e">
        <f>VLOOKUP(LEFT(C2012,6),#REF!,3,0)</f>
        <v>#REF!</v>
      </c>
    </row>
    <row r="2013" spans="1:9" ht="13.2" x14ac:dyDescent="0.25">
      <c r="A2013" s="176">
        <f t="shared" si="34"/>
        <v>4828976.7216983968</v>
      </c>
      <c r="B2013" s="251" t="s">
        <v>1009</v>
      </c>
      <c r="C2013" s="257" t="s">
        <v>223</v>
      </c>
      <c r="D2013" s="251" t="s">
        <v>768</v>
      </c>
      <c r="E2013" s="251" t="s">
        <v>769</v>
      </c>
      <c r="F2013" s="251" t="s">
        <v>334</v>
      </c>
      <c r="G2013" s="251">
        <v>464848</v>
      </c>
      <c r="H2013" s="251">
        <v>4806551</v>
      </c>
      <c r="I2013" s="184" t="e">
        <f>VLOOKUP(LEFT(C2013,6),#REF!,3,0)</f>
        <v>#REF!</v>
      </c>
    </row>
    <row r="2014" spans="1:9" ht="13.2" x14ac:dyDescent="0.25">
      <c r="A2014" s="176">
        <f t="shared" si="34"/>
        <v>4828976.7216983968</v>
      </c>
      <c r="B2014" s="251" t="s">
        <v>1009</v>
      </c>
      <c r="C2014" s="257" t="s">
        <v>224</v>
      </c>
      <c r="D2014" s="251" t="s">
        <v>768</v>
      </c>
      <c r="E2014" s="251" t="s">
        <v>769</v>
      </c>
      <c r="F2014" s="251" t="s">
        <v>334</v>
      </c>
      <c r="G2014" s="251">
        <v>464848</v>
      </c>
      <c r="H2014" s="251">
        <v>4806551</v>
      </c>
      <c r="I2014" s="184" t="e">
        <f>VLOOKUP(LEFT(C2014,6),#REF!,3,0)</f>
        <v>#REF!</v>
      </c>
    </row>
    <row r="2015" spans="1:9" ht="13.2" x14ac:dyDescent="0.25">
      <c r="A2015" s="176">
        <f t="shared" si="34"/>
        <v>4828976.7216983968</v>
      </c>
      <c r="B2015" s="251" t="s">
        <v>1009</v>
      </c>
      <c r="C2015" s="257" t="s">
        <v>225</v>
      </c>
      <c r="D2015" s="251" t="s">
        <v>768</v>
      </c>
      <c r="E2015" s="251" t="s">
        <v>769</v>
      </c>
      <c r="F2015" s="251" t="s">
        <v>334</v>
      </c>
      <c r="G2015" s="251">
        <v>464848</v>
      </c>
      <c r="H2015" s="251">
        <v>4806551</v>
      </c>
      <c r="I2015" s="184" t="e">
        <f>VLOOKUP(LEFT(C2015,6),#REF!,3,0)</f>
        <v>#REF!</v>
      </c>
    </row>
    <row r="2016" spans="1:9" ht="13.2" x14ac:dyDescent="0.25">
      <c r="A2016" s="176">
        <f t="shared" si="34"/>
        <v>4828976.7216983968</v>
      </c>
      <c r="B2016" s="251" t="s">
        <v>1009</v>
      </c>
      <c r="C2016" s="257" t="s">
        <v>226</v>
      </c>
      <c r="D2016" s="251" t="s">
        <v>768</v>
      </c>
      <c r="E2016" s="251" t="s">
        <v>769</v>
      </c>
      <c r="F2016" s="251" t="s">
        <v>334</v>
      </c>
      <c r="G2016" s="251">
        <v>464848</v>
      </c>
      <c r="H2016" s="251">
        <v>4806551</v>
      </c>
      <c r="I2016" s="184" t="e">
        <f>VLOOKUP(LEFT(C2016,6),#REF!,3,0)</f>
        <v>#REF!</v>
      </c>
    </row>
    <row r="2017" spans="1:9" ht="13.2" x14ac:dyDescent="0.25">
      <c r="A2017" s="176">
        <f t="shared" si="34"/>
        <v>4828976.7216983968</v>
      </c>
      <c r="B2017" s="251" t="s">
        <v>1009</v>
      </c>
      <c r="C2017" s="257" t="s">
        <v>390</v>
      </c>
      <c r="D2017" s="251" t="s">
        <v>768</v>
      </c>
      <c r="E2017" s="251" t="s">
        <v>769</v>
      </c>
      <c r="F2017" s="251" t="s">
        <v>334</v>
      </c>
      <c r="G2017" s="251">
        <v>464848</v>
      </c>
      <c r="H2017" s="251">
        <v>4806551</v>
      </c>
      <c r="I2017" s="184" t="e">
        <f>VLOOKUP(LEFT(C2017,6),#REF!,3,0)</f>
        <v>#REF!</v>
      </c>
    </row>
    <row r="2018" spans="1:9" ht="13.2" x14ac:dyDescent="0.25">
      <c r="A2018" s="176">
        <f t="shared" si="34"/>
        <v>4828976.7216983968</v>
      </c>
      <c r="B2018" s="251" t="s">
        <v>1009</v>
      </c>
      <c r="C2018" s="257" t="s">
        <v>366</v>
      </c>
      <c r="D2018" s="251" t="s">
        <v>768</v>
      </c>
      <c r="E2018" s="251" t="s">
        <v>769</v>
      </c>
      <c r="F2018" s="251" t="s">
        <v>334</v>
      </c>
      <c r="G2018" s="251">
        <v>464848</v>
      </c>
      <c r="H2018" s="251">
        <v>4806551</v>
      </c>
      <c r="I2018" s="184" t="e">
        <f>VLOOKUP(LEFT(C2018,6),#REF!,3,0)</f>
        <v>#REF!</v>
      </c>
    </row>
    <row r="2019" spans="1:9" ht="13.2" x14ac:dyDescent="0.25">
      <c r="A2019" s="176">
        <f t="shared" si="34"/>
        <v>4828976.7216983968</v>
      </c>
      <c r="B2019" s="251" t="s">
        <v>1009</v>
      </c>
      <c r="C2019" s="257" t="s">
        <v>365</v>
      </c>
      <c r="D2019" s="251" t="s">
        <v>768</v>
      </c>
      <c r="E2019" s="251" t="s">
        <v>769</v>
      </c>
      <c r="F2019" s="251" t="s">
        <v>334</v>
      </c>
      <c r="G2019" s="251">
        <v>464848</v>
      </c>
      <c r="H2019" s="251">
        <v>4806551</v>
      </c>
      <c r="I2019" s="184" t="e">
        <f>VLOOKUP(LEFT(C2019,6),#REF!,3,0)</f>
        <v>#REF!</v>
      </c>
    </row>
    <row r="2020" spans="1:9" ht="13.2" x14ac:dyDescent="0.25">
      <c r="A2020" s="176">
        <f t="shared" si="34"/>
        <v>4828976.7216983968</v>
      </c>
      <c r="B2020" s="251" t="s">
        <v>1009</v>
      </c>
      <c r="C2020" s="257" t="s">
        <v>380</v>
      </c>
      <c r="D2020" s="251" t="s">
        <v>768</v>
      </c>
      <c r="E2020" s="251" t="s">
        <v>769</v>
      </c>
      <c r="F2020" s="251" t="s">
        <v>334</v>
      </c>
      <c r="G2020" s="251">
        <v>464848</v>
      </c>
      <c r="H2020" s="251">
        <v>4806551</v>
      </c>
      <c r="I2020" s="184" t="e">
        <f>VLOOKUP(LEFT(C2020,6),#REF!,3,0)</f>
        <v>#REF!</v>
      </c>
    </row>
    <row r="2021" spans="1:9" ht="13.2" x14ac:dyDescent="0.25">
      <c r="A2021" s="176">
        <f t="shared" si="34"/>
        <v>4828976.7216983968</v>
      </c>
      <c r="B2021" s="251" t="s">
        <v>1009</v>
      </c>
      <c r="C2021" s="257" t="s">
        <v>381</v>
      </c>
      <c r="D2021" s="251" t="s">
        <v>768</v>
      </c>
      <c r="E2021" s="251" t="s">
        <v>769</v>
      </c>
      <c r="F2021" s="251" t="s">
        <v>334</v>
      </c>
      <c r="G2021" s="251">
        <v>464848</v>
      </c>
      <c r="H2021" s="251">
        <v>4806551</v>
      </c>
      <c r="I2021" s="184" t="e">
        <f>VLOOKUP(LEFT(C2021,6),#REF!,3,0)</f>
        <v>#REF!</v>
      </c>
    </row>
    <row r="2022" spans="1:9" ht="13.2" x14ac:dyDescent="0.25">
      <c r="A2022" s="176">
        <f t="shared" si="34"/>
        <v>4828976.7216983968</v>
      </c>
      <c r="B2022" s="251" t="s">
        <v>1009</v>
      </c>
      <c r="C2022" s="257" t="s">
        <v>367</v>
      </c>
      <c r="D2022" s="251" t="s">
        <v>768</v>
      </c>
      <c r="E2022" s="251" t="s">
        <v>769</v>
      </c>
      <c r="F2022" s="251" t="s">
        <v>334</v>
      </c>
      <c r="G2022" s="251">
        <v>464848</v>
      </c>
      <c r="H2022" s="251">
        <v>4806551</v>
      </c>
      <c r="I2022" s="184" t="e">
        <f>VLOOKUP(LEFT(C2022,6),#REF!,3,0)</f>
        <v>#REF!</v>
      </c>
    </row>
    <row r="2023" spans="1:9" ht="13.2" x14ac:dyDescent="0.25">
      <c r="A2023" s="176">
        <f t="shared" si="34"/>
        <v>4799013.4191653393</v>
      </c>
      <c r="B2023" s="251" t="s">
        <v>1010</v>
      </c>
      <c r="C2023" s="257" t="s">
        <v>399</v>
      </c>
      <c r="D2023" s="251" t="s">
        <v>770</v>
      </c>
      <c r="E2023" s="251" t="s">
        <v>771</v>
      </c>
      <c r="F2023" s="251" t="s">
        <v>279</v>
      </c>
      <c r="G2023" s="251">
        <v>554423</v>
      </c>
      <c r="H2023" s="251">
        <v>4766880</v>
      </c>
      <c r="I2023" s="184" t="e">
        <f>VLOOKUP(LEFT(C2023,6),#REF!,3,0)</f>
        <v>#REF!</v>
      </c>
    </row>
    <row r="2024" spans="1:9" ht="13.2" x14ac:dyDescent="0.25">
      <c r="A2024" s="176">
        <f t="shared" si="34"/>
        <v>4799013.4191653393</v>
      </c>
      <c r="B2024" s="251" t="s">
        <v>1010</v>
      </c>
      <c r="C2024" s="257" t="s">
        <v>663</v>
      </c>
      <c r="D2024" s="251" t="s">
        <v>770</v>
      </c>
      <c r="E2024" s="251" t="s">
        <v>771</v>
      </c>
      <c r="F2024" s="251" t="s">
        <v>279</v>
      </c>
      <c r="G2024" s="251">
        <v>554423</v>
      </c>
      <c r="H2024" s="251">
        <v>4766880</v>
      </c>
      <c r="I2024" s="184" t="e">
        <f>VLOOKUP(LEFT(C2024,6),#REF!,3,0)</f>
        <v>#REF!</v>
      </c>
    </row>
    <row r="2025" spans="1:9" ht="13.2" x14ac:dyDescent="0.25">
      <c r="A2025" s="176">
        <f t="shared" si="34"/>
        <v>4799013.4191653393</v>
      </c>
      <c r="B2025" s="251" t="s">
        <v>1010</v>
      </c>
      <c r="C2025" s="257" t="s">
        <v>418</v>
      </c>
      <c r="D2025" s="251" t="s">
        <v>770</v>
      </c>
      <c r="E2025" s="251" t="s">
        <v>771</v>
      </c>
      <c r="F2025" s="251" t="s">
        <v>279</v>
      </c>
      <c r="G2025" s="251">
        <v>554423</v>
      </c>
      <c r="H2025" s="251">
        <v>4766880</v>
      </c>
      <c r="I2025" s="184" t="e">
        <f>VLOOKUP(LEFT(C2025,6),#REF!,3,0)</f>
        <v>#REF!</v>
      </c>
    </row>
    <row r="2026" spans="1:9" ht="13.2" x14ac:dyDescent="0.25">
      <c r="A2026" s="176">
        <f t="shared" si="34"/>
        <v>4799013.4191653393</v>
      </c>
      <c r="B2026" s="251" t="s">
        <v>1010</v>
      </c>
      <c r="C2026" s="257" t="s">
        <v>360</v>
      </c>
      <c r="D2026" s="251" t="s">
        <v>770</v>
      </c>
      <c r="E2026" s="251" t="s">
        <v>771</v>
      </c>
      <c r="F2026" s="251" t="s">
        <v>279</v>
      </c>
      <c r="G2026" s="251">
        <v>554423</v>
      </c>
      <c r="H2026" s="251">
        <v>4766880</v>
      </c>
      <c r="I2026" s="184" t="e">
        <f>VLOOKUP(LEFT(C2026,6),#REF!,3,0)</f>
        <v>#REF!</v>
      </c>
    </row>
    <row r="2027" spans="1:9" ht="13.2" x14ac:dyDescent="0.25">
      <c r="A2027" s="176">
        <f t="shared" si="34"/>
        <v>4799013.4191653393</v>
      </c>
      <c r="B2027" s="251" t="s">
        <v>1010</v>
      </c>
      <c r="C2027" s="257" t="s">
        <v>432</v>
      </c>
      <c r="D2027" s="251" t="s">
        <v>770</v>
      </c>
      <c r="E2027" s="251" t="s">
        <v>771</v>
      </c>
      <c r="F2027" s="251" t="s">
        <v>279</v>
      </c>
      <c r="G2027" s="251">
        <v>554423</v>
      </c>
      <c r="H2027" s="251">
        <v>4766880</v>
      </c>
      <c r="I2027" s="184" t="e">
        <f>VLOOKUP(LEFT(C2027,6),#REF!,3,0)</f>
        <v>#REF!</v>
      </c>
    </row>
    <row r="2028" spans="1:9" ht="13.2" x14ac:dyDescent="0.25">
      <c r="A2028" s="176">
        <f t="shared" si="34"/>
        <v>4799013.4191653393</v>
      </c>
      <c r="B2028" s="251" t="s">
        <v>1010</v>
      </c>
      <c r="C2028" s="257" t="s">
        <v>433</v>
      </c>
      <c r="D2028" s="251" t="s">
        <v>770</v>
      </c>
      <c r="E2028" s="251" t="s">
        <v>771</v>
      </c>
      <c r="F2028" s="251" t="s">
        <v>279</v>
      </c>
      <c r="G2028" s="251">
        <v>554423</v>
      </c>
      <c r="H2028" s="251">
        <v>4766880</v>
      </c>
      <c r="I2028" s="184" t="e">
        <f>VLOOKUP(LEFT(C2028,6),#REF!,3,0)</f>
        <v>#REF!</v>
      </c>
    </row>
    <row r="2029" spans="1:9" ht="13.2" x14ac:dyDescent="0.25">
      <c r="A2029" s="176">
        <f t="shared" si="34"/>
        <v>4799013.4191653393</v>
      </c>
      <c r="B2029" s="251" t="s">
        <v>1010</v>
      </c>
      <c r="C2029" s="257" t="s">
        <v>434</v>
      </c>
      <c r="D2029" s="251" t="s">
        <v>770</v>
      </c>
      <c r="E2029" s="251" t="s">
        <v>771</v>
      </c>
      <c r="F2029" s="251" t="s">
        <v>279</v>
      </c>
      <c r="G2029" s="251">
        <v>554423</v>
      </c>
      <c r="H2029" s="251">
        <v>4766880</v>
      </c>
      <c r="I2029" s="184" t="e">
        <f>VLOOKUP(LEFT(C2029,6),#REF!,3,0)</f>
        <v>#REF!</v>
      </c>
    </row>
    <row r="2030" spans="1:9" ht="13.2" x14ac:dyDescent="0.25">
      <c r="A2030" s="176">
        <f t="shared" si="34"/>
        <v>4799013.4191653393</v>
      </c>
      <c r="B2030" s="251" t="s">
        <v>1010</v>
      </c>
      <c r="C2030" s="257" t="s">
        <v>772</v>
      </c>
      <c r="D2030" s="251" t="s">
        <v>770</v>
      </c>
      <c r="E2030" s="251" t="s">
        <v>771</v>
      </c>
      <c r="F2030" s="251" t="s">
        <v>279</v>
      </c>
      <c r="G2030" s="251">
        <v>554423</v>
      </c>
      <c r="H2030" s="251">
        <v>4766880</v>
      </c>
      <c r="I2030" s="184" t="e">
        <f>VLOOKUP(LEFT(C2030,6),#REF!,3,0)</f>
        <v>#REF!</v>
      </c>
    </row>
    <row r="2031" spans="1:9" ht="13.2" x14ac:dyDescent="0.25">
      <c r="A2031" s="176">
        <f t="shared" si="34"/>
        <v>4799013.4191653393</v>
      </c>
      <c r="B2031" s="251" t="s">
        <v>1010</v>
      </c>
      <c r="C2031" s="257" t="s">
        <v>436</v>
      </c>
      <c r="D2031" s="251" t="s">
        <v>770</v>
      </c>
      <c r="E2031" s="251" t="s">
        <v>771</v>
      </c>
      <c r="F2031" s="251" t="s">
        <v>279</v>
      </c>
      <c r="G2031" s="251">
        <v>554423</v>
      </c>
      <c r="H2031" s="251">
        <v>4766880</v>
      </c>
      <c r="I2031" s="184" t="e">
        <f>VLOOKUP(LEFT(C2031,6),#REF!,3,0)</f>
        <v>#REF!</v>
      </c>
    </row>
    <row r="2032" spans="1:9" ht="13.2" x14ac:dyDescent="0.25">
      <c r="A2032" s="176">
        <f t="shared" si="34"/>
        <v>4799013.4191653393</v>
      </c>
      <c r="B2032" s="251" t="s">
        <v>1010</v>
      </c>
      <c r="C2032" s="257" t="s">
        <v>364</v>
      </c>
      <c r="D2032" s="251" t="s">
        <v>770</v>
      </c>
      <c r="E2032" s="251" t="s">
        <v>771</v>
      </c>
      <c r="F2032" s="251" t="s">
        <v>279</v>
      </c>
      <c r="G2032" s="251">
        <v>554423</v>
      </c>
      <c r="H2032" s="251">
        <v>4766880</v>
      </c>
      <c r="I2032" s="184" t="e">
        <f>VLOOKUP(LEFT(C2032,6),#REF!,3,0)</f>
        <v>#REF!</v>
      </c>
    </row>
    <row r="2033" spans="1:9" ht="13.2" x14ac:dyDescent="0.25">
      <c r="A2033" s="176">
        <f t="shared" si="34"/>
        <v>4799013.4191653393</v>
      </c>
      <c r="B2033" s="251" t="s">
        <v>1010</v>
      </c>
      <c r="C2033" s="257" t="s">
        <v>393</v>
      </c>
      <c r="D2033" s="251" t="s">
        <v>770</v>
      </c>
      <c r="E2033" s="251" t="s">
        <v>771</v>
      </c>
      <c r="F2033" s="251" t="s">
        <v>279</v>
      </c>
      <c r="G2033" s="251">
        <v>554423</v>
      </c>
      <c r="H2033" s="251">
        <v>4766880</v>
      </c>
      <c r="I2033" s="184" t="e">
        <f>VLOOKUP(LEFT(C2033,6),#REF!,3,0)</f>
        <v>#REF!</v>
      </c>
    </row>
    <row r="2034" spans="1:9" ht="13.2" x14ac:dyDescent="0.25">
      <c r="A2034" s="176">
        <f t="shared" si="34"/>
        <v>4799013.4191653393</v>
      </c>
      <c r="B2034" s="251" t="s">
        <v>1010</v>
      </c>
      <c r="C2034" s="257" t="s">
        <v>394</v>
      </c>
      <c r="D2034" s="251" t="s">
        <v>770</v>
      </c>
      <c r="E2034" s="251" t="s">
        <v>771</v>
      </c>
      <c r="F2034" s="251" t="s">
        <v>279</v>
      </c>
      <c r="G2034" s="251">
        <v>554423</v>
      </c>
      <c r="H2034" s="251">
        <v>4766880</v>
      </c>
      <c r="I2034" s="184" t="e">
        <f>VLOOKUP(LEFT(C2034,6),#REF!,3,0)</f>
        <v>#REF!</v>
      </c>
    </row>
    <row r="2035" spans="1:9" ht="13.2" x14ac:dyDescent="0.25">
      <c r="A2035" s="176">
        <f t="shared" si="34"/>
        <v>4799013.4191653393</v>
      </c>
      <c r="B2035" s="251" t="s">
        <v>1010</v>
      </c>
      <c r="C2035" s="257" t="s">
        <v>220</v>
      </c>
      <c r="D2035" s="251" t="s">
        <v>770</v>
      </c>
      <c r="E2035" s="251" t="s">
        <v>771</v>
      </c>
      <c r="F2035" s="251" t="s">
        <v>279</v>
      </c>
      <c r="G2035" s="251">
        <v>554423</v>
      </c>
      <c r="H2035" s="251">
        <v>4766880</v>
      </c>
      <c r="I2035" s="184" t="e">
        <f>VLOOKUP(LEFT(C2035,6),#REF!,3,0)</f>
        <v>#REF!</v>
      </c>
    </row>
    <row r="2036" spans="1:9" ht="13.2" x14ac:dyDescent="0.25">
      <c r="A2036" s="176">
        <f t="shared" si="34"/>
        <v>4799013.4191653393</v>
      </c>
      <c r="B2036" s="251" t="s">
        <v>1010</v>
      </c>
      <c r="C2036" s="257" t="s">
        <v>221</v>
      </c>
      <c r="D2036" s="251" t="s">
        <v>770</v>
      </c>
      <c r="E2036" s="251" t="s">
        <v>771</v>
      </c>
      <c r="F2036" s="251" t="s">
        <v>279</v>
      </c>
      <c r="G2036" s="251">
        <v>554423</v>
      </c>
      <c r="H2036" s="251">
        <v>4766880</v>
      </c>
      <c r="I2036" s="184" t="e">
        <f>VLOOKUP(LEFT(C2036,6),#REF!,3,0)</f>
        <v>#REF!</v>
      </c>
    </row>
    <row r="2037" spans="1:9" ht="13.2" x14ac:dyDescent="0.25">
      <c r="A2037" s="176">
        <f t="shared" si="34"/>
        <v>4799013.4191653393</v>
      </c>
      <c r="B2037" s="251" t="s">
        <v>1010</v>
      </c>
      <c r="C2037" s="257" t="s">
        <v>222</v>
      </c>
      <c r="D2037" s="251" t="s">
        <v>770</v>
      </c>
      <c r="E2037" s="251" t="s">
        <v>771</v>
      </c>
      <c r="F2037" s="251" t="s">
        <v>279</v>
      </c>
      <c r="G2037" s="251">
        <v>554423</v>
      </c>
      <c r="H2037" s="251">
        <v>4766880</v>
      </c>
      <c r="I2037" s="184" t="e">
        <f>VLOOKUP(LEFT(C2037,6),#REF!,3,0)</f>
        <v>#REF!</v>
      </c>
    </row>
    <row r="2038" spans="1:9" ht="13.2" x14ac:dyDescent="0.25">
      <c r="A2038" s="176">
        <f t="shared" si="34"/>
        <v>4799013.4191653393</v>
      </c>
      <c r="B2038" s="251" t="s">
        <v>1010</v>
      </c>
      <c r="C2038" s="257" t="s">
        <v>223</v>
      </c>
      <c r="D2038" s="251" t="s">
        <v>770</v>
      </c>
      <c r="E2038" s="251" t="s">
        <v>771</v>
      </c>
      <c r="F2038" s="251" t="s">
        <v>279</v>
      </c>
      <c r="G2038" s="251">
        <v>554423</v>
      </c>
      <c r="H2038" s="251">
        <v>4766880</v>
      </c>
      <c r="I2038" s="184" t="e">
        <f>VLOOKUP(LEFT(C2038,6),#REF!,3,0)</f>
        <v>#REF!</v>
      </c>
    </row>
    <row r="2039" spans="1:9" ht="13.2" x14ac:dyDescent="0.25">
      <c r="A2039" s="176">
        <f t="shared" si="34"/>
        <v>4799013.4191653393</v>
      </c>
      <c r="B2039" s="251" t="s">
        <v>1010</v>
      </c>
      <c r="C2039" s="257" t="s">
        <v>224</v>
      </c>
      <c r="D2039" s="251" t="s">
        <v>770</v>
      </c>
      <c r="E2039" s="251" t="s">
        <v>771</v>
      </c>
      <c r="F2039" s="251" t="s">
        <v>279</v>
      </c>
      <c r="G2039" s="251">
        <v>554423</v>
      </c>
      <c r="H2039" s="251">
        <v>4766880</v>
      </c>
      <c r="I2039" s="184" t="e">
        <f>VLOOKUP(LEFT(C2039,6),#REF!,3,0)</f>
        <v>#REF!</v>
      </c>
    </row>
    <row r="2040" spans="1:9" ht="13.2" x14ac:dyDescent="0.25">
      <c r="A2040" s="176">
        <f t="shared" si="34"/>
        <v>4799013.4191653393</v>
      </c>
      <c r="B2040" s="251" t="s">
        <v>1010</v>
      </c>
      <c r="C2040" s="257" t="s">
        <v>225</v>
      </c>
      <c r="D2040" s="251" t="s">
        <v>770</v>
      </c>
      <c r="E2040" s="251" t="s">
        <v>771</v>
      </c>
      <c r="F2040" s="251" t="s">
        <v>279</v>
      </c>
      <c r="G2040" s="251">
        <v>554423</v>
      </c>
      <c r="H2040" s="251">
        <v>4766880</v>
      </c>
      <c r="I2040" s="184" t="e">
        <f>VLOOKUP(LEFT(C2040,6),#REF!,3,0)</f>
        <v>#REF!</v>
      </c>
    </row>
    <row r="2041" spans="1:9" ht="13.2" x14ac:dyDescent="0.25">
      <c r="A2041" s="176">
        <f t="shared" si="34"/>
        <v>4799013.4191653393</v>
      </c>
      <c r="B2041" s="251" t="s">
        <v>1010</v>
      </c>
      <c r="C2041" s="257" t="s">
        <v>226</v>
      </c>
      <c r="D2041" s="251" t="s">
        <v>770</v>
      </c>
      <c r="E2041" s="251" t="s">
        <v>771</v>
      </c>
      <c r="F2041" s="251" t="s">
        <v>279</v>
      </c>
      <c r="G2041" s="251">
        <v>554423</v>
      </c>
      <c r="H2041" s="251">
        <v>4766880</v>
      </c>
      <c r="I2041" s="184" t="e">
        <f>VLOOKUP(LEFT(C2041,6),#REF!,3,0)</f>
        <v>#REF!</v>
      </c>
    </row>
    <row r="2042" spans="1:9" ht="13.2" x14ac:dyDescent="0.25">
      <c r="A2042" s="176">
        <f t="shared" si="34"/>
        <v>4799013.4191653393</v>
      </c>
      <c r="B2042" s="251" t="s">
        <v>1010</v>
      </c>
      <c r="C2042" s="257" t="s">
        <v>380</v>
      </c>
      <c r="D2042" s="251" t="s">
        <v>770</v>
      </c>
      <c r="E2042" s="251" t="s">
        <v>771</v>
      </c>
      <c r="F2042" s="251" t="s">
        <v>279</v>
      </c>
      <c r="G2042" s="251">
        <v>554423</v>
      </c>
      <c r="H2042" s="251">
        <v>4766880</v>
      </c>
      <c r="I2042" s="184" t="e">
        <f>VLOOKUP(LEFT(C2042,6),#REF!,3,0)</f>
        <v>#REF!</v>
      </c>
    </row>
    <row r="2043" spans="1:9" ht="13.2" x14ac:dyDescent="0.25">
      <c r="A2043" s="176">
        <f t="shared" si="34"/>
        <v>4799013.4191653393</v>
      </c>
      <c r="B2043" s="251" t="s">
        <v>1010</v>
      </c>
      <c r="C2043" s="257" t="s">
        <v>381</v>
      </c>
      <c r="D2043" s="251" t="s">
        <v>770</v>
      </c>
      <c r="E2043" s="251" t="s">
        <v>771</v>
      </c>
      <c r="F2043" s="251" t="s">
        <v>279</v>
      </c>
      <c r="G2043" s="251">
        <v>554423</v>
      </c>
      <c r="H2043" s="251">
        <v>4766880</v>
      </c>
      <c r="I2043" s="184" t="e">
        <f>VLOOKUP(LEFT(C2043,6),#REF!,3,0)</f>
        <v>#REF!</v>
      </c>
    </row>
    <row r="2044" spans="1:9" ht="13.2" x14ac:dyDescent="0.25">
      <c r="A2044" s="176">
        <f t="shared" si="34"/>
        <v>4799013.4191653393</v>
      </c>
      <c r="B2044" s="251" t="s">
        <v>1010</v>
      </c>
      <c r="C2044" s="257" t="s">
        <v>367</v>
      </c>
      <c r="D2044" s="251" t="s">
        <v>770</v>
      </c>
      <c r="E2044" s="251" t="s">
        <v>771</v>
      </c>
      <c r="F2044" s="251" t="s">
        <v>279</v>
      </c>
      <c r="G2044" s="251">
        <v>554423</v>
      </c>
      <c r="H2044" s="251">
        <v>4766880</v>
      </c>
      <c r="I2044" s="184" t="e">
        <f>VLOOKUP(LEFT(C2044,6),#REF!,3,0)</f>
        <v>#REF!</v>
      </c>
    </row>
    <row r="2045" spans="1:9" ht="13.2" x14ac:dyDescent="0.25">
      <c r="A2045" s="176">
        <f t="shared" si="34"/>
        <v>4831069.9199971221</v>
      </c>
      <c r="B2045" s="251" t="s">
        <v>1011</v>
      </c>
      <c r="C2045" s="257" t="s">
        <v>398</v>
      </c>
      <c r="D2045" s="251" t="s">
        <v>773</v>
      </c>
      <c r="E2045" s="251" t="s">
        <v>774</v>
      </c>
      <c r="F2045" s="251" t="s">
        <v>279</v>
      </c>
      <c r="G2045" s="251">
        <v>589035</v>
      </c>
      <c r="H2045" s="251">
        <v>4795026</v>
      </c>
      <c r="I2045" s="184" t="e">
        <f>VLOOKUP(LEFT(C2045,6),#REF!,3,0)</f>
        <v>#REF!</v>
      </c>
    </row>
    <row r="2046" spans="1:9" ht="13.2" x14ac:dyDescent="0.25">
      <c r="A2046" s="176">
        <f t="shared" si="34"/>
        <v>4831069.9199971221</v>
      </c>
      <c r="B2046" s="251" t="s">
        <v>1011</v>
      </c>
      <c r="C2046" s="257" t="s">
        <v>399</v>
      </c>
      <c r="D2046" s="251" t="s">
        <v>773</v>
      </c>
      <c r="E2046" s="251" t="s">
        <v>774</v>
      </c>
      <c r="F2046" s="251" t="s">
        <v>279</v>
      </c>
      <c r="G2046" s="251">
        <v>589035</v>
      </c>
      <c r="H2046" s="251">
        <v>4795026</v>
      </c>
      <c r="I2046" s="184" t="e">
        <f>VLOOKUP(LEFT(C2046,6),#REF!,3,0)</f>
        <v>#REF!</v>
      </c>
    </row>
    <row r="2047" spans="1:9" ht="13.2" x14ac:dyDescent="0.25">
      <c r="A2047" s="176">
        <f t="shared" si="34"/>
        <v>4831069.9199971221</v>
      </c>
      <c r="B2047" s="251" t="s">
        <v>1011</v>
      </c>
      <c r="C2047" s="257" t="s">
        <v>418</v>
      </c>
      <c r="D2047" s="251" t="s">
        <v>773</v>
      </c>
      <c r="E2047" s="251" t="s">
        <v>774</v>
      </c>
      <c r="F2047" s="251" t="s">
        <v>279</v>
      </c>
      <c r="G2047" s="251">
        <v>589035</v>
      </c>
      <c r="H2047" s="251">
        <v>4795026</v>
      </c>
      <c r="I2047" s="184" t="e">
        <f>VLOOKUP(LEFT(C2047,6),#REF!,3,0)</f>
        <v>#REF!</v>
      </c>
    </row>
    <row r="2048" spans="1:9" ht="13.2" x14ac:dyDescent="0.25">
      <c r="A2048" s="176">
        <f t="shared" ref="A2048:A2111" si="35">SQRT((G2048-G$2)^2+(H2048-H$2)^2)</f>
        <v>4831069.9199971221</v>
      </c>
      <c r="B2048" s="251" t="s">
        <v>1011</v>
      </c>
      <c r="C2048" s="257" t="s">
        <v>400</v>
      </c>
      <c r="D2048" s="251" t="s">
        <v>773</v>
      </c>
      <c r="E2048" s="251" t="s">
        <v>774</v>
      </c>
      <c r="F2048" s="251" t="s">
        <v>279</v>
      </c>
      <c r="G2048" s="251">
        <v>589035</v>
      </c>
      <c r="H2048" s="251">
        <v>4795026</v>
      </c>
      <c r="I2048" s="184" t="e">
        <f>VLOOKUP(LEFT(C2048,6),#REF!,3,0)</f>
        <v>#REF!</v>
      </c>
    </row>
    <row r="2049" spans="1:9" ht="13.2" x14ac:dyDescent="0.25">
      <c r="A2049" s="176">
        <f t="shared" si="35"/>
        <v>4831069.9199971221</v>
      </c>
      <c r="B2049" s="251" t="s">
        <v>1011</v>
      </c>
      <c r="C2049" s="257" t="s">
        <v>401</v>
      </c>
      <c r="D2049" s="251" t="s">
        <v>773</v>
      </c>
      <c r="E2049" s="251" t="s">
        <v>774</v>
      </c>
      <c r="F2049" s="251" t="s">
        <v>279</v>
      </c>
      <c r="G2049" s="251">
        <v>589035</v>
      </c>
      <c r="H2049" s="251">
        <v>4795026</v>
      </c>
      <c r="I2049" s="184" t="e">
        <f>VLOOKUP(LEFT(C2049,6),#REF!,3,0)</f>
        <v>#REF!</v>
      </c>
    </row>
    <row r="2050" spans="1:9" ht="13.2" x14ac:dyDescent="0.25">
      <c r="A2050" s="176">
        <f t="shared" si="35"/>
        <v>4831069.9199971221</v>
      </c>
      <c r="B2050" s="251" t="s">
        <v>1011</v>
      </c>
      <c r="C2050" s="257" t="s">
        <v>420</v>
      </c>
      <c r="D2050" s="251" t="s">
        <v>773</v>
      </c>
      <c r="E2050" s="251" t="s">
        <v>774</v>
      </c>
      <c r="F2050" s="251" t="s">
        <v>279</v>
      </c>
      <c r="G2050" s="251">
        <v>589035</v>
      </c>
      <c r="H2050" s="251">
        <v>4795026</v>
      </c>
      <c r="I2050" s="184" t="e">
        <f>VLOOKUP(LEFT(C2050,6),#REF!,3,0)</f>
        <v>#REF!</v>
      </c>
    </row>
    <row r="2051" spans="1:9" ht="13.2" x14ac:dyDescent="0.25">
      <c r="A2051" s="176">
        <f t="shared" si="35"/>
        <v>4831069.9199971221</v>
      </c>
      <c r="B2051" s="251" t="s">
        <v>1011</v>
      </c>
      <c r="C2051" s="257" t="s">
        <v>421</v>
      </c>
      <c r="D2051" s="251" t="s">
        <v>773</v>
      </c>
      <c r="E2051" s="251" t="s">
        <v>774</v>
      </c>
      <c r="F2051" s="251" t="s">
        <v>279</v>
      </c>
      <c r="G2051" s="251">
        <v>589035</v>
      </c>
      <c r="H2051" s="251">
        <v>4795026</v>
      </c>
      <c r="I2051" s="184" t="e">
        <f>VLOOKUP(LEFT(C2051,6),#REF!,3,0)</f>
        <v>#REF!</v>
      </c>
    </row>
    <row r="2052" spans="1:9" ht="13.2" x14ac:dyDescent="0.25">
      <c r="A2052" s="176">
        <f t="shared" si="35"/>
        <v>4831069.9199971221</v>
      </c>
      <c r="B2052" s="251" t="s">
        <v>1011</v>
      </c>
      <c r="C2052" s="257" t="s">
        <v>422</v>
      </c>
      <c r="D2052" s="251" t="s">
        <v>773</v>
      </c>
      <c r="E2052" s="251" t="s">
        <v>774</v>
      </c>
      <c r="F2052" s="251" t="s">
        <v>279</v>
      </c>
      <c r="G2052" s="251">
        <v>589035</v>
      </c>
      <c r="H2052" s="251">
        <v>4795026</v>
      </c>
      <c r="I2052" s="184" t="e">
        <f>VLOOKUP(LEFT(C2052,6),#REF!,3,0)</f>
        <v>#REF!</v>
      </c>
    </row>
    <row r="2053" spans="1:9" ht="13.2" x14ac:dyDescent="0.25">
      <c r="A2053" s="176">
        <f t="shared" si="35"/>
        <v>4831069.9199971221</v>
      </c>
      <c r="B2053" s="251" t="s">
        <v>1011</v>
      </c>
      <c r="C2053" s="257" t="s">
        <v>431</v>
      </c>
      <c r="D2053" s="251" t="s">
        <v>773</v>
      </c>
      <c r="E2053" s="251" t="s">
        <v>774</v>
      </c>
      <c r="F2053" s="251" t="s">
        <v>279</v>
      </c>
      <c r="G2053" s="251">
        <v>589035</v>
      </c>
      <c r="H2053" s="251">
        <v>4795026</v>
      </c>
      <c r="I2053" s="184" t="e">
        <f>VLOOKUP(LEFT(C2053,6),#REF!,3,0)</f>
        <v>#REF!</v>
      </c>
    </row>
    <row r="2054" spans="1:9" ht="13.2" x14ac:dyDescent="0.25">
      <c r="A2054" s="176">
        <f t="shared" si="35"/>
        <v>4831069.9199971221</v>
      </c>
      <c r="B2054" s="251" t="s">
        <v>1011</v>
      </c>
      <c r="C2054" s="257" t="s">
        <v>360</v>
      </c>
      <c r="D2054" s="251" t="s">
        <v>773</v>
      </c>
      <c r="E2054" s="251" t="s">
        <v>774</v>
      </c>
      <c r="F2054" s="251" t="s">
        <v>279</v>
      </c>
      <c r="G2054" s="251">
        <v>589035</v>
      </c>
      <c r="H2054" s="251">
        <v>4795026</v>
      </c>
      <c r="I2054" s="184" t="e">
        <f>VLOOKUP(LEFT(C2054,6),#REF!,3,0)</f>
        <v>#REF!</v>
      </c>
    </row>
    <row r="2055" spans="1:9" ht="13.2" x14ac:dyDescent="0.25">
      <c r="A2055" s="176">
        <f t="shared" si="35"/>
        <v>4831069.9199971221</v>
      </c>
      <c r="B2055" s="251" t="s">
        <v>1011</v>
      </c>
      <c r="C2055" s="257" t="s">
        <v>432</v>
      </c>
      <c r="D2055" s="251" t="s">
        <v>773</v>
      </c>
      <c r="E2055" s="251" t="s">
        <v>774</v>
      </c>
      <c r="F2055" s="251" t="s">
        <v>279</v>
      </c>
      <c r="G2055" s="251">
        <v>589035</v>
      </c>
      <c r="H2055" s="251">
        <v>4795026</v>
      </c>
      <c r="I2055" s="184" t="e">
        <f>VLOOKUP(LEFT(C2055,6),#REF!,3,0)</f>
        <v>#REF!</v>
      </c>
    </row>
    <row r="2056" spans="1:9" ht="13.2" x14ac:dyDescent="0.25">
      <c r="A2056" s="176">
        <f t="shared" si="35"/>
        <v>4831069.9199971221</v>
      </c>
      <c r="B2056" s="251" t="s">
        <v>1011</v>
      </c>
      <c r="C2056" s="257" t="s">
        <v>433</v>
      </c>
      <c r="D2056" s="251" t="s">
        <v>773</v>
      </c>
      <c r="E2056" s="251" t="s">
        <v>774</v>
      </c>
      <c r="F2056" s="251" t="s">
        <v>279</v>
      </c>
      <c r="G2056" s="251">
        <v>589035</v>
      </c>
      <c r="H2056" s="251">
        <v>4795026</v>
      </c>
      <c r="I2056" s="184" t="e">
        <f>VLOOKUP(LEFT(C2056,6),#REF!,3,0)</f>
        <v>#REF!</v>
      </c>
    </row>
    <row r="2057" spans="1:9" ht="13.2" x14ac:dyDescent="0.25">
      <c r="A2057" s="176">
        <f t="shared" si="35"/>
        <v>4831069.9199971221</v>
      </c>
      <c r="B2057" s="251" t="s">
        <v>1011</v>
      </c>
      <c r="C2057" s="257" t="s">
        <v>434</v>
      </c>
      <c r="D2057" s="251" t="s">
        <v>773</v>
      </c>
      <c r="E2057" s="251" t="s">
        <v>774</v>
      </c>
      <c r="F2057" s="251" t="s">
        <v>279</v>
      </c>
      <c r="G2057" s="251">
        <v>589035</v>
      </c>
      <c r="H2057" s="251">
        <v>4795026</v>
      </c>
      <c r="I2057" s="184" t="e">
        <f>VLOOKUP(LEFT(C2057,6),#REF!,3,0)</f>
        <v>#REF!</v>
      </c>
    </row>
    <row r="2058" spans="1:9" ht="13.2" x14ac:dyDescent="0.25">
      <c r="A2058" s="176">
        <f t="shared" si="35"/>
        <v>4831069.9199971221</v>
      </c>
      <c r="B2058" s="251" t="s">
        <v>1011</v>
      </c>
      <c r="C2058" s="257" t="s">
        <v>363</v>
      </c>
      <c r="D2058" s="251" t="s">
        <v>773</v>
      </c>
      <c r="E2058" s="251" t="s">
        <v>774</v>
      </c>
      <c r="F2058" s="251" t="s">
        <v>279</v>
      </c>
      <c r="G2058" s="251">
        <v>589035</v>
      </c>
      <c r="H2058" s="251">
        <v>4795026</v>
      </c>
      <c r="I2058" s="184" t="e">
        <f>VLOOKUP(LEFT(C2058,6),#REF!,3,0)</f>
        <v>#REF!</v>
      </c>
    </row>
    <row r="2059" spans="1:9" ht="13.2" x14ac:dyDescent="0.25">
      <c r="A2059" s="176">
        <f t="shared" si="35"/>
        <v>4831069.9199971221</v>
      </c>
      <c r="B2059" s="251" t="s">
        <v>1011</v>
      </c>
      <c r="C2059" s="257" t="s">
        <v>364</v>
      </c>
      <c r="D2059" s="251" t="s">
        <v>773</v>
      </c>
      <c r="E2059" s="251" t="s">
        <v>774</v>
      </c>
      <c r="F2059" s="251" t="s">
        <v>279</v>
      </c>
      <c r="G2059" s="251">
        <v>589035</v>
      </c>
      <c r="H2059" s="251">
        <v>4795026</v>
      </c>
      <c r="I2059" s="184" t="e">
        <f>VLOOKUP(LEFT(C2059,6),#REF!,3,0)</f>
        <v>#REF!</v>
      </c>
    </row>
    <row r="2060" spans="1:9" ht="13.2" x14ac:dyDescent="0.25">
      <c r="A2060" s="176">
        <f t="shared" si="35"/>
        <v>4831069.9199971221</v>
      </c>
      <c r="B2060" s="251" t="s">
        <v>1011</v>
      </c>
      <c r="C2060" s="257" t="s">
        <v>393</v>
      </c>
      <c r="D2060" s="251" t="s">
        <v>773</v>
      </c>
      <c r="E2060" s="251" t="s">
        <v>774</v>
      </c>
      <c r="F2060" s="251" t="s">
        <v>279</v>
      </c>
      <c r="G2060" s="251">
        <v>589035</v>
      </c>
      <c r="H2060" s="251">
        <v>4795026</v>
      </c>
      <c r="I2060" s="184" t="e">
        <f>VLOOKUP(LEFT(C2060,6),#REF!,3,0)</f>
        <v>#REF!</v>
      </c>
    </row>
    <row r="2061" spans="1:9" ht="13.2" x14ac:dyDescent="0.25">
      <c r="A2061" s="176">
        <f t="shared" si="35"/>
        <v>4831069.9199971221</v>
      </c>
      <c r="B2061" s="251" t="s">
        <v>1011</v>
      </c>
      <c r="C2061" s="257" t="s">
        <v>394</v>
      </c>
      <c r="D2061" s="251" t="s">
        <v>773</v>
      </c>
      <c r="E2061" s="251" t="s">
        <v>774</v>
      </c>
      <c r="F2061" s="251" t="s">
        <v>279</v>
      </c>
      <c r="G2061" s="251">
        <v>589035</v>
      </c>
      <c r="H2061" s="251">
        <v>4795026</v>
      </c>
      <c r="I2061" s="184" t="e">
        <f>VLOOKUP(LEFT(C2061,6),#REF!,3,0)</f>
        <v>#REF!</v>
      </c>
    </row>
    <row r="2062" spans="1:9" ht="13.2" x14ac:dyDescent="0.25">
      <c r="A2062" s="176">
        <f t="shared" si="35"/>
        <v>4831069.9199971221</v>
      </c>
      <c r="B2062" s="251" t="s">
        <v>1011</v>
      </c>
      <c r="C2062" s="257" t="s">
        <v>220</v>
      </c>
      <c r="D2062" s="251" t="s">
        <v>773</v>
      </c>
      <c r="E2062" s="251" t="s">
        <v>774</v>
      </c>
      <c r="F2062" s="251" t="s">
        <v>279</v>
      </c>
      <c r="G2062" s="251">
        <v>589035</v>
      </c>
      <c r="H2062" s="251">
        <v>4795026</v>
      </c>
      <c r="I2062" s="184" t="e">
        <f>VLOOKUP(LEFT(C2062,6),#REF!,3,0)</f>
        <v>#REF!</v>
      </c>
    </row>
    <row r="2063" spans="1:9" ht="13.2" x14ac:dyDescent="0.25">
      <c r="A2063" s="176">
        <f t="shared" si="35"/>
        <v>4831069.9199971221</v>
      </c>
      <c r="B2063" s="251" t="s">
        <v>1011</v>
      </c>
      <c r="C2063" s="257" t="s">
        <v>221</v>
      </c>
      <c r="D2063" s="251" t="s">
        <v>773</v>
      </c>
      <c r="E2063" s="251" t="s">
        <v>774</v>
      </c>
      <c r="F2063" s="251" t="s">
        <v>279</v>
      </c>
      <c r="G2063" s="251">
        <v>589035</v>
      </c>
      <c r="H2063" s="251">
        <v>4795026</v>
      </c>
      <c r="I2063" s="184" t="e">
        <f>VLOOKUP(LEFT(C2063,6),#REF!,3,0)</f>
        <v>#REF!</v>
      </c>
    </row>
    <row r="2064" spans="1:9" ht="13.2" x14ac:dyDescent="0.25">
      <c r="A2064" s="176">
        <f t="shared" si="35"/>
        <v>4831069.9199971221</v>
      </c>
      <c r="B2064" s="251" t="s">
        <v>1011</v>
      </c>
      <c r="C2064" s="257" t="s">
        <v>222</v>
      </c>
      <c r="D2064" s="251" t="s">
        <v>773</v>
      </c>
      <c r="E2064" s="251" t="s">
        <v>774</v>
      </c>
      <c r="F2064" s="251" t="s">
        <v>279</v>
      </c>
      <c r="G2064" s="251">
        <v>589035</v>
      </c>
      <c r="H2064" s="251">
        <v>4795026</v>
      </c>
      <c r="I2064" s="184" t="e">
        <f>VLOOKUP(LEFT(C2064,6),#REF!,3,0)</f>
        <v>#REF!</v>
      </c>
    </row>
    <row r="2065" spans="1:9" ht="13.2" x14ac:dyDescent="0.25">
      <c r="A2065" s="176">
        <f t="shared" si="35"/>
        <v>4831069.9199971221</v>
      </c>
      <c r="B2065" s="251" t="s">
        <v>1011</v>
      </c>
      <c r="C2065" s="257" t="s">
        <v>223</v>
      </c>
      <c r="D2065" s="251" t="s">
        <v>773</v>
      </c>
      <c r="E2065" s="251" t="s">
        <v>774</v>
      </c>
      <c r="F2065" s="251" t="s">
        <v>279</v>
      </c>
      <c r="G2065" s="251">
        <v>589035</v>
      </c>
      <c r="H2065" s="251">
        <v>4795026</v>
      </c>
      <c r="I2065" s="184" t="e">
        <f>VLOOKUP(LEFT(C2065,6),#REF!,3,0)</f>
        <v>#REF!</v>
      </c>
    </row>
    <row r="2066" spans="1:9" ht="13.2" x14ac:dyDescent="0.25">
      <c r="A2066" s="176">
        <f t="shared" si="35"/>
        <v>4831069.9199971221</v>
      </c>
      <c r="B2066" s="251" t="s">
        <v>1011</v>
      </c>
      <c r="C2066" s="257" t="s">
        <v>224</v>
      </c>
      <c r="D2066" s="251" t="s">
        <v>773</v>
      </c>
      <c r="E2066" s="251" t="s">
        <v>774</v>
      </c>
      <c r="F2066" s="251" t="s">
        <v>279</v>
      </c>
      <c r="G2066" s="251">
        <v>589035</v>
      </c>
      <c r="H2066" s="251">
        <v>4795026</v>
      </c>
      <c r="I2066" s="184" t="e">
        <f>VLOOKUP(LEFT(C2066,6),#REF!,3,0)</f>
        <v>#REF!</v>
      </c>
    </row>
    <row r="2067" spans="1:9" ht="13.2" x14ac:dyDescent="0.25">
      <c r="A2067" s="176">
        <f t="shared" si="35"/>
        <v>4831069.9199971221</v>
      </c>
      <c r="B2067" s="251" t="s">
        <v>1011</v>
      </c>
      <c r="C2067" s="257" t="s">
        <v>225</v>
      </c>
      <c r="D2067" s="251" t="s">
        <v>773</v>
      </c>
      <c r="E2067" s="251" t="s">
        <v>774</v>
      </c>
      <c r="F2067" s="251" t="s">
        <v>279</v>
      </c>
      <c r="G2067" s="251">
        <v>589035</v>
      </c>
      <c r="H2067" s="251">
        <v>4795026</v>
      </c>
      <c r="I2067" s="184" t="e">
        <f>VLOOKUP(LEFT(C2067,6),#REF!,3,0)</f>
        <v>#REF!</v>
      </c>
    </row>
    <row r="2068" spans="1:9" ht="13.2" x14ac:dyDescent="0.25">
      <c r="A2068" s="176">
        <f t="shared" si="35"/>
        <v>4831069.9199971221</v>
      </c>
      <c r="B2068" s="251" t="s">
        <v>1011</v>
      </c>
      <c r="C2068" s="257" t="s">
        <v>226</v>
      </c>
      <c r="D2068" s="251" t="s">
        <v>773</v>
      </c>
      <c r="E2068" s="251" t="s">
        <v>774</v>
      </c>
      <c r="F2068" s="251" t="s">
        <v>279</v>
      </c>
      <c r="G2068" s="251">
        <v>589035</v>
      </c>
      <c r="H2068" s="251">
        <v>4795026</v>
      </c>
      <c r="I2068" s="184" t="e">
        <f>VLOOKUP(LEFT(C2068,6),#REF!,3,0)</f>
        <v>#REF!</v>
      </c>
    </row>
    <row r="2069" spans="1:9" ht="13.2" x14ac:dyDescent="0.25">
      <c r="A2069" s="176">
        <f t="shared" si="35"/>
        <v>4831069.9199971221</v>
      </c>
      <c r="B2069" s="251" t="s">
        <v>1011</v>
      </c>
      <c r="C2069" s="257" t="s">
        <v>390</v>
      </c>
      <c r="D2069" s="251" t="s">
        <v>773</v>
      </c>
      <c r="E2069" s="251" t="s">
        <v>774</v>
      </c>
      <c r="F2069" s="251" t="s">
        <v>279</v>
      </c>
      <c r="G2069" s="251">
        <v>589035</v>
      </c>
      <c r="H2069" s="251">
        <v>4795026</v>
      </c>
      <c r="I2069" s="184" t="e">
        <f>VLOOKUP(LEFT(C2069,6),#REF!,3,0)</f>
        <v>#REF!</v>
      </c>
    </row>
    <row r="2070" spans="1:9" ht="13.2" x14ac:dyDescent="0.25">
      <c r="A2070" s="176">
        <f t="shared" si="35"/>
        <v>4831069.9199971221</v>
      </c>
      <c r="B2070" s="251" t="s">
        <v>1011</v>
      </c>
      <c r="C2070" s="257" t="s">
        <v>365</v>
      </c>
      <c r="D2070" s="251" t="s">
        <v>773</v>
      </c>
      <c r="E2070" s="251" t="s">
        <v>774</v>
      </c>
      <c r="F2070" s="251" t="s">
        <v>279</v>
      </c>
      <c r="G2070" s="251">
        <v>589035</v>
      </c>
      <c r="H2070" s="251">
        <v>4795026</v>
      </c>
      <c r="I2070" s="184" t="e">
        <f>VLOOKUP(LEFT(C2070,6),#REF!,3,0)</f>
        <v>#REF!</v>
      </c>
    </row>
    <row r="2071" spans="1:9" ht="13.2" x14ac:dyDescent="0.25">
      <c r="A2071" s="176">
        <f t="shared" si="35"/>
        <v>4831069.9199971221</v>
      </c>
      <c r="B2071" s="251" t="s">
        <v>1011</v>
      </c>
      <c r="C2071" s="257" t="s">
        <v>366</v>
      </c>
      <c r="D2071" s="251" t="s">
        <v>773</v>
      </c>
      <c r="E2071" s="251" t="s">
        <v>774</v>
      </c>
      <c r="F2071" s="251" t="s">
        <v>279</v>
      </c>
      <c r="G2071" s="251">
        <v>589035</v>
      </c>
      <c r="H2071" s="251">
        <v>4795026</v>
      </c>
      <c r="I2071" s="184" t="e">
        <f>VLOOKUP(LEFT(C2071,6),#REF!,3,0)</f>
        <v>#REF!</v>
      </c>
    </row>
    <row r="2072" spans="1:9" ht="13.2" x14ac:dyDescent="0.25">
      <c r="A2072" s="176">
        <f t="shared" si="35"/>
        <v>4831069.9199971221</v>
      </c>
      <c r="B2072" s="251" t="s">
        <v>1011</v>
      </c>
      <c r="C2072" s="257" t="s">
        <v>380</v>
      </c>
      <c r="D2072" s="251" t="s">
        <v>773</v>
      </c>
      <c r="E2072" s="251" t="s">
        <v>774</v>
      </c>
      <c r="F2072" s="251" t="s">
        <v>279</v>
      </c>
      <c r="G2072" s="251">
        <v>589035</v>
      </c>
      <c r="H2072" s="251">
        <v>4795026</v>
      </c>
      <c r="I2072" s="184" t="e">
        <f>VLOOKUP(LEFT(C2072,6),#REF!,3,0)</f>
        <v>#REF!</v>
      </c>
    </row>
    <row r="2073" spans="1:9" ht="13.2" x14ac:dyDescent="0.25">
      <c r="A2073" s="176">
        <f t="shared" si="35"/>
        <v>4831069.9199971221</v>
      </c>
      <c r="B2073" s="251" t="s">
        <v>1011</v>
      </c>
      <c r="C2073" s="257" t="s">
        <v>381</v>
      </c>
      <c r="D2073" s="251" t="s">
        <v>773</v>
      </c>
      <c r="E2073" s="251" t="s">
        <v>774</v>
      </c>
      <c r="F2073" s="251" t="s">
        <v>279</v>
      </c>
      <c r="G2073" s="251">
        <v>589035</v>
      </c>
      <c r="H2073" s="251">
        <v>4795026</v>
      </c>
      <c r="I2073" s="184" t="e">
        <f>VLOOKUP(LEFT(C2073,6),#REF!,3,0)</f>
        <v>#REF!</v>
      </c>
    </row>
    <row r="2074" spans="1:9" ht="13.2" x14ac:dyDescent="0.25">
      <c r="A2074" s="176">
        <f t="shared" si="35"/>
        <v>4831069.9199971221</v>
      </c>
      <c r="B2074" s="251" t="s">
        <v>1011</v>
      </c>
      <c r="C2074" s="257" t="s">
        <v>367</v>
      </c>
      <c r="D2074" s="251" t="s">
        <v>773</v>
      </c>
      <c r="E2074" s="251" t="s">
        <v>774</v>
      </c>
      <c r="F2074" s="251" t="s">
        <v>279</v>
      </c>
      <c r="G2074" s="251">
        <v>589035</v>
      </c>
      <c r="H2074" s="251">
        <v>4795026</v>
      </c>
      <c r="I2074" s="184" t="e">
        <f>VLOOKUP(LEFT(C2074,6),#REF!,3,0)</f>
        <v>#REF!</v>
      </c>
    </row>
    <row r="2075" spans="1:9" ht="13.2" x14ac:dyDescent="0.25">
      <c r="A2075" s="176">
        <f t="shared" si="35"/>
        <v>4826237.813236828</v>
      </c>
      <c r="B2075" s="251" t="s">
        <v>1012</v>
      </c>
      <c r="C2075" s="257" t="s">
        <v>360</v>
      </c>
      <c r="D2075" s="251" t="s">
        <v>775</v>
      </c>
      <c r="E2075" s="251" t="s">
        <v>776</v>
      </c>
      <c r="F2075" s="251" t="s">
        <v>279</v>
      </c>
      <c r="G2075" s="251">
        <v>583179</v>
      </c>
      <c r="H2075" s="251">
        <v>4790874</v>
      </c>
      <c r="I2075" s="184" t="e">
        <f>VLOOKUP(LEFT(C2075,6),#REF!,3,0)</f>
        <v>#REF!</v>
      </c>
    </row>
    <row r="2076" spans="1:9" ht="13.2" x14ac:dyDescent="0.25">
      <c r="A2076" s="176">
        <f t="shared" si="35"/>
        <v>4826237.813236828</v>
      </c>
      <c r="B2076" s="251" t="s">
        <v>1012</v>
      </c>
      <c r="C2076" s="257" t="s">
        <v>432</v>
      </c>
      <c r="D2076" s="251" t="s">
        <v>775</v>
      </c>
      <c r="E2076" s="251" t="s">
        <v>776</v>
      </c>
      <c r="F2076" s="251" t="s">
        <v>279</v>
      </c>
      <c r="G2076" s="251">
        <v>583179</v>
      </c>
      <c r="H2076" s="251">
        <v>4790874</v>
      </c>
      <c r="I2076" s="184" t="e">
        <f>VLOOKUP(LEFT(C2076,6),#REF!,3,0)</f>
        <v>#REF!</v>
      </c>
    </row>
    <row r="2077" spans="1:9" ht="13.2" x14ac:dyDescent="0.25">
      <c r="A2077" s="176">
        <f t="shared" si="35"/>
        <v>4826237.813236828</v>
      </c>
      <c r="B2077" s="251" t="s">
        <v>1012</v>
      </c>
      <c r="C2077" s="257" t="s">
        <v>433</v>
      </c>
      <c r="D2077" s="251" t="s">
        <v>775</v>
      </c>
      <c r="E2077" s="251" t="s">
        <v>776</v>
      </c>
      <c r="F2077" s="251" t="s">
        <v>279</v>
      </c>
      <c r="G2077" s="251">
        <v>583179</v>
      </c>
      <c r="H2077" s="251">
        <v>4790874</v>
      </c>
      <c r="I2077" s="184" t="e">
        <f>VLOOKUP(LEFT(C2077,6),#REF!,3,0)</f>
        <v>#REF!</v>
      </c>
    </row>
    <row r="2078" spans="1:9" ht="13.2" x14ac:dyDescent="0.25">
      <c r="A2078" s="176">
        <f t="shared" si="35"/>
        <v>4826237.813236828</v>
      </c>
      <c r="B2078" s="251" t="s">
        <v>1012</v>
      </c>
      <c r="C2078" s="257" t="s">
        <v>434</v>
      </c>
      <c r="D2078" s="251" t="s">
        <v>775</v>
      </c>
      <c r="E2078" s="251" t="s">
        <v>776</v>
      </c>
      <c r="F2078" s="251" t="s">
        <v>279</v>
      </c>
      <c r="G2078" s="251">
        <v>583179</v>
      </c>
      <c r="H2078" s="251">
        <v>4790874</v>
      </c>
      <c r="I2078" s="184" t="e">
        <f>VLOOKUP(LEFT(C2078,6),#REF!,3,0)</f>
        <v>#REF!</v>
      </c>
    </row>
    <row r="2079" spans="1:9" ht="13.2" x14ac:dyDescent="0.25">
      <c r="A2079" s="176">
        <f t="shared" si="35"/>
        <v>4826237.813236828</v>
      </c>
      <c r="B2079" s="251" t="s">
        <v>1012</v>
      </c>
      <c r="C2079" s="257" t="s">
        <v>437</v>
      </c>
      <c r="D2079" s="251" t="s">
        <v>775</v>
      </c>
      <c r="E2079" s="251" t="s">
        <v>776</v>
      </c>
      <c r="F2079" s="251" t="s">
        <v>279</v>
      </c>
      <c r="G2079" s="251">
        <v>583179</v>
      </c>
      <c r="H2079" s="251">
        <v>4790874</v>
      </c>
      <c r="I2079" s="184" t="e">
        <f>VLOOKUP(LEFT(C2079,6),#REF!,3,0)</f>
        <v>#REF!</v>
      </c>
    </row>
    <row r="2080" spans="1:9" ht="13.2" x14ac:dyDescent="0.25">
      <c r="A2080" s="176">
        <f t="shared" si="35"/>
        <v>4826237.813236828</v>
      </c>
      <c r="B2080" s="251" t="s">
        <v>1012</v>
      </c>
      <c r="C2080" s="257" t="s">
        <v>364</v>
      </c>
      <c r="D2080" s="251" t="s">
        <v>775</v>
      </c>
      <c r="E2080" s="251" t="s">
        <v>776</v>
      </c>
      <c r="F2080" s="251" t="s">
        <v>279</v>
      </c>
      <c r="G2080" s="251">
        <v>583179</v>
      </c>
      <c r="H2080" s="251">
        <v>4790874</v>
      </c>
      <c r="I2080" s="184" t="e">
        <f>VLOOKUP(LEFT(C2080,6),#REF!,3,0)</f>
        <v>#REF!</v>
      </c>
    </row>
    <row r="2081" spans="1:9" ht="13.2" x14ac:dyDescent="0.25">
      <c r="A2081" s="176">
        <f t="shared" si="35"/>
        <v>4826237.813236828</v>
      </c>
      <c r="B2081" s="251" t="s">
        <v>1012</v>
      </c>
      <c r="C2081" s="257" t="s">
        <v>393</v>
      </c>
      <c r="D2081" s="251" t="s">
        <v>775</v>
      </c>
      <c r="E2081" s="251" t="s">
        <v>776</v>
      </c>
      <c r="F2081" s="251" t="s">
        <v>279</v>
      </c>
      <c r="G2081" s="251">
        <v>583179</v>
      </c>
      <c r="H2081" s="251">
        <v>4790874</v>
      </c>
      <c r="I2081" s="184" t="e">
        <f>VLOOKUP(LEFT(C2081,6),#REF!,3,0)</f>
        <v>#REF!</v>
      </c>
    </row>
    <row r="2082" spans="1:9" ht="13.2" x14ac:dyDescent="0.25">
      <c r="A2082" s="176">
        <f t="shared" si="35"/>
        <v>4826237.813236828</v>
      </c>
      <c r="B2082" s="251" t="s">
        <v>1012</v>
      </c>
      <c r="C2082" s="257" t="s">
        <v>394</v>
      </c>
      <c r="D2082" s="251" t="s">
        <v>775</v>
      </c>
      <c r="E2082" s="251" t="s">
        <v>776</v>
      </c>
      <c r="F2082" s="251" t="s">
        <v>279</v>
      </c>
      <c r="G2082" s="251">
        <v>583179</v>
      </c>
      <c r="H2082" s="251">
        <v>4790874</v>
      </c>
      <c r="I2082" s="184" t="e">
        <f>VLOOKUP(LEFT(C2082,6),#REF!,3,0)</f>
        <v>#REF!</v>
      </c>
    </row>
    <row r="2083" spans="1:9" ht="13.2" x14ac:dyDescent="0.25">
      <c r="A2083" s="176">
        <f t="shared" si="35"/>
        <v>4826237.813236828</v>
      </c>
      <c r="B2083" s="251" t="s">
        <v>1012</v>
      </c>
      <c r="C2083" s="257" t="s">
        <v>392</v>
      </c>
      <c r="D2083" s="251" t="s">
        <v>775</v>
      </c>
      <c r="E2083" s="251" t="s">
        <v>776</v>
      </c>
      <c r="F2083" s="251" t="s">
        <v>279</v>
      </c>
      <c r="G2083" s="251">
        <v>583179</v>
      </c>
      <c r="H2083" s="251">
        <v>4790874</v>
      </c>
      <c r="I2083" s="184" t="e">
        <f>VLOOKUP(LEFT(C2083,6),#REF!,3,0)</f>
        <v>#REF!</v>
      </c>
    </row>
    <row r="2084" spans="1:9" ht="13.2" x14ac:dyDescent="0.25">
      <c r="A2084" s="176">
        <f t="shared" si="35"/>
        <v>4826237.813236828</v>
      </c>
      <c r="B2084" s="251" t="s">
        <v>1012</v>
      </c>
      <c r="C2084" s="257" t="s">
        <v>220</v>
      </c>
      <c r="D2084" s="251" t="s">
        <v>775</v>
      </c>
      <c r="E2084" s="251" t="s">
        <v>776</v>
      </c>
      <c r="F2084" s="251" t="s">
        <v>279</v>
      </c>
      <c r="G2084" s="251">
        <v>583179</v>
      </c>
      <c r="H2084" s="251">
        <v>4790874</v>
      </c>
      <c r="I2084" s="184" t="e">
        <f>VLOOKUP(LEFT(C2084,6),#REF!,3,0)</f>
        <v>#REF!</v>
      </c>
    </row>
    <row r="2085" spans="1:9" ht="13.2" x14ac:dyDescent="0.25">
      <c r="A2085" s="176">
        <f t="shared" si="35"/>
        <v>4826237.813236828</v>
      </c>
      <c r="B2085" s="251" t="s">
        <v>1012</v>
      </c>
      <c r="C2085" s="257" t="s">
        <v>221</v>
      </c>
      <c r="D2085" s="251" t="s">
        <v>775</v>
      </c>
      <c r="E2085" s="251" t="s">
        <v>776</v>
      </c>
      <c r="F2085" s="251" t="s">
        <v>279</v>
      </c>
      <c r="G2085" s="251">
        <v>583179</v>
      </c>
      <c r="H2085" s="251">
        <v>4790874</v>
      </c>
      <c r="I2085" s="184" t="e">
        <f>VLOOKUP(LEFT(C2085,6),#REF!,3,0)</f>
        <v>#REF!</v>
      </c>
    </row>
    <row r="2086" spans="1:9" ht="13.2" x14ac:dyDescent="0.25">
      <c r="A2086" s="176">
        <f t="shared" si="35"/>
        <v>4826237.813236828</v>
      </c>
      <c r="B2086" s="251" t="s">
        <v>1012</v>
      </c>
      <c r="C2086" s="257" t="s">
        <v>222</v>
      </c>
      <c r="D2086" s="251" t="s">
        <v>775</v>
      </c>
      <c r="E2086" s="251" t="s">
        <v>776</v>
      </c>
      <c r="F2086" s="251" t="s">
        <v>279</v>
      </c>
      <c r="G2086" s="251">
        <v>583179</v>
      </c>
      <c r="H2086" s="251">
        <v>4790874</v>
      </c>
      <c r="I2086" s="184" t="e">
        <f>VLOOKUP(LEFT(C2086,6),#REF!,3,0)</f>
        <v>#REF!</v>
      </c>
    </row>
    <row r="2087" spans="1:9" ht="13.2" x14ac:dyDescent="0.25">
      <c r="A2087" s="176">
        <f t="shared" si="35"/>
        <v>4826237.813236828</v>
      </c>
      <c r="B2087" s="251" t="s">
        <v>1012</v>
      </c>
      <c r="C2087" s="257" t="s">
        <v>223</v>
      </c>
      <c r="D2087" s="251" t="s">
        <v>775</v>
      </c>
      <c r="E2087" s="251" t="s">
        <v>776</v>
      </c>
      <c r="F2087" s="251" t="s">
        <v>279</v>
      </c>
      <c r="G2087" s="251">
        <v>583179</v>
      </c>
      <c r="H2087" s="251">
        <v>4790874</v>
      </c>
      <c r="I2087" s="184" t="e">
        <f>VLOOKUP(LEFT(C2087,6),#REF!,3,0)</f>
        <v>#REF!</v>
      </c>
    </row>
    <row r="2088" spans="1:9" ht="13.2" x14ac:dyDescent="0.25">
      <c r="A2088" s="176">
        <f t="shared" si="35"/>
        <v>4826237.813236828</v>
      </c>
      <c r="B2088" s="251" t="s">
        <v>1012</v>
      </c>
      <c r="C2088" s="257" t="s">
        <v>224</v>
      </c>
      <c r="D2088" s="251" t="s">
        <v>775</v>
      </c>
      <c r="E2088" s="251" t="s">
        <v>776</v>
      </c>
      <c r="F2088" s="251" t="s">
        <v>279</v>
      </c>
      <c r="G2088" s="251">
        <v>583179</v>
      </c>
      <c r="H2088" s="251">
        <v>4790874</v>
      </c>
      <c r="I2088" s="184" t="e">
        <f>VLOOKUP(LEFT(C2088,6),#REF!,3,0)</f>
        <v>#REF!</v>
      </c>
    </row>
    <row r="2089" spans="1:9" ht="13.2" x14ac:dyDescent="0.25">
      <c r="A2089" s="176">
        <f t="shared" si="35"/>
        <v>4826237.813236828</v>
      </c>
      <c r="B2089" s="251" t="s">
        <v>1012</v>
      </c>
      <c r="C2089" s="257" t="s">
        <v>225</v>
      </c>
      <c r="D2089" s="251" t="s">
        <v>775</v>
      </c>
      <c r="E2089" s="251" t="s">
        <v>776</v>
      </c>
      <c r="F2089" s="251" t="s">
        <v>279</v>
      </c>
      <c r="G2089" s="251">
        <v>583179</v>
      </c>
      <c r="H2089" s="251">
        <v>4790874</v>
      </c>
      <c r="I2089" s="184" t="e">
        <f>VLOOKUP(LEFT(C2089,6),#REF!,3,0)</f>
        <v>#REF!</v>
      </c>
    </row>
    <row r="2090" spans="1:9" ht="13.2" x14ac:dyDescent="0.25">
      <c r="A2090" s="176">
        <f t="shared" si="35"/>
        <v>4826237.813236828</v>
      </c>
      <c r="B2090" s="251" t="s">
        <v>1012</v>
      </c>
      <c r="C2090" s="257" t="s">
        <v>226</v>
      </c>
      <c r="D2090" s="251" t="s">
        <v>775</v>
      </c>
      <c r="E2090" s="251" t="s">
        <v>776</v>
      </c>
      <c r="F2090" s="251" t="s">
        <v>279</v>
      </c>
      <c r="G2090" s="251">
        <v>583179</v>
      </c>
      <c r="H2090" s="251">
        <v>4790874</v>
      </c>
      <c r="I2090" s="184" t="e">
        <f>VLOOKUP(LEFT(C2090,6),#REF!,3,0)</f>
        <v>#REF!</v>
      </c>
    </row>
    <row r="2091" spans="1:9" ht="13.2" x14ac:dyDescent="0.25">
      <c r="A2091" s="176">
        <f t="shared" si="35"/>
        <v>4826237.813236828</v>
      </c>
      <c r="B2091" s="251" t="s">
        <v>1012</v>
      </c>
      <c r="C2091" s="257" t="s">
        <v>390</v>
      </c>
      <c r="D2091" s="251" t="s">
        <v>775</v>
      </c>
      <c r="E2091" s="251" t="s">
        <v>776</v>
      </c>
      <c r="F2091" s="251" t="s">
        <v>279</v>
      </c>
      <c r="G2091" s="251">
        <v>583179</v>
      </c>
      <c r="H2091" s="251">
        <v>4790874</v>
      </c>
      <c r="I2091" s="184" t="e">
        <f>VLOOKUP(LEFT(C2091,6),#REF!,3,0)</f>
        <v>#REF!</v>
      </c>
    </row>
    <row r="2092" spans="1:9" ht="13.2" x14ac:dyDescent="0.25">
      <c r="A2092" s="176">
        <f t="shared" si="35"/>
        <v>4826237.813236828</v>
      </c>
      <c r="B2092" s="251" t="s">
        <v>1012</v>
      </c>
      <c r="C2092" s="257" t="s">
        <v>365</v>
      </c>
      <c r="D2092" s="251" t="s">
        <v>775</v>
      </c>
      <c r="E2092" s="251" t="s">
        <v>776</v>
      </c>
      <c r="F2092" s="251" t="s">
        <v>279</v>
      </c>
      <c r="G2092" s="251">
        <v>583179</v>
      </c>
      <c r="H2092" s="251">
        <v>4790874</v>
      </c>
      <c r="I2092" s="184" t="e">
        <f>VLOOKUP(LEFT(C2092,6),#REF!,3,0)</f>
        <v>#REF!</v>
      </c>
    </row>
    <row r="2093" spans="1:9" ht="13.2" x14ac:dyDescent="0.25">
      <c r="A2093" s="176">
        <f t="shared" si="35"/>
        <v>4826237.813236828</v>
      </c>
      <c r="B2093" s="251" t="s">
        <v>1012</v>
      </c>
      <c r="C2093" s="257" t="s">
        <v>366</v>
      </c>
      <c r="D2093" s="251" t="s">
        <v>775</v>
      </c>
      <c r="E2093" s="251" t="s">
        <v>776</v>
      </c>
      <c r="F2093" s="251" t="s">
        <v>279</v>
      </c>
      <c r="G2093" s="251">
        <v>583179</v>
      </c>
      <c r="H2093" s="251">
        <v>4790874</v>
      </c>
      <c r="I2093" s="184" t="e">
        <f>VLOOKUP(LEFT(C2093,6),#REF!,3,0)</f>
        <v>#REF!</v>
      </c>
    </row>
    <row r="2094" spans="1:9" ht="13.2" x14ac:dyDescent="0.25">
      <c r="A2094" s="176">
        <f t="shared" si="35"/>
        <v>4826237.813236828</v>
      </c>
      <c r="B2094" s="251" t="s">
        <v>1012</v>
      </c>
      <c r="C2094" s="257" t="s">
        <v>380</v>
      </c>
      <c r="D2094" s="251" t="s">
        <v>775</v>
      </c>
      <c r="E2094" s="251" t="s">
        <v>776</v>
      </c>
      <c r="F2094" s="251" t="s">
        <v>279</v>
      </c>
      <c r="G2094" s="251">
        <v>583179</v>
      </c>
      <c r="H2094" s="251">
        <v>4790874</v>
      </c>
      <c r="I2094" s="184" t="e">
        <f>VLOOKUP(LEFT(C2094,6),#REF!,3,0)</f>
        <v>#REF!</v>
      </c>
    </row>
    <row r="2095" spans="1:9" ht="13.2" x14ac:dyDescent="0.25">
      <c r="A2095" s="176">
        <f t="shared" si="35"/>
        <v>4826237.813236828</v>
      </c>
      <c r="B2095" s="251" t="s">
        <v>1012</v>
      </c>
      <c r="C2095" s="257" t="s">
        <v>381</v>
      </c>
      <c r="D2095" s="251" t="s">
        <v>775</v>
      </c>
      <c r="E2095" s="251" t="s">
        <v>776</v>
      </c>
      <c r="F2095" s="251" t="s">
        <v>279</v>
      </c>
      <c r="G2095" s="251">
        <v>583179</v>
      </c>
      <c r="H2095" s="251">
        <v>4790874</v>
      </c>
      <c r="I2095" s="184" t="e">
        <f>VLOOKUP(LEFT(C2095,6),#REF!,3,0)</f>
        <v>#REF!</v>
      </c>
    </row>
    <row r="2096" spans="1:9" ht="13.2" x14ac:dyDescent="0.25">
      <c r="A2096" s="176">
        <f t="shared" si="35"/>
        <v>4826237.813236828</v>
      </c>
      <c r="B2096" s="251" t="s">
        <v>1012</v>
      </c>
      <c r="C2096" s="257" t="s">
        <v>367</v>
      </c>
      <c r="D2096" s="251" t="s">
        <v>775</v>
      </c>
      <c r="E2096" s="251" t="s">
        <v>776</v>
      </c>
      <c r="F2096" s="251" t="s">
        <v>279</v>
      </c>
      <c r="G2096" s="251">
        <v>583179</v>
      </c>
      <c r="H2096" s="251">
        <v>4790874</v>
      </c>
      <c r="I2096" s="184" t="e">
        <f>VLOOKUP(LEFT(C2096,6),#REF!,3,0)</f>
        <v>#REF!</v>
      </c>
    </row>
    <row r="2097" spans="1:9" ht="13.2" x14ac:dyDescent="0.25">
      <c r="A2097" s="176">
        <f t="shared" si="35"/>
        <v>4802354.121976533</v>
      </c>
      <c r="B2097" s="251" t="s">
        <v>1013</v>
      </c>
      <c r="C2097" s="257" t="s">
        <v>360</v>
      </c>
      <c r="D2097" s="251" t="s">
        <v>777</v>
      </c>
      <c r="E2097" s="251" t="s">
        <v>778</v>
      </c>
      <c r="F2097" s="251" t="s">
        <v>279</v>
      </c>
      <c r="G2097" s="251">
        <v>554872</v>
      </c>
      <c r="H2097" s="251">
        <v>4770191</v>
      </c>
      <c r="I2097" s="184" t="e">
        <f>VLOOKUP(LEFT(C2097,6),#REF!,3,0)</f>
        <v>#REF!</v>
      </c>
    </row>
    <row r="2098" spans="1:9" ht="13.2" x14ac:dyDescent="0.25">
      <c r="A2098" s="176">
        <f t="shared" si="35"/>
        <v>4802354.121976533</v>
      </c>
      <c r="B2098" s="251" t="s">
        <v>1013</v>
      </c>
      <c r="C2098" s="257" t="s">
        <v>432</v>
      </c>
      <c r="D2098" s="251" t="s">
        <v>777</v>
      </c>
      <c r="E2098" s="251" t="s">
        <v>778</v>
      </c>
      <c r="F2098" s="251" t="s">
        <v>279</v>
      </c>
      <c r="G2098" s="251">
        <v>554872</v>
      </c>
      <c r="H2098" s="251">
        <v>4770191</v>
      </c>
      <c r="I2098" s="184" t="e">
        <f>VLOOKUP(LEFT(C2098,6),#REF!,3,0)</f>
        <v>#REF!</v>
      </c>
    </row>
    <row r="2099" spans="1:9" ht="13.2" x14ac:dyDescent="0.25">
      <c r="A2099" s="176">
        <f t="shared" si="35"/>
        <v>4802354.121976533</v>
      </c>
      <c r="B2099" s="251" t="s">
        <v>1013</v>
      </c>
      <c r="C2099" s="257" t="s">
        <v>433</v>
      </c>
      <c r="D2099" s="251" t="s">
        <v>777</v>
      </c>
      <c r="E2099" s="251" t="s">
        <v>778</v>
      </c>
      <c r="F2099" s="251" t="s">
        <v>279</v>
      </c>
      <c r="G2099" s="251">
        <v>554872</v>
      </c>
      <c r="H2099" s="251">
        <v>4770191</v>
      </c>
      <c r="I2099" s="184" t="e">
        <f>VLOOKUP(LEFT(C2099,6),#REF!,3,0)</f>
        <v>#REF!</v>
      </c>
    </row>
    <row r="2100" spans="1:9" ht="13.2" x14ac:dyDescent="0.25">
      <c r="A2100" s="176">
        <f t="shared" si="35"/>
        <v>4802354.121976533</v>
      </c>
      <c r="B2100" s="251" t="s">
        <v>1013</v>
      </c>
      <c r="C2100" s="257" t="s">
        <v>434</v>
      </c>
      <c r="D2100" s="251" t="s">
        <v>777</v>
      </c>
      <c r="E2100" s="251" t="s">
        <v>778</v>
      </c>
      <c r="F2100" s="251" t="s">
        <v>279</v>
      </c>
      <c r="G2100" s="251">
        <v>554872</v>
      </c>
      <c r="H2100" s="251">
        <v>4770191</v>
      </c>
      <c r="I2100" s="184" t="e">
        <f>VLOOKUP(LEFT(C2100,6),#REF!,3,0)</f>
        <v>#REF!</v>
      </c>
    </row>
    <row r="2101" spans="1:9" ht="13.2" x14ac:dyDescent="0.25">
      <c r="A2101" s="176">
        <f t="shared" si="35"/>
        <v>4802354.121976533</v>
      </c>
      <c r="B2101" s="251" t="s">
        <v>1013</v>
      </c>
      <c r="C2101" s="257" t="s">
        <v>435</v>
      </c>
      <c r="D2101" s="251" t="s">
        <v>777</v>
      </c>
      <c r="E2101" s="251" t="s">
        <v>778</v>
      </c>
      <c r="F2101" s="251" t="s">
        <v>279</v>
      </c>
      <c r="G2101" s="251">
        <v>554872</v>
      </c>
      <c r="H2101" s="251">
        <v>4770191</v>
      </c>
      <c r="I2101" s="184" t="e">
        <f>VLOOKUP(LEFT(C2101,6),#REF!,3,0)</f>
        <v>#REF!</v>
      </c>
    </row>
    <row r="2102" spans="1:9" ht="13.2" x14ac:dyDescent="0.25">
      <c r="A2102" s="176">
        <f t="shared" si="35"/>
        <v>4802354.121976533</v>
      </c>
      <c r="B2102" s="251" t="s">
        <v>1013</v>
      </c>
      <c r="C2102" s="257" t="s">
        <v>364</v>
      </c>
      <c r="D2102" s="251" t="s">
        <v>777</v>
      </c>
      <c r="E2102" s="251" t="s">
        <v>778</v>
      </c>
      <c r="F2102" s="251" t="s">
        <v>279</v>
      </c>
      <c r="G2102" s="251">
        <v>554872</v>
      </c>
      <c r="H2102" s="251">
        <v>4770191</v>
      </c>
      <c r="I2102" s="184" t="e">
        <f>VLOOKUP(LEFT(C2102,6),#REF!,3,0)</f>
        <v>#REF!</v>
      </c>
    </row>
    <row r="2103" spans="1:9" ht="13.2" x14ac:dyDescent="0.25">
      <c r="A2103" s="176">
        <f t="shared" si="35"/>
        <v>4802354.121976533</v>
      </c>
      <c r="B2103" s="251" t="s">
        <v>1013</v>
      </c>
      <c r="C2103" s="257" t="s">
        <v>440</v>
      </c>
      <c r="D2103" s="251" t="s">
        <v>777</v>
      </c>
      <c r="E2103" s="251" t="s">
        <v>778</v>
      </c>
      <c r="F2103" s="251" t="s">
        <v>279</v>
      </c>
      <c r="G2103" s="251">
        <v>554872</v>
      </c>
      <c r="H2103" s="251">
        <v>4770191</v>
      </c>
      <c r="I2103" s="184" t="e">
        <f>VLOOKUP(LEFT(C2103,6),#REF!,3,0)</f>
        <v>#REF!</v>
      </c>
    </row>
    <row r="2104" spans="1:9" ht="13.2" x14ac:dyDescent="0.25">
      <c r="A2104" s="176">
        <f t="shared" si="35"/>
        <v>4802354.121976533</v>
      </c>
      <c r="B2104" s="251" t="s">
        <v>1013</v>
      </c>
      <c r="C2104" s="257" t="s">
        <v>393</v>
      </c>
      <c r="D2104" s="251" t="s">
        <v>777</v>
      </c>
      <c r="E2104" s="251" t="s">
        <v>778</v>
      </c>
      <c r="F2104" s="251" t="s">
        <v>279</v>
      </c>
      <c r="G2104" s="251">
        <v>554872</v>
      </c>
      <c r="H2104" s="251">
        <v>4770191</v>
      </c>
      <c r="I2104" s="184" t="e">
        <f>VLOOKUP(LEFT(C2104,6),#REF!,3,0)</f>
        <v>#REF!</v>
      </c>
    </row>
    <row r="2105" spans="1:9" ht="13.2" x14ac:dyDescent="0.25">
      <c r="A2105" s="176">
        <f t="shared" si="35"/>
        <v>4802354.121976533</v>
      </c>
      <c r="B2105" s="251" t="s">
        <v>1013</v>
      </c>
      <c r="C2105" s="257" t="s">
        <v>394</v>
      </c>
      <c r="D2105" s="251" t="s">
        <v>777</v>
      </c>
      <c r="E2105" s="251" t="s">
        <v>778</v>
      </c>
      <c r="F2105" s="251" t="s">
        <v>279</v>
      </c>
      <c r="G2105" s="251">
        <v>554872</v>
      </c>
      <c r="H2105" s="251">
        <v>4770191</v>
      </c>
      <c r="I2105" s="184" t="e">
        <f>VLOOKUP(LEFT(C2105,6),#REF!,3,0)</f>
        <v>#REF!</v>
      </c>
    </row>
    <row r="2106" spans="1:9" ht="13.2" x14ac:dyDescent="0.25">
      <c r="A2106" s="176">
        <f t="shared" si="35"/>
        <v>4802354.121976533</v>
      </c>
      <c r="B2106" s="251" t="s">
        <v>1013</v>
      </c>
      <c r="C2106" s="257" t="s">
        <v>220</v>
      </c>
      <c r="D2106" s="251" t="s">
        <v>777</v>
      </c>
      <c r="E2106" s="251" t="s">
        <v>778</v>
      </c>
      <c r="F2106" s="251" t="s">
        <v>279</v>
      </c>
      <c r="G2106" s="251">
        <v>554872</v>
      </c>
      <c r="H2106" s="251">
        <v>4770191</v>
      </c>
      <c r="I2106" s="184" t="e">
        <f>VLOOKUP(LEFT(C2106,6),#REF!,3,0)</f>
        <v>#REF!</v>
      </c>
    </row>
    <row r="2107" spans="1:9" ht="13.2" x14ac:dyDescent="0.25">
      <c r="A2107" s="176">
        <f t="shared" si="35"/>
        <v>4802354.121976533</v>
      </c>
      <c r="B2107" s="251" t="s">
        <v>1013</v>
      </c>
      <c r="C2107" s="257" t="s">
        <v>221</v>
      </c>
      <c r="D2107" s="251" t="s">
        <v>777</v>
      </c>
      <c r="E2107" s="251" t="s">
        <v>778</v>
      </c>
      <c r="F2107" s="251" t="s">
        <v>279</v>
      </c>
      <c r="G2107" s="251">
        <v>554872</v>
      </c>
      <c r="H2107" s="251">
        <v>4770191</v>
      </c>
      <c r="I2107" s="184" t="e">
        <f>VLOOKUP(LEFT(C2107,6),#REF!,3,0)</f>
        <v>#REF!</v>
      </c>
    </row>
    <row r="2108" spans="1:9" ht="13.2" x14ac:dyDescent="0.25">
      <c r="A2108" s="176">
        <f t="shared" si="35"/>
        <v>4802354.121976533</v>
      </c>
      <c r="B2108" s="251" t="s">
        <v>1013</v>
      </c>
      <c r="C2108" s="257" t="s">
        <v>222</v>
      </c>
      <c r="D2108" s="251" t="s">
        <v>777</v>
      </c>
      <c r="E2108" s="251" t="s">
        <v>778</v>
      </c>
      <c r="F2108" s="251" t="s">
        <v>279</v>
      </c>
      <c r="G2108" s="251">
        <v>554872</v>
      </c>
      <c r="H2108" s="251">
        <v>4770191</v>
      </c>
      <c r="I2108" s="184" t="e">
        <f>VLOOKUP(LEFT(C2108,6),#REF!,3,0)</f>
        <v>#REF!</v>
      </c>
    </row>
    <row r="2109" spans="1:9" ht="13.2" x14ac:dyDescent="0.25">
      <c r="A2109" s="176">
        <f t="shared" si="35"/>
        <v>4802354.121976533</v>
      </c>
      <c r="B2109" s="251" t="s">
        <v>1013</v>
      </c>
      <c r="C2109" s="257" t="s">
        <v>223</v>
      </c>
      <c r="D2109" s="251" t="s">
        <v>777</v>
      </c>
      <c r="E2109" s="251" t="s">
        <v>778</v>
      </c>
      <c r="F2109" s="251" t="s">
        <v>279</v>
      </c>
      <c r="G2109" s="251">
        <v>554872</v>
      </c>
      <c r="H2109" s="251">
        <v>4770191</v>
      </c>
      <c r="I2109" s="184" t="e">
        <f>VLOOKUP(LEFT(C2109,6),#REF!,3,0)</f>
        <v>#REF!</v>
      </c>
    </row>
    <row r="2110" spans="1:9" ht="13.2" x14ac:dyDescent="0.25">
      <c r="A2110" s="176">
        <f t="shared" si="35"/>
        <v>4802354.121976533</v>
      </c>
      <c r="B2110" s="251" t="s">
        <v>1013</v>
      </c>
      <c r="C2110" s="257" t="s">
        <v>224</v>
      </c>
      <c r="D2110" s="251" t="s">
        <v>777</v>
      </c>
      <c r="E2110" s="251" t="s">
        <v>778</v>
      </c>
      <c r="F2110" s="251" t="s">
        <v>279</v>
      </c>
      <c r="G2110" s="251">
        <v>554872</v>
      </c>
      <c r="H2110" s="251">
        <v>4770191</v>
      </c>
      <c r="I2110" s="184" t="e">
        <f>VLOOKUP(LEFT(C2110,6),#REF!,3,0)</f>
        <v>#REF!</v>
      </c>
    </row>
    <row r="2111" spans="1:9" ht="13.2" x14ac:dyDescent="0.25">
      <c r="A2111" s="176">
        <f t="shared" si="35"/>
        <v>4802354.121976533</v>
      </c>
      <c r="B2111" s="251" t="s">
        <v>1013</v>
      </c>
      <c r="C2111" s="257" t="s">
        <v>225</v>
      </c>
      <c r="D2111" s="251" t="s">
        <v>777</v>
      </c>
      <c r="E2111" s="251" t="s">
        <v>778</v>
      </c>
      <c r="F2111" s="251" t="s">
        <v>279</v>
      </c>
      <c r="G2111" s="251">
        <v>554872</v>
      </c>
      <c r="H2111" s="251">
        <v>4770191</v>
      </c>
      <c r="I2111" s="184" t="e">
        <f>VLOOKUP(LEFT(C2111,6),#REF!,3,0)</f>
        <v>#REF!</v>
      </c>
    </row>
    <row r="2112" spans="1:9" ht="13.2" x14ac:dyDescent="0.25">
      <c r="A2112" s="176">
        <f t="shared" ref="A2112:A2175" si="36">SQRT((G2112-G$2)^2+(H2112-H$2)^2)</f>
        <v>4802354.121976533</v>
      </c>
      <c r="B2112" s="251" t="s">
        <v>1013</v>
      </c>
      <c r="C2112" s="257" t="s">
        <v>226</v>
      </c>
      <c r="D2112" s="251" t="s">
        <v>777</v>
      </c>
      <c r="E2112" s="251" t="s">
        <v>778</v>
      </c>
      <c r="F2112" s="251" t="s">
        <v>279</v>
      </c>
      <c r="G2112" s="251">
        <v>554872</v>
      </c>
      <c r="H2112" s="251">
        <v>4770191</v>
      </c>
      <c r="I2112" s="184" t="e">
        <f>VLOOKUP(LEFT(C2112,6),#REF!,3,0)</f>
        <v>#REF!</v>
      </c>
    </row>
    <row r="2113" spans="1:9" ht="13.2" x14ac:dyDescent="0.25">
      <c r="A2113" s="176">
        <f t="shared" si="36"/>
        <v>4802354.121976533</v>
      </c>
      <c r="B2113" s="251" t="s">
        <v>1013</v>
      </c>
      <c r="C2113" s="257" t="s">
        <v>390</v>
      </c>
      <c r="D2113" s="251" t="s">
        <v>777</v>
      </c>
      <c r="E2113" s="251" t="s">
        <v>778</v>
      </c>
      <c r="F2113" s="251" t="s">
        <v>279</v>
      </c>
      <c r="G2113" s="251">
        <v>554872</v>
      </c>
      <c r="H2113" s="251">
        <v>4770191</v>
      </c>
      <c r="I2113" s="184" t="e">
        <f>VLOOKUP(LEFT(C2113,6),#REF!,3,0)</f>
        <v>#REF!</v>
      </c>
    </row>
    <row r="2114" spans="1:9" ht="13.2" x14ac:dyDescent="0.25">
      <c r="A2114" s="176">
        <f t="shared" si="36"/>
        <v>4802354.121976533</v>
      </c>
      <c r="B2114" s="251" t="s">
        <v>1013</v>
      </c>
      <c r="C2114" s="257" t="s">
        <v>365</v>
      </c>
      <c r="D2114" s="251" t="s">
        <v>777</v>
      </c>
      <c r="E2114" s="251" t="s">
        <v>778</v>
      </c>
      <c r="F2114" s="251" t="s">
        <v>279</v>
      </c>
      <c r="G2114" s="251">
        <v>554872</v>
      </c>
      <c r="H2114" s="251">
        <v>4770191</v>
      </c>
      <c r="I2114" s="184" t="e">
        <f>VLOOKUP(LEFT(C2114,6),#REF!,3,0)</f>
        <v>#REF!</v>
      </c>
    </row>
    <row r="2115" spans="1:9" ht="13.2" x14ac:dyDescent="0.25">
      <c r="A2115" s="176">
        <f t="shared" si="36"/>
        <v>4802354.121976533</v>
      </c>
      <c r="B2115" s="251" t="s">
        <v>1013</v>
      </c>
      <c r="C2115" s="257" t="s">
        <v>366</v>
      </c>
      <c r="D2115" s="251" t="s">
        <v>777</v>
      </c>
      <c r="E2115" s="251" t="s">
        <v>778</v>
      </c>
      <c r="F2115" s="251" t="s">
        <v>279</v>
      </c>
      <c r="G2115" s="251">
        <v>554872</v>
      </c>
      <c r="H2115" s="251">
        <v>4770191</v>
      </c>
      <c r="I2115" s="184" t="e">
        <f>VLOOKUP(LEFT(C2115,6),#REF!,3,0)</f>
        <v>#REF!</v>
      </c>
    </row>
    <row r="2116" spans="1:9" ht="13.2" x14ac:dyDescent="0.25">
      <c r="A2116" s="176">
        <f t="shared" si="36"/>
        <v>4802354.121976533</v>
      </c>
      <c r="B2116" s="251" t="s">
        <v>1013</v>
      </c>
      <c r="C2116" s="257" t="s">
        <v>380</v>
      </c>
      <c r="D2116" s="251" t="s">
        <v>777</v>
      </c>
      <c r="E2116" s="251" t="s">
        <v>778</v>
      </c>
      <c r="F2116" s="251" t="s">
        <v>279</v>
      </c>
      <c r="G2116" s="251">
        <v>554872</v>
      </c>
      <c r="H2116" s="251">
        <v>4770191</v>
      </c>
      <c r="I2116" s="184" t="e">
        <f>VLOOKUP(LEFT(C2116,6),#REF!,3,0)</f>
        <v>#REF!</v>
      </c>
    </row>
    <row r="2117" spans="1:9" ht="13.2" x14ac:dyDescent="0.25">
      <c r="A2117" s="176">
        <f t="shared" si="36"/>
        <v>4802354.121976533</v>
      </c>
      <c r="B2117" s="251" t="s">
        <v>1013</v>
      </c>
      <c r="C2117" s="257" t="s">
        <v>381</v>
      </c>
      <c r="D2117" s="251" t="s">
        <v>777</v>
      </c>
      <c r="E2117" s="251" t="s">
        <v>778</v>
      </c>
      <c r="F2117" s="251" t="s">
        <v>279</v>
      </c>
      <c r="G2117" s="251">
        <v>554872</v>
      </c>
      <c r="H2117" s="251">
        <v>4770191</v>
      </c>
      <c r="I2117" s="184" t="e">
        <f>VLOOKUP(LEFT(C2117,6),#REF!,3,0)</f>
        <v>#REF!</v>
      </c>
    </row>
    <row r="2118" spans="1:9" ht="13.2" x14ac:dyDescent="0.25">
      <c r="A2118" s="176">
        <f t="shared" si="36"/>
        <v>4802354.121976533</v>
      </c>
      <c r="B2118" s="251" t="s">
        <v>1013</v>
      </c>
      <c r="C2118" s="257" t="s">
        <v>367</v>
      </c>
      <c r="D2118" s="251" t="s">
        <v>777</v>
      </c>
      <c r="E2118" s="251" t="s">
        <v>778</v>
      </c>
      <c r="F2118" s="251" t="s">
        <v>279</v>
      </c>
      <c r="G2118" s="251">
        <v>554872</v>
      </c>
      <c r="H2118" s="251">
        <v>4770191</v>
      </c>
      <c r="I2118" s="184" t="e">
        <f>VLOOKUP(LEFT(C2118,6),#REF!,3,0)</f>
        <v>#REF!</v>
      </c>
    </row>
    <row r="2119" spans="1:9" ht="13.2" x14ac:dyDescent="0.25">
      <c r="A2119" s="176">
        <f t="shared" si="36"/>
        <v>4798974.8564709108</v>
      </c>
      <c r="B2119" s="251" t="s">
        <v>1014</v>
      </c>
      <c r="C2119" s="257" t="s">
        <v>440</v>
      </c>
      <c r="D2119" s="251" t="s">
        <v>779</v>
      </c>
      <c r="E2119" s="251" t="s">
        <v>780</v>
      </c>
      <c r="F2119" s="251" t="s">
        <v>279</v>
      </c>
      <c r="G2119" s="251">
        <v>561676</v>
      </c>
      <c r="H2119" s="251">
        <v>4765992</v>
      </c>
      <c r="I2119" s="184" t="e">
        <f>VLOOKUP(LEFT(C2119,6),#REF!,3,0)</f>
        <v>#REF!</v>
      </c>
    </row>
    <row r="2120" spans="1:9" ht="13.2" x14ac:dyDescent="0.25">
      <c r="A2120" s="176">
        <f t="shared" si="36"/>
        <v>4798974.8564709108</v>
      </c>
      <c r="B2120" s="251" t="s">
        <v>1014</v>
      </c>
      <c r="C2120" s="257" t="s">
        <v>393</v>
      </c>
      <c r="D2120" s="251" t="s">
        <v>779</v>
      </c>
      <c r="E2120" s="251" t="s">
        <v>780</v>
      </c>
      <c r="F2120" s="251" t="s">
        <v>279</v>
      </c>
      <c r="G2120" s="251">
        <v>561676</v>
      </c>
      <c r="H2120" s="251">
        <v>4765992</v>
      </c>
      <c r="I2120" s="184" t="e">
        <f>VLOOKUP(LEFT(C2120,6),#REF!,3,0)</f>
        <v>#REF!</v>
      </c>
    </row>
    <row r="2121" spans="1:9" ht="13.2" x14ac:dyDescent="0.25">
      <c r="A2121" s="176">
        <f t="shared" si="36"/>
        <v>4798974.8564709108</v>
      </c>
      <c r="B2121" s="251" t="s">
        <v>1014</v>
      </c>
      <c r="C2121" s="257" t="s">
        <v>394</v>
      </c>
      <c r="D2121" s="251" t="s">
        <v>779</v>
      </c>
      <c r="E2121" s="251" t="s">
        <v>780</v>
      </c>
      <c r="F2121" s="251" t="s">
        <v>279</v>
      </c>
      <c r="G2121" s="251">
        <v>561676</v>
      </c>
      <c r="H2121" s="251">
        <v>4765992</v>
      </c>
      <c r="I2121" s="184" t="e">
        <f>VLOOKUP(LEFT(C2121,6),#REF!,3,0)</f>
        <v>#REF!</v>
      </c>
    </row>
    <row r="2122" spans="1:9" ht="13.2" x14ac:dyDescent="0.25">
      <c r="A2122" s="176">
        <f t="shared" si="36"/>
        <v>4837708.1041527297</v>
      </c>
      <c r="B2122" s="251" t="s">
        <v>1015</v>
      </c>
      <c r="C2122" s="257" t="s">
        <v>440</v>
      </c>
      <c r="D2122" s="251" t="s">
        <v>781</v>
      </c>
      <c r="E2122" s="251" t="s">
        <v>782</v>
      </c>
      <c r="F2122" s="251" t="s">
        <v>279</v>
      </c>
      <c r="G2122" s="251">
        <v>596028</v>
      </c>
      <c r="H2122" s="251">
        <v>4800851</v>
      </c>
      <c r="I2122" s="184" t="e">
        <f>VLOOKUP(LEFT(C2122,6),#REF!,3,0)</f>
        <v>#REF!</v>
      </c>
    </row>
    <row r="2123" spans="1:9" ht="13.2" x14ac:dyDescent="0.25">
      <c r="A2123" s="176">
        <f t="shared" si="36"/>
        <v>4824861.3102772189</v>
      </c>
      <c r="B2123" s="251" t="s">
        <v>1016</v>
      </c>
      <c r="C2123" s="257" t="s">
        <v>433</v>
      </c>
      <c r="D2123" s="251" t="s">
        <v>783</v>
      </c>
      <c r="E2123" s="251" t="s">
        <v>784</v>
      </c>
      <c r="F2123" s="251" t="s">
        <v>279</v>
      </c>
      <c r="G2123" s="251">
        <v>560819</v>
      </c>
      <c r="H2123" s="251">
        <v>4792157</v>
      </c>
      <c r="I2123" s="184" t="e">
        <f>VLOOKUP(LEFT(C2123,6),#REF!,3,0)</f>
        <v>#REF!</v>
      </c>
    </row>
    <row r="2124" spans="1:9" ht="13.2" x14ac:dyDescent="0.25">
      <c r="A2124" s="176">
        <f t="shared" si="36"/>
        <v>4824861.3102772189</v>
      </c>
      <c r="B2124" s="251" t="s">
        <v>1016</v>
      </c>
      <c r="C2124" s="257" t="s">
        <v>381</v>
      </c>
      <c r="D2124" s="251" t="s">
        <v>783</v>
      </c>
      <c r="E2124" s="251" t="s">
        <v>784</v>
      </c>
      <c r="F2124" s="251" t="s">
        <v>279</v>
      </c>
      <c r="G2124" s="251">
        <v>560819</v>
      </c>
      <c r="H2124" s="251">
        <v>4792157</v>
      </c>
      <c r="I2124" s="184" t="e">
        <f>VLOOKUP(LEFT(C2124,6),#REF!,3,0)</f>
        <v>#REF!</v>
      </c>
    </row>
    <row r="2125" spans="1:9" ht="13.2" x14ac:dyDescent="0.25">
      <c r="A2125" s="176">
        <f t="shared" si="36"/>
        <v>4834390.4553995226</v>
      </c>
      <c r="B2125" s="251" t="s">
        <v>1017</v>
      </c>
      <c r="C2125" s="257" t="s">
        <v>360</v>
      </c>
      <c r="D2125" s="251" t="s">
        <v>785</v>
      </c>
      <c r="E2125" s="251" t="s">
        <v>355</v>
      </c>
      <c r="F2125" s="251" t="s">
        <v>279</v>
      </c>
      <c r="G2125" s="251">
        <v>594907</v>
      </c>
      <c r="H2125" s="251">
        <v>4797647</v>
      </c>
      <c r="I2125" s="184" t="e">
        <f>VLOOKUP(LEFT(C2125,6),#REF!,3,0)</f>
        <v>#REF!</v>
      </c>
    </row>
    <row r="2126" spans="1:9" ht="13.2" x14ac:dyDescent="0.25">
      <c r="A2126" s="176">
        <f t="shared" si="36"/>
        <v>4834390.4553995226</v>
      </c>
      <c r="B2126" s="251" t="s">
        <v>1017</v>
      </c>
      <c r="C2126" s="257" t="s">
        <v>432</v>
      </c>
      <c r="D2126" s="251" t="s">
        <v>785</v>
      </c>
      <c r="E2126" s="251" t="s">
        <v>355</v>
      </c>
      <c r="F2126" s="251" t="s">
        <v>279</v>
      </c>
      <c r="G2126" s="251">
        <v>594907</v>
      </c>
      <c r="H2126" s="251">
        <v>4797647</v>
      </c>
      <c r="I2126" s="184" t="e">
        <f>VLOOKUP(LEFT(C2126,6),#REF!,3,0)</f>
        <v>#REF!</v>
      </c>
    </row>
    <row r="2127" spans="1:9" ht="13.2" x14ac:dyDescent="0.25">
      <c r="A2127" s="176">
        <f t="shared" si="36"/>
        <v>4834390.4553995226</v>
      </c>
      <c r="B2127" s="251" t="s">
        <v>1017</v>
      </c>
      <c r="C2127" s="257" t="s">
        <v>437</v>
      </c>
      <c r="D2127" s="251" t="s">
        <v>785</v>
      </c>
      <c r="E2127" s="251" t="s">
        <v>355</v>
      </c>
      <c r="F2127" s="251" t="s">
        <v>279</v>
      </c>
      <c r="G2127" s="251">
        <v>594907</v>
      </c>
      <c r="H2127" s="251">
        <v>4797647</v>
      </c>
      <c r="I2127" s="184" t="e">
        <f>VLOOKUP(LEFT(C2127,6),#REF!,3,0)</f>
        <v>#REF!</v>
      </c>
    </row>
    <row r="2128" spans="1:9" ht="13.2" x14ac:dyDescent="0.25">
      <c r="A2128" s="176">
        <f t="shared" si="36"/>
        <v>4834390.4553995226</v>
      </c>
      <c r="B2128" s="251" t="s">
        <v>1017</v>
      </c>
      <c r="C2128" s="257" t="s">
        <v>364</v>
      </c>
      <c r="D2128" s="251" t="s">
        <v>785</v>
      </c>
      <c r="E2128" s="251" t="s">
        <v>355</v>
      </c>
      <c r="F2128" s="251" t="s">
        <v>279</v>
      </c>
      <c r="G2128" s="251">
        <v>594907</v>
      </c>
      <c r="H2128" s="251">
        <v>4797647</v>
      </c>
      <c r="I2128" s="184" t="e">
        <f>VLOOKUP(LEFT(C2128,6),#REF!,3,0)</f>
        <v>#REF!</v>
      </c>
    </row>
    <row r="2129" spans="1:9" ht="13.2" x14ac:dyDescent="0.25">
      <c r="A2129" s="176">
        <f t="shared" si="36"/>
        <v>4834390.4553995226</v>
      </c>
      <c r="B2129" s="251" t="s">
        <v>1017</v>
      </c>
      <c r="C2129" s="257" t="s">
        <v>393</v>
      </c>
      <c r="D2129" s="251" t="s">
        <v>785</v>
      </c>
      <c r="E2129" s="251" t="s">
        <v>355</v>
      </c>
      <c r="F2129" s="251" t="s">
        <v>279</v>
      </c>
      <c r="G2129" s="251">
        <v>594907</v>
      </c>
      <c r="H2129" s="251">
        <v>4797647</v>
      </c>
      <c r="I2129" s="184" t="e">
        <f>VLOOKUP(LEFT(C2129,6),#REF!,3,0)</f>
        <v>#REF!</v>
      </c>
    </row>
    <row r="2130" spans="1:9" ht="13.2" x14ac:dyDescent="0.25">
      <c r="A2130" s="176">
        <f t="shared" si="36"/>
        <v>4834390.4553995226</v>
      </c>
      <c r="B2130" s="251" t="s">
        <v>1017</v>
      </c>
      <c r="C2130" s="257" t="s">
        <v>224</v>
      </c>
      <c r="D2130" s="251" t="s">
        <v>785</v>
      </c>
      <c r="E2130" s="251" t="s">
        <v>355</v>
      </c>
      <c r="F2130" s="251" t="s">
        <v>279</v>
      </c>
      <c r="G2130" s="251">
        <v>594907</v>
      </c>
      <c r="H2130" s="251">
        <v>4797647</v>
      </c>
      <c r="I2130" s="184" t="e">
        <f>VLOOKUP(LEFT(C2130,6),#REF!,3,0)</f>
        <v>#REF!</v>
      </c>
    </row>
    <row r="2131" spans="1:9" ht="13.2" x14ac:dyDescent="0.25">
      <c r="A2131" s="176">
        <f t="shared" si="36"/>
        <v>4834390.4553995226</v>
      </c>
      <c r="B2131" s="251" t="s">
        <v>1017</v>
      </c>
      <c r="C2131" s="257" t="s">
        <v>365</v>
      </c>
      <c r="D2131" s="251" t="s">
        <v>785</v>
      </c>
      <c r="E2131" s="251" t="s">
        <v>355</v>
      </c>
      <c r="F2131" s="251" t="s">
        <v>279</v>
      </c>
      <c r="G2131" s="251">
        <v>594907</v>
      </c>
      <c r="H2131" s="251">
        <v>4797647</v>
      </c>
      <c r="I2131" s="184" t="e">
        <f>VLOOKUP(LEFT(C2131,6),#REF!,3,0)</f>
        <v>#REF!</v>
      </c>
    </row>
    <row r="2132" spans="1:9" ht="13.2" x14ac:dyDescent="0.25">
      <c r="A2132" s="176">
        <f t="shared" si="36"/>
        <v>4834390.4553995226</v>
      </c>
      <c r="B2132" s="251" t="s">
        <v>1017</v>
      </c>
      <c r="C2132" s="257" t="s">
        <v>380</v>
      </c>
      <c r="D2132" s="251" t="s">
        <v>785</v>
      </c>
      <c r="E2132" s="251" t="s">
        <v>355</v>
      </c>
      <c r="F2132" s="251" t="s">
        <v>279</v>
      </c>
      <c r="G2132" s="251">
        <v>594907</v>
      </c>
      <c r="H2132" s="251">
        <v>4797647</v>
      </c>
      <c r="I2132" s="184" t="e">
        <f>VLOOKUP(LEFT(C2132,6),#REF!,3,0)</f>
        <v>#REF!</v>
      </c>
    </row>
    <row r="2133" spans="1:9" ht="13.2" x14ac:dyDescent="0.25">
      <c r="A2133" s="176">
        <f t="shared" si="36"/>
        <v>4834390.4553995226</v>
      </c>
      <c r="B2133" s="251" t="s">
        <v>1017</v>
      </c>
      <c r="C2133" s="257" t="s">
        <v>367</v>
      </c>
      <c r="D2133" s="251" t="s">
        <v>785</v>
      </c>
      <c r="E2133" s="251" t="s">
        <v>355</v>
      </c>
      <c r="F2133" s="251" t="s">
        <v>279</v>
      </c>
      <c r="G2133" s="251">
        <v>594907</v>
      </c>
      <c r="H2133" s="251">
        <v>4797647</v>
      </c>
      <c r="I2133" s="184" t="e">
        <f>VLOOKUP(LEFT(C2133,6),#REF!,3,0)</f>
        <v>#REF!</v>
      </c>
    </row>
    <row r="2134" spans="1:9" ht="13.2" x14ac:dyDescent="0.25">
      <c r="A2134" s="176">
        <f t="shared" si="36"/>
        <v>4834225.7396800369</v>
      </c>
      <c r="B2134" s="251" t="s">
        <v>1018</v>
      </c>
      <c r="C2134" s="257" t="s">
        <v>360</v>
      </c>
      <c r="D2134" s="251" t="s">
        <v>786</v>
      </c>
      <c r="E2134" s="251" t="s">
        <v>355</v>
      </c>
      <c r="F2134" s="251" t="s">
        <v>279</v>
      </c>
      <c r="G2134" s="251">
        <v>595141</v>
      </c>
      <c r="H2134" s="251">
        <v>4797452</v>
      </c>
      <c r="I2134" s="184" t="e">
        <f>VLOOKUP(LEFT(C2134,6),#REF!,3,0)</f>
        <v>#REF!</v>
      </c>
    </row>
    <row r="2135" spans="1:9" ht="13.2" x14ac:dyDescent="0.25">
      <c r="A2135" s="176">
        <f t="shared" si="36"/>
        <v>4834225.7396800369</v>
      </c>
      <c r="B2135" s="251" t="s">
        <v>1018</v>
      </c>
      <c r="C2135" s="257" t="s">
        <v>432</v>
      </c>
      <c r="D2135" s="251" t="s">
        <v>786</v>
      </c>
      <c r="E2135" s="251" t="s">
        <v>355</v>
      </c>
      <c r="F2135" s="251" t="s">
        <v>279</v>
      </c>
      <c r="G2135" s="251">
        <v>595141</v>
      </c>
      <c r="H2135" s="251">
        <v>4797452</v>
      </c>
      <c r="I2135" s="184" t="e">
        <f>VLOOKUP(LEFT(C2135,6),#REF!,3,0)</f>
        <v>#REF!</v>
      </c>
    </row>
    <row r="2136" spans="1:9" ht="13.2" x14ac:dyDescent="0.25">
      <c r="A2136" s="176">
        <f t="shared" si="36"/>
        <v>4834225.7396800369</v>
      </c>
      <c r="B2136" s="251" t="s">
        <v>1018</v>
      </c>
      <c r="C2136" s="257" t="s">
        <v>433</v>
      </c>
      <c r="D2136" s="251" t="s">
        <v>786</v>
      </c>
      <c r="E2136" s="251" t="s">
        <v>355</v>
      </c>
      <c r="F2136" s="251" t="s">
        <v>279</v>
      </c>
      <c r="G2136" s="251">
        <v>595141</v>
      </c>
      <c r="H2136" s="251">
        <v>4797452</v>
      </c>
      <c r="I2136" s="184" t="e">
        <f>VLOOKUP(LEFT(C2136,6),#REF!,3,0)</f>
        <v>#REF!</v>
      </c>
    </row>
    <row r="2137" spans="1:9" ht="13.2" x14ac:dyDescent="0.25">
      <c r="A2137" s="176">
        <f t="shared" si="36"/>
        <v>4834225.7396800369</v>
      </c>
      <c r="B2137" s="251" t="s">
        <v>1018</v>
      </c>
      <c r="C2137" s="257" t="s">
        <v>434</v>
      </c>
      <c r="D2137" s="251" t="s">
        <v>786</v>
      </c>
      <c r="E2137" s="251" t="s">
        <v>355</v>
      </c>
      <c r="F2137" s="251" t="s">
        <v>279</v>
      </c>
      <c r="G2137" s="251">
        <v>595141</v>
      </c>
      <c r="H2137" s="251">
        <v>4797452</v>
      </c>
      <c r="I2137" s="184" t="e">
        <f>VLOOKUP(LEFT(C2137,6),#REF!,3,0)</f>
        <v>#REF!</v>
      </c>
    </row>
    <row r="2138" spans="1:9" ht="13.2" x14ac:dyDescent="0.25">
      <c r="A2138" s="176">
        <f t="shared" si="36"/>
        <v>4834225.7396800369</v>
      </c>
      <c r="B2138" s="251" t="s">
        <v>1018</v>
      </c>
      <c r="C2138" s="257" t="s">
        <v>435</v>
      </c>
      <c r="D2138" s="251" t="s">
        <v>786</v>
      </c>
      <c r="E2138" s="251" t="s">
        <v>355</v>
      </c>
      <c r="F2138" s="251" t="s">
        <v>279</v>
      </c>
      <c r="G2138" s="251">
        <v>595141</v>
      </c>
      <c r="H2138" s="251">
        <v>4797452</v>
      </c>
      <c r="I2138" s="184" t="e">
        <f>VLOOKUP(LEFT(C2138,6),#REF!,3,0)</f>
        <v>#REF!</v>
      </c>
    </row>
    <row r="2139" spans="1:9" ht="13.2" x14ac:dyDescent="0.25">
      <c r="A2139" s="176">
        <f t="shared" si="36"/>
        <v>4834225.7396800369</v>
      </c>
      <c r="B2139" s="251" t="s">
        <v>1018</v>
      </c>
      <c r="C2139" s="257" t="s">
        <v>393</v>
      </c>
      <c r="D2139" s="251" t="s">
        <v>786</v>
      </c>
      <c r="E2139" s="251" t="s">
        <v>355</v>
      </c>
      <c r="F2139" s="251" t="s">
        <v>279</v>
      </c>
      <c r="G2139" s="251">
        <v>595141</v>
      </c>
      <c r="H2139" s="251">
        <v>4797452</v>
      </c>
      <c r="I2139" s="184" t="e">
        <f>VLOOKUP(LEFT(C2139,6),#REF!,3,0)</f>
        <v>#REF!</v>
      </c>
    </row>
    <row r="2140" spans="1:9" ht="13.2" x14ac:dyDescent="0.25">
      <c r="A2140" s="176">
        <f t="shared" si="36"/>
        <v>4834225.7396800369</v>
      </c>
      <c r="B2140" s="251" t="s">
        <v>1018</v>
      </c>
      <c r="C2140" s="257" t="s">
        <v>394</v>
      </c>
      <c r="D2140" s="251" t="s">
        <v>786</v>
      </c>
      <c r="E2140" s="251" t="s">
        <v>355</v>
      </c>
      <c r="F2140" s="251" t="s">
        <v>279</v>
      </c>
      <c r="G2140" s="251">
        <v>595141</v>
      </c>
      <c r="H2140" s="251">
        <v>4797452</v>
      </c>
      <c r="I2140" s="184" t="e">
        <f>VLOOKUP(LEFT(C2140,6),#REF!,3,0)</f>
        <v>#REF!</v>
      </c>
    </row>
    <row r="2141" spans="1:9" ht="13.2" x14ac:dyDescent="0.25">
      <c r="A2141" s="176">
        <f t="shared" si="36"/>
        <v>4834225.7396800369</v>
      </c>
      <c r="B2141" s="251" t="s">
        <v>1018</v>
      </c>
      <c r="C2141" s="257" t="s">
        <v>220</v>
      </c>
      <c r="D2141" s="251" t="s">
        <v>786</v>
      </c>
      <c r="E2141" s="251" t="s">
        <v>355</v>
      </c>
      <c r="F2141" s="251" t="s">
        <v>279</v>
      </c>
      <c r="G2141" s="251">
        <v>595141</v>
      </c>
      <c r="H2141" s="251">
        <v>4797452</v>
      </c>
      <c r="I2141" s="184" t="e">
        <f>VLOOKUP(LEFT(C2141,6),#REF!,3,0)</f>
        <v>#REF!</v>
      </c>
    </row>
    <row r="2142" spans="1:9" ht="13.2" x14ac:dyDescent="0.25">
      <c r="A2142" s="176">
        <f t="shared" si="36"/>
        <v>4834225.7396800369</v>
      </c>
      <c r="B2142" s="251" t="s">
        <v>1018</v>
      </c>
      <c r="C2142" s="257" t="s">
        <v>221</v>
      </c>
      <c r="D2142" s="251" t="s">
        <v>786</v>
      </c>
      <c r="E2142" s="251" t="s">
        <v>355</v>
      </c>
      <c r="F2142" s="251" t="s">
        <v>279</v>
      </c>
      <c r="G2142" s="251">
        <v>595141</v>
      </c>
      <c r="H2142" s="251">
        <v>4797452</v>
      </c>
      <c r="I2142" s="184" t="e">
        <f>VLOOKUP(LEFT(C2142,6),#REF!,3,0)</f>
        <v>#REF!</v>
      </c>
    </row>
    <row r="2143" spans="1:9" ht="13.2" x14ac:dyDescent="0.25">
      <c r="A2143" s="176">
        <f t="shared" si="36"/>
        <v>4834225.7396800369</v>
      </c>
      <c r="B2143" s="251" t="s">
        <v>1018</v>
      </c>
      <c r="C2143" s="257" t="s">
        <v>222</v>
      </c>
      <c r="D2143" s="251" t="s">
        <v>786</v>
      </c>
      <c r="E2143" s="251" t="s">
        <v>355</v>
      </c>
      <c r="F2143" s="251" t="s">
        <v>279</v>
      </c>
      <c r="G2143" s="251">
        <v>595141</v>
      </c>
      <c r="H2143" s="251">
        <v>4797452</v>
      </c>
      <c r="I2143" s="184" t="e">
        <f>VLOOKUP(LEFT(C2143,6),#REF!,3,0)</f>
        <v>#REF!</v>
      </c>
    </row>
    <row r="2144" spans="1:9" ht="13.2" x14ac:dyDescent="0.25">
      <c r="A2144" s="176">
        <f t="shared" si="36"/>
        <v>4834225.7396800369</v>
      </c>
      <c r="B2144" s="251" t="s">
        <v>1018</v>
      </c>
      <c r="C2144" s="257" t="s">
        <v>223</v>
      </c>
      <c r="D2144" s="251" t="s">
        <v>786</v>
      </c>
      <c r="E2144" s="251" t="s">
        <v>355</v>
      </c>
      <c r="F2144" s="251" t="s">
        <v>279</v>
      </c>
      <c r="G2144" s="251">
        <v>595141</v>
      </c>
      <c r="H2144" s="251">
        <v>4797452</v>
      </c>
      <c r="I2144" s="184" t="e">
        <f>VLOOKUP(LEFT(C2144,6),#REF!,3,0)</f>
        <v>#REF!</v>
      </c>
    </row>
    <row r="2145" spans="1:9" ht="13.2" x14ac:dyDescent="0.25">
      <c r="A2145" s="176">
        <f t="shared" si="36"/>
        <v>4834225.7396800369</v>
      </c>
      <c r="B2145" s="251" t="s">
        <v>1018</v>
      </c>
      <c r="C2145" s="257" t="s">
        <v>224</v>
      </c>
      <c r="D2145" s="251" t="s">
        <v>786</v>
      </c>
      <c r="E2145" s="251" t="s">
        <v>355</v>
      </c>
      <c r="F2145" s="251" t="s">
        <v>279</v>
      </c>
      <c r="G2145" s="251">
        <v>595141</v>
      </c>
      <c r="H2145" s="251">
        <v>4797452</v>
      </c>
      <c r="I2145" s="184" t="e">
        <f>VLOOKUP(LEFT(C2145,6),#REF!,3,0)</f>
        <v>#REF!</v>
      </c>
    </row>
    <row r="2146" spans="1:9" ht="13.2" x14ac:dyDescent="0.25">
      <c r="A2146" s="176">
        <f t="shared" si="36"/>
        <v>4834225.7396800369</v>
      </c>
      <c r="B2146" s="251" t="s">
        <v>1018</v>
      </c>
      <c r="C2146" s="257" t="s">
        <v>225</v>
      </c>
      <c r="D2146" s="251" t="s">
        <v>786</v>
      </c>
      <c r="E2146" s="251" t="s">
        <v>355</v>
      </c>
      <c r="F2146" s="251" t="s">
        <v>279</v>
      </c>
      <c r="G2146" s="251">
        <v>595141</v>
      </c>
      <c r="H2146" s="251">
        <v>4797452</v>
      </c>
      <c r="I2146" s="184" t="e">
        <f>VLOOKUP(LEFT(C2146,6),#REF!,3,0)</f>
        <v>#REF!</v>
      </c>
    </row>
    <row r="2147" spans="1:9" ht="13.2" x14ac:dyDescent="0.25">
      <c r="A2147" s="176">
        <f t="shared" si="36"/>
        <v>4834225.7396800369</v>
      </c>
      <c r="B2147" s="251" t="s">
        <v>1018</v>
      </c>
      <c r="C2147" s="257" t="s">
        <v>226</v>
      </c>
      <c r="D2147" s="251" t="s">
        <v>786</v>
      </c>
      <c r="E2147" s="251" t="s">
        <v>355</v>
      </c>
      <c r="F2147" s="251" t="s">
        <v>279</v>
      </c>
      <c r="G2147" s="251">
        <v>595141</v>
      </c>
      <c r="H2147" s="251">
        <v>4797452</v>
      </c>
      <c r="I2147" s="184" t="e">
        <f>VLOOKUP(LEFT(C2147,6),#REF!,3,0)</f>
        <v>#REF!</v>
      </c>
    </row>
    <row r="2148" spans="1:9" ht="13.2" x14ac:dyDescent="0.25">
      <c r="A2148" s="176">
        <f t="shared" si="36"/>
        <v>4834225.7396800369</v>
      </c>
      <c r="B2148" s="251" t="s">
        <v>1018</v>
      </c>
      <c r="C2148" s="257" t="s">
        <v>390</v>
      </c>
      <c r="D2148" s="251" t="s">
        <v>786</v>
      </c>
      <c r="E2148" s="251" t="s">
        <v>355</v>
      </c>
      <c r="F2148" s="251" t="s">
        <v>279</v>
      </c>
      <c r="G2148" s="251">
        <v>595141</v>
      </c>
      <c r="H2148" s="251">
        <v>4797452</v>
      </c>
      <c r="I2148" s="184" t="e">
        <f>VLOOKUP(LEFT(C2148,6),#REF!,3,0)</f>
        <v>#REF!</v>
      </c>
    </row>
    <row r="2149" spans="1:9" ht="13.2" x14ac:dyDescent="0.25">
      <c r="A2149" s="176">
        <f t="shared" si="36"/>
        <v>4834225.7396800369</v>
      </c>
      <c r="B2149" s="251" t="s">
        <v>1018</v>
      </c>
      <c r="C2149" s="257" t="s">
        <v>365</v>
      </c>
      <c r="D2149" s="251" t="s">
        <v>786</v>
      </c>
      <c r="E2149" s="251" t="s">
        <v>355</v>
      </c>
      <c r="F2149" s="251" t="s">
        <v>279</v>
      </c>
      <c r="G2149" s="251">
        <v>595141</v>
      </c>
      <c r="H2149" s="251">
        <v>4797452</v>
      </c>
      <c r="I2149" s="184" t="e">
        <f>VLOOKUP(LEFT(C2149,6),#REF!,3,0)</f>
        <v>#REF!</v>
      </c>
    </row>
    <row r="2150" spans="1:9" ht="13.2" x14ac:dyDescent="0.25">
      <c r="A2150" s="176">
        <f t="shared" si="36"/>
        <v>4834225.7396800369</v>
      </c>
      <c r="B2150" s="251" t="s">
        <v>1018</v>
      </c>
      <c r="C2150" s="257" t="s">
        <v>366</v>
      </c>
      <c r="D2150" s="251" t="s">
        <v>786</v>
      </c>
      <c r="E2150" s="251" t="s">
        <v>355</v>
      </c>
      <c r="F2150" s="251" t="s">
        <v>279</v>
      </c>
      <c r="G2150" s="251">
        <v>595141</v>
      </c>
      <c r="H2150" s="251">
        <v>4797452</v>
      </c>
      <c r="I2150" s="184" t="e">
        <f>VLOOKUP(LEFT(C2150,6),#REF!,3,0)</f>
        <v>#REF!</v>
      </c>
    </row>
    <row r="2151" spans="1:9" ht="13.2" x14ac:dyDescent="0.25">
      <c r="A2151" s="176">
        <f t="shared" si="36"/>
        <v>4834225.7396800369</v>
      </c>
      <c r="B2151" s="251" t="s">
        <v>1018</v>
      </c>
      <c r="C2151" s="257" t="s">
        <v>380</v>
      </c>
      <c r="D2151" s="251" t="s">
        <v>786</v>
      </c>
      <c r="E2151" s="251" t="s">
        <v>355</v>
      </c>
      <c r="F2151" s="251" t="s">
        <v>279</v>
      </c>
      <c r="G2151" s="251">
        <v>595141</v>
      </c>
      <c r="H2151" s="251">
        <v>4797452</v>
      </c>
      <c r="I2151" s="184" t="e">
        <f>VLOOKUP(LEFT(C2151,6),#REF!,3,0)</f>
        <v>#REF!</v>
      </c>
    </row>
    <row r="2152" spans="1:9" ht="13.2" x14ac:dyDescent="0.25">
      <c r="A2152" s="176">
        <f t="shared" si="36"/>
        <v>4834225.7396800369</v>
      </c>
      <c r="B2152" s="251" t="s">
        <v>1018</v>
      </c>
      <c r="C2152" s="257" t="s">
        <v>381</v>
      </c>
      <c r="D2152" s="251" t="s">
        <v>786</v>
      </c>
      <c r="E2152" s="251" t="s">
        <v>355</v>
      </c>
      <c r="F2152" s="251" t="s">
        <v>279</v>
      </c>
      <c r="G2152" s="251">
        <v>595141</v>
      </c>
      <c r="H2152" s="251">
        <v>4797452</v>
      </c>
      <c r="I2152" s="184" t="e">
        <f>VLOOKUP(LEFT(C2152,6),#REF!,3,0)</f>
        <v>#REF!</v>
      </c>
    </row>
    <row r="2153" spans="1:9" ht="13.2" x14ac:dyDescent="0.25">
      <c r="A2153" s="176">
        <f t="shared" si="36"/>
        <v>4795870.395191784</v>
      </c>
      <c r="B2153" s="251" t="s">
        <v>1019</v>
      </c>
      <c r="C2153" s="257" t="s">
        <v>399</v>
      </c>
      <c r="D2153" s="251" t="s">
        <v>787</v>
      </c>
      <c r="E2153" s="251" t="s">
        <v>788</v>
      </c>
      <c r="F2153" s="251" t="s">
        <v>279</v>
      </c>
      <c r="G2153" s="251">
        <v>562566</v>
      </c>
      <c r="H2153" s="251">
        <v>4762761</v>
      </c>
      <c r="I2153" s="184" t="e">
        <f>VLOOKUP(LEFT(C2153,6),#REF!,3,0)</f>
        <v>#REF!</v>
      </c>
    </row>
    <row r="2154" spans="1:9" ht="13.2" x14ac:dyDescent="0.25">
      <c r="A2154" s="176">
        <f t="shared" si="36"/>
        <v>4795870.395191784</v>
      </c>
      <c r="B2154" s="251" t="s">
        <v>1019</v>
      </c>
      <c r="C2154" s="257" t="s">
        <v>360</v>
      </c>
      <c r="D2154" s="251" t="s">
        <v>787</v>
      </c>
      <c r="E2154" s="251" t="s">
        <v>788</v>
      </c>
      <c r="F2154" s="251" t="s">
        <v>279</v>
      </c>
      <c r="G2154" s="251">
        <v>562566</v>
      </c>
      <c r="H2154" s="251">
        <v>4762761</v>
      </c>
      <c r="I2154" s="184" t="e">
        <f>VLOOKUP(LEFT(C2154,6),#REF!,3,0)</f>
        <v>#REF!</v>
      </c>
    </row>
    <row r="2155" spans="1:9" ht="13.2" x14ac:dyDescent="0.25">
      <c r="A2155" s="176">
        <f t="shared" si="36"/>
        <v>4795870.395191784</v>
      </c>
      <c r="B2155" s="251" t="s">
        <v>1019</v>
      </c>
      <c r="C2155" s="257" t="s">
        <v>432</v>
      </c>
      <c r="D2155" s="251" t="s">
        <v>787</v>
      </c>
      <c r="E2155" s="251" t="s">
        <v>788</v>
      </c>
      <c r="F2155" s="251" t="s">
        <v>279</v>
      </c>
      <c r="G2155" s="251">
        <v>562566</v>
      </c>
      <c r="H2155" s="251">
        <v>4762761</v>
      </c>
      <c r="I2155" s="184" t="e">
        <f>VLOOKUP(LEFT(C2155,6),#REF!,3,0)</f>
        <v>#REF!</v>
      </c>
    </row>
    <row r="2156" spans="1:9" ht="13.2" x14ac:dyDescent="0.25">
      <c r="A2156" s="176">
        <f t="shared" si="36"/>
        <v>4795870.395191784</v>
      </c>
      <c r="B2156" s="251" t="s">
        <v>1019</v>
      </c>
      <c r="C2156" s="257" t="s">
        <v>433</v>
      </c>
      <c r="D2156" s="251" t="s">
        <v>787</v>
      </c>
      <c r="E2156" s="251" t="s">
        <v>788</v>
      </c>
      <c r="F2156" s="251" t="s">
        <v>279</v>
      </c>
      <c r="G2156" s="251">
        <v>562566</v>
      </c>
      <c r="H2156" s="251">
        <v>4762761</v>
      </c>
      <c r="I2156" s="184" t="e">
        <f>VLOOKUP(LEFT(C2156,6),#REF!,3,0)</f>
        <v>#REF!</v>
      </c>
    </row>
    <row r="2157" spans="1:9" ht="13.2" x14ac:dyDescent="0.25">
      <c r="A2157" s="176">
        <f t="shared" si="36"/>
        <v>4795870.395191784</v>
      </c>
      <c r="B2157" s="251" t="s">
        <v>1019</v>
      </c>
      <c r="C2157" s="257" t="s">
        <v>434</v>
      </c>
      <c r="D2157" s="251" t="s">
        <v>787</v>
      </c>
      <c r="E2157" s="251" t="s">
        <v>788</v>
      </c>
      <c r="F2157" s="251" t="s">
        <v>279</v>
      </c>
      <c r="G2157" s="251">
        <v>562566</v>
      </c>
      <c r="H2157" s="251">
        <v>4762761</v>
      </c>
      <c r="I2157" s="184" t="e">
        <f>VLOOKUP(LEFT(C2157,6),#REF!,3,0)</f>
        <v>#REF!</v>
      </c>
    </row>
    <row r="2158" spans="1:9" ht="13.2" x14ac:dyDescent="0.25">
      <c r="A2158" s="176">
        <f t="shared" si="36"/>
        <v>4795870.395191784</v>
      </c>
      <c r="B2158" s="251" t="s">
        <v>1019</v>
      </c>
      <c r="C2158" s="257" t="s">
        <v>435</v>
      </c>
      <c r="D2158" s="251" t="s">
        <v>787</v>
      </c>
      <c r="E2158" s="251" t="s">
        <v>788</v>
      </c>
      <c r="F2158" s="251" t="s">
        <v>279</v>
      </c>
      <c r="G2158" s="251">
        <v>562566</v>
      </c>
      <c r="H2158" s="251">
        <v>4762761</v>
      </c>
      <c r="I2158" s="184" t="e">
        <f>VLOOKUP(LEFT(C2158,6),#REF!,3,0)</f>
        <v>#REF!</v>
      </c>
    </row>
    <row r="2159" spans="1:9" ht="13.2" x14ac:dyDescent="0.25">
      <c r="A2159" s="176">
        <f t="shared" si="36"/>
        <v>4795870.395191784</v>
      </c>
      <c r="B2159" s="251" t="s">
        <v>1019</v>
      </c>
      <c r="C2159" s="257" t="s">
        <v>437</v>
      </c>
      <c r="D2159" s="251" t="s">
        <v>787</v>
      </c>
      <c r="E2159" s="251" t="s">
        <v>788</v>
      </c>
      <c r="F2159" s="251" t="s">
        <v>279</v>
      </c>
      <c r="G2159" s="251">
        <v>562566</v>
      </c>
      <c r="H2159" s="251">
        <v>4762761</v>
      </c>
      <c r="I2159" s="184" t="e">
        <f>VLOOKUP(LEFT(C2159,6),#REF!,3,0)</f>
        <v>#REF!</v>
      </c>
    </row>
    <row r="2160" spans="1:9" ht="13.2" x14ac:dyDescent="0.25">
      <c r="A2160" s="176">
        <f t="shared" si="36"/>
        <v>4795870.395191784</v>
      </c>
      <c r="B2160" s="251" t="s">
        <v>1019</v>
      </c>
      <c r="C2160" s="257" t="s">
        <v>364</v>
      </c>
      <c r="D2160" s="251" t="s">
        <v>787</v>
      </c>
      <c r="E2160" s="251" t="s">
        <v>788</v>
      </c>
      <c r="F2160" s="251" t="s">
        <v>279</v>
      </c>
      <c r="G2160" s="251">
        <v>562566</v>
      </c>
      <c r="H2160" s="251">
        <v>4762761</v>
      </c>
      <c r="I2160" s="184" t="e">
        <f>VLOOKUP(LEFT(C2160,6),#REF!,3,0)</f>
        <v>#REF!</v>
      </c>
    </row>
    <row r="2161" spans="1:9" ht="13.2" x14ac:dyDescent="0.25">
      <c r="A2161" s="176">
        <f t="shared" si="36"/>
        <v>4795870.395191784</v>
      </c>
      <c r="B2161" s="251" t="s">
        <v>1019</v>
      </c>
      <c r="C2161" s="257" t="s">
        <v>393</v>
      </c>
      <c r="D2161" s="251" t="s">
        <v>787</v>
      </c>
      <c r="E2161" s="251" t="s">
        <v>788</v>
      </c>
      <c r="F2161" s="251" t="s">
        <v>279</v>
      </c>
      <c r="G2161" s="251">
        <v>562566</v>
      </c>
      <c r="H2161" s="251">
        <v>4762761</v>
      </c>
      <c r="I2161" s="184" t="e">
        <f>VLOOKUP(LEFT(C2161,6),#REF!,3,0)</f>
        <v>#REF!</v>
      </c>
    </row>
    <row r="2162" spans="1:9" ht="13.2" x14ac:dyDescent="0.25">
      <c r="A2162" s="176">
        <f t="shared" si="36"/>
        <v>4795870.395191784</v>
      </c>
      <c r="B2162" s="251" t="s">
        <v>1019</v>
      </c>
      <c r="C2162" s="257" t="s">
        <v>394</v>
      </c>
      <c r="D2162" s="251" t="s">
        <v>787</v>
      </c>
      <c r="E2162" s="251" t="s">
        <v>788</v>
      </c>
      <c r="F2162" s="251" t="s">
        <v>279</v>
      </c>
      <c r="G2162" s="251">
        <v>562566</v>
      </c>
      <c r="H2162" s="251">
        <v>4762761</v>
      </c>
      <c r="I2162" s="184" t="e">
        <f>VLOOKUP(LEFT(C2162,6),#REF!,3,0)</f>
        <v>#REF!</v>
      </c>
    </row>
    <row r="2163" spans="1:9" ht="13.2" x14ac:dyDescent="0.25">
      <c r="A2163" s="176">
        <f t="shared" si="36"/>
        <v>4795870.395191784</v>
      </c>
      <c r="B2163" s="251" t="s">
        <v>1019</v>
      </c>
      <c r="C2163" s="257" t="s">
        <v>220</v>
      </c>
      <c r="D2163" s="251" t="s">
        <v>787</v>
      </c>
      <c r="E2163" s="251" t="s">
        <v>788</v>
      </c>
      <c r="F2163" s="251" t="s">
        <v>279</v>
      </c>
      <c r="G2163" s="251">
        <v>562566</v>
      </c>
      <c r="H2163" s="251">
        <v>4762761</v>
      </c>
      <c r="I2163" s="184" t="e">
        <f>VLOOKUP(LEFT(C2163,6),#REF!,3,0)</f>
        <v>#REF!</v>
      </c>
    </row>
    <row r="2164" spans="1:9" ht="13.2" x14ac:dyDescent="0.25">
      <c r="A2164" s="176">
        <f t="shared" si="36"/>
        <v>4795870.395191784</v>
      </c>
      <c r="B2164" s="251" t="s">
        <v>1019</v>
      </c>
      <c r="C2164" s="257" t="s">
        <v>221</v>
      </c>
      <c r="D2164" s="251" t="s">
        <v>787</v>
      </c>
      <c r="E2164" s="251" t="s">
        <v>788</v>
      </c>
      <c r="F2164" s="251" t="s">
        <v>279</v>
      </c>
      <c r="G2164" s="251">
        <v>562566</v>
      </c>
      <c r="H2164" s="251">
        <v>4762761</v>
      </c>
      <c r="I2164" s="184" t="e">
        <f>VLOOKUP(LEFT(C2164,6),#REF!,3,0)</f>
        <v>#REF!</v>
      </c>
    </row>
    <row r="2165" spans="1:9" ht="13.2" x14ac:dyDescent="0.25">
      <c r="A2165" s="176">
        <f t="shared" si="36"/>
        <v>4795870.395191784</v>
      </c>
      <c r="B2165" s="251" t="s">
        <v>1019</v>
      </c>
      <c r="C2165" s="257" t="s">
        <v>222</v>
      </c>
      <c r="D2165" s="251" t="s">
        <v>787</v>
      </c>
      <c r="E2165" s="251" t="s">
        <v>788</v>
      </c>
      <c r="F2165" s="251" t="s">
        <v>279</v>
      </c>
      <c r="G2165" s="251">
        <v>562566</v>
      </c>
      <c r="H2165" s="251">
        <v>4762761</v>
      </c>
      <c r="I2165" s="184" t="e">
        <f>VLOOKUP(LEFT(C2165,6),#REF!,3,0)</f>
        <v>#REF!</v>
      </c>
    </row>
    <row r="2166" spans="1:9" ht="13.2" x14ac:dyDescent="0.25">
      <c r="A2166" s="176">
        <f t="shared" si="36"/>
        <v>4795870.395191784</v>
      </c>
      <c r="B2166" s="251" t="s">
        <v>1019</v>
      </c>
      <c r="C2166" s="257" t="s">
        <v>223</v>
      </c>
      <c r="D2166" s="251" t="s">
        <v>787</v>
      </c>
      <c r="E2166" s="251" t="s">
        <v>788</v>
      </c>
      <c r="F2166" s="251" t="s">
        <v>279</v>
      </c>
      <c r="G2166" s="251">
        <v>562566</v>
      </c>
      <c r="H2166" s="251">
        <v>4762761</v>
      </c>
      <c r="I2166" s="184" t="e">
        <f>VLOOKUP(LEFT(C2166,6),#REF!,3,0)</f>
        <v>#REF!</v>
      </c>
    </row>
    <row r="2167" spans="1:9" ht="13.2" x14ac:dyDescent="0.25">
      <c r="A2167" s="176">
        <f t="shared" si="36"/>
        <v>4795870.395191784</v>
      </c>
      <c r="B2167" s="251" t="s">
        <v>1019</v>
      </c>
      <c r="C2167" s="257" t="s">
        <v>224</v>
      </c>
      <c r="D2167" s="251" t="s">
        <v>787</v>
      </c>
      <c r="E2167" s="251" t="s">
        <v>788</v>
      </c>
      <c r="F2167" s="251" t="s">
        <v>279</v>
      </c>
      <c r="G2167" s="251">
        <v>562566</v>
      </c>
      <c r="H2167" s="251">
        <v>4762761</v>
      </c>
      <c r="I2167" s="184" t="e">
        <f>VLOOKUP(LEFT(C2167,6),#REF!,3,0)</f>
        <v>#REF!</v>
      </c>
    </row>
    <row r="2168" spans="1:9" ht="13.2" x14ac:dyDescent="0.25">
      <c r="A2168" s="176">
        <f t="shared" si="36"/>
        <v>4795870.395191784</v>
      </c>
      <c r="B2168" s="251" t="s">
        <v>1019</v>
      </c>
      <c r="C2168" s="257" t="s">
        <v>225</v>
      </c>
      <c r="D2168" s="251" t="s">
        <v>787</v>
      </c>
      <c r="E2168" s="251" t="s">
        <v>788</v>
      </c>
      <c r="F2168" s="251" t="s">
        <v>279</v>
      </c>
      <c r="G2168" s="251">
        <v>562566</v>
      </c>
      <c r="H2168" s="251">
        <v>4762761</v>
      </c>
      <c r="I2168" s="184" t="e">
        <f>VLOOKUP(LEFT(C2168,6),#REF!,3,0)</f>
        <v>#REF!</v>
      </c>
    </row>
    <row r="2169" spans="1:9" ht="13.2" x14ac:dyDescent="0.25">
      <c r="A2169" s="176">
        <f t="shared" si="36"/>
        <v>4795870.395191784</v>
      </c>
      <c r="B2169" s="251" t="s">
        <v>1019</v>
      </c>
      <c r="C2169" s="257" t="s">
        <v>226</v>
      </c>
      <c r="D2169" s="251" t="s">
        <v>787</v>
      </c>
      <c r="E2169" s="251" t="s">
        <v>788</v>
      </c>
      <c r="F2169" s="251" t="s">
        <v>279</v>
      </c>
      <c r="G2169" s="251">
        <v>562566</v>
      </c>
      <c r="H2169" s="251">
        <v>4762761</v>
      </c>
      <c r="I2169" s="184" t="e">
        <f>VLOOKUP(LEFT(C2169,6),#REF!,3,0)</f>
        <v>#REF!</v>
      </c>
    </row>
    <row r="2170" spans="1:9" ht="13.2" x14ac:dyDescent="0.25">
      <c r="A2170" s="176">
        <f t="shared" si="36"/>
        <v>4795870.395191784</v>
      </c>
      <c r="B2170" s="251" t="s">
        <v>1019</v>
      </c>
      <c r="C2170" s="257" t="s">
        <v>390</v>
      </c>
      <c r="D2170" s="251" t="s">
        <v>787</v>
      </c>
      <c r="E2170" s="251" t="s">
        <v>788</v>
      </c>
      <c r="F2170" s="251" t="s">
        <v>279</v>
      </c>
      <c r="G2170" s="251">
        <v>562566</v>
      </c>
      <c r="H2170" s="251">
        <v>4762761</v>
      </c>
      <c r="I2170" s="184" t="e">
        <f>VLOOKUP(LEFT(C2170,6),#REF!,3,0)</f>
        <v>#REF!</v>
      </c>
    </row>
    <row r="2171" spans="1:9" ht="13.2" x14ac:dyDescent="0.25">
      <c r="A2171" s="176">
        <f t="shared" si="36"/>
        <v>4795870.395191784</v>
      </c>
      <c r="B2171" s="251" t="s">
        <v>1019</v>
      </c>
      <c r="C2171" s="257" t="s">
        <v>365</v>
      </c>
      <c r="D2171" s="251" t="s">
        <v>787</v>
      </c>
      <c r="E2171" s="251" t="s">
        <v>788</v>
      </c>
      <c r="F2171" s="251" t="s">
        <v>279</v>
      </c>
      <c r="G2171" s="251">
        <v>562566</v>
      </c>
      <c r="H2171" s="251">
        <v>4762761</v>
      </c>
      <c r="I2171" s="184" t="e">
        <f>VLOOKUP(LEFT(C2171,6),#REF!,3,0)</f>
        <v>#REF!</v>
      </c>
    </row>
    <row r="2172" spans="1:9" ht="13.2" x14ac:dyDescent="0.25">
      <c r="A2172" s="176">
        <f t="shared" si="36"/>
        <v>4795870.395191784</v>
      </c>
      <c r="B2172" s="251" t="s">
        <v>1019</v>
      </c>
      <c r="C2172" s="257" t="s">
        <v>366</v>
      </c>
      <c r="D2172" s="251" t="s">
        <v>787</v>
      </c>
      <c r="E2172" s="251" t="s">
        <v>788</v>
      </c>
      <c r="F2172" s="251" t="s">
        <v>279</v>
      </c>
      <c r="G2172" s="251">
        <v>562566</v>
      </c>
      <c r="H2172" s="251">
        <v>4762761</v>
      </c>
      <c r="I2172" s="184" t="e">
        <f>VLOOKUP(LEFT(C2172,6),#REF!,3,0)</f>
        <v>#REF!</v>
      </c>
    </row>
    <row r="2173" spans="1:9" ht="13.2" x14ac:dyDescent="0.25">
      <c r="A2173" s="176">
        <f t="shared" si="36"/>
        <v>4795870.395191784</v>
      </c>
      <c r="B2173" s="251" t="s">
        <v>1019</v>
      </c>
      <c r="C2173" s="257" t="s">
        <v>380</v>
      </c>
      <c r="D2173" s="251" t="s">
        <v>787</v>
      </c>
      <c r="E2173" s="251" t="s">
        <v>788</v>
      </c>
      <c r="F2173" s="251" t="s">
        <v>279</v>
      </c>
      <c r="G2173" s="251">
        <v>562566</v>
      </c>
      <c r="H2173" s="251">
        <v>4762761</v>
      </c>
      <c r="I2173" s="184" t="e">
        <f>VLOOKUP(LEFT(C2173,6),#REF!,3,0)</f>
        <v>#REF!</v>
      </c>
    </row>
    <row r="2174" spans="1:9" ht="13.2" x14ac:dyDescent="0.25">
      <c r="A2174" s="176">
        <f t="shared" si="36"/>
        <v>4795870.395191784</v>
      </c>
      <c r="B2174" s="251" t="s">
        <v>1019</v>
      </c>
      <c r="C2174" s="257" t="s">
        <v>381</v>
      </c>
      <c r="D2174" s="251" t="s">
        <v>787</v>
      </c>
      <c r="E2174" s="251" t="s">
        <v>788</v>
      </c>
      <c r="F2174" s="251" t="s">
        <v>279</v>
      </c>
      <c r="G2174" s="251">
        <v>562566</v>
      </c>
      <c r="H2174" s="251">
        <v>4762761</v>
      </c>
      <c r="I2174" s="184" t="e">
        <f>VLOOKUP(LEFT(C2174,6),#REF!,3,0)</f>
        <v>#REF!</v>
      </c>
    </row>
    <row r="2175" spans="1:9" ht="13.2" x14ac:dyDescent="0.25">
      <c r="A2175" s="176">
        <f t="shared" si="36"/>
        <v>4795870.395191784</v>
      </c>
      <c r="B2175" s="251" t="s">
        <v>1019</v>
      </c>
      <c r="C2175" s="257" t="s">
        <v>367</v>
      </c>
      <c r="D2175" s="251" t="s">
        <v>787</v>
      </c>
      <c r="E2175" s="251" t="s">
        <v>788</v>
      </c>
      <c r="F2175" s="251" t="s">
        <v>279</v>
      </c>
      <c r="G2175" s="251">
        <v>562566</v>
      </c>
      <c r="H2175" s="251">
        <v>4762761</v>
      </c>
      <c r="I2175" s="184" t="e">
        <f>VLOOKUP(LEFT(C2175,6),#REF!,3,0)</f>
        <v>#REF!</v>
      </c>
    </row>
    <row r="2176" spans="1:9" ht="13.2" x14ac:dyDescent="0.25">
      <c r="A2176" s="176">
        <f t="shared" ref="A2176:A2239" si="37">SQRT((G2176-G$2)^2+(H2176-H$2)^2)</f>
        <v>4796770.5866197105</v>
      </c>
      <c r="B2176" s="251" t="s">
        <v>1020</v>
      </c>
      <c r="C2176" s="257" t="s">
        <v>360</v>
      </c>
      <c r="D2176" s="251" t="s">
        <v>789</v>
      </c>
      <c r="E2176" s="251" t="s">
        <v>790</v>
      </c>
      <c r="F2176" s="251" t="s">
        <v>279</v>
      </c>
      <c r="G2176" s="251">
        <v>564708</v>
      </c>
      <c r="H2176" s="251">
        <v>4763414</v>
      </c>
      <c r="I2176" s="184" t="e">
        <f>VLOOKUP(LEFT(C2176,6),#REF!,3,0)</f>
        <v>#REF!</v>
      </c>
    </row>
    <row r="2177" spans="1:9" ht="13.2" x14ac:dyDescent="0.25">
      <c r="A2177" s="176">
        <f t="shared" si="37"/>
        <v>4796770.5866197105</v>
      </c>
      <c r="B2177" s="251" t="s">
        <v>1020</v>
      </c>
      <c r="C2177" s="257" t="s">
        <v>432</v>
      </c>
      <c r="D2177" s="251" t="s">
        <v>789</v>
      </c>
      <c r="E2177" s="251" t="s">
        <v>790</v>
      </c>
      <c r="F2177" s="251" t="s">
        <v>279</v>
      </c>
      <c r="G2177" s="251">
        <v>564708</v>
      </c>
      <c r="H2177" s="251">
        <v>4763414</v>
      </c>
      <c r="I2177" s="184" t="e">
        <f>VLOOKUP(LEFT(C2177,6),#REF!,3,0)</f>
        <v>#REF!</v>
      </c>
    </row>
    <row r="2178" spans="1:9" ht="13.2" x14ac:dyDescent="0.25">
      <c r="A2178" s="176">
        <f t="shared" si="37"/>
        <v>4796770.5866197105</v>
      </c>
      <c r="B2178" s="251" t="s">
        <v>1020</v>
      </c>
      <c r="C2178" s="257" t="s">
        <v>433</v>
      </c>
      <c r="D2178" s="251" t="s">
        <v>789</v>
      </c>
      <c r="E2178" s="251" t="s">
        <v>790</v>
      </c>
      <c r="F2178" s="251" t="s">
        <v>279</v>
      </c>
      <c r="G2178" s="251">
        <v>564708</v>
      </c>
      <c r="H2178" s="251">
        <v>4763414</v>
      </c>
      <c r="I2178" s="184" t="e">
        <f>VLOOKUP(LEFT(C2178,6),#REF!,3,0)</f>
        <v>#REF!</v>
      </c>
    </row>
    <row r="2179" spans="1:9" ht="13.2" x14ac:dyDescent="0.25">
      <c r="A2179" s="176">
        <f t="shared" si="37"/>
        <v>4796770.5866197105</v>
      </c>
      <c r="B2179" s="251" t="s">
        <v>1020</v>
      </c>
      <c r="C2179" s="257" t="s">
        <v>434</v>
      </c>
      <c r="D2179" s="251" t="s">
        <v>789</v>
      </c>
      <c r="E2179" s="251" t="s">
        <v>790</v>
      </c>
      <c r="F2179" s="251" t="s">
        <v>279</v>
      </c>
      <c r="G2179" s="251">
        <v>564708</v>
      </c>
      <c r="H2179" s="251">
        <v>4763414</v>
      </c>
      <c r="I2179" s="184" t="e">
        <f>VLOOKUP(LEFT(C2179,6),#REF!,3,0)</f>
        <v>#REF!</v>
      </c>
    </row>
    <row r="2180" spans="1:9" ht="13.2" x14ac:dyDescent="0.25">
      <c r="A2180" s="176">
        <f t="shared" si="37"/>
        <v>4796770.5866197105</v>
      </c>
      <c r="B2180" s="251" t="s">
        <v>1020</v>
      </c>
      <c r="C2180" s="257" t="s">
        <v>364</v>
      </c>
      <c r="D2180" s="251" t="s">
        <v>789</v>
      </c>
      <c r="E2180" s="251" t="s">
        <v>790</v>
      </c>
      <c r="F2180" s="251" t="s">
        <v>279</v>
      </c>
      <c r="G2180" s="251">
        <v>564708</v>
      </c>
      <c r="H2180" s="251">
        <v>4763414</v>
      </c>
      <c r="I2180" s="184" t="e">
        <f>VLOOKUP(LEFT(C2180,6),#REF!,3,0)</f>
        <v>#REF!</v>
      </c>
    </row>
    <row r="2181" spans="1:9" ht="13.2" x14ac:dyDescent="0.25">
      <c r="A2181" s="176">
        <f t="shared" si="37"/>
        <v>4796770.5866197105</v>
      </c>
      <c r="B2181" s="251" t="s">
        <v>1020</v>
      </c>
      <c r="C2181" s="257" t="s">
        <v>393</v>
      </c>
      <c r="D2181" s="251" t="s">
        <v>789</v>
      </c>
      <c r="E2181" s="251" t="s">
        <v>790</v>
      </c>
      <c r="F2181" s="251" t="s">
        <v>279</v>
      </c>
      <c r="G2181" s="251">
        <v>564708</v>
      </c>
      <c r="H2181" s="251">
        <v>4763414</v>
      </c>
      <c r="I2181" s="184" t="e">
        <f>VLOOKUP(LEFT(C2181,6),#REF!,3,0)</f>
        <v>#REF!</v>
      </c>
    </row>
    <row r="2182" spans="1:9" ht="13.2" x14ac:dyDescent="0.25">
      <c r="A2182" s="176">
        <f t="shared" si="37"/>
        <v>4796770.5866197105</v>
      </c>
      <c r="B2182" s="251" t="s">
        <v>1020</v>
      </c>
      <c r="C2182" s="257" t="s">
        <v>394</v>
      </c>
      <c r="D2182" s="251" t="s">
        <v>789</v>
      </c>
      <c r="E2182" s="251" t="s">
        <v>790</v>
      </c>
      <c r="F2182" s="251" t="s">
        <v>279</v>
      </c>
      <c r="G2182" s="251">
        <v>564708</v>
      </c>
      <c r="H2182" s="251">
        <v>4763414</v>
      </c>
      <c r="I2182" s="184" t="e">
        <f>VLOOKUP(LEFT(C2182,6),#REF!,3,0)</f>
        <v>#REF!</v>
      </c>
    </row>
    <row r="2183" spans="1:9" ht="13.2" x14ac:dyDescent="0.25">
      <c r="A2183" s="176">
        <f t="shared" si="37"/>
        <v>4796770.5866197105</v>
      </c>
      <c r="B2183" s="251" t="s">
        <v>1020</v>
      </c>
      <c r="C2183" s="257" t="s">
        <v>220</v>
      </c>
      <c r="D2183" s="251" t="s">
        <v>789</v>
      </c>
      <c r="E2183" s="251" t="s">
        <v>790</v>
      </c>
      <c r="F2183" s="251" t="s">
        <v>279</v>
      </c>
      <c r="G2183" s="251">
        <v>564708</v>
      </c>
      <c r="H2183" s="251">
        <v>4763414</v>
      </c>
      <c r="I2183" s="184" t="e">
        <f>VLOOKUP(LEFT(C2183,6),#REF!,3,0)</f>
        <v>#REF!</v>
      </c>
    </row>
    <row r="2184" spans="1:9" ht="13.2" x14ac:dyDescent="0.25">
      <c r="A2184" s="176">
        <f t="shared" si="37"/>
        <v>4796770.5866197105</v>
      </c>
      <c r="B2184" s="251" t="s">
        <v>1020</v>
      </c>
      <c r="C2184" s="257" t="s">
        <v>221</v>
      </c>
      <c r="D2184" s="251" t="s">
        <v>789</v>
      </c>
      <c r="E2184" s="251" t="s">
        <v>790</v>
      </c>
      <c r="F2184" s="251" t="s">
        <v>279</v>
      </c>
      <c r="G2184" s="251">
        <v>564708</v>
      </c>
      <c r="H2184" s="251">
        <v>4763414</v>
      </c>
      <c r="I2184" s="184" t="e">
        <f>VLOOKUP(LEFT(C2184,6),#REF!,3,0)</f>
        <v>#REF!</v>
      </c>
    </row>
    <row r="2185" spans="1:9" ht="13.2" x14ac:dyDescent="0.25">
      <c r="A2185" s="176">
        <f t="shared" si="37"/>
        <v>4796770.5866197105</v>
      </c>
      <c r="B2185" s="251" t="s">
        <v>1020</v>
      </c>
      <c r="C2185" s="257" t="s">
        <v>223</v>
      </c>
      <c r="D2185" s="251" t="s">
        <v>789</v>
      </c>
      <c r="E2185" s="251" t="s">
        <v>790</v>
      </c>
      <c r="F2185" s="251" t="s">
        <v>279</v>
      </c>
      <c r="G2185" s="251">
        <v>564708</v>
      </c>
      <c r="H2185" s="251">
        <v>4763414</v>
      </c>
      <c r="I2185" s="184" t="e">
        <f>VLOOKUP(LEFT(C2185,6),#REF!,3,0)</f>
        <v>#REF!</v>
      </c>
    </row>
    <row r="2186" spans="1:9" ht="13.2" x14ac:dyDescent="0.25">
      <c r="A2186" s="176">
        <f t="shared" si="37"/>
        <v>4796770.5866197105</v>
      </c>
      <c r="B2186" s="251" t="s">
        <v>1020</v>
      </c>
      <c r="C2186" s="257" t="s">
        <v>224</v>
      </c>
      <c r="D2186" s="251" t="s">
        <v>789</v>
      </c>
      <c r="E2186" s="251" t="s">
        <v>790</v>
      </c>
      <c r="F2186" s="251" t="s">
        <v>279</v>
      </c>
      <c r="G2186" s="251">
        <v>564708</v>
      </c>
      <c r="H2186" s="251">
        <v>4763414</v>
      </c>
      <c r="I2186" s="184" t="e">
        <f>VLOOKUP(LEFT(C2186,6),#REF!,3,0)</f>
        <v>#REF!</v>
      </c>
    </row>
    <row r="2187" spans="1:9" ht="13.2" x14ac:dyDescent="0.25">
      <c r="A2187" s="176">
        <f t="shared" si="37"/>
        <v>4796770.5866197105</v>
      </c>
      <c r="B2187" s="251" t="s">
        <v>1020</v>
      </c>
      <c r="C2187" s="257" t="s">
        <v>225</v>
      </c>
      <c r="D2187" s="251" t="s">
        <v>789</v>
      </c>
      <c r="E2187" s="251" t="s">
        <v>790</v>
      </c>
      <c r="F2187" s="251" t="s">
        <v>279</v>
      </c>
      <c r="G2187" s="251">
        <v>564708</v>
      </c>
      <c r="H2187" s="251">
        <v>4763414</v>
      </c>
      <c r="I2187" s="184" t="e">
        <f>VLOOKUP(LEFT(C2187,6),#REF!,3,0)</f>
        <v>#REF!</v>
      </c>
    </row>
    <row r="2188" spans="1:9" ht="13.2" x14ac:dyDescent="0.25">
      <c r="A2188" s="176">
        <f t="shared" si="37"/>
        <v>4796770.5866197105</v>
      </c>
      <c r="B2188" s="251" t="s">
        <v>1020</v>
      </c>
      <c r="C2188" s="257" t="s">
        <v>226</v>
      </c>
      <c r="D2188" s="251" t="s">
        <v>789</v>
      </c>
      <c r="E2188" s="251" t="s">
        <v>790</v>
      </c>
      <c r="F2188" s="251" t="s">
        <v>279</v>
      </c>
      <c r="G2188" s="251">
        <v>564708</v>
      </c>
      <c r="H2188" s="251">
        <v>4763414</v>
      </c>
      <c r="I2188" s="184" t="e">
        <f>VLOOKUP(LEFT(C2188,6),#REF!,3,0)</f>
        <v>#REF!</v>
      </c>
    </row>
    <row r="2189" spans="1:9" ht="13.2" x14ac:dyDescent="0.25">
      <c r="A2189" s="176">
        <f t="shared" si="37"/>
        <v>4796770.5866197105</v>
      </c>
      <c r="B2189" s="251" t="s">
        <v>1020</v>
      </c>
      <c r="C2189" s="257" t="s">
        <v>365</v>
      </c>
      <c r="D2189" s="251" t="s">
        <v>789</v>
      </c>
      <c r="E2189" s="251" t="s">
        <v>790</v>
      </c>
      <c r="F2189" s="251" t="s">
        <v>279</v>
      </c>
      <c r="G2189" s="251">
        <v>564708</v>
      </c>
      <c r="H2189" s="251">
        <v>4763414</v>
      </c>
      <c r="I2189" s="184" t="e">
        <f>VLOOKUP(LEFT(C2189,6),#REF!,3,0)</f>
        <v>#REF!</v>
      </c>
    </row>
    <row r="2190" spans="1:9" ht="13.2" x14ac:dyDescent="0.25">
      <c r="A2190" s="176">
        <f t="shared" si="37"/>
        <v>4796770.5866197105</v>
      </c>
      <c r="B2190" s="251" t="s">
        <v>1020</v>
      </c>
      <c r="C2190" s="257" t="s">
        <v>366</v>
      </c>
      <c r="D2190" s="251" t="s">
        <v>789</v>
      </c>
      <c r="E2190" s="251" t="s">
        <v>790</v>
      </c>
      <c r="F2190" s="251" t="s">
        <v>279</v>
      </c>
      <c r="G2190" s="251">
        <v>564708</v>
      </c>
      <c r="H2190" s="251">
        <v>4763414</v>
      </c>
      <c r="I2190" s="184" t="e">
        <f>VLOOKUP(LEFT(C2190,6),#REF!,3,0)</f>
        <v>#REF!</v>
      </c>
    </row>
    <row r="2191" spans="1:9" ht="13.2" x14ac:dyDescent="0.25">
      <c r="A2191" s="176">
        <f t="shared" si="37"/>
        <v>4796770.5866197105</v>
      </c>
      <c r="B2191" s="251" t="s">
        <v>1020</v>
      </c>
      <c r="C2191" s="257" t="s">
        <v>380</v>
      </c>
      <c r="D2191" s="251" t="s">
        <v>789</v>
      </c>
      <c r="E2191" s="251" t="s">
        <v>790</v>
      </c>
      <c r="F2191" s="251" t="s">
        <v>279</v>
      </c>
      <c r="G2191" s="251">
        <v>564708</v>
      </c>
      <c r="H2191" s="251">
        <v>4763414</v>
      </c>
      <c r="I2191" s="184" t="e">
        <f>VLOOKUP(LEFT(C2191,6),#REF!,3,0)</f>
        <v>#REF!</v>
      </c>
    </row>
    <row r="2192" spans="1:9" ht="13.2" x14ac:dyDescent="0.25">
      <c r="A2192" s="176">
        <f t="shared" si="37"/>
        <v>4796770.5866197105</v>
      </c>
      <c r="B2192" s="251" t="s">
        <v>1020</v>
      </c>
      <c r="C2192" s="257" t="s">
        <v>381</v>
      </c>
      <c r="D2192" s="251" t="s">
        <v>789</v>
      </c>
      <c r="E2192" s="251" t="s">
        <v>790</v>
      </c>
      <c r="F2192" s="251" t="s">
        <v>279</v>
      </c>
      <c r="G2192" s="251">
        <v>564708</v>
      </c>
      <c r="H2192" s="251">
        <v>4763414</v>
      </c>
      <c r="I2192" s="184" t="e">
        <f>VLOOKUP(LEFT(C2192,6),#REF!,3,0)</f>
        <v>#REF!</v>
      </c>
    </row>
    <row r="2193" spans="1:9" ht="13.2" x14ac:dyDescent="0.25">
      <c r="A2193" s="176">
        <f t="shared" si="37"/>
        <v>4825871.0069694156</v>
      </c>
      <c r="B2193" s="251" t="s">
        <v>1021</v>
      </c>
      <c r="C2193" s="257" t="s">
        <v>360</v>
      </c>
      <c r="D2193" s="251" t="s">
        <v>791</v>
      </c>
      <c r="E2193" s="251" t="s">
        <v>776</v>
      </c>
      <c r="F2193" s="251" t="s">
        <v>279</v>
      </c>
      <c r="G2193" s="251">
        <v>584758</v>
      </c>
      <c r="H2193" s="251">
        <v>4790312</v>
      </c>
      <c r="I2193" s="184" t="e">
        <f>VLOOKUP(LEFT(C2193,6),#REF!,3,0)</f>
        <v>#REF!</v>
      </c>
    </row>
    <row r="2194" spans="1:9" ht="13.2" x14ac:dyDescent="0.25">
      <c r="A2194" s="176">
        <f t="shared" si="37"/>
        <v>4825871.0069694156</v>
      </c>
      <c r="B2194" s="251" t="s">
        <v>1021</v>
      </c>
      <c r="C2194" s="257" t="s">
        <v>432</v>
      </c>
      <c r="D2194" s="251" t="s">
        <v>791</v>
      </c>
      <c r="E2194" s="251" t="s">
        <v>776</v>
      </c>
      <c r="F2194" s="251" t="s">
        <v>279</v>
      </c>
      <c r="G2194" s="251">
        <v>584758</v>
      </c>
      <c r="H2194" s="251">
        <v>4790312</v>
      </c>
      <c r="I2194" s="184" t="e">
        <f>VLOOKUP(LEFT(C2194,6),#REF!,3,0)</f>
        <v>#REF!</v>
      </c>
    </row>
    <row r="2195" spans="1:9" ht="13.2" x14ac:dyDescent="0.25">
      <c r="A2195" s="176">
        <f t="shared" si="37"/>
        <v>4825871.0069694156</v>
      </c>
      <c r="B2195" s="251" t="s">
        <v>1021</v>
      </c>
      <c r="C2195" s="257" t="s">
        <v>433</v>
      </c>
      <c r="D2195" s="251" t="s">
        <v>791</v>
      </c>
      <c r="E2195" s="251" t="s">
        <v>776</v>
      </c>
      <c r="F2195" s="251" t="s">
        <v>279</v>
      </c>
      <c r="G2195" s="251">
        <v>584758</v>
      </c>
      <c r="H2195" s="251">
        <v>4790312</v>
      </c>
      <c r="I2195" s="184" t="e">
        <f>VLOOKUP(LEFT(C2195,6),#REF!,3,0)</f>
        <v>#REF!</v>
      </c>
    </row>
    <row r="2196" spans="1:9" ht="13.2" x14ac:dyDescent="0.25">
      <c r="A2196" s="176">
        <f t="shared" si="37"/>
        <v>4825871.0069694156</v>
      </c>
      <c r="B2196" s="251" t="s">
        <v>1021</v>
      </c>
      <c r="C2196" s="257" t="s">
        <v>434</v>
      </c>
      <c r="D2196" s="251" t="s">
        <v>791</v>
      </c>
      <c r="E2196" s="251" t="s">
        <v>776</v>
      </c>
      <c r="F2196" s="251" t="s">
        <v>279</v>
      </c>
      <c r="G2196" s="251">
        <v>584758</v>
      </c>
      <c r="H2196" s="251">
        <v>4790312</v>
      </c>
      <c r="I2196" s="184" t="e">
        <f>VLOOKUP(LEFT(C2196,6),#REF!,3,0)</f>
        <v>#REF!</v>
      </c>
    </row>
    <row r="2197" spans="1:9" ht="13.2" x14ac:dyDescent="0.25">
      <c r="A2197" s="176">
        <f t="shared" si="37"/>
        <v>4825871.0069694156</v>
      </c>
      <c r="B2197" s="251" t="s">
        <v>1021</v>
      </c>
      <c r="C2197" s="257" t="s">
        <v>363</v>
      </c>
      <c r="D2197" s="251" t="s">
        <v>791</v>
      </c>
      <c r="E2197" s="251" t="s">
        <v>776</v>
      </c>
      <c r="F2197" s="251" t="s">
        <v>279</v>
      </c>
      <c r="G2197" s="251">
        <v>584758</v>
      </c>
      <c r="H2197" s="251">
        <v>4790312</v>
      </c>
      <c r="I2197" s="184" t="e">
        <f>VLOOKUP(LEFT(C2197,6),#REF!,3,0)</f>
        <v>#REF!</v>
      </c>
    </row>
    <row r="2198" spans="1:9" ht="13.2" x14ac:dyDescent="0.25">
      <c r="A2198" s="176">
        <f t="shared" si="37"/>
        <v>4825871.0069694156</v>
      </c>
      <c r="B2198" s="251" t="s">
        <v>1021</v>
      </c>
      <c r="C2198" s="257" t="s">
        <v>435</v>
      </c>
      <c r="D2198" s="251" t="s">
        <v>791</v>
      </c>
      <c r="E2198" s="251" t="s">
        <v>776</v>
      </c>
      <c r="F2198" s="251" t="s">
        <v>279</v>
      </c>
      <c r="G2198" s="251">
        <v>584758</v>
      </c>
      <c r="H2198" s="251">
        <v>4790312</v>
      </c>
      <c r="I2198" s="184" t="e">
        <f>VLOOKUP(LEFT(C2198,6),#REF!,3,0)</f>
        <v>#REF!</v>
      </c>
    </row>
    <row r="2199" spans="1:9" ht="13.2" x14ac:dyDescent="0.25">
      <c r="A2199" s="176">
        <f t="shared" si="37"/>
        <v>4825871.0069694156</v>
      </c>
      <c r="B2199" s="251" t="s">
        <v>1021</v>
      </c>
      <c r="C2199" s="257" t="s">
        <v>436</v>
      </c>
      <c r="D2199" s="251" t="s">
        <v>791</v>
      </c>
      <c r="E2199" s="251" t="s">
        <v>776</v>
      </c>
      <c r="F2199" s="251" t="s">
        <v>279</v>
      </c>
      <c r="G2199" s="251">
        <v>584758</v>
      </c>
      <c r="H2199" s="251">
        <v>4790312</v>
      </c>
      <c r="I2199" s="184" t="e">
        <f>VLOOKUP(LEFT(C2199,6),#REF!,3,0)</f>
        <v>#REF!</v>
      </c>
    </row>
    <row r="2200" spans="1:9" ht="13.2" x14ac:dyDescent="0.25">
      <c r="A2200" s="176">
        <f t="shared" si="37"/>
        <v>4825871.0069694156</v>
      </c>
      <c r="B2200" s="251" t="s">
        <v>1021</v>
      </c>
      <c r="C2200" s="257" t="s">
        <v>437</v>
      </c>
      <c r="D2200" s="251" t="s">
        <v>791</v>
      </c>
      <c r="E2200" s="251" t="s">
        <v>776</v>
      </c>
      <c r="F2200" s="251" t="s">
        <v>279</v>
      </c>
      <c r="G2200" s="251">
        <v>584758</v>
      </c>
      <c r="H2200" s="251">
        <v>4790312</v>
      </c>
      <c r="I2200" s="184" t="e">
        <f>VLOOKUP(LEFT(C2200,6),#REF!,3,0)</f>
        <v>#REF!</v>
      </c>
    </row>
    <row r="2201" spans="1:9" ht="13.2" x14ac:dyDescent="0.25">
      <c r="A2201" s="176">
        <f t="shared" si="37"/>
        <v>4825871.0069694156</v>
      </c>
      <c r="B2201" s="251" t="s">
        <v>1021</v>
      </c>
      <c r="C2201" s="257" t="s">
        <v>364</v>
      </c>
      <c r="D2201" s="251" t="s">
        <v>791</v>
      </c>
      <c r="E2201" s="251" t="s">
        <v>776</v>
      </c>
      <c r="F2201" s="251" t="s">
        <v>279</v>
      </c>
      <c r="G2201" s="251">
        <v>584758</v>
      </c>
      <c r="H2201" s="251">
        <v>4790312</v>
      </c>
      <c r="I2201" s="184" t="e">
        <f>VLOOKUP(LEFT(C2201,6),#REF!,3,0)</f>
        <v>#REF!</v>
      </c>
    </row>
    <row r="2202" spans="1:9" ht="13.2" x14ac:dyDescent="0.25">
      <c r="A2202" s="176">
        <f t="shared" si="37"/>
        <v>4825871.0069694156</v>
      </c>
      <c r="B2202" s="251" t="s">
        <v>1021</v>
      </c>
      <c r="C2202" s="257" t="s">
        <v>393</v>
      </c>
      <c r="D2202" s="251" t="s">
        <v>791</v>
      </c>
      <c r="E2202" s="251" t="s">
        <v>776</v>
      </c>
      <c r="F2202" s="251" t="s">
        <v>279</v>
      </c>
      <c r="G2202" s="251">
        <v>584758</v>
      </c>
      <c r="H2202" s="251">
        <v>4790312</v>
      </c>
      <c r="I2202" s="184" t="e">
        <f>VLOOKUP(LEFT(C2202,6),#REF!,3,0)</f>
        <v>#REF!</v>
      </c>
    </row>
    <row r="2203" spans="1:9" ht="13.2" x14ac:dyDescent="0.25">
      <c r="A2203" s="176">
        <f t="shared" si="37"/>
        <v>4825871.0069694156</v>
      </c>
      <c r="B2203" s="251" t="s">
        <v>1021</v>
      </c>
      <c r="C2203" s="257" t="s">
        <v>394</v>
      </c>
      <c r="D2203" s="251" t="s">
        <v>791</v>
      </c>
      <c r="E2203" s="251" t="s">
        <v>776</v>
      </c>
      <c r="F2203" s="251" t="s">
        <v>279</v>
      </c>
      <c r="G2203" s="251">
        <v>584758</v>
      </c>
      <c r="H2203" s="251">
        <v>4790312</v>
      </c>
      <c r="I2203" s="184" t="e">
        <f>VLOOKUP(LEFT(C2203,6),#REF!,3,0)</f>
        <v>#REF!</v>
      </c>
    </row>
    <row r="2204" spans="1:9" ht="13.2" x14ac:dyDescent="0.25">
      <c r="A2204" s="176">
        <f t="shared" si="37"/>
        <v>4825871.0069694156</v>
      </c>
      <c r="B2204" s="251" t="s">
        <v>1021</v>
      </c>
      <c r="C2204" s="257" t="s">
        <v>220</v>
      </c>
      <c r="D2204" s="251" t="s">
        <v>791</v>
      </c>
      <c r="E2204" s="251" t="s">
        <v>776</v>
      </c>
      <c r="F2204" s="251" t="s">
        <v>279</v>
      </c>
      <c r="G2204" s="251">
        <v>584758</v>
      </c>
      <c r="H2204" s="251">
        <v>4790312</v>
      </c>
      <c r="I2204" s="184" t="e">
        <f>VLOOKUP(LEFT(C2204,6),#REF!,3,0)</f>
        <v>#REF!</v>
      </c>
    </row>
    <row r="2205" spans="1:9" ht="13.2" x14ac:dyDescent="0.25">
      <c r="A2205" s="176">
        <f t="shared" si="37"/>
        <v>4825871.0069694156</v>
      </c>
      <c r="B2205" s="251" t="s">
        <v>1021</v>
      </c>
      <c r="C2205" s="257" t="s">
        <v>221</v>
      </c>
      <c r="D2205" s="251" t="s">
        <v>791</v>
      </c>
      <c r="E2205" s="251" t="s">
        <v>776</v>
      </c>
      <c r="F2205" s="251" t="s">
        <v>279</v>
      </c>
      <c r="G2205" s="251">
        <v>584758</v>
      </c>
      <c r="H2205" s="251">
        <v>4790312</v>
      </c>
      <c r="I2205" s="184" t="e">
        <f>VLOOKUP(LEFT(C2205,6),#REF!,3,0)</f>
        <v>#REF!</v>
      </c>
    </row>
    <row r="2206" spans="1:9" ht="13.2" x14ac:dyDescent="0.25">
      <c r="A2206" s="176">
        <f t="shared" si="37"/>
        <v>4825871.0069694156</v>
      </c>
      <c r="B2206" s="251" t="s">
        <v>1021</v>
      </c>
      <c r="C2206" s="257" t="s">
        <v>222</v>
      </c>
      <c r="D2206" s="251" t="s">
        <v>791</v>
      </c>
      <c r="E2206" s="251" t="s">
        <v>776</v>
      </c>
      <c r="F2206" s="251" t="s">
        <v>279</v>
      </c>
      <c r="G2206" s="251">
        <v>584758</v>
      </c>
      <c r="H2206" s="251">
        <v>4790312</v>
      </c>
      <c r="I2206" s="184" t="e">
        <f>VLOOKUP(LEFT(C2206,6),#REF!,3,0)</f>
        <v>#REF!</v>
      </c>
    </row>
    <row r="2207" spans="1:9" ht="13.2" x14ac:dyDescent="0.25">
      <c r="A2207" s="176">
        <f t="shared" si="37"/>
        <v>4825871.0069694156</v>
      </c>
      <c r="B2207" s="251" t="s">
        <v>1021</v>
      </c>
      <c r="C2207" s="257" t="s">
        <v>223</v>
      </c>
      <c r="D2207" s="251" t="s">
        <v>791</v>
      </c>
      <c r="E2207" s="251" t="s">
        <v>776</v>
      </c>
      <c r="F2207" s="251" t="s">
        <v>279</v>
      </c>
      <c r="G2207" s="251">
        <v>584758</v>
      </c>
      <c r="H2207" s="251">
        <v>4790312</v>
      </c>
      <c r="I2207" s="184" t="e">
        <f>VLOOKUP(LEFT(C2207,6),#REF!,3,0)</f>
        <v>#REF!</v>
      </c>
    </row>
    <row r="2208" spans="1:9" ht="13.2" x14ac:dyDescent="0.25">
      <c r="A2208" s="176">
        <f t="shared" si="37"/>
        <v>4825871.0069694156</v>
      </c>
      <c r="B2208" s="251" t="s">
        <v>1021</v>
      </c>
      <c r="C2208" s="257" t="s">
        <v>224</v>
      </c>
      <c r="D2208" s="251" t="s">
        <v>791</v>
      </c>
      <c r="E2208" s="251" t="s">
        <v>776</v>
      </c>
      <c r="F2208" s="251" t="s">
        <v>279</v>
      </c>
      <c r="G2208" s="251">
        <v>584758</v>
      </c>
      <c r="H2208" s="251">
        <v>4790312</v>
      </c>
      <c r="I2208" s="184" t="e">
        <f>VLOOKUP(LEFT(C2208,6),#REF!,3,0)</f>
        <v>#REF!</v>
      </c>
    </row>
    <row r="2209" spans="1:9" ht="13.2" x14ac:dyDescent="0.25">
      <c r="A2209" s="176">
        <f t="shared" si="37"/>
        <v>4825871.0069694156</v>
      </c>
      <c r="B2209" s="251" t="s">
        <v>1021</v>
      </c>
      <c r="C2209" s="257" t="s">
        <v>225</v>
      </c>
      <c r="D2209" s="251" t="s">
        <v>791</v>
      </c>
      <c r="E2209" s="251" t="s">
        <v>776</v>
      </c>
      <c r="F2209" s="251" t="s">
        <v>279</v>
      </c>
      <c r="G2209" s="251">
        <v>584758</v>
      </c>
      <c r="H2209" s="251">
        <v>4790312</v>
      </c>
      <c r="I2209" s="184" t="e">
        <f>VLOOKUP(LEFT(C2209,6),#REF!,3,0)</f>
        <v>#REF!</v>
      </c>
    </row>
    <row r="2210" spans="1:9" ht="13.2" x14ac:dyDescent="0.25">
      <c r="A2210" s="176">
        <f t="shared" si="37"/>
        <v>4825871.0069694156</v>
      </c>
      <c r="B2210" s="251" t="s">
        <v>1021</v>
      </c>
      <c r="C2210" s="257" t="s">
        <v>226</v>
      </c>
      <c r="D2210" s="251" t="s">
        <v>791</v>
      </c>
      <c r="E2210" s="251" t="s">
        <v>776</v>
      </c>
      <c r="F2210" s="251" t="s">
        <v>279</v>
      </c>
      <c r="G2210" s="251">
        <v>584758</v>
      </c>
      <c r="H2210" s="251">
        <v>4790312</v>
      </c>
      <c r="I2210" s="184" t="e">
        <f>VLOOKUP(LEFT(C2210,6),#REF!,3,0)</f>
        <v>#REF!</v>
      </c>
    </row>
    <row r="2211" spans="1:9" ht="13.2" x14ac:dyDescent="0.25">
      <c r="A2211" s="176">
        <f t="shared" si="37"/>
        <v>4825871.0069694156</v>
      </c>
      <c r="B2211" s="251" t="s">
        <v>1021</v>
      </c>
      <c r="C2211" s="257" t="s">
        <v>390</v>
      </c>
      <c r="D2211" s="251" t="s">
        <v>791</v>
      </c>
      <c r="E2211" s="251" t="s">
        <v>776</v>
      </c>
      <c r="F2211" s="251" t="s">
        <v>279</v>
      </c>
      <c r="G2211" s="251">
        <v>584758</v>
      </c>
      <c r="H2211" s="251">
        <v>4790312</v>
      </c>
      <c r="I2211" s="184" t="e">
        <f>VLOOKUP(LEFT(C2211,6),#REF!,3,0)</f>
        <v>#REF!</v>
      </c>
    </row>
    <row r="2212" spans="1:9" ht="13.2" x14ac:dyDescent="0.25">
      <c r="A2212" s="176">
        <f t="shared" si="37"/>
        <v>4825871.0069694156</v>
      </c>
      <c r="B2212" s="251" t="s">
        <v>1021</v>
      </c>
      <c r="C2212" s="257" t="s">
        <v>444</v>
      </c>
      <c r="D2212" s="251" t="s">
        <v>791</v>
      </c>
      <c r="E2212" s="251" t="s">
        <v>776</v>
      </c>
      <c r="F2212" s="251" t="s">
        <v>279</v>
      </c>
      <c r="G2212" s="251">
        <v>584758</v>
      </c>
      <c r="H2212" s="251">
        <v>4790312</v>
      </c>
      <c r="I2212" s="184" t="e">
        <f>VLOOKUP(LEFT(C2212,6),#REF!,3,0)</f>
        <v>#REF!</v>
      </c>
    </row>
    <row r="2213" spans="1:9" ht="13.2" x14ac:dyDescent="0.25">
      <c r="A2213" s="176">
        <f t="shared" si="37"/>
        <v>4825871.0069694156</v>
      </c>
      <c r="B2213" s="251" t="s">
        <v>1021</v>
      </c>
      <c r="C2213" s="257" t="s">
        <v>365</v>
      </c>
      <c r="D2213" s="251" t="s">
        <v>791</v>
      </c>
      <c r="E2213" s="251" t="s">
        <v>776</v>
      </c>
      <c r="F2213" s="251" t="s">
        <v>279</v>
      </c>
      <c r="G2213" s="251">
        <v>584758</v>
      </c>
      <c r="H2213" s="251">
        <v>4790312</v>
      </c>
      <c r="I2213" s="184" t="e">
        <f>VLOOKUP(LEFT(C2213,6),#REF!,3,0)</f>
        <v>#REF!</v>
      </c>
    </row>
    <row r="2214" spans="1:9" ht="13.2" x14ac:dyDescent="0.25">
      <c r="A2214" s="176">
        <f t="shared" si="37"/>
        <v>4825871.0069694156</v>
      </c>
      <c r="B2214" s="251" t="s">
        <v>1021</v>
      </c>
      <c r="C2214" s="257" t="s">
        <v>366</v>
      </c>
      <c r="D2214" s="251" t="s">
        <v>791</v>
      </c>
      <c r="E2214" s="251" t="s">
        <v>776</v>
      </c>
      <c r="F2214" s="251" t="s">
        <v>279</v>
      </c>
      <c r="G2214" s="251">
        <v>584758</v>
      </c>
      <c r="H2214" s="251">
        <v>4790312</v>
      </c>
      <c r="I2214" s="184" t="e">
        <f>VLOOKUP(LEFT(C2214,6),#REF!,3,0)</f>
        <v>#REF!</v>
      </c>
    </row>
    <row r="2215" spans="1:9" ht="13.2" x14ac:dyDescent="0.25">
      <c r="A2215" s="176">
        <f t="shared" si="37"/>
        <v>4825871.0069694156</v>
      </c>
      <c r="B2215" s="251" t="s">
        <v>1021</v>
      </c>
      <c r="C2215" s="257" t="s">
        <v>380</v>
      </c>
      <c r="D2215" s="251" t="s">
        <v>791</v>
      </c>
      <c r="E2215" s="251" t="s">
        <v>776</v>
      </c>
      <c r="F2215" s="251" t="s">
        <v>279</v>
      </c>
      <c r="G2215" s="251">
        <v>584758</v>
      </c>
      <c r="H2215" s="251">
        <v>4790312</v>
      </c>
      <c r="I2215" s="184" t="e">
        <f>VLOOKUP(LEFT(C2215,6),#REF!,3,0)</f>
        <v>#REF!</v>
      </c>
    </row>
    <row r="2216" spans="1:9" ht="13.2" x14ac:dyDescent="0.25">
      <c r="A2216" s="176">
        <f t="shared" si="37"/>
        <v>4825871.0069694156</v>
      </c>
      <c r="B2216" s="251" t="s">
        <v>1021</v>
      </c>
      <c r="C2216" s="257" t="s">
        <v>381</v>
      </c>
      <c r="D2216" s="251" t="s">
        <v>791</v>
      </c>
      <c r="E2216" s="251" t="s">
        <v>776</v>
      </c>
      <c r="F2216" s="251" t="s">
        <v>279</v>
      </c>
      <c r="G2216" s="251">
        <v>584758</v>
      </c>
      <c r="H2216" s="251">
        <v>4790312</v>
      </c>
      <c r="I2216" s="184" t="e">
        <f>VLOOKUP(LEFT(C2216,6),#REF!,3,0)</f>
        <v>#REF!</v>
      </c>
    </row>
    <row r="2217" spans="1:9" ht="13.2" x14ac:dyDescent="0.25">
      <c r="A2217" s="176">
        <f t="shared" si="37"/>
        <v>4825871.0069694156</v>
      </c>
      <c r="B2217" s="251" t="s">
        <v>1021</v>
      </c>
      <c r="C2217" s="257" t="s">
        <v>367</v>
      </c>
      <c r="D2217" s="251" t="s">
        <v>791</v>
      </c>
      <c r="E2217" s="251" t="s">
        <v>776</v>
      </c>
      <c r="F2217" s="251" t="s">
        <v>279</v>
      </c>
      <c r="G2217" s="251">
        <v>584758</v>
      </c>
      <c r="H2217" s="251">
        <v>4790312</v>
      </c>
      <c r="I2217" s="184" t="e">
        <f>VLOOKUP(LEFT(C2217,6),#REF!,3,0)</f>
        <v>#REF!</v>
      </c>
    </row>
    <row r="2218" spans="1:9" ht="13.2" x14ac:dyDescent="0.25">
      <c r="A2218" s="176">
        <f t="shared" si="37"/>
        <v>4812603.0258931601</v>
      </c>
      <c r="B2218" s="251" t="s">
        <v>1022</v>
      </c>
      <c r="C2218" s="257" t="s">
        <v>419</v>
      </c>
      <c r="D2218" s="251" t="s">
        <v>792</v>
      </c>
      <c r="E2218" s="251" t="s">
        <v>793</v>
      </c>
      <c r="F2218" s="251" t="s">
        <v>279</v>
      </c>
      <c r="G2218" s="251">
        <v>556720</v>
      </c>
      <c r="H2218" s="251">
        <v>4780294</v>
      </c>
      <c r="I2218" s="184" t="e">
        <f>VLOOKUP(LEFT(C2218,6),#REF!,3,0)</f>
        <v>#REF!</v>
      </c>
    </row>
    <row r="2219" spans="1:9" ht="13.2" x14ac:dyDescent="0.25">
      <c r="A2219" s="176">
        <f t="shared" si="37"/>
        <v>4812603.0258931601</v>
      </c>
      <c r="B2219" s="251" t="s">
        <v>1022</v>
      </c>
      <c r="C2219" s="257" t="s">
        <v>437</v>
      </c>
      <c r="D2219" s="251" t="s">
        <v>792</v>
      </c>
      <c r="E2219" s="251" t="s">
        <v>793</v>
      </c>
      <c r="F2219" s="251" t="s">
        <v>279</v>
      </c>
      <c r="G2219" s="251">
        <v>556720</v>
      </c>
      <c r="H2219" s="251">
        <v>4780294</v>
      </c>
      <c r="I2219" s="184" t="e">
        <f>VLOOKUP(LEFT(C2219,6),#REF!,3,0)</f>
        <v>#REF!</v>
      </c>
    </row>
    <row r="2220" spans="1:9" ht="13.2" x14ac:dyDescent="0.25">
      <c r="A2220" s="176">
        <f t="shared" si="37"/>
        <v>4812603.0258931601</v>
      </c>
      <c r="B2220" s="251" t="s">
        <v>1022</v>
      </c>
      <c r="C2220" s="257" t="s">
        <v>365</v>
      </c>
      <c r="D2220" s="251" t="s">
        <v>792</v>
      </c>
      <c r="E2220" s="251" t="s">
        <v>793</v>
      </c>
      <c r="F2220" s="251" t="s">
        <v>279</v>
      </c>
      <c r="G2220" s="251">
        <v>556720</v>
      </c>
      <c r="H2220" s="251">
        <v>4780294</v>
      </c>
      <c r="I2220" s="184" t="e">
        <f>VLOOKUP(LEFT(C2220,6),#REF!,3,0)</f>
        <v>#REF!</v>
      </c>
    </row>
    <row r="2221" spans="1:9" ht="13.2" x14ac:dyDescent="0.25">
      <c r="A2221" s="176">
        <f t="shared" si="37"/>
        <v>4812603.0258931601</v>
      </c>
      <c r="B2221" s="251" t="s">
        <v>1022</v>
      </c>
      <c r="C2221" s="257" t="s">
        <v>380</v>
      </c>
      <c r="D2221" s="251" t="s">
        <v>792</v>
      </c>
      <c r="E2221" s="251" t="s">
        <v>793</v>
      </c>
      <c r="F2221" s="251" t="s">
        <v>279</v>
      </c>
      <c r="G2221" s="251">
        <v>556720</v>
      </c>
      <c r="H2221" s="251">
        <v>4780294</v>
      </c>
      <c r="I2221" s="184" t="e">
        <f>VLOOKUP(LEFT(C2221,6),#REF!,3,0)</f>
        <v>#REF!</v>
      </c>
    </row>
    <row r="2222" spans="1:9" ht="13.2" x14ac:dyDescent="0.25">
      <c r="A2222" s="176">
        <f t="shared" si="37"/>
        <v>4812603.0258931601</v>
      </c>
      <c r="B2222" s="251" t="s">
        <v>1022</v>
      </c>
      <c r="C2222" s="257" t="s">
        <v>367</v>
      </c>
      <c r="D2222" s="251" t="s">
        <v>792</v>
      </c>
      <c r="E2222" s="251" t="s">
        <v>793</v>
      </c>
      <c r="F2222" s="251" t="s">
        <v>279</v>
      </c>
      <c r="G2222" s="251">
        <v>556720</v>
      </c>
      <c r="H2222" s="251">
        <v>4780294</v>
      </c>
      <c r="I2222" s="184" t="e">
        <f>VLOOKUP(LEFT(C2222,6),#REF!,3,0)</f>
        <v>#REF!</v>
      </c>
    </row>
    <row r="2223" spans="1:9" ht="13.2" x14ac:dyDescent="0.25">
      <c r="A2223" s="176">
        <f t="shared" si="37"/>
        <v>4814576.4515273822</v>
      </c>
      <c r="B2223" s="251" t="s">
        <v>1023</v>
      </c>
      <c r="C2223" s="257" t="s">
        <v>399</v>
      </c>
      <c r="D2223" s="251" t="s">
        <v>794</v>
      </c>
      <c r="E2223" s="251" t="s">
        <v>793</v>
      </c>
      <c r="F2223" s="251" t="s">
        <v>279</v>
      </c>
      <c r="G2223" s="251">
        <v>555359</v>
      </c>
      <c r="H2223" s="251">
        <v>4782439</v>
      </c>
      <c r="I2223" s="184" t="e">
        <f>VLOOKUP(LEFT(C2223,6),#REF!,3,0)</f>
        <v>#REF!</v>
      </c>
    </row>
    <row r="2224" spans="1:9" ht="13.2" x14ac:dyDescent="0.25">
      <c r="A2224" s="176">
        <f t="shared" si="37"/>
        <v>4814576.4515273822</v>
      </c>
      <c r="B2224" s="251" t="s">
        <v>1023</v>
      </c>
      <c r="C2224" s="257" t="s">
        <v>418</v>
      </c>
      <c r="D2224" s="251" t="s">
        <v>794</v>
      </c>
      <c r="E2224" s="251" t="s">
        <v>793</v>
      </c>
      <c r="F2224" s="251" t="s">
        <v>279</v>
      </c>
      <c r="G2224" s="251">
        <v>555359</v>
      </c>
      <c r="H2224" s="251">
        <v>4782439</v>
      </c>
      <c r="I2224" s="184" t="e">
        <f>VLOOKUP(LEFT(C2224,6),#REF!,3,0)</f>
        <v>#REF!</v>
      </c>
    </row>
    <row r="2225" spans="1:9" ht="13.2" x14ac:dyDescent="0.25">
      <c r="A2225" s="176">
        <f t="shared" si="37"/>
        <v>4814576.4515273822</v>
      </c>
      <c r="B2225" s="251" t="s">
        <v>1023</v>
      </c>
      <c r="C2225" s="257" t="s">
        <v>420</v>
      </c>
      <c r="D2225" s="251" t="s">
        <v>794</v>
      </c>
      <c r="E2225" s="251" t="s">
        <v>793</v>
      </c>
      <c r="F2225" s="251" t="s">
        <v>279</v>
      </c>
      <c r="G2225" s="251">
        <v>555359</v>
      </c>
      <c r="H2225" s="251">
        <v>4782439</v>
      </c>
      <c r="I2225" s="184" t="e">
        <f>VLOOKUP(LEFT(C2225,6),#REF!,3,0)</f>
        <v>#REF!</v>
      </c>
    </row>
    <row r="2226" spans="1:9" ht="13.2" x14ac:dyDescent="0.25">
      <c r="A2226" s="176">
        <f t="shared" si="37"/>
        <v>4814576.4515273822</v>
      </c>
      <c r="B2226" s="251" t="s">
        <v>1023</v>
      </c>
      <c r="C2226" s="257" t="s">
        <v>360</v>
      </c>
      <c r="D2226" s="251" t="s">
        <v>794</v>
      </c>
      <c r="E2226" s="251" t="s">
        <v>793</v>
      </c>
      <c r="F2226" s="251" t="s">
        <v>279</v>
      </c>
      <c r="G2226" s="251">
        <v>555359</v>
      </c>
      <c r="H2226" s="251">
        <v>4782439</v>
      </c>
      <c r="I2226" s="184" t="e">
        <f>VLOOKUP(LEFT(C2226,6),#REF!,3,0)</f>
        <v>#REF!</v>
      </c>
    </row>
    <row r="2227" spans="1:9" ht="13.2" x14ac:dyDescent="0.25">
      <c r="A2227" s="176">
        <f t="shared" si="37"/>
        <v>4814576.4515273822</v>
      </c>
      <c r="B2227" s="251" t="s">
        <v>1023</v>
      </c>
      <c r="C2227" s="257" t="s">
        <v>432</v>
      </c>
      <c r="D2227" s="251" t="s">
        <v>794</v>
      </c>
      <c r="E2227" s="251" t="s">
        <v>793</v>
      </c>
      <c r="F2227" s="251" t="s">
        <v>279</v>
      </c>
      <c r="G2227" s="251">
        <v>555359</v>
      </c>
      <c r="H2227" s="251">
        <v>4782439</v>
      </c>
      <c r="I2227" s="184" t="e">
        <f>VLOOKUP(LEFT(C2227,6),#REF!,3,0)</f>
        <v>#REF!</v>
      </c>
    </row>
    <row r="2228" spans="1:9" ht="13.2" x14ac:dyDescent="0.25">
      <c r="A2228" s="176">
        <f t="shared" si="37"/>
        <v>4814576.4515273822</v>
      </c>
      <c r="B2228" s="251" t="s">
        <v>1023</v>
      </c>
      <c r="C2228" s="257" t="s">
        <v>433</v>
      </c>
      <c r="D2228" s="251" t="s">
        <v>794</v>
      </c>
      <c r="E2228" s="251" t="s">
        <v>793</v>
      </c>
      <c r="F2228" s="251" t="s">
        <v>279</v>
      </c>
      <c r="G2228" s="251">
        <v>555359</v>
      </c>
      <c r="H2228" s="251">
        <v>4782439</v>
      </c>
      <c r="I2228" s="184" t="e">
        <f>VLOOKUP(LEFT(C2228,6),#REF!,3,0)</f>
        <v>#REF!</v>
      </c>
    </row>
    <row r="2229" spans="1:9" ht="13.2" x14ac:dyDescent="0.25">
      <c r="A2229" s="176">
        <f t="shared" si="37"/>
        <v>4814576.4515273822</v>
      </c>
      <c r="B2229" s="251" t="s">
        <v>1023</v>
      </c>
      <c r="C2229" s="257" t="s">
        <v>434</v>
      </c>
      <c r="D2229" s="251" t="s">
        <v>794</v>
      </c>
      <c r="E2229" s="251" t="s">
        <v>793</v>
      </c>
      <c r="F2229" s="251" t="s">
        <v>279</v>
      </c>
      <c r="G2229" s="251">
        <v>555359</v>
      </c>
      <c r="H2229" s="251">
        <v>4782439</v>
      </c>
      <c r="I2229" s="184" t="e">
        <f>VLOOKUP(LEFT(C2229,6),#REF!,3,0)</f>
        <v>#REF!</v>
      </c>
    </row>
    <row r="2230" spans="1:9" ht="13.2" x14ac:dyDescent="0.25">
      <c r="A2230" s="176">
        <f t="shared" si="37"/>
        <v>4814576.4515273822</v>
      </c>
      <c r="B2230" s="251" t="s">
        <v>1023</v>
      </c>
      <c r="C2230" s="257" t="s">
        <v>363</v>
      </c>
      <c r="D2230" s="251" t="s">
        <v>794</v>
      </c>
      <c r="E2230" s="251" t="s">
        <v>793</v>
      </c>
      <c r="F2230" s="251" t="s">
        <v>279</v>
      </c>
      <c r="G2230" s="251">
        <v>555359</v>
      </c>
      <c r="H2230" s="251">
        <v>4782439</v>
      </c>
      <c r="I2230" s="184" t="e">
        <f>VLOOKUP(LEFT(C2230,6),#REF!,3,0)</f>
        <v>#REF!</v>
      </c>
    </row>
    <row r="2231" spans="1:9" ht="13.2" x14ac:dyDescent="0.25">
      <c r="A2231" s="176">
        <f t="shared" si="37"/>
        <v>4814576.4515273822</v>
      </c>
      <c r="B2231" s="251" t="s">
        <v>1023</v>
      </c>
      <c r="C2231" s="257" t="s">
        <v>436</v>
      </c>
      <c r="D2231" s="251" t="s">
        <v>794</v>
      </c>
      <c r="E2231" s="251" t="s">
        <v>793</v>
      </c>
      <c r="F2231" s="251" t="s">
        <v>279</v>
      </c>
      <c r="G2231" s="251">
        <v>555359</v>
      </c>
      <c r="H2231" s="251">
        <v>4782439</v>
      </c>
      <c r="I2231" s="184" t="e">
        <f>VLOOKUP(LEFT(C2231,6),#REF!,3,0)</f>
        <v>#REF!</v>
      </c>
    </row>
    <row r="2232" spans="1:9" ht="13.2" x14ac:dyDescent="0.25">
      <c r="A2232" s="176">
        <f t="shared" si="37"/>
        <v>4814576.4515273822</v>
      </c>
      <c r="B2232" s="251" t="s">
        <v>1023</v>
      </c>
      <c r="C2232" s="257" t="s">
        <v>437</v>
      </c>
      <c r="D2232" s="251" t="s">
        <v>794</v>
      </c>
      <c r="E2232" s="251" t="s">
        <v>793</v>
      </c>
      <c r="F2232" s="251" t="s">
        <v>279</v>
      </c>
      <c r="G2232" s="251">
        <v>555359</v>
      </c>
      <c r="H2232" s="251">
        <v>4782439</v>
      </c>
      <c r="I2232" s="184" t="e">
        <f>VLOOKUP(LEFT(C2232,6),#REF!,3,0)</f>
        <v>#REF!</v>
      </c>
    </row>
    <row r="2233" spans="1:9" ht="13.2" x14ac:dyDescent="0.25">
      <c r="A2233" s="176">
        <f t="shared" si="37"/>
        <v>4814576.4515273822</v>
      </c>
      <c r="B2233" s="251" t="s">
        <v>1023</v>
      </c>
      <c r="C2233" s="257" t="s">
        <v>364</v>
      </c>
      <c r="D2233" s="251" t="s">
        <v>794</v>
      </c>
      <c r="E2233" s="251" t="s">
        <v>793</v>
      </c>
      <c r="F2233" s="251" t="s">
        <v>279</v>
      </c>
      <c r="G2233" s="251">
        <v>555359</v>
      </c>
      <c r="H2233" s="251">
        <v>4782439</v>
      </c>
      <c r="I2233" s="184" t="e">
        <f>VLOOKUP(LEFT(C2233,6),#REF!,3,0)</f>
        <v>#REF!</v>
      </c>
    </row>
    <row r="2234" spans="1:9" ht="13.2" x14ac:dyDescent="0.25">
      <c r="A2234" s="176">
        <f t="shared" si="37"/>
        <v>4814576.4515273822</v>
      </c>
      <c r="B2234" s="251" t="s">
        <v>1023</v>
      </c>
      <c r="C2234" s="257" t="s">
        <v>393</v>
      </c>
      <c r="D2234" s="251" t="s">
        <v>794</v>
      </c>
      <c r="E2234" s="251" t="s">
        <v>793</v>
      </c>
      <c r="F2234" s="251" t="s">
        <v>279</v>
      </c>
      <c r="G2234" s="251">
        <v>555359</v>
      </c>
      <c r="H2234" s="251">
        <v>4782439</v>
      </c>
      <c r="I2234" s="184" t="e">
        <f>VLOOKUP(LEFT(C2234,6),#REF!,3,0)</f>
        <v>#REF!</v>
      </c>
    </row>
    <row r="2235" spans="1:9" ht="13.2" x14ac:dyDescent="0.25">
      <c r="A2235" s="176">
        <f t="shared" si="37"/>
        <v>4814576.4515273822</v>
      </c>
      <c r="B2235" s="251" t="s">
        <v>1023</v>
      </c>
      <c r="C2235" s="257" t="s">
        <v>394</v>
      </c>
      <c r="D2235" s="251" t="s">
        <v>794</v>
      </c>
      <c r="E2235" s="251" t="s">
        <v>793</v>
      </c>
      <c r="F2235" s="251" t="s">
        <v>279</v>
      </c>
      <c r="G2235" s="251">
        <v>555359</v>
      </c>
      <c r="H2235" s="251">
        <v>4782439</v>
      </c>
      <c r="I2235" s="184" t="e">
        <f>VLOOKUP(LEFT(C2235,6),#REF!,3,0)</f>
        <v>#REF!</v>
      </c>
    </row>
    <row r="2236" spans="1:9" ht="13.2" x14ac:dyDescent="0.25">
      <c r="A2236" s="176">
        <f t="shared" si="37"/>
        <v>4814576.4515273822</v>
      </c>
      <c r="B2236" s="251" t="s">
        <v>1023</v>
      </c>
      <c r="C2236" s="257" t="s">
        <v>220</v>
      </c>
      <c r="D2236" s="251" t="s">
        <v>794</v>
      </c>
      <c r="E2236" s="251" t="s">
        <v>793</v>
      </c>
      <c r="F2236" s="251" t="s">
        <v>279</v>
      </c>
      <c r="G2236" s="251">
        <v>555359</v>
      </c>
      <c r="H2236" s="251">
        <v>4782439</v>
      </c>
      <c r="I2236" s="184" t="e">
        <f>VLOOKUP(LEFT(C2236,6),#REF!,3,0)</f>
        <v>#REF!</v>
      </c>
    </row>
    <row r="2237" spans="1:9" ht="13.2" x14ac:dyDescent="0.25">
      <c r="A2237" s="176">
        <f t="shared" si="37"/>
        <v>4814576.4515273822</v>
      </c>
      <c r="B2237" s="251" t="s">
        <v>1023</v>
      </c>
      <c r="C2237" s="257" t="s">
        <v>221</v>
      </c>
      <c r="D2237" s="251" t="s">
        <v>794</v>
      </c>
      <c r="E2237" s="251" t="s">
        <v>793</v>
      </c>
      <c r="F2237" s="251" t="s">
        <v>279</v>
      </c>
      <c r="G2237" s="251">
        <v>555359</v>
      </c>
      <c r="H2237" s="251">
        <v>4782439</v>
      </c>
      <c r="I2237" s="184" t="e">
        <f>VLOOKUP(LEFT(C2237,6),#REF!,3,0)</f>
        <v>#REF!</v>
      </c>
    </row>
    <row r="2238" spans="1:9" ht="13.2" x14ac:dyDescent="0.25">
      <c r="A2238" s="176">
        <f t="shared" si="37"/>
        <v>4814576.4515273822</v>
      </c>
      <c r="B2238" s="251" t="s">
        <v>1023</v>
      </c>
      <c r="C2238" s="257" t="s">
        <v>222</v>
      </c>
      <c r="D2238" s="251" t="s">
        <v>794</v>
      </c>
      <c r="E2238" s="251" t="s">
        <v>793</v>
      </c>
      <c r="F2238" s="251" t="s">
        <v>279</v>
      </c>
      <c r="G2238" s="251">
        <v>555359</v>
      </c>
      <c r="H2238" s="251">
        <v>4782439</v>
      </c>
      <c r="I2238" s="184" t="e">
        <f>VLOOKUP(LEFT(C2238,6),#REF!,3,0)</f>
        <v>#REF!</v>
      </c>
    </row>
    <row r="2239" spans="1:9" ht="13.2" x14ac:dyDescent="0.25">
      <c r="A2239" s="176">
        <f t="shared" si="37"/>
        <v>4814576.4515273822</v>
      </c>
      <c r="B2239" s="251" t="s">
        <v>1023</v>
      </c>
      <c r="C2239" s="257" t="s">
        <v>223</v>
      </c>
      <c r="D2239" s="251" t="s">
        <v>794</v>
      </c>
      <c r="E2239" s="251" t="s">
        <v>793</v>
      </c>
      <c r="F2239" s="251" t="s">
        <v>279</v>
      </c>
      <c r="G2239" s="251">
        <v>555359</v>
      </c>
      <c r="H2239" s="251">
        <v>4782439</v>
      </c>
      <c r="I2239" s="184" t="e">
        <f>VLOOKUP(LEFT(C2239,6),#REF!,3,0)</f>
        <v>#REF!</v>
      </c>
    </row>
    <row r="2240" spans="1:9" ht="13.2" x14ac:dyDescent="0.25">
      <c r="A2240" s="176">
        <f t="shared" ref="A2240:A2303" si="38">SQRT((G2240-G$2)^2+(H2240-H$2)^2)</f>
        <v>4814576.4515273822</v>
      </c>
      <c r="B2240" s="251" t="s">
        <v>1023</v>
      </c>
      <c r="C2240" s="257" t="s">
        <v>224</v>
      </c>
      <c r="D2240" s="251" t="s">
        <v>794</v>
      </c>
      <c r="E2240" s="251" t="s">
        <v>793</v>
      </c>
      <c r="F2240" s="251" t="s">
        <v>279</v>
      </c>
      <c r="G2240" s="251">
        <v>555359</v>
      </c>
      <c r="H2240" s="251">
        <v>4782439</v>
      </c>
      <c r="I2240" s="184" t="e">
        <f>VLOOKUP(LEFT(C2240,6),#REF!,3,0)</f>
        <v>#REF!</v>
      </c>
    </row>
    <row r="2241" spans="1:9" ht="13.2" x14ac:dyDescent="0.25">
      <c r="A2241" s="176">
        <f t="shared" si="38"/>
        <v>4814576.4515273822</v>
      </c>
      <c r="B2241" s="251" t="s">
        <v>1023</v>
      </c>
      <c r="C2241" s="257" t="s">
        <v>225</v>
      </c>
      <c r="D2241" s="251" t="s">
        <v>794</v>
      </c>
      <c r="E2241" s="251" t="s">
        <v>793</v>
      </c>
      <c r="F2241" s="251" t="s">
        <v>279</v>
      </c>
      <c r="G2241" s="251">
        <v>555359</v>
      </c>
      <c r="H2241" s="251">
        <v>4782439</v>
      </c>
      <c r="I2241" s="184" t="e">
        <f>VLOOKUP(LEFT(C2241,6),#REF!,3,0)</f>
        <v>#REF!</v>
      </c>
    </row>
    <row r="2242" spans="1:9" ht="13.2" x14ac:dyDescent="0.25">
      <c r="A2242" s="176">
        <f t="shared" si="38"/>
        <v>4814576.4515273822</v>
      </c>
      <c r="B2242" s="251" t="s">
        <v>1023</v>
      </c>
      <c r="C2242" s="257" t="s">
        <v>226</v>
      </c>
      <c r="D2242" s="251" t="s">
        <v>794</v>
      </c>
      <c r="E2242" s="251" t="s">
        <v>793</v>
      </c>
      <c r="F2242" s="251" t="s">
        <v>279</v>
      </c>
      <c r="G2242" s="251">
        <v>555359</v>
      </c>
      <c r="H2242" s="251">
        <v>4782439</v>
      </c>
      <c r="I2242" s="184" t="e">
        <f>VLOOKUP(LEFT(C2242,6),#REF!,3,0)</f>
        <v>#REF!</v>
      </c>
    </row>
    <row r="2243" spans="1:9" ht="13.2" x14ac:dyDescent="0.25">
      <c r="A2243" s="176">
        <f t="shared" si="38"/>
        <v>4814576.4515273822</v>
      </c>
      <c r="B2243" s="251" t="s">
        <v>1023</v>
      </c>
      <c r="C2243" s="257" t="s">
        <v>390</v>
      </c>
      <c r="D2243" s="251" t="s">
        <v>794</v>
      </c>
      <c r="E2243" s="251" t="s">
        <v>793</v>
      </c>
      <c r="F2243" s="251" t="s">
        <v>279</v>
      </c>
      <c r="G2243" s="251">
        <v>555359</v>
      </c>
      <c r="H2243" s="251">
        <v>4782439</v>
      </c>
      <c r="I2243" s="184" t="e">
        <f>VLOOKUP(LEFT(C2243,6),#REF!,3,0)</f>
        <v>#REF!</v>
      </c>
    </row>
    <row r="2244" spans="1:9" ht="13.2" x14ac:dyDescent="0.25">
      <c r="A2244" s="176">
        <f t="shared" si="38"/>
        <v>4814576.4515273822</v>
      </c>
      <c r="B2244" s="251" t="s">
        <v>1023</v>
      </c>
      <c r="C2244" s="257" t="s">
        <v>365</v>
      </c>
      <c r="D2244" s="251" t="s">
        <v>794</v>
      </c>
      <c r="E2244" s="251" t="s">
        <v>793</v>
      </c>
      <c r="F2244" s="251" t="s">
        <v>279</v>
      </c>
      <c r="G2244" s="251">
        <v>555359</v>
      </c>
      <c r="H2244" s="251">
        <v>4782439</v>
      </c>
      <c r="I2244" s="184" t="e">
        <f>VLOOKUP(LEFT(C2244,6),#REF!,3,0)</f>
        <v>#REF!</v>
      </c>
    </row>
    <row r="2245" spans="1:9" ht="13.2" x14ac:dyDescent="0.25">
      <c r="A2245" s="176">
        <f t="shared" si="38"/>
        <v>4814576.4515273822</v>
      </c>
      <c r="B2245" s="251" t="s">
        <v>1023</v>
      </c>
      <c r="C2245" s="257" t="s">
        <v>366</v>
      </c>
      <c r="D2245" s="251" t="s">
        <v>794</v>
      </c>
      <c r="E2245" s="251" t="s">
        <v>793</v>
      </c>
      <c r="F2245" s="251" t="s">
        <v>279</v>
      </c>
      <c r="G2245" s="251">
        <v>555359</v>
      </c>
      <c r="H2245" s="251">
        <v>4782439</v>
      </c>
      <c r="I2245" s="184" t="e">
        <f>VLOOKUP(LEFT(C2245,6),#REF!,3,0)</f>
        <v>#REF!</v>
      </c>
    </row>
    <row r="2246" spans="1:9" ht="13.2" x14ac:dyDescent="0.25">
      <c r="A2246" s="176">
        <f t="shared" si="38"/>
        <v>4814576.4515273822</v>
      </c>
      <c r="B2246" s="251" t="s">
        <v>1023</v>
      </c>
      <c r="C2246" s="257" t="s">
        <v>380</v>
      </c>
      <c r="D2246" s="251" t="s">
        <v>794</v>
      </c>
      <c r="E2246" s="251" t="s">
        <v>793</v>
      </c>
      <c r="F2246" s="251" t="s">
        <v>279</v>
      </c>
      <c r="G2246" s="251">
        <v>555359</v>
      </c>
      <c r="H2246" s="251">
        <v>4782439</v>
      </c>
      <c r="I2246" s="184" t="e">
        <f>VLOOKUP(LEFT(C2246,6),#REF!,3,0)</f>
        <v>#REF!</v>
      </c>
    </row>
    <row r="2247" spans="1:9" ht="13.2" x14ac:dyDescent="0.25">
      <c r="A2247" s="176">
        <f t="shared" si="38"/>
        <v>4814576.4515273822</v>
      </c>
      <c r="B2247" s="251" t="s">
        <v>1023</v>
      </c>
      <c r="C2247" s="257" t="s">
        <v>381</v>
      </c>
      <c r="D2247" s="251" t="s">
        <v>794</v>
      </c>
      <c r="E2247" s="251" t="s">
        <v>793</v>
      </c>
      <c r="F2247" s="251" t="s">
        <v>279</v>
      </c>
      <c r="G2247" s="251">
        <v>555359</v>
      </c>
      <c r="H2247" s="251">
        <v>4782439</v>
      </c>
      <c r="I2247" s="184" t="e">
        <f>VLOOKUP(LEFT(C2247,6),#REF!,3,0)</f>
        <v>#REF!</v>
      </c>
    </row>
    <row r="2248" spans="1:9" ht="13.2" x14ac:dyDescent="0.25">
      <c r="A2248" s="176">
        <f t="shared" si="38"/>
        <v>4814576.4515273822</v>
      </c>
      <c r="B2248" s="251" t="s">
        <v>1023</v>
      </c>
      <c r="C2248" s="257" t="s">
        <v>367</v>
      </c>
      <c r="D2248" s="251" t="s">
        <v>794</v>
      </c>
      <c r="E2248" s="251" t="s">
        <v>793</v>
      </c>
      <c r="F2248" s="251" t="s">
        <v>279</v>
      </c>
      <c r="G2248" s="251">
        <v>555359</v>
      </c>
      <c r="H2248" s="251">
        <v>4782439</v>
      </c>
      <c r="I2248" s="184" t="e">
        <f>VLOOKUP(LEFT(C2248,6),#REF!,3,0)</f>
        <v>#REF!</v>
      </c>
    </row>
    <row r="2249" spans="1:9" ht="13.2" x14ac:dyDescent="0.25">
      <c r="A2249" s="176">
        <f t="shared" si="38"/>
        <v>4823139.2123604519</v>
      </c>
      <c r="B2249" s="251" t="s">
        <v>1024</v>
      </c>
      <c r="C2249" s="257" t="s">
        <v>360</v>
      </c>
      <c r="D2249" s="251" t="s">
        <v>795</v>
      </c>
      <c r="E2249" s="251" t="s">
        <v>796</v>
      </c>
      <c r="F2249" s="251" t="s">
        <v>279</v>
      </c>
      <c r="G2249" s="251">
        <v>554385</v>
      </c>
      <c r="H2249" s="251">
        <v>4791172</v>
      </c>
      <c r="I2249" s="184" t="e">
        <f>VLOOKUP(LEFT(C2249,6),#REF!,3,0)</f>
        <v>#REF!</v>
      </c>
    </row>
    <row r="2250" spans="1:9" ht="13.2" x14ac:dyDescent="0.25">
      <c r="A2250" s="176">
        <f t="shared" si="38"/>
        <v>4823139.2123604519</v>
      </c>
      <c r="B2250" s="251" t="s">
        <v>1024</v>
      </c>
      <c r="C2250" s="257" t="s">
        <v>432</v>
      </c>
      <c r="D2250" s="251" t="s">
        <v>795</v>
      </c>
      <c r="E2250" s="251" t="s">
        <v>796</v>
      </c>
      <c r="F2250" s="251" t="s">
        <v>279</v>
      </c>
      <c r="G2250" s="251">
        <v>554385</v>
      </c>
      <c r="H2250" s="251">
        <v>4791172</v>
      </c>
      <c r="I2250" s="184" t="e">
        <f>VLOOKUP(LEFT(C2250,6),#REF!,3,0)</f>
        <v>#REF!</v>
      </c>
    </row>
    <row r="2251" spans="1:9" ht="13.2" x14ac:dyDescent="0.25">
      <c r="A2251" s="176">
        <f t="shared" si="38"/>
        <v>4823139.2123604519</v>
      </c>
      <c r="B2251" s="251" t="s">
        <v>1024</v>
      </c>
      <c r="C2251" s="257" t="s">
        <v>433</v>
      </c>
      <c r="D2251" s="251" t="s">
        <v>795</v>
      </c>
      <c r="E2251" s="251" t="s">
        <v>796</v>
      </c>
      <c r="F2251" s="251" t="s">
        <v>279</v>
      </c>
      <c r="G2251" s="251">
        <v>554385</v>
      </c>
      <c r="H2251" s="251">
        <v>4791172</v>
      </c>
      <c r="I2251" s="184" t="e">
        <f>VLOOKUP(LEFT(C2251,6),#REF!,3,0)</f>
        <v>#REF!</v>
      </c>
    </row>
    <row r="2252" spans="1:9" ht="13.2" x14ac:dyDescent="0.25">
      <c r="A2252" s="176">
        <f t="shared" si="38"/>
        <v>4823139.2123604519</v>
      </c>
      <c r="B2252" s="251" t="s">
        <v>1024</v>
      </c>
      <c r="C2252" s="257" t="s">
        <v>434</v>
      </c>
      <c r="D2252" s="251" t="s">
        <v>795</v>
      </c>
      <c r="E2252" s="251" t="s">
        <v>796</v>
      </c>
      <c r="F2252" s="251" t="s">
        <v>279</v>
      </c>
      <c r="G2252" s="251">
        <v>554385</v>
      </c>
      <c r="H2252" s="251">
        <v>4791172</v>
      </c>
      <c r="I2252" s="184" t="e">
        <f>VLOOKUP(LEFT(C2252,6),#REF!,3,0)</f>
        <v>#REF!</v>
      </c>
    </row>
    <row r="2253" spans="1:9" ht="13.2" x14ac:dyDescent="0.25">
      <c r="A2253" s="176">
        <f t="shared" si="38"/>
        <v>4823139.2123604519</v>
      </c>
      <c r="B2253" s="251" t="s">
        <v>1024</v>
      </c>
      <c r="C2253" s="257" t="s">
        <v>437</v>
      </c>
      <c r="D2253" s="251" t="s">
        <v>795</v>
      </c>
      <c r="E2253" s="251" t="s">
        <v>796</v>
      </c>
      <c r="F2253" s="251" t="s">
        <v>279</v>
      </c>
      <c r="G2253" s="251">
        <v>554385</v>
      </c>
      <c r="H2253" s="251">
        <v>4791172</v>
      </c>
      <c r="I2253" s="184" t="e">
        <f>VLOOKUP(LEFT(C2253,6),#REF!,3,0)</f>
        <v>#REF!</v>
      </c>
    </row>
    <row r="2254" spans="1:9" ht="13.2" x14ac:dyDescent="0.25">
      <c r="A2254" s="176">
        <f t="shared" si="38"/>
        <v>4823139.2123604519</v>
      </c>
      <c r="B2254" s="251" t="s">
        <v>1024</v>
      </c>
      <c r="C2254" s="257" t="s">
        <v>364</v>
      </c>
      <c r="D2254" s="251" t="s">
        <v>795</v>
      </c>
      <c r="E2254" s="251" t="s">
        <v>796</v>
      </c>
      <c r="F2254" s="251" t="s">
        <v>279</v>
      </c>
      <c r="G2254" s="251">
        <v>554385</v>
      </c>
      <c r="H2254" s="251">
        <v>4791172</v>
      </c>
      <c r="I2254" s="184" t="e">
        <f>VLOOKUP(LEFT(C2254,6),#REF!,3,0)</f>
        <v>#REF!</v>
      </c>
    </row>
    <row r="2255" spans="1:9" ht="13.2" x14ac:dyDescent="0.25">
      <c r="A2255" s="176">
        <f t="shared" si="38"/>
        <v>4823139.2123604519</v>
      </c>
      <c r="B2255" s="251" t="s">
        <v>1024</v>
      </c>
      <c r="C2255" s="257" t="s">
        <v>393</v>
      </c>
      <c r="D2255" s="251" t="s">
        <v>795</v>
      </c>
      <c r="E2255" s="251" t="s">
        <v>796</v>
      </c>
      <c r="F2255" s="251" t="s">
        <v>279</v>
      </c>
      <c r="G2255" s="251">
        <v>554385</v>
      </c>
      <c r="H2255" s="251">
        <v>4791172</v>
      </c>
      <c r="I2255" s="184" t="e">
        <f>VLOOKUP(LEFT(C2255,6),#REF!,3,0)</f>
        <v>#REF!</v>
      </c>
    </row>
    <row r="2256" spans="1:9" ht="13.2" x14ac:dyDescent="0.25">
      <c r="A2256" s="176">
        <f t="shared" si="38"/>
        <v>4823139.2123604519</v>
      </c>
      <c r="B2256" s="251" t="s">
        <v>1024</v>
      </c>
      <c r="C2256" s="257" t="s">
        <v>394</v>
      </c>
      <c r="D2256" s="251" t="s">
        <v>795</v>
      </c>
      <c r="E2256" s="251" t="s">
        <v>796</v>
      </c>
      <c r="F2256" s="251" t="s">
        <v>279</v>
      </c>
      <c r="G2256" s="251">
        <v>554385</v>
      </c>
      <c r="H2256" s="251">
        <v>4791172</v>
      </c>
      <c r="I2256" s="184" t="e">
        <f>VLOOKUP(LEFT(C2256,6),#REF!,3,0)</f>
        <v>#REF!</v>
      </c>
    </row>
    <row r="2257" spans="1:9" ht="13.2" x14ac:dyDescent="0.25">
      <c r="A2257" s="176">
        <f t="shared" si="38"/>
        <v>4823139.2123604519</v>
      </c>
      <c r="B2257" s="251" t="s">
        <v>1024</v>
      </c>
      <c r="C2257" s="257" t="s">
        <v>220</v>
      </c>
      <c r="D2257" s="251" t="s">
        <v>795</v>
      </c>
      <c r="E2257" s="251" t="s">
        <v>796</v>
      </c>
      <c r="F2257" s="251" t="s">
        <v>279</v>
      </c>
      <c r="G2257" s="251">
        <v>554385</v>
      </c>
      <c r="H2257" s="251">
        <v>4791172</v>
      </c>
      <c r="I2257" s="184" t="e">
        <f>VLOOKUP(LEFT(C2257,6),#REF!,3,0)</f>
        <v>#REF!</v>
      </c>
    </row>
    <row r="2258" spans="1:9" ht="13.2" x14ac:dyDescent="0.25">
      <c r="A2258" s="176">
        <f t="shared" si="38"/>
        <v>4823139.2123604519</v>
      </c>
      <c r="B2258" s="251" t="s">
        <v>1024</v>
      </c>
      <c r="C2258" s="257" t="s">
        <v>221</v>
      </c>
      <c r="D2258" s="251" t="s">
        <v>795</v>
      </c>
      <c r="E2258" s="251" t="s">
        <v>796</v>
      </c>
      <c r="F2258" s="251" t="s">
        <v>279</v>
      </c>
      <c r="G2258" s="251">
        <v>554385</v>
      </c>
      <c r="H2258" s="251">
        <v>4791172</v>
      </c>
      <c r="I2258" s="184" t="e">
        <f>VLOOKUP(LEFT(C2258,6),#REF!,3,0)</f>
        <v>#REF!</v>
      </c>
    </row>
    <row r="2259" spans="1:9" ht="13.2" x14ac:dyDescent="0.25">
      <c r="A2259" s="176">
        <f t="shared" si="38"/>
        <v>4823139.2123604519</v>
      </c>
      <c r="B2259" s="251" t="s">
        <v>1024</v>
      </c>
      <c r="C2259" s="257" t="s">
        <v>222</v>
      </c>
      <c r="D2259" s="251" t="s">
        <v>795</v>
      </c>
      <c r="E2259" s="251" t="s">
        <v>796</v>
      </c>
      <c r="F2259" s="251" t="s">
        <v>279</v>
      </c>
      <c r="G2259" s="251">
        <v>554385</v>
      </c>
      <c r="H2259" s="251">
        <v>4791172</v>
      </c>
      <c r="I2259" s="184" t="e">
        <f>VLOOKUP(LEFT(C2259,6),#REF!,3,0)</f>
        <v>#REF!</v>
      </c>
    </row>
    <row r="2260" spans="1:9" ht="13.2" x14ac:dyDescent="0.25">
      <c r="A2260" s="176">
        <f t="shared" si="38"/>
        <v>4823139.2123604519</v>
      </c>
      <c r="B2260" s="251" t="s">
        <v>1024</v>
      </c>
      <c r="C2260" s="257" t="s">
        <v>223</v>
      </c>
      <c r="D2260" s="251" t="s">
        <v>795</v>
      </c>
      <c r="E2260" s="251" t="s">
        <v>796</v>
      </c>
      <c r="F2260" s="251" t="s">
        <v>279</v>
      </c>
      <c r="G2260" s="251">
        <v>554385</v>
      </c>
      <c r="H2260" s="251">
        <v>4791172</v>
      </c>
      <c r="I2260" s="184" t="e">
        <f>VLOOKUP(LEFT(C2260,6),#REF!,3,0)</f>
        <v>#REF!</v>
      </c>
    </row>
    <row r="2261" spans="1:9" ht="13.2" x14ac:dyDescent="0.25">
      <c r="A2261" s="176">
        <f t="shared" si="38"/>
        <v>4823139.2123604519</v>
      </c>
      <c r="B2261" s="251" t="s">
        <v>1024</v>
      </c>
      <c r="C2261" s="257" t="s">
        <v>224</v>
      </c>
      <c r="D2261" s="251" t="s">
        <v>795</v>
      </c>
      <c r="E2261" s="251" t="s">
        <v>796</v>
      </c>
      <c r="F2261" s="251" t="s">
        <v>279</v>
      </c>
      <c r="G2261" s="251">
        <v>554385</v>
      </c>
      <c r="H2261" s="251">
        <v>4791172</v>
      </c>
      <c r="I2261" s="184" t="e">
        <f>VLOOKUP(LEFT(C2261,6),#REF!,3,0)</f>
        <v>#REF!</v>
      </c>
    </row>
    <row r="2262" spans="1:9" ht="13.2" x14ac:dyDescent="0.25">
      <c r="A2262" s="176">
        <f t="shared" si="38"/>
        <v>4823139.2123604519</v>
      </c>
      <c r="B2262" s="251" t="s">
        <v>1024</v>
      </c>
      <c r="C2262" s="257" t="s">
        <v>225</v>
      </c>
      <c r="D2262" s="251" t="s">
        <v>795</v>
      </c>
      <c r="E2262" s="251" t="s">
        <v>796</v>
      </c>
      <c r="F2262" s="251" t="s">
        <v>279</v>
      </c>
      <c r="G2262" s="251">
        <v>554385</v>
      </c>
      <c r="H2262" s="251">
        <v>4791172</v>
      </c>
      <c r="I2262" s="184" t="e">
        <f>VLOOKUP(LEFT(C2262,6),#REF!,3,0)</f>
        <v>#REF!</v>
      </c>
    </row>
    <row r="2263" spans="1:9" ht="13.2" x14ac:dyDescent="0.25">
      <c r="A2263" s="176">
        <f t="shared" si="38"/>
        <v>4823139.2123604519</v>
      </c>
      <c r="B2263" s="251" t="s">
        <v>1024</v>
      </c>
      <c r="C2263" s="257" t="s">
        <v>226</v>
      </c>
      <c r="D2263" s="251" t="s">
        <v>795</v>
      </c>
      <c r="E2263" s="251" t="s">
        <v>796</v>
      </c>
      <c r="F2263" s="251" t="s">
        <v>279</v>
      </c>
      <c r="G2263" s="251">
        <v>554385</v>
      </c>
      <c r="H2263" s="251">
        <v>4791172</v>
      </c>
      <c r="I2263" s="184" t="e">
        <f>VLOOKUP(LEFT(C2263,6),#REF!,3,0)</f>
        <v>#REF!</v>
      </c>
    </row>
    <row r="2264" spans="1:9" ht="13.2" x14ac:dyDescent="0.25">
      <c r="A2264" s="176">
        <f t="shared" si="38"/>
        <v>4823139.2123604519</v>
      </c>
      <c r="B2264" s="251" t="s">
        <v>1024</v>
      </c>
      <c r="C2264" s="257" t="s">
        <v>390</v>
      </c>
      <c r="D2264" s="251" t="s">
        <v>795</v>
      </c>
      <c r="E2264" s="251" t="s">
        <v>796</v>
      </c>
      <c r="F2264" s="251" t="s">
        <v>279</v>
      </c>
      <c r="G2264" s="251">
        <v>554385</v>
      </c>
      <c r="H2264" s="251">
        <v>4791172</v>
      </c>
      <c r="I2264" s="184" t="e">
        <f>VLOOKUP(LEFT(C2264,6),#REF!,3,0)</f>
        <v>#REF!</v>
      </c>
    </row>
    <row r="2265" spans="1:9" ht="13.2" x14ac:dyDescent="0.25">
      <c r="A2265" s="176">
        <f t="shared" si="38"/>
        <v>4823139.2123604519</v>
      </c>
      <c r="B2265" s="251" t="s">
        <v>1024</v>
      </c>
      <c r="C2265" s="257" t="s">
        <v>365</v>
      </c>
      <c r="D2265" s="251" t="s">
        <v>795</v>
      </c>
      <c r="E2265" s="251" t="s">
        <v>796</v>
      </c>
      <c r="F2265" s="251" t="s">
        <v>279</v>
      </c>
      <c r="G2265" s="251">
        <v>554385</v>
      </c>
      <c r="H2265" s="251">
        <v>4791172</v>
      </c>
      <c r="I2265" s="184" t="e">
        <f>VLOOKUP(LEFT(C2265,6),#REF!,3,0)</f>
        <v>#REF!</v>
      </c>
    </row>
    <row r="2266" spans="1:9" ht="13.2" x14ac:dyDescent="0.25">
      <c r="A2266" s="176">
        <f t="shared" si="38"/>
        <v>4823139.2123604519</v>
      </c>
      <c r="B2266" s="251" t="s">
        <v>1024</v>
      </c>
      <c r="C2266" s="257" t="s">
        <v>366</v>
      </c>
      <c r="D2266" s="251" t="s">
        <v>795</v>
      </c>
      <c r="E2266" s="251" t="s">
        <v>796</v>
      </c>
      <c r="F2266" s="251" t="s">
        <v>279</v>
      </c>
      <c r="G2266" s="251">
        <v>554385</v>
      </c>
      <c r="H2266" s="251">
        <v>4791172</v>
      </c>
      <c r="I2266" s="184" t="e">
        <f>VLOOKUP(LEFT(C2266,6),#REF!,3,0)</f>
        <v>#REF!</v>
      </c>
    </row>
    <row r="2267" spans="1:9" ht="13.2" x14ac:dyDescent="0.25">
      <c r="A2267" s="176">
        <f t="shared" si="38"/>
        <v>4823139.2123604519</v>
      </c>
      <c r="B2267" s="251" t="s">
        <v>1024</v>
      </c>
      <c r="C2267" s="257" t="s">
        <v>380</v>
      </c>
      <c r="D2267" s="251" t="s">
        <v>795</v>
      </c>
      <c r="E2267" s="251" t="s">
        <v>796</v>
      </c>
      <c r="F2267" s="251" t="s">
        <v>279</v>
      </c>
      <c r="G2267" s="251">
        <v>554385</v>
      </c>
      <c r="H2267" s="251">
        <v>4791172</v>
      </c>
      <c r="I2267" s="184" t="e">
        <f>VLOOKUP(LEFT(C2267,6),#REF!,3,0)</f>
        <v>#REF!</v>
      </c>
    </row>
    <row r="2268" spans="1:9" ht="13.2" x14ac:dyDescent="0.25">
      <c r="A2268" s="176">
        <f t="shared" si="38"/>
        <v>4823139.2123604519</v>
      </c>
      <c r="B2268" s="251" t="s">
        <v>1024</v>
      </c>
      <c r="C2268" s="257" t="s">
        <v>381</v>
      </c>
      <c r="D2268" s="251" t="s">
        <v>795</v>
      </c>
      <c r="E2268" s="251" t="s">
        <v>796</v>
      </c>
      <c r="F2268" s="251" t="s">
        <v>279</v>
      </c>
      <c r="G2268" s="251">
        <v>554385</v>
      </c>
      <c r="H2268" s="251">
        <v>4791172</v>
      </c>
      <c r="I2268" s="184" t="e">
        <f>VLOOKUP(LEFT(C2268,6),#REF!,3,0)</f>
        <v>#REF!</v>
      </c>
    </row>
    <row r="2269" spans="1:9" ht="13.2" x14ac:dyDescent="0.25">
      <c r="A2269" s="176">
        <f t="shared" si="38"/>
        <v>4823139.2123604519</v>
      </c>
      <c r="B2269" s="251" t="s">
        <v>1024</v>
      </c>
      <c r="C2269" s="257" t="s">
        <v>367</v>
      </c>
      <c r="D2269" s="251" t="s">
        <v>795</v>
      </c>
      <c r="E2269" s="251" t="s">
        <v>796</v>
      </c>
      <c r="F2269" s="251" t="s">
        <v>279</v>
      </c>
      <c r="G2269" s="251">
        <v>554385</v>
      </c>
      <c r="H2269" s="251">
        <v>4791172</v>
      </c>
      <c r="I2269" s="184" t="e">
        <f>VLOOKUP(LEFT(C2269,6),#REF!,3,0)</f>
        <v>#REF!</v>
      </c>
    </row>
    <row r="2270" spans="1:9" ht="13.2" x14ac:dyDescent="0.25">
      <c r="A2270" s="176">
        <f t="shared" si="38"/>
        <v>4803595.9602208426</v>
      </c>
      <c r="B2270" s="251" t="s">
        <v>1025</v>
      </c>
      <c r="C2270" s="257" t="s">
        <v>418</v>
      </c>
      <c r="D2270" s="251" t="s">
        <v>797</v>
      </c>
      <c r="E2270" s="251" t="s">
        <v>798</v>
      </c>
      <c r="F2270" s="251" t="s">
        <v>279</v>
      </c>
      <c r="G2270" s="251">
        <v>546241</v>
      </c>
      <c r="H2270" s="251">
        <v>4772437</v>
      </c>
      <c r="I2270" s="184" t="e">
        <f>VLOOKUP(LEFT(C2270,6),#REF!,3,0)</f>
        <v>#REF!</v>
      </c>
    </row>
    <row r="2271" spans="1:9" ht="13.2" x14ac:dyDescent="0.25">
      <c r="A2271" s="176">
        <f t="shared" si="38"/>
        <v>4803595.9602208426</v>
      </c>
      <c r="B2271" s="251" t="s">
        <v>1025</v>
      </c>
      <c r="C2271" s="257" t="s">
        <v>360</v>
      </c>
      <c r="D2271" s="251" t="s">
        <v>797</v>
      </c>
      <c r="E2271" s="251" t="s">
        <v>798</v>
      </c>
      <c r="F2271" s="251" t="s">
        <v>279</v>
      </c>
      <c r="G2271" s="251">
        <v>546241</v>
      </c>
      <c r="H2271" s="251">
        <v>4772437</v>
      </c>
      <c r="I2271" s="184" t="e">
        <f>VLOOKUP(LEFT(C2271,6),#REF!,3,0)</f>
        <v>#REF!</v>
      </c>
    </row>
    <row r="2272" spans="1:9" ht="13.2" x14ac:dyDescent="0.25">
      <c r="A2272" s="176">
        <f t="shared" si="38"/>
        <v>4803595.9602208426</v>
      </c>
      <c r="B2272" s="251" t="s">
        <v>1025</v>
      </c>
      <c r="C2272" s="257" t="s">
        <v>432</v>
      </c>
      <c r="D2272" s="251" t="s">
        <v>797</v>
      </c>
      <c r="E2272" s="251" t="s">
        <v>798</v>
      </c>
      <c r="F2272" s="251" t="s">
        <v>279</v>
      </c>
      <c r="G2272" s="251">
        <v>546241</v>
      </c>
      <c r="H2272" s="251">
        <v>4772437</v>
      </c>
      <c r="I2272" s="184" t="e">
        <f>VLOOKUP(LEFT(C2272,6),#REF!,3,0)</f>
        <v>#REF!</v>
      </c>
    </row>
    <row r="2273" spans="1:9" ht="13.2" x14ac:dyDescent="0.25">
      <c r="A2273" s="176">
        <f t="shared" si="38"/>
        <v>4803595.9602208426</v>
      </c>
      <c r="B2273" s="251" t="s">
        <v>1025</v>
      </c>
      <c r="C2273" s="257" t="s">
        <v>433</v>
      </c>
      <c r="D2273" s="251" t="s">
        <v>797</v>
      </c>
      <c r="E2273" s="251" t="s">
        <v>798</v>
      </c>
      <c r="F2273" s="251" t="s">
        <v>279</v>
      </c>
      <c r="G2273" s="251">
        <v>546241</v>
      </c>
      <c r="H2273" s="251">
        <v>4772437</v>
      </c>
      <c r="I2273" s="184" t="e">
        <f>VLOOKUP(LEFT(C2273,6),#REF!,3,0)</f>
        <v>#REF!</v>
      </c>
    </row>
    <row r="2274" spans="1:9" ht="13.2" x14ac:dyDescent="0.25">
      <c r="A2274" s="176">
        <f t="shared" si="38"/>
        <v>4803595.9602208426</v>
      </c>
      <c r="B2274" s="251" t="s">
        <v>1025</v>
      </c>
      <c r="C2274" s="257" t="s">
        <v>434</v>
      </c>
      <c r="D2274" s="251" t="s">
        <v>797</v>
      </c>
      <c r="E2274" s="251" t="s">
        <v>798</v>
      </c>
      <c r="F2274" s="251" t="s">
        <v>279</v>
      </c>
      <c r="G2274" s="251">
        <v>546241</v>
      </c>
      <c r="H2274" s="251">
        <v>4772437</v>
      </c>
      <c r="I2274" s="184" t="e">
        <f>VLOOKUP(LEFT(C2274,6),#REF!,3,0)</f>
        <v>#REF!</v>
      </c>
    </row>
    <row r="2275" spans="1:9" ht="13.2" x14ac:dyDescent="0.25">
      <c r="A2275" s="176">
        <f t="shared" si="38"/>
        <v>4803595.9602208426</v>
      </c>
      <c r="B2275" s="251" t="s">
        <v>1025</v>
      </c>
      <c r="C2275" s="257" t="s">
        <v>393</v>
      </c>
      <c r="D2275" s="251" t="s">
        <v>797</v>
      </c>
      <c r="E2275" s="251" t="s">
        <v>798</v>
      </c>
      <c r="F2275" s="251" t="s">
        <v>279</v>
      </c>
      <c r="G2275" s="251">
        <v>546241</v>
      </c>
      <c r="H2275" s="251">
        <v>4772437</v>
      </c>
      <c r="I2275" s="184" t="e">
        <f>VLOOKUP(LEFT(C2275,6),#REF!,3,0)</f>
        <v>#REF!</v>
      </c>
    </row>
    <row r="2276" spans="1:9" ht="13.2" x14ac:dyDescent="0.25">
      <c r="A2276" s="176">
        <f t="shared" si="38"/>
        <v>4803595.9602208426</v>
      </c>
      <c r="B2276" s="251" t="s">
        <v>1025</v>
      </c>
      <c r="C2276" s="257" t="s">
        <v>364</v>
      </c>
      <c r="D2276" s="251" t="s">
        <v>797</v>
      </c>
      <c r="E2276" s="251" t="s">
        <v>798</v>
      </c>
      <c r="F2276" s="251" t="s">
        <v>279</v>
      </c>
      <c r="G2276" s="251">
        <v>546241</v>
      </c>
      <c r="H2276" s="251">
        <v>4772437</v>
      </c>
      <c r="I2276" s="184" t="e">
        <f>VLOOKUP(LEFT(C2276,6),#REF!,3,0)</f>
        <v>#REF!</v>
      </c>
    </row>
    <row r="2277" spans="1:9" ht="13.2" x14ac:dyDescent="0.25">
      <c r="A2277" s="176">
        <f t="shared" si="38"/>
        <v>4803595.9602208426</v>
      </c>
      <c r="B2277" s="251" t="s">
        <v>1025</v>
      </c>
      <c r="C2277" s="257" t="s">
        <v>394</v>
      </c>
      <c r="D2277" s="251" t="s">
        <v>797</v>
      </c>
      <c r="E2277" s="251" t="s">
        <v>798</v>
      </c>
      <c r="F2277" s="251" t="s">
        <v>279</v>
      </c>
      <c r="G2277" s="251">
        <v>546241</v>
      </c>
      <c r="H2277" s="251">
        <v>4772437</v>
      </c>
      <c r="I2277" s="184" t="e">
        <f>VLOOKUP(LEFT(C2277,6),#REF!,3,0)</f>
        <v>#REF!</v>
      </c>
    </row>
    <row r="2278" spans="1:9" ht="13.2" x14ac:dyDescent="0.25">
      <c r="A2278" s="176">
        <f t="shared" si="38"/>
        <v>4803595.9602208426</v>
      </c>
      <c r="B2278" s="251" t="s">
        <v>1025</v>
      </c>
      <c r="C2278" s="257" t="s">
        <v>220</v>
      </c>
      <c r="D2278" s="251" t="s">
        <v>797</v>
      </c>
      <c r="E2278" s="251" t="s">
        <v>798</v>
      </c>
      <c r="F2278" s="251" t="s">
        <v>279</v>
      </c>
      <c r="G2278" s="251">
        <v>546241</v>
      </c>
      <c r="H2278" s="251">
        <v>4772437</v>
      </c>
      <c r="I2278" s="184" t="e">
        <f>VLOOKUP(LEFT(C2278,6),#REF!,3,0)</f>
        <v>#REF!</v>
      </c>
    </row>
    <row r="2279" spans="1:9" ht="13.2" x14ac:dyDescent="0.25">
      <c r="A2279" s="176">
        <f t="shared" si="38"/>
        <v>4803595.9602208426</v>
      </c>
      <c r="B2279" s="251" t="s">
        <v>1025</v>
      </c>
      <c r="C2279" s="257" t="s">
        <v>221</v>
      </c>
      <c r="D2279" s="251" t="s">
        <v>797</v>
      </c>
      <c r="E2279" s="251" t="s">
        <v>798</v>
      </c>
      <c r="F2279" s="251" t="s">
        <v>279</v>
      </c>
      <c r="G2279" s="251">
        <v>546241</v>
      </c>
      <c r="H2279" s="251">
        <v>4772437</v>
      </c>
      <c r="I2279" s="184" t="e">
        <f>VLOOKUP(LEFT(C2279,6),#REF!,3,0)</f>
        <v>#REF!</v>
      </c>
    </row>
    <row r="2280" spans="1:9" ht="13.2" x14ac:dyDescent="0.25">
      <c r="A2280" s="176">
        <f t="shared" si="38"/>
        <v>4803595.9602208426</v>
      </c>
      <c r="B2280" s="251" t="s">
        <v>1025</v>
      </c>
      <c r="C2280" s="257" t="s">
        <v>223</v>
      </c>
      <c r="D2280" s="251" t="s">
        <v>797</v>
      </c>
      <c r="E2280" s="251" t="s">
        <v>798</v>
      </c>
      <c r="F2280" s="251" t="s">
        <v>279</v>
      </c>
      <c r="G2280" s="251">
        <v>546241</v>
      </c>
      <c r="H2280" s="251">
        <v>4772437</v>
      </c>
      <c r="I2280" s="184" t="e">
        <f>VLOOKUP(LEFT(C2280,6),#REF!,3,0)</f>
        <v>#REF!</v>
      </c>
    </row>
    <row r="2281" spans="1:9" ht="13.2" x14ac:dyDescent="0.25">
      <c r="A2281" s="176">
        <f t="shared" si="38"/>
        <v>4803595.9602208426</v>
      </c>
      <c r="B2281" s="251" t="s">
        <v>1025</v>
      </c>
      <c r="C2281" s="257" t="s">
        <v>224</v>
      </c>
      <c r="D2281" s="251" t="s">
        <v>797</v>
      </c>
      <c r="E2281" s="251" t="s">
        <v>798</v>
      </c>
      <c r="F2281" s="251" t="s">
        <v>279</v>
      </c>
      <c r="G2281" s="251">
        <v>546241</v>
      </c>
      <c r="H2281" s="251">
        <v>4772437</v>
      </c>
      <c r="I2281" s="184" t="e">
        <f>VLOOKUP(LEFT(C2281,6),#REF!,3,0)</f>
        <v>#REF!</v>
      </c>
    </row>
    <row r="2282" spans="1:9" ht="13.2" x14ac:dyDescent="0.25">
      <c r="A2282" s="176">
        <f t="shared" si="38"/>
        <v>4803595.9602208426</v>
      </c>
      <c r="B2282" s="251" t="s">
        <v>1025</v>
      </c>
      <c r="C2282" s="257" t="s">
        <v>225</v>
      </c>
      <c r="D2282" s="251" t="s">
        <v>797</v>
      </c>
      <c r="E2282" s="251" t="s">
        <v>798</v>
      </c>
      <c r="F2282" s="251" t="s">
        <v>279</v>
      </c>
      <c r="G2282" s="251">
        <v>546241</v>
      </c>
      <c r="H2282" s="251">
        <v>4772437</v>
      </c>
      <c r="I2282" s="184" t="e">
        <f>VLOOKUP(LEFT(C2282,6),#REF!,3,0)</f>
        <v>#REF!</v>
      </c>
    </row>
    <row r="2283" spans="1:9" ht="13.2" x14ac:dyDescent="0.25">
      <c r="A2283" s="176">
        <f t="shared" si="38"/>
        <v>4803595.9602208426</v>
      </c>
      <c r="B2283" s="251" t="s">
        <v>1025</v>
      </c>
      <c r="C2283" s="257" t="s">
        <v>226</v>
      </c>
      <c r="D2283" s="251" t="s">
        <v>797</v>
      </c>
      <c r="E2283" s="251" t="s">
        <v>798</v>
      </c>
      <c r="F2283" s="251" t="s">
        <v>279</v>
      </c>
      <c r="G2283" s="251">
        <v>546241</v>
      </c>
      <c r="H2283" s="251">
        <v>4772437</v>
      </c>
      <c r="I2283" s="184" t="e">
        <f>VLOOKUP(LEFT(C2283,6),#REF!,3,0)</f>
        <v>#REF!</v>
      </c>
    </row>
    <row r="2284" spans="1:9" ht="13.2" x14ac:dyDescent="0.25">
      <c r="A2284" s="176">
        <f t="shared" si="38"/>
        <v>4803595.9602208426</v>
      </c>
      <c r="B2284" s="251" t="s">
        <v>1025</v>
      </c>
      <c r="C2284" s="257" t="s">
        <v>365</v>
      </c>
      <c r="D2284" s="251" t="s">
        <v>797</v>
      </c>
      <c r="E2284" s="251" t="s">
        <v>798</v>
      </c>
      <c r="F2284" s="251" t="s">
        <v>279</v>
      </c>
      <c r="G2284" s="251">
        <v>546241</v>
      </c>
      <c r="H2284" s="251">
        <v>4772437</v>
      </c>
      <c r="I2284" s="184" t="e">
        <f>VLOOKUP(LEFT(C2284,6),#REF!,3,0)</f>
        <v>#REF!</v>
      </c>
    </row>
    <row r="2285" spans="1:9" ht="13.2" x14ac:dyDescent="0.25">
      <c r="A2285" s="176">
        <f t="shared" si="38"/>
        <v>4803595.9602208426</v>
      </c>
      <c r="B2285" s="251" t="s">
        <v>1025</v>
      </c>
      <c r="C2285" s="257" t="s">
        <v>366</v>
      </c>
      <c r="D2285" s="251" t="s">
        <v>797</v>
      </c>
      <c r="E2285" s="251" t="s">
        <v>798</v>
      </c>
      <c r="F2285" s="251" t="s">
        <v>279</v>
      </c>
      <c r="G2285" s="251">
        <v>546241</v>
      </c>
      <c r="H2285" s="251">
        <v>4772437</v>
      </c>
      <c r="I2285" s="184" t="e">
        <f>VLOOKUP(LEFT(C2285,6),#REF!,3,0)</f>
        <v>#REF!</v>
      </c>
    </row>
    <row r="2286" spans="1:9" ht="13.2" x14ac:dyDescent="0.25">
      <c r="A2286" s="176">
        <f t="shared" si="38"/>
        <v>4803595.9602208426</v>
      </c>
      <c r="B2286" s="251" t="s">
        <v>1025</v>
      </c>
      <c r="C2286" s="257" t="s">
        <v>380</v>
      </c>
      <c r="D2286" s="251" t="s">
        <v>797</v>
      </c>
      <c r="E2286" s="251" t="s">
        <v>798</v>
      </c>
      <c r="F2286" s="251" t="s">
        <v>279</v>
      </c>
      <c r="G2286" s="251">
        <v>546241</v>
      </c>
      <c r="H2286" s="251">
        <v>4772437</v>
      </c>
      <c r="I2286" s="184" t="e">
        <f>VLOOKUP(LEFT(C2286,6),#REF!,3,0)</f>
        <v>#REF!</v>
      </c>
    </row>
    <row r="2287" spans="1:9" ht="13.2" x14ac:dyDescent="0.25">
      <c r="A2287" s="176">
        <f t="shared" si="38"/>
        <v>4803595.9602208426</v>
      </c>
      <c r="B2287" s="251" t="s">
        <v>1025</v>
      </c>
      <c r="C2287" s="257" t="s">
        <v>381</v>
      </c>
      <c r="D2287" s="251" t="s">
        <v>797</v>
      </c>
      <c r="E2287" s="251" t="s">
        <v>798</v>
      </c>
      <c r="F2287" s="251" t="s">
        <v>279</v>
      </c>
      <c r="G2287" s="251">
        <v>546241</v>
      </c>
      <c r="H2287" s="251">
        <v>4772437</v>
      </c>
      <c r="I2287" s="184" t="e">
        <f>VLOOKUP(LEFT(C2287,6),#REF!,3,0)</f>
        <v>#REF!</v>
      </c>
    </row>
    <row r="2288" spans="1:9" ht="13.2" x14ac:dyDescent="0.25">
      <c r="A2288" s="176">
        <f t="shared" si="38"/>
        <v>4803595.9602208426</v>
      </c>
      <c r="B2288" s="251" t="s">
        <v>1025</v>
      </c>
      <c r="C2288" s="257" t="s">
        <v>367</v>
      </c>
      <c r="D2288" s="251" t="s">
        <v>797</v>
      </c>
      <c r="E2288" s="251" t="s">
        <v>798</v>
      </c>
      <c r="F2288" s="251" t="s">
        <v>279</v>
      </c>
      <c r="G2288" s="251">
        <v>546241</v>
      </c>
      <c r="H2288" s="251">
        <v>4772437</v>
      </c>
      <c r="I2288" s="184" t="e">
        <f>VLOOKUP(LEFT(C2288,6),#REF!,3,0)</f>
        <v>#REF!</v>
      </c>
    </row>
    <row r="2289" spans="1:9" ht="13.2" x14ac:dyDescent="0.25">
      <c r="A2289" s="176">
        <f t="shared" si="38"/>
        <v>4800813.063843457</v>
      </c>
      <c r="B2289" s="251" t="s">
        <v>1026</v>
      </c>
      <c r="C2289" s="257" t="s">
        <v>360</v>
      </c>
      <c r="D2289" s="251" t="s">
        <v>799</v>
      </c>
      <c r="E2289" s="251" t="s">
        <v>800</v>
      </c>
      <c r="F2289" s="251" t="s">
        <v>279</v>
      </c>
      <c r="G2289" s="251">
        <v>559157</v>
      </c>
      <c r="H2289" s="251">
        <v>4768139</v>
      </c>
      <c r="I2289" s="184" t="e">
        <f>VLOOKUP(LEFT(C2289,6),#REF!,3,0)</f>
        <v>#REF!</v>
      </c>
    </row>
    <row r="2290" spans="1:9" ht="13.2" x14ac:dyDescent="0.25">
      <c r="A2290" s="176">
        <f t="shared" si="38"/>
        <v>4800813.063843457</v>
      </c>
      <c r="B2290" s="251" t="s">
        <v>1026</v>
      </c>
      <c r="C2290" s="257" t="s">
        <v>432</v>
      </c>
      <c r="D2290" s="251" t="s">
        <v>799</v>
      </c>
      <c r="E2290" s="251" t="s">
        <v>800</v>
      </c>
      <c r="F2290" s="251" t="s">
        <v>279</v>
      </c>
      <c r="G2290" s="251">
        <v>559157</v>
      </c>
      <c r="H2290" s="251">
        <v>4768139</v>
      </c>
      <c r="I2290" s="184" t="e">
        <f>VLOOKUP(LEFT(C2290,6),#REF!,3,0)</f>
        <v>#REF!</v>
      </c>
    </row>
    <row r="2291" spans="1:9" ht="13.2" x14ac:dyDescent="0.25">
      <c r="A2291" s="176">
        <f t="shared" si="38"/>
        <v>4800813.063843457</v>
      </c>
      <c r="B2291" s="251" t="s">
        <v>1026</v>
      </c>
      <c r="C2291" s="257" t="s">
        <v>433</v>
      </c>
      <c r="D2291" s="251" t="s">
        <v>799</v>
      </c>
      <c r="E2291" s="251" t="s">
        <v>800</v>
      </c>
      <c r="F2291" s="251" t="s">
        <v>279</v>
      </c>
      <c r="G2291" s="251">
        <v>559157</v>
      </c>
      <c r="H2291" s="251">
        <v>4768139</v>
      </c>
      <c r="I2291" s="184" t="e">
        <f>VLOOKUP(LEFT(C2291,6),#REF!,3,0)</f>
        <v>#REF!</v>
      </c>
    </row>
    <row r="2292" spans="1:9" ht="13.2" x14ac:dyDescent="0.25">
      <c r="A2292" s="176">
        <f t="shared" si="38"/>
        <v>4800813.063843457</v>
      </c>
      <c r="B2292" s="251" t="s">
        <v>1026</v>
      </c>
      <c r="C2292" s="257" t="s">
        <v>434</v>
      </c>
      <c r="D2292" s="251" t="s">
        <v>799</v>
      </c>
      <c r="E2292" s="251" t="s">
        <v>800</v>
      </c>
      <c r="F2292" s="251" t="s">
        <v>279</v>
      </c>
      <c r="G2292" s="251">
        <v>559157</v>
      </c>
      <c r="H2292" s="251">
        <v>4768139</v>
      </c>
      <c r="I2292" s="184" t="e">
        <f>VLOOKUP(LEFT(C2292,6),#REF!,3,0)</f>
        <v>#REF!</v>
      </c>
    </row>
    <row r="2293" spans="1:9" ht="13.2" x14ac:dyDescent="0.25">
      <c r="A2293" s="176">
        <f t="shared" si="38"/>
        <v>4800813.063843457</v>
      </c>
      <c r="B2293" s="251" t="s">
        <v>1026</v>
      </c>
      <c r="C2293" s="257" t="s">
        <v>437</v>
      </c>
      <c r="D2293" s="251" t="s">
        <v>799</v>
      </c>
      <c r="E2293" s="251" t="s">
        <v>800</v>
      </c>
      <c r="F2293" s="251" t="s">
        <v>279</v>
      </c>
      <c r="G2293" s="251">
        <v>559157</v>
      </c>
      <c r="H2293" s="251">
        <v>4768139</v>
      </c>
      <c r="I2293" s="184" t="e">
        <f>VLOOKUP(LEFT(C2293,6),#REF!,3,0)</f>
        <v>#REF!</v>
      </c>
    </row>
    <row r="2294" spans="1:9" ht="13.2" x14ac:dyDescent="0.25">
      <c r="A2294" s="176">
        <f t="shared" si="38"/>
        <v>4800813.063843457</v>
      </c>
      <c r="B2294" s="251" t="s">
        <v>1026</v>
      </c>
      <c r="C2294" s="257" t="s">
        <v>364</v>
      </c>
      <c r="D2294" s="251" t="s">
        <v>799</v>
      </c>
      <c r="E2294" s="251" t="s">
        <v>800</v>
      </c>
      <c r="F2294" s="251" t="s">
        <v>279</v>
      </c>
      <c r="G2294" s="251">
        <v>559157</v>
      </c>
      <c r="H2294" s="251">
        <v>4768139</v>
      </c>
      <c r="I2294" s="184" t="e">
        <f>VLOOKUP(LEFT(C2294,6),#REF!,3,0)</f>
        <v>#REF!</v>
      </c>
    </row>
    <row r="2295" spans="1:9" ht="13.2" x14ac:dyDescent="0.25">
      <c r="A2295" s="176">
        <f t="shared" si="38"/>
        <v>4800813.063843457</v>
      </c>
      <c r="B2295" s="251" t="s">
        <v>1026</v>
      </c>
      <c r="C2295" s="257" t="s">
        <v>393</v>
      </c>
      <c r="D2295" s="251" t="s">
        <v>799</v>
      </c>
      <c r="E2295" s="251" t="s">
        <v>800</v>
      </c>
      <c r="F2295" s="251" t="s">
        <v>279</v>
      </c>
      <c r="G2295" s="251">
        <v>559157</v>
      </c>
      <c r="H2295" s="251">
        <v>4768139</v>
      </c>
      <c r="I2295" s="184" t="e">
        <f>VLOOKUP(LEFT(C2295,6),#REF!,3,0)</f>
        <v>#REF!</v>
      </c>
    </row>
    <row r="2296" spans="1:9" ht="13.2" x14ac:dyDescent="0.25">
      <c r="A2296" s="176">
        <f t="shared" si="38"/>
        <v>4800813.063843457</v>
      </c>
      <c r="B2296" s="251" t="s">
        <v>1026</v>
      </c>
      <c r="C2296" s="257" t="s">
        <v>394</v>
      </c>
      <c r="D2296" s="251" t="s">
        <v>799</v>
      </c>
      <c r="E2296" s="251" t="s">
        <v>800</v>
      </c>
      <c r="F2296" s="251" t="s">
        <v>279</v>
      </c>
      <c r="G2296" s="251">
        <v>559157</v>
      </c>
      <c r="H2296" s="251">
        <v>4768139</v>
      </c>
      <c r="I2296" s="184" t="e">
        <f>VLOOKUP(LEFT(C2296,6),#REF!,3,0)</f>
        <v>#REF!</v>
      </c>
    </row>
    <row r="2297" spans="1:9" ht="13.2" x14ac:dyDescent="0.25">
      <c r="A2297" s="176">
        <f t="shared" si="38"/>
        <v>4800813.063843457</v>
      </c>
      <c r="B2297" s="251" t="s">
        <v>1026</v>
      </c>
      <c r="C2297" s="257" t="s">
        <v>392</v>
      </c>
      <c r="D2297" s="251" t="s">
        <v>799</v>
      </c>
      <c r="E2297" s="251" t="s">
        <v>800</v>
      </c>
      <c r="F2297" s="251" t="s">
        <v>279</v>
      </c>
      <c r="G2297" s="251">
        <v>559157</v>
      </c>
      <c r="H2297" s="251">
        <v>4768139</v>
      </c>
      <c r="I2297" s="184" t="e">
        <f>VLOOKUP(LEFT(C2297,6),#REF!,3,0)</f>
        <v>#REF!</v>
      </c>
    </row>
    <row r="2298" spans="1:9" ht="13.2" x14ac:dyDescent="0.25">
      <c r="A2298" s="176">
        <f t="shared" si="38"/>
        <v>4800813.063843457</v>
      </c>
      <c r="B2298" s="251" t="s">
        <v>1026</v>
      </c>
      <c r="C2298" s="257" t="s">
        <v>220</v>
      </c>
      <c r="D2298" s="251" t="s">
        <v>799</v>
      </c>
      <c r="E2298" s="251" t="s">
        <v>800</v>
      </c>
      <c r="F2298" s="251" t="s">
        <v>279</v>
      </c>
      <c r="G2298" s="251">
        <v>559157</v>
      </c>
      <c r="H2298" s="251">
        <v>4768139</v>
      </c>
      <c r="I2298" s="184" t="e">
        <f>VLOOKUP(LEFT(C2298,6),#REF!,3,0)</f>
        <v>#REF!</v>
      </c>
    </row>
    <row r="2299" spans="1:9" ht="13.2" x14ac:dyDescent="0.25">
      <c r="A2299" s="176">
        <f t="shared" si="38"/>
        <v>4800813.063843457</v>
      </c>
      <c r="B2299" s="251" t="s">
        <v>1026</v>
      </c>
      <c r="C2299" s="257" t="s">
        <v>221</v>
      </c>
      <c r="D2299" s="251" t="s">
        <v>799</v>
      </c>
      <c r="E2299" s="251" t="s">
        <v>800</v>
      </c>
      <c r="F2299" s="251" t="s">
        <v>279</v>
      </c>
      <c r="G2299" s="251">
        <v>559157</v>
      </c>
      <c r="H2299" s="251">
        <v>4768139</v>
      </c>
      <c r="I2299" s="184" t="e">
        <f>VLOOKUP(LEFT(C2299,6),#REF!,3,0)</f>
        <v>#REF!</v>
      </c>
    </row>
    <row r="2300" spans="1:9" ht="13.2" x14ac:dyDescent="0.25">
      <c r="A2300" s="176">
        <f t="shared" si="38"/>
        <v>4800813.063843457</v>
      </c>
      <c r="B2300" s="251" t="s">
        <v>1026</v>
      </c>
      <c r="C2300" s="257" t="s">
        <v>222</v>
      </c>
      <c r="D2300" s="251" t="s">
        <v>799</v>
      </c>
      <c r="E2300" s="251" t="s">
        <v>800</v>
      </c>
      <c r="F2300" s="251" t="s">
        <v>279</v>
      </c>
      <c r="G2300" s="251">
        <v>559157</v>
      </c>
      <c r="H2300" s="251">
        <v>4768139</v>
      </c>
      <c r="I2300" s="184" t="e">
        <f>VLOOKUP(LEFT(C2300,6),#REF!,3,0)</f>
        <v>#REF!</v>
      </c>
    </row>
    <row r="2301" spans="1:9" ht="13.2" x14ac:dyDescent="0.25">
      <c r="A2301" s="176">
        <f t="shared" si="38"/>
        <v>4800813.063843457</v>
      </c>
      <c r="B2301" s="251" t="s">
        <v>1026</v>
      </c>
      <c r="C2301" s="257" t="s">
        <v>223</v>
      </c>
      <c r="D2301" s="251" t="s">
        <v>799</v>
      </c>
      <c r="E2301" s="251" t="s">
        <v>800</v>
      </c>
      <c r="F2301" s="251" t="s">
        <v>279</v>
      </c>
      <c r="G2301" s="251">
        <v>559157</v>
      </c>
      <c r="H2301" s="251">
        <v>4768139</v>
      </c>
      <c r="I2301" s="184" t="e">
        <f>VLOOKUP(LEFT(C2301,6),#REF!,3,0)</f>
        <v>#REF!</v>
      </c>
    </row>
    <row r="2302" spans="1:9" ht="13.2" x14ac:dyDescent="0.25">
      <c r="A2302" s="176">
        <f t="shared" si="38"/>
        <v>4800813.063843457</v>
      </c>
      <c r="B2302" s="251" t="s">
        <v>1026</v>
      </c>
      <c r="C2302" s="257" t="s">
        <v>224</v>
      </c>
      <c r="D2302" s="251" t="s">
        <v>799</v>
      </c>
      <c r="E2302" s="251" t="s">
        <v>800</v>
      </c>
      <c r="F2302" s="251" t="s">
        <v>279</v>
      </c>
      <c r="G2302" s="251">
        <v>559157</v>
      </c>
      <c r="H2302" s="251">
        <v>4768139</v>
      </c>
      <c r="I2302" s="184" t="e">
        <f>VLOOKUP(LEFT(C2302,6),#REF!,3,0)</f>
        <v>#REF!</v>
      </c>
    </row>
    <row r="2303" spans="1:9" ht="13.2" x14ac:dyDescent="0.25">
      <c r="A2303" s="176">
        <f t="shared" si="38"/>
        <v>4800813.063843457</v>
      </c>
      <c r="B2303" s="251" t="s">
        <v>1026</v>
      </c>
      <c r="C2303" s="257" t="s">
        <v>225</v>
      </c>
      <c r="D2303" s="251" t="s">
        <v>799</v>
      </c>
      <c r="E2303" s="251" t="s">
        <v>800</v>
      </c>
      <c r="F2303" s="251" t="s">
        <v>279</v>
      </c>
      <c r="G2303" s="251">
        <v>559157</v>
      </c>
      <c r="H2303" s="251">
        <v>4768139</v>
      </c>
      <c r="I2303" s="184" t="e">
        <f>VLOOKUP(LEFT(C2303,6),#REF!,3,0)</f>
        <v>#REF!</v>
      </c>
    </row>
    <row r="2304" spans="1:9" ht="13.2" x14ac:dyDescent="0.25">
      <c r="A2304" s="176">
        <f t="shared" ref="A2304:A2367" si="39">SQRT((G2304-G$2)^2+(H2304-H$2)^2)</f>
        <v>4800813.063843457</v>
      </c>
      <c r="B2304" s="251" t="s">
        <v>1026</v>
      </c>
      <c r="C2304" s="257" t="s">
        <v>226</v>
      </c>
      <c r="D2304" s="251" t="s">
        <v>799</v>
      </c>
      <c r="E2304" s="251" t="s">
        <v>800</v>
      </c>
      <c r="F2304" s="251" t="s">
        <v>279</v>
      </c>
      <c r="G2304" s="251">
        <v>559157</v>
      </c>
      <c r="H2304" s="251">
        <v>4768139</v>
      </c>
      <c r="I2304" s="184" t="e">
        <f>VLOOKUP(LEFT(C2304,6),#REF!,3,0)</f>
        <v>#REF!</v>
      </c>
    </row>
    <row r="2305" spans="1:9" ht="13.2" x14ac:dyDescent="0.25">
      <c r="A2305" s="176">
        <f t="shared" si="39"/>
        <v>4800813.063843457</v>
      </c>
      <c r="B2305" s="251" t="s">
        <v>1026</v>
      </c>
      <c r="C2305" s="257" t="s">
        <v>390</v>
      </c>
      <c r="D2305" s="251" t="s">
        <v>799</v>
      </c>
      <c r="E2305" s="251" t="s">
        <v>800</v>
      </c>
      <c r="F2305" s="251" t="s">
        <v>279</v>
      </c>
      <c r="G2305" s="251">
        <v>559157</v>
      </c>
      <c r="H2305" s="251">
        <v>4768139</v>
      </c>
      <c r="I2305" s="184" t="e">
        <f>VLOOKUP(LEFT(C2305,6),#REF!,3,0)</f>
        <v>#REF!</v>
      </c>
    </row>
    <row r="2306" spans="1:9" ht="13.2" x14ac:dyDescent="0.25">
      <c r="A2306" s="176">
        <f t="shared" si="39"/>
        <v>4800813.063843457</v>
      </c>
      <c r="B2306" s="251" t="s">
        <v>1026</v>
      </c>
      <c r="C2306" s="257" t="s">
        <v>365</v>
      </c>
      <c r="D2306" s="251" t="s">
        <v>799</v>
      </c>
      <c r="E2306" s="251" t="s">
        <v>800</v>
      </c>
      <c r="F2306" s="251" t="s">
        <v>279</v>
      </c>
      <c r="G2306" s="251">
        <v>559157</v>
      </c>
      <c r="H2306" s="251">
        <v>4768139</v>
      </c>
      <c r="I2306" s="184" t="e">
        <f>VLOOKUP(LEFT(C2306,6),#REF!,3,0)</f>
        <v>#REF!</v>
      </c>
    </row>
    <row r="2307" spans="1:9" ht="13.2" x14ac:dyDescent="0.25">
      <c r="A2307" s="176">
        <f t="shared" si="39"/>
        <v>4800813.063843457</v>
      </c>
      <c r="B2307" s="251" t="s">
        <v>1026</v>
      </c>
      <c r="C2307" s="257" t="s">
        <v>366</v>
      </c>
      <c r="D2307" s="251" t="s">
        <v>799</v>
      </c>
      <c r="E2307" s="251" t="s">
        <v>800</v>
      </c>
      <c r="F2307" s="251" t="s">
        <v>279</v>
      </c>
      <c r="G2307" s="251">
        <v>559157</v>
      </c>
      <c r="H2307" s="251">
        <v>4768139</v>
      </c>
      <c r="I2307" s="184" t="e">
        <f>VLOOKUP(LEFT(C2307,6),#REF!,3,0)</f>
        <v>#REF!</v>
      </c>
    </row>
    <row r="2308" spans="1:9" ht="13.2" x14ac:dyDescent="0.25">
      <c r="A2308" s="176">
        <f t="shared" si="39"/>
        <v>4800813.063843457</v>
      </c>
      <c r="B2308" s="251" t="s">
        <v>1026</v>
      </c>
      <c r="C2308" s="257" t="s">
        <v>380</v>
      </c>
      <c r="D2308" s="251" t="s">
        <v>799</v>
      </c>
      <c r="E2308" s="251" t="s">
        <v>800</v>
      </c>
      <c r="F2308" s="251" t="s">
        <v>279</v>
      </c>
      <c r="G2308" s="251">
        <v>559157</v>
      </c>
      <c r="H2308" s="251">
        <v>4768139</v>
      </c>
      <c r="I2308" s="184" t="e">
        <f>VLOOKUP(LEFT(C2308,6),#REF!,3,0)</f>
        <v>#REF!</v>
      </c>
    </row>
    <row r="2309" spans="1:9" ht="13.2" x14ac:dyDescent="0.25">
      <c r="A2309" s="176">
        <f t="shared" si="39"/>
        <v>4800813.063843457</v>
      </c>
      <c r="B2309" s="251" t="s">
        <v>1026</v>
      </c>
      <c r="C2309" s="257" t="s">
        <v>381</v>
      </c>
      <c r="D2309" s="251" t="s">
        <v>799</v>
      </c>
      <c r="E2309" s="251" t="s">
        <v>800</v>
      </c>
      <c r="F2309" s="251" t="s">
        <v>279</v>
      </c>
      <c r="G2309" s="251">
        <v>559157</v>
      </c>
      <c r="H2309" s="251">
        <v>4768139</v>
      </c>
      <c r="I2309" s="184" t="e">
        <f>VLOOKUP(LEFT(C2309,6),#REF!,3,0)</f>
        <v>#REF!</v>
      </c>
    </row>
    <row r="2310" spans="1:9" ht="13.2" x14ac:dyDescent="0.25">
      <c r="A2310" s="176">
        <f t="shared" si="39"/>
        <v>4800813.063843457</v>
      </c>
      <c r="B2310" s="251" t="s">
        <v>1026</v>
      </c>
      <c r="C2310" s="257" t="s">
        <v>367</v>
      </c>
      <c r="D2310" s="251" t="s">
        <v>799</v>
      </c>
      <c r="E2310" s="251" t="s">
        <v>800</v>
      </c>
      <c r="F2310" s="251" t="s">
        <v>279</v>
      </c>
      <c r="G2310" s="251">
        <v>559157</v>
      </c>
      <c r="H2310" s="251">
        <v>4768139</v>
      </c>
      <c r="I2310" s="184" t="e">
        <f>VLOOKUP(LEFT(C2310,6),#REF!,3,0)</f>
        <v>#REF!</v>
      </c>
    </row>
    <row r="2311" spans="1:9" ht="13.2" x14ac:dyDescent="0.25">
      <c r="A2311" s="176">
        <f t="shared" si="39"/>
        <v>4829594.8887678972</v>
      </c>
      <c r="B2311" s="251" t="s">
        <v>1027</v>
      </c>
      <c r="C2311" s="257" t="s">
        <v>399</v>
      </c>
      <c r="D2311" s="251" t="s">
        <v>801</v>
      </c>
      <c r="E2311" s="251" t="s">
        <v>278</v>
      </c>
      <c r="F2311" s="251" t="s">
        <v>279</v>
      </c>
      <c r="G2311" s="251">
        <v>579458</v>
      </c>
      <c r="H2311" s="251">
        <v>4794707</v>
      </c>
      <c r="I2311" s="184" t="e">
        <f>VLOOKUP(LEFT(C2311,6),#REF!,3,0)</f>
        <v>#REF!</v>
      </c>
    </row>
    <row r="2312" spans="1:9" ht="13.2" x14ac:dyDescent="0.25">
      <c r="A2312" s="176">
        <f t="shared" si="39"/>
        <v>4829594.8887678972</v>
      </c>
      <c r="B2312" s="251" t="s">
        <v>1027</v>
      </c>
      <c r="C2312" s="257" t="s">
        <v>360</v>
      </c>
      <c r="D2312" s="251" t="s">
        <v>801</v>
      </c>
      <c r="E2312" s="251" t="s">
        <v>278</v>
      </c>
      <c r="F2312" s="251" t="s">
        <v>279</v>
      </c>
      <c r="G2312" s="251">
        <v>579458</v>
      </c>
      <c r="H2312" s="251">
        <v>4794707</v>
      </c>
      <c r="I2312" s="184" t="e">
        <f>VLOOKUP(LEFT(C2312,6),#REF!,3,0)</f>
        <v>#REF!</v>
      </c>
    </row>
    <row r="2313" spans="1:9" ht="13.2" x14ac:dyDescent="0.25">
      <c r="A2313" s="176">
        <f t="shared" si="39"/>
        <v>4829594.8887678972</v>
      </c>
      <c r="B2313" s="251" t="s">
        <v>1027</v>
      </c>
      <c r="C2313" s="257" t="s">
        <v>433</v>
      </c>
      <c r="D2313" s="251" t="s">
        <v>801</v>
      </c>
      <c r="E2313" s="251" t="s">
        <v>278</v>
      </c>
      <c r="F2313" s="251" t="s">
        <v>279</v>
      </c>
      <c r="G2313" s="251">
        <v>579458</v>
      </c>
      <c r="H2313" s="251">
        <v>4794707</v>
      </c>
      <c r="I2313" s="184" t="e">
        <f>VLOOKUP(LEFT(C2313,6),#REF!,3,0)</f>
        <v>#REF!</v>
      </c>
    </row>
    <row r="2314" spans="1:9" ht="13.2" x14ac:dyDescent="0.25">
      <c r="A2314" s="176">
        <f t="shared" si="39"/>
        <v>4829594.8887678972</v>
      </c>
      <c r="B2314" s="251" t="s">
        <v>1027</v>
      </c>
      <c r="C2314" s="257" t="s">
        <v>364</v>
      </c>
      <c r="D2314" s="251" t="s">
        <v>801</v>
      </c>
      <c r="E2314" s="251" t="s">
        <v>278</v>
      </c>
      <c r="F2314" s="251" t="s">
        <v>279</v>
      </c>
      <c r="G2314" s="251">
        <v>579458</v>
      </c>
      <c r="H2314" s="251">
        <v>4794707</v>
      </c>
      <c r="I2314" s="184" t="e">
        <f>VLOOKUP(LEFT(C2314,6),#REF!,3,0)</f>
        <v>#REF!</v>
      </c>
    </row>
    <row r="2315" spans="1:9" ht="13.2" x14ac:dyDescent="0.25">
      <c r="A2315" s="176">
        <f t="shared" si="39"/>
        <v>4829594.8887678972</v>
      </c>
      <c r="B2315" s="251" t="s">
        <v>1027</v>
      </c>
      <c r="C2315" s="257" t="s">
        <v>440</v>
      </c>
      <c r="D2315" s="251" t="s">
        <v>801</v>
      </c>
      <c r="E2315" s="251" t="s">
        <v>278</v>
      </c>
      <c r="F2315" s="251" t="s">
        <v>279</v>
      </c>
      <c r="G2315" s="251">
        <v>579458</v>
      </c>
      <c r="H2315" s="251">
        <v>4794707</v>
      </c>
      <c r="I2315" s="184" t="e">
        <f>VLOOKUP(LEFT(C2315,6),#REF!,3,0)</f>
        <v>#REF!</v>
      </c>
    </row>
    <row r="2316" spans="1:9" ht="13.2" x14ac:dyDescent="0.25">
      <c r="A2316" s="176">
        <f t="shared" si="39"/>
        <v>4829594.8887678972</v>
      </c>
      <c r="B2316" s="251" t="s">
        <v>1027</v>
      </c>
      <c r="C2316" s="257" t="s">
        <v>393</v>
      </c>
      <c r="D2316" s="251" t="s">
        <v>801</v>
      </c>
      <c r="E2316" s="251" t="s">
        <v>278</v>
      </c>
      <c r="F2316" s="251" t="s">
        <v>279</v>
      </c>
      <c r="G2316" s="251">
        <v>579458</v>
      </c>
      <c r="H2316" s="251">
        <v>4794707</v>
      </c>
      <c r="I2316" s="184" t="e">
        <f>VLOOKUP(LEFT(C2316,6),#REF!,3,0)</f>
        <v>#REF!</v>
      </c>
    </row>
    <row r="2317" spans="1:9" ht="13.2" x14ac:dyDescent="0.25">
      <c r="A2317" s="176">
        <f t="shared" si="39"/>
        <v>4829594.8887678972</v>
      </c>
      <c r="B2317" s="251" t="s">
        <v>1027</v>
      </c>
      <c r="C2317" s="257" t="s">
        <v>394</v>
      </c>
      <c r="D2317" s="251" t="s">
        <v>801</v>
      </c>
      <c r="E2317" s="251" t="s">
        <v>278</v>
      </c>
      <c r="F2317" s="251" t="s">
        <v>279</v>
      </c>
      <c r="G2317" s="251">
        <v>579458</v>
      </c>
      <c r="H2317" s="251">
        <v>4794707</v>
      </c>
      <c r="I2317" s="184" t="e">
        <f>VLOOKUP(LEFT(C2317,6),#REF!,3,0)</f>
        <v>#REF!</v>
      </c>
    </row>
    <row r="2318" spans="1:9" ht="13.2" x14ac:dyDescent="0.25">
      <c r="A2318" s="176">
        <f t="shared" si="39"/>
        <v>4829594.8887678972</v>
      </c>
      <c r="B2318" s="251" t="s">
        <v>1027</v>
      </c>
      <c r="C2318" s="257" t="s">
        <v>378</v>
      </c>
      <c r="D2318" s="251" t="s">
        <v>801</v>
      </c>
      <c r="E2318" s="251" t="s">
        <v>278</v>
      </c>
      <c r="F2318" s="251" t="s">
        <v>279</v>
      </c>
      <c r="G2318" s="251">
        <v>579458</v>
      </c>
      <c r="H2318" s="251">
        <v>4794707</v>
      </c>
      <c r="I2318" s="184" t="e">
        <f>VLOOKUP(LEFT(C2318,6),#REF!,3,0)</f>
        <v>#REF!</v>
      </c>
    </row>
    <row r="2319" spans="1:9" ht="13.2" x14ac:dyDescent="0.25">
      <c r="A2319" s="176">
        <f t="shared" si="39"/>
        <v>4829594.8887678972</v>
      </c>
      <c r="B2319" s="251" t="s">
        <v>1027</v>
      </c>
      <c r="C2319" s="257" t="s">
        <v>391</v>
      </c>
      <c r="D2319" s="251" t="s">
        <v>801</v>
      </c>
      <c r="E2319" s="251" t="s">
        <v>278</v>
      </c>
      <c r="F2319" s="251" t="s">
        <v>279</v>
      </c>
      <c r="G2319" s="251">
        <v>579458</v>
      </c>
      <c r="H2319" s="251">
        <v>4794707</v>
      </c>
      <c r="I2319" s="184" t="e">
        <f>VLOOKUP(LEFT(C2319,6),#REF!,3,0)</f>
        <v>#REF!</v>
      </c>
    </row>
    <row r="2320" spans="1:9" ht="13.2" x14ac:dyDescent="0.25">
      <c r="A2320" s="176">
        <f t="shared" si="39"/>
        <v>4829594.8887678972</v>
      </c>
      <c r="B2320" s="251" t="s">
        <v>1027</v>
      </c>
      <c r="C2320" s="257" t="s">
        <v>392</v>
      </c>
      <c r="D2320" s="251" t="s">
        <v>801</v>
      </c>
      <c r="E2320" s="251" t="s">
        <v>278</v>
      </c>
      <c r="F2320" s="251" t="s">
        <v>279</v>
      </c>
      <c r="G2320" s="251">
        <v>579458</v>
      </c>
      <c r="H2320" s="251">
        <v>4794707</v>
      </c>
      <c r="I2320" s="184" t="e">
        <f>VLOOKUP(LEFT(C2320,6),#REF!,3,0)</f>
        <v>#REF!</v>
      </c>
    </row>
    <row r="2321" spans="1:9" ht="13.2" x14ac:dyDescent="0.25">
      <c r="A2321" s="176">
        <f t="shared" si="39"/>
        <v>4829594.8887678972</v>
      </c>
      <c r="B2321" s="251" t="s">
        <v>1027</v>
      </c>
      <c r="C2321" s="257" t="s">
        <v>220</v>
      </c>
      <c r="D2321" s="251" t="s">
        <v>801</v>
      </c>
      <c r="E2321" s="251" t="s">
        <v>278</v>
      </c>
      <c r="F2321" s="251" t="s">
        <v>279</v>
      </c>
      <c r="G2321" s="251">
        <v>579458</v>
      </c>
      <c r="H2321" s="251">
        <v>4794707</v>
      </c>
      <c r="I2321" s="184" t="e">
        <f>VLOOKUP(LEFT(C2321,6),#REF!,3,0)</f>
        <v>#REF!</v>
      </c>
    </row>
    <row r="2322" spans="1:9" ht="13.2" x14ac:dyDescent="0.25">
      <c r="A2322" s="176">
        <f t="shared" si="39"/>
        <v>4829594.8887678972</v>
      </c>
      <c r="B2322" s="251" t="s">
        <v>1027</v>
      </c>
      <c r="C2322" s="257" t="s">
        <v>221</v>
      </c>
      <c r="D2322" s="251" t="s">
        <v>801</v>
      </c>
      <c r="E2322" s="251" t="s">
        <v>278</v>
      </c>
      <c r="F2322" s="251" t="s">
        <v>279</v>
      </c>
      <c r="G2322" s="251">
        <v>579458</v>
      </c>
      <c r="H2322" s="251">
        <v>4794707</v>
      </c>
      <c r="I2322" s="184" t="e">
        <f>VLOOKUP(LEFT(C2322,6),#REF!,3,0)</f>
        <v>#REF!</v>
      </c>
    </row>
    <row r="2323" spans="1:9" ht="13.2" x14ac:dyDescent="0.25">
      <c r="A2323" s="176">
        <f t="shared" si="39"/>
        <v>4829594.8887678972</v>
      </c>
      <c r="B2323" s="251" t="s">
        <v>1027</v>
      </c>
      <c r="C2323" s="257" t="s">
        <v>222</v>
      </c>
      <c r="D2323" s="251" t="s">
        <v>801</v>
      </c>
      <c r="E2323" s="251" t="s">
        <v>278</v>
      </c>
      <c r="F2323" s="251" t="s">
        <v>279</v>
      </c>
      <c r="G2323" s="251">
        <v>579458</v>
      </c>
      <c r="H2323" s="251">
        <v>4794707</v>
      </c>
      <c r="I2323" s="184" t="e">
        <f>VLOOKUP(LEFT(C2323,6),#REF!,3,0)</f>
        <v>#REF!</v>
      </c>
    </row>
    <row r="2324" spans="1:9" ht="13.2" x14ac:dyDescent="0.25">
      <c r="A2324" s="176">
        <f t="shared" si="39"/>
        <v>4829594.8887678972</v>
      </c>
      <c r="B2324" s="251" t="s">
        <v>1027</v>
      </c>
      <c r="C2324" s="257" t="s">
        <v>223</v>
      </c>
      <c r="D2324" s="251" t="s">
        <v>801</v>
      </c>
      <c r="E2324" s="251" t="s">
        <v>278</v>
      </c>
      <c r="F2324" s="251" t="s">
        <v>279</v>
      </c>
      <c r="G2324" s="251">
        <v>579458</v>
      </c>
      <c r="H2324" s="251">
        <v>4794707</v>
      </c>
      <c r="I2324" s="184" t="e">
        <f>VLOOKUP(LEFT(C2324,6),#REF!,3,0)</f>
        <v>#REF!</v>
      </c>
    </row>
    <row r="2325" spans="1:9" ht="13.2" x14ac:dyDescent="0.25">
      <c r="A2325" s="176">
        <f t="shared" si="39"/>
        <v>4829594.8887678972</v>
      </c>
      <c r="B2325" s="251" t="s">
        <v>1027</v>
      </c>
      <c r="C2325" s="257" t="s">
        <v>225</v>
      </c>
      <c r="D2325" s="251" t="s">
        <v>801</v>
      </c>
      <c r="E2325" s="251" t="s">
        <v>278</v>
      </c>
      <c r="F2325" s="251" t="s">
        <v>279</v>
      </c>
      <c r="G2325" s="251">
        <v>579458</v>
      </c>
      <c r="H2325" s="251">
        <v>4794707</v>
      </c>
      <c r="I2325" s="184" t="e">
        <f>VLOOKUP(LEFT(C2325,6),#REF!,3,0)</f>
        <v>#REF!</v>
      </c>
    </row>
    <row r="2326" spans="1:9" ht="13.2" x14ac:dyDescent="0.25">
      <c r="A2326" s="176">
        <f t="shared" si="39"/>
        <v>4829594.8887678972</v>
      </c>
      <c r="B2326" s="251" t="s">
        <v>1027</v>
      </c>
      <c r="C2326" s="257" t="s">
        <v>226</v>
      </c>
      <c r="D2326" s="251" t="s">
        <v>801</v>
      </c>
      <c r="E2326" s="251" t="s">
        <v>278</v>
      </c>
      <c r="F2326" s="251" t="s">
        <v>279</v>
      </c>
      <c r="G2326" s="251">
        <v>579458</v>
      </c>
      <c r="H2326" s="251">
        <v>4794707</v>
      </c>
      <c r="I2326" s="184" t="e">
        <f>VLOOKUP(LEFT(C2326,6),#REF!,3,0)</f>
        <v>#REF!</v>
      </c>
    </row>
    <row r="2327" spans="1:9" ht="13.2" x14ac:dyDescent="0.25">
      <c r="A2327" s="176">
        <f t="shared" si="39"/>
        <v>4829594.8887678972</v>
      </c>
      <c r="B2327" s="251" t="s">
        <v>1027</v>
      </c>
      <c r="C2327" s="257" t="s">
        <v>390</v>
      </c>
      <c r="D2327" s="251" t="s">
        <v>801</v>
      </c>
      <c r="E2327" s="251" t="s">
        <v>278</v>
      </c>
      <c r="F2327" s="251" t="s">
        <v>279</v>
      </c>
      <c r="G2327" s="251">
        <v>579458</v>
      </c>
      <c r="H2327" s="251">
        <v>4794707</v>
      </c>
      <c r="I2327" s="184" t="e">
        <f>VLOOKUP(LEFT(C2327,6),#REF!,3,0)</f>
        <v>#REF!</v>
      </c>
    </row>
    <row r="2328" spans="1:9" ht="13.2" x14ac:dyDescent="0.25">
      <c r="A2328" s="176">
        <f t="shared" si="39"/>
        <v>4829594.8887678972</v>
      </c>
      <c r="B2328" s="251" t="s">
        <v>1027</v>
      </c>
      <c r="C2328" s="257" t="s">
        <v>365</v>
      </c>
      <c r="D2328" s="251" t="s">
        <v>801</v>
      </c>
      <c r="E2328" s="251" t="s">
        <v>278</v>
      </c>
      <c r="F2328" s="251" t="s">
        <v>279</v>
      </c>
      <c r="G2328" s="251">
        <v>579458</v>
      </c>
      <c r="H2328" s="251">
        <v>4794707</v>
      </c>
      <c r="I2328" s="184" t="e">
        <f>VLOOKUP(LEFT(C2328,6),#REF!,3,0)</f>
        <v>#REF!</v>
      </c>
    </row>
    <row r="2329" spans="1:9" ht="13.2" x14ac:dyDescent="0.25">
      <c r="A2329" s="176">
        <f t="shared" si="39"/>
        <v>4829594.8887678972</v>
      </c>
      <c r="B2329" s="251" t="s">
        <v>1027</v>
      </c>
      <c r="C2329" s="257" t="s">
        <v>366</v>
      </c>
      <c r="D2329" s="251" t="s">
        <v>801</v>
      </c>
      <c r="E2329" s="251" t="s">
        <v>278</v>
      </c>
      <c r="F2329" s="251" t="s">
        <v>279</v>
      </c>
      <c r="G2329" s="251">
        <v>579458</v>
      </c>
      <c r="H2329" s="251">
        <v>4794707</v>
      </c>
      <c r="I2329" s="184" t="e">
        <f>VLOOKUP(LEFT(C2329,6),#REF!,3,0)</f>
        <v>#REF!</v>
      </c>
    </row>
    <row r="2330" spans="1:9" ht="13.2" x14ac:dyDescent="0.25">
      <c r="A2330" s="176">
        <f t="shared" si="39"/>
        <v>4829594.8887678972</v>
      </c>
      <c r="B2330" s="251" t="s">
        <v>1027</v>
      </c>
      <c r="C2330" s="257" t="s">
        <v>380</v>
      </c>
      <c r="D2330" s="251" t="s">
        <v>801</v>
      </c>
      <c r="E2330" s="251" t="s">
        <v>278</v>
      </c>
      <c r="F2330" s="251" t="s">
        <v>279</v>
      </c>
      <c r="G2330" s="251">
        <v>579458</v>
      </c>
      <c r="H2330" s="251">
        <v>4794707</v>
      </c>
      <c r="I2330" s="184" t="e">
        <f>VLOOKUP(LEFT(C2330,6),#REF!,3,0)</f>
        <v>#REF!</v>
      </c>
    </row>
    <row r="2331" spans="1:9" ht="13.2" x14ac:dyDescent="0.25">
      <c r="A2331" s="176">
        <f t="shared" si="39"/>
        <v>4829594.8887678972</v>
      </c>
      <c r="B2331" s="251" t="s">
        <v>1027</v>
      </c>
      <c r="C2331" s="257" t="s">
        <v>381</v>
      </c>
      <c r="D2331" s="251" t="s">
        <v>801</v>
      </c>
      <c r="E2331" s="251" t="s">
        <v>278</v>
      </c>
      <c r="F2331" s="251" t="s">
        <v>279</v>
      </c>
      <c r="G2331" s="251">
        <v>579458</v>
      </c>
      <c r="H2331" s="251">
        <v>4794707</v>
      </c>
      <c r="I2331" s="184" t="e">
        <f>VLOOKUP(LEFT(C2331,6),#REF!,3,0)</f>
        <v>#REF!</v>
      </c>
    </row>
    <row r="2332" spans="1:9" ht="13.2" x14ac:dyDescent="0.25">
      <c r="A2332" s="176">
        <f t="shared" si="39"/>
        <v>4829594.8887678972</v>
      </c>
      <c r="B2332" s="251" t="s">
        <v>1027</v>
      </c>
      <c r="C2332" s="257" t="s">
        <v>367</v>
      </c>
      <c r="D2332" s="251" t="s">
        <v>801</v>
      </c>
      <c r="E2332" s="251" t="s">
        <v>278</v>
      </c>
      <c r="F2332" s="251" t="s">
        <v>279</v>
      </c>
      <c r="G2332" s="251">
        <v>579458</v>
      </c>
      <c r="H2332" s="251">
        <v>4794707</v>
      </c>
      <c r="I2332" s="184" t="e">
        <f>VLOOKUP(LEFT(C2332,6),#REF!,3,0)</f>
        <v>#REF!</v>
      </c>
    </row>
    <row r="2333" spans="1:9" ht="13.2" x14ac:dyDescent="0.25">
      <c r="A2333" s="176">
        <f t="shared" si="39"/>
        <v>4821520.8156909375</v>
      </c>
      <c r="B2333" s="251" t="s">
        <v>1028</v>
      </c>
      <c r="C2333" s="257" t="s">
        <v>417</v>
      </c>
      <c r="D2333" s="251" t="s">
        <v>802</v>
      </c>
      <c r="E2333" s="251" t="s">
        <v>803</v>
      </c>
      <c r="F2333" s="251" t="s">
        <v>279</v>
      </c>
      <c r="G2333" s="251">
        <v>580515</v>
      </c>
      <c r="H2333" s="251">
        <v>4786446</v>
      </c>
      <c r="I2333" s="184" t="e">
        <f>VLOOKUP(LEFT(C2333,6),#REF!,3,0)</f>
        <v>#REF!</v>
      </c>
    </row>
    <row r="2334" spans="1:9" ht="13.2" x14ac:dyDescent="0.25">
      <c r="A2334" s="176">
        <f t="shared" si="39"/>
        <v>4821520.8156909375</v>
      </c>
      <c r="B2334" s="251" t="s">
        <v>1028</v>
      </c>
      <c r="C2334" s="257" t="s">
        <v>360</v>
      </c>
      <c r="D2334" s="251" t="s">
        <v>802</v>
      </c>
      <c r="E2334" s="251" t="s">
        <v>803</v>
      </c>
      <c r="F2334" s="251" t="s">
        <v>279</v>
      </c>
      <c r="G2334" s="251">
        <v>580515</v>
      </c>
      <c r="H2334" s="251">
        <v>4786446</v>
      </c>
      <c r="I2334" s="184" t="e">
        <f>VLOOKUP(LEFT(C2334,6),#REF!,3,0)</f>
        <v>#REF!</v>
      </c>
    </row>
    <row r="2335" spans="1:9" ht="13.2" x14ac:dyDescent="0.25">
      <c r="A2335" s="176">
        <f t="shared" si="39"/>
        <v>4821520.8156909375</v>
      </c>
      <c r="B2335" s="251" t="s">
        <v>1028</v>
      </c>
      <c r="C2335" s="257" t="s">
        <v>433</v>
      </c>
      <c r="D2335" s="251" t="s">
        <v>802</v>
      </c>
      <c r="E2335" s="251" t="s">
        <v>803</v>
      </c>
      <c r="F2335" s="251" t="s">
        <v>279</v>
      </c>
      <c r="G2335" s="251">
        <v>580515</v>
      </c>
      <c r="H2335" s="251">
        <v>4786446</v>
      </c>
      <c r="I2335" s="184" t="e">
        <f>VLOOKUP(LEFT(C2335,6),#REF!,3,0)</f>
        <v>#REF!</v>
      </c>
    </row>
    <row r="2336" spans="1:9" ht="13.2" x14ac:dyDescent="0.25">
      <c r="A2336" s="176">
        <f t="shared" si="39"/>
        <v>4821520.8156909375</v>
      </c>
      <c r="B2336" s="251" t="s">
        <v>1028</v>
      </c>
      <c r="C2336" s="257" t="s">
        <v>364</v>
      </c>
      <c r="D2336" s="251" t="s">
        <v>802</v>
      </c>
      <c r="E2336" s="251" t="s">
        <v>803</v>
      </c>
      <c r="F2336" s="251" t="s">
        <v>279</v>
      </c>
      <c r="G2336" s="251">
        <v>580515</v>
      </c>
      <c r="H2336" s="251">
        <v>4786446</v>
      </c>
      <c r="I2336" s="184" t="e">
        <f>VLOOKUP(LEFT(C2336,6),#REF!,3,0)</f>
        <v>#REF!</v>
      </c>
    </row>
    <row r="2337" spans="1:9" ht="13.2" x14ac:dyDescent="0.25">
      <c r="A2337" s="176">
        <f t="shared" si="39"/>
        <v>4821520.8156909375</v>
      </c>
      <c r="B2337" s="251" t="s">
        <v>1028</v>
      </c>
      <c r="C2337" s="257" t="s">
        <v>393</v>
      </c>
      <c r="D2337" s="251" t="s">
        <v>802</v>
      </c>
      <c r="E2337" s="251" t="s">
        <v>803</v>
      </c>
      <c r="F2337" s="251" t="s">
        <v>279</v>
      </c>
      <c r="G2337" s="251">
        <v>580515</v>
      </c>
      <c r="H2337" s="251">
        <v>4786446</v>
      </c>
      <c r="I2337" s="184" t="e">
        <f>VLOOKUP(LEFT(C2337,6),#REF!,3,0)</f>
        <v>#REF!</v>
      </c>
    </row>
    <row r="2338" spans="1:9" ht="13.2" x14ac:dyDescent="0.25">
      <c r="A2338" s="176">
        <f t="shared" si="39"/>
        <v>4821520.8156909375</v>
      </c>
      <c r="B2338" s="251" t="s">
        <v>1028</v>
      </c>
      <c r="C2338" s="257" t="s">
        <v>394</v>
      </c>
      <c r="D2338" s="251" t="s">
        <v>802</v>
      </c>
      <c r="E2338" s="251" t="s">
        <v>803</v>
      </c>
      <c r="F2338" s="251" t="s">
        <v>279</v>
      </c>
      <c r="G2338" s="251">
        <v>580515</v>
      </c>
      <c r="H2338" s="251">
        <v>4786446</v>
      </c>
      <c r="I2338" s="184" t="e">
        <f>VLOOKUP(LEFT(C2338,6),#REF!,3,0)</f>
        <v>#REF!</v>
      </c>
    </row>
    <row r="2339" spans="1:9" ht="13.2" x14ac:dyDescent="0.25">
      <c r="A2339" s="176">
        <f t="shared" si="39"/>
        <v>4821520.8156909375</v>
      </c>
      <c r="B2339" s="251" t="s">
        <v>1028</v>
      </c>
      <c r="C2339" s="257" t="s">
        <v>220</v>
      </c>
      <c r="D2339" s="251" t="s">
        <v>802</v>
      </c>
      <c r="E2339" s="251" t="s">
        <v>803</v>
      </c>
      <c r="F2339" s="251" t="s">
        <v>279</v>
      </c>
      <c r="G2339" s="251">
        <v>580515</v>
      </c>
      <c r="H2339" s="251">
        <v>4786446</v>
      </c>
      <c r="I2339" s="184" t="e">
        <f>VLOOKUP(LEFT(C2339,6),#REF!,3,0)</f>
        <v>#REF!</v>
      </c>
    </row>
    <row r="2340" spans="1:9" ht="13.2" x14ac:dyDescent="0.25">
      <c r="A2340" s="176">
        <f t="shared" si="39"/>
        <v>4821520.8156909375</v>
      </c>
      <c r="B2340" s="251" t="s">
        <v>1028</v>
      </c>
      <c r="C2340" s="257" t="s">
        <v>221</v>
      </c>
      <c r="D2340" s="251" t="s">
        <v>802</v>
      </c>
      <c r="E2340" s="251" t="s">
        <v>803</v>
      </c>
      <c r="F2340" s="251" t="s">
        <v>279</v>
      </c>
      <c r="G2340" s="251">
        <v>580515</v>
      </c>
      <c r="H2340" s="251">
        <v>4786446</v>
      </c>
      <c r="I2340" s="184" t="e">
        <f>VLOOKUP(LEFT(C2340,6),#REF!,3,0)</f>
        <v>#REF!</v>
      </c>
    </row>
    <row r="2341" spans="1:9" ht="13.2" x14ac:dyDescent="0.25">
      <c r="A2341" s="176">
        <f t="shared" si="39"/>
        <v>4821520.8156909375</v>
      </c>
      <c r="B2341" s="251" t="s">
        <v>1028</v>
      </c>
      <c r="C2341" s="257" t="s">
        <v>222</v>
      </c>
      <c r="D2341" s="251" t="s">
        <v>802</v>
      </c>
      <c r="E2341" s="251" t="s">
        <v>803</v>
      </c>
      <c r="F2341" s="251" t="s">
        <v>279</v>
      </c>
      <c r="G2341" s="251">
        <v>580515</v>
      </c>
      <c r="H2341" s="251">
        <v>4786446</v>
      </c>
      <c r="I2341" s="184" t="e">
        <f>VLOOKUP(LEFT(C2341,6),#REF!,3,0)</f>
        <v>#REF!</v>
      </c>
    </row>
    <row r="2342" spans="1:9" ht="13.2" x14ac:dyDescent="0.25">
      <c r="A2342" s="176">
        <f t="shared" si="39"/>
        <v>4821520.8156909375</v>
      </c>
      <c r="B2342" s="251" t="s">
        <v>1028</v>
      </c>
      <c r="C2342" s="257" t="s">
        <v>223</v>
      </c>
      <c r="D2342" s="251" t="s">
        <v>802</v>
      </c>
      <c r="E2342" s="251" t="s">
        <v>803</v>
      </c>
      <c r="F2342" s="251" t="s">
        <v>279</v>
      </c>
      <c r="G2342" s="251">
        <v>580515</v>
      </c>
      <c r="H2342" s="251">
        <v>4786446</v>
      </c>
      <c r="I2342" s="184" t="e">
        <f>VLOOKUP(LEFT(C2342,6),#REF!,3,0)</f>
        <v>#REF!</v>
      </c>
    </row>
    <row r="2343" spans="1:9" ht="13.2" x14ac:dyDescent="0.25">
      <c r="A2343" s="176">
        <f t="shared" si="39"/>
        <v>4821520.8156909375</v>
      </c>
      <c r="B2343" s="251" t="s">
        <v>1028</v>
      </c>
      <c r="C2343" s="257" t="s">
        <v>224</v>
      </c>
      <c r="D2343" s="251" t="s">
        <v>802</v>
      </c>
      <c r="E2343" s="251" t="s">
        <v>803</v>
      </c>
      <c r="F2343" s="251" t="s">
        <v>279</v>
      </c>
      <c r="G2343" s="251">
        <v>580515</v>
      </c>
      <c r="H2343" s="251">
        <v>4786446</v>
      </c>
      <c r="I2343" s="184" t="e">
        <f>VLOOKUP(LEFT(C2343,6),#REF!,3,0)</f>
        <v>#REF!</v>
      </c>
    </row>
    <row r="2344" spans="1:9" ht="13.2" x14ac:dyDescent="0.25">
      <c r="A2344" s="176">
        <f t="shared" si="39"/>
        <v>4821520.8156909375</v>
      </c>
      <c r="B2344" s="251" t="s">
        <v>1028</v>
      </c>
      <c r="C2344" s="257" t="s">
        <v>225</v>
      </c>
      <c r="D2344" s="251" t="s">
        <v>802</v>
      </c>
      <c r="E2344" s="251" t="s">
        <v>803</v>
      </c>
      <c r="F2344" s="251" t="s">
        <v>279</v>
      </c>
      <c r="G2344" s="251">
        <v>580515</v>
      </c>
      <c r="H2344" s="251">
        <v>4786446</v>
      </c>
      <c r="I2344" s="184" t="e">
        <f>VLOOKUP(LEFT(C2344,6),#REF!,3,0)</f>
        <v>#REF!</v>
      </c>
    </row>
    <row r="2345" spans="1:9" ht="13.2" x14ac:dyDescent="0.25">
      <c r="A2345" s="176">
        <f t="shared" si="39"/>
        <v>4821520.8156909375</v>
      </c>
      <c r="B2345" s="251" t="s">
        <v>1028</v>
      </c>
      <c r="C2345" s="257" t="s">
        <v>226</v>
      </c>
      <c r="D2345" s="251" t="s">
        <v>802</v>
      </c>
      <c r="E2345" s="251" t="s">
        <v>803</v>
      </c>
      <c r="F2345" s="251" t="s">
        <v>279</v>
      </c>
      <c r="G2345" s="251">
        <v>580515</v>
      </c>
      <c r="H2345" s="251">
        <v>4786446</v>
      </c>
      <c r="I2345" s="184" t="e">
        <f>VLOOKUP(LEFT(C2345,6),#REF!,3,0)</f>
        <v>#REF!</v>
      </c>
    </row>
    <row r="2346" spans="1:9" ht="13.2" x14ac:dyDescent="0.25">
      <c r="A2346" s="176">
        <f t="shared" si="39"/>
        <v>4821520.8156909375</v>
      </c>
      <c r="B2346" s="251" t="s">
        <v>1028</v>
      </c>
      <c r="C2346" s="257" t="s">
        <v>390</v>
      </c>
      <c r="D2346" s="251" t="s">
        <v>802</v>
      </c>
      <c r="E2346" s="251" t="s">
        <v>803</v>
      </c>
      <c r="F2346" s="251" t="s">
        <v>279</v>
      </c>
      <c r="G2346" s="251">
        <v>580515</v>
      </c>
      <c r="H2346" s="251">
        <v>4786446</v>
      </c>
      <c r="I2346" s="184" t="e">
        <f>VLOOKUP(LEFT(C2346,6),#REF!,3,0)</f>
        <v>#REF!</v>
      </c>
    </row>
    <row r="2347" spans="1:9" ht="13.2" x14ac:dyDescent="0.25">
      <c r="A2347" s="176">
        <f t="shared" si="39"/>
        <v>4821520.8156909375</v>
      </c>
      <c r="B2347" s="251" t="s">
        <v>1028</v>
      </c>
      <c r="C2347" s="257" t="s">
        <v>380</v>
      </c>
      <c r="D2347" s="251" t="s">
        <v>802</v>
      </c>
      <c r="E2347" s="251" t="s">
        <v>803</v>
      </c>
      <c r="F2347" s="251" t="s">
        <v>279</v>
      </c>
      <c r="G2347" s="251">
        <v>580515</v>
      </c>
      <c r="H2347" s="251">
        <v>4786446</v>
      </c>
      <c r="I2347" s="184" t="e">
        <f>VLOOKUP(LEFT(C2347,6),#REF!,3,0)</f>
        <v>#REF!</v>
      </c>
    </row>
    <row r="2348" spans="1:9" ht="13.2" x14ac:dyDescent="0.25">
      <c r="A2348" s="176">
        <f t="shared" si="39"/>
        <v>4821520.8156909375</v>
      </c>
      <c r="B2348" s="251" t="s">
        <v>1028</v>
      </c>
      <c r="C2348" s="257" t="s">
        <v>381</v>
      </c>
      <c r="D2348" s="251" t="s">
        <v>802</v>
      </c>
      <c r="E2348" s="251" t="s">
        <v>803</v>
      </c>
      <c r="F2348" s="251" t="s">
        <v>279</v>
      </c>
      <c r="G2348" s="251">
        <v>580515</v>
      </c>
      <c r="H2348" s="251">
        <v>4786446</v>
      </c>
      <c r="I2348" s="184" t="e">
        <f>VLOOKUP(LEFT(C2348,6),#REF!,3,0)</f>
        <v>#REF!</v>
      </c>
    </row>
    <row r="2349" spans="1:9" ht="13.2" x14ac:dyDescent="0.25">
      <c r="A2349" s="176">
        <f t="shared" si="39"/>
        <v>4821520.8156909375</v>
      </c>
      <c r="B2349" s="251" t="s">
        <v>1028</v>
      </c>
      <c r="C2349" s="257" t="s">
        <v>367</v>
      </c>
      <c r="D2349" s="251" t="s">
        <v>802</v>
      </c>
      <c r="E2349" s="251" t="s">
        <v>803</v>
      </c>
      <c r="F2349" s="251" t="s">
        <v>279</v>
      </c>
      <c r="G2349" s="251">
        <v>580515</v>
      </c>
      <c r="H2349" s="251">
        <v>4786446</v>
      </c>
      <c r="I2349" s="184" t="e">
        <f>VLOOKUP(LEFT(C2349,6),#REF!,3,0)</f>
        <v>#REF!</v>
      </c>
    </row>
    <row r="2350" spans="1:9" ht="13.2" x14ac:dyDescent="0.25">
      <c r="A2350" s="176">
        <f t="shared" si="39"/>
        <v>4830518.6887592105</v>
      </c>
      <c r="B2350" s="251" t="s">
        <v>1029</v>
      </c>
      <c r="C2350" s="257" t="s">
        <v>360</v>
      </c>
      <c r="D2350" s="251" t="s">
        <v>804</v>
      </c>
      <c r="E2350" s="251" t="s">
        <v>278</v>
      </c>
      <c r="F2350" s="251" t="s">
        <v>279</v>
      </c>
      <c r="G2350" s="251">
        <v>585726</v>
      </c>
      <c r="H2350" s="251">
        <v>4794876</v>
      </c>
      <c r="I2350" s="184" t="e">
        <f>VLOOKUP(LEFT(C2350,6),#REF!,3,0)</f>
        <v>#REF!</v>
      </c>
    </row>
    <row r="2351" spans="1:9" ht="13.2" x14ac:dyDescent="0.25">
      <c r="A2351" s="176">
        <f t="shared" si="39"/>
        <v>4830518.6887592105</v>
      </c>
      <c r="B2351" s="251" t="s">
        <v>1029</v>
      </c>
      <c r="C2351" s="257" t="s">
        <v>432</v>
      </c>
      <c r="D2351" s="251" t="s">
        <v>804</v>
      </c>
      <c r="E2351" s="251" t="s">
        <v>278</v>
      </c>
      <c r="F2351" s="251" t="s">
        <v>279</v>
      </c>
      <c r="G2351" s="251">
        <v>585726</v>
      </c>
      <c r="H2351" s="251">
        <v>4794876</v>
      </c>
      <c r="I2351" s="184" t="e">
        <f>VLOOKUP(LEFT(C2351,6),#REF!,3,0)</f>
        <v>#REF!</v>
      </c>
    </row>
    <row r="2352" spans="1:9" ht="13.2" x14ac:dyDescent="0.25">
      <c r="A2352" s="176">
        <f t="shared" si="39"/>
        <v>4830518.6887592105</v>
      </c>
      <c r="B2352" s="251" t="s">
        <v>1029</v>
      </c>
      <c r="C2352" s="257" t="s">
        <v>433</v>
      </c>
      <c r="D2352" s="251" t="s">
        <v>804</v>
      </c>
      <c r="E2352" s="251" t="s">
        <v>278</v>
      </c>
      <c r="F2352" s="251" t="s">
        <v>279</v>
      </c>
      <c r="G2352" s="251">
        <v>585726</v>
      </c>
      <c r="H2352" s="251">
        <v>4794876</v>
      </c>
      <c r="I2352" s="184" t="e">
        <f>VLOOKUP(LEFT(C2352,6),#REF!,3,0)</f>
        <v>#REF!</v>
      </c>
    </row>
    <row r="2353" spans="1:9" ht="13.2" x14ac:dyDescent="0.25">
      <c r="A2353" s="176">
        <f t="shared" si="39"/>
        <v>4830518.6887592105</v>
      </c>
      <c r="B2353" s="251" t="s">
        <v>1029</v>
      </c>
      <c r="C2353" s="257" t="s">
        <v>434</v>
      </c>
      <c r="D2353" s="251" t="s">
        <v>804</v>
      </c>
      <c r="E2353" s="251" t="s">
        <v>278</v>
      </c>
      <c r="F2353" s="251" t="s">
        <v>279</v>
      </c>
      <c r="G2353" s="251">
        <v>585726</v>
      </c>
      <c r="H2353" s="251">
        <v>4794876</v>
      </c>
      <c r="I2353" s="184" t="e">
        <f>VLOOKUP(LEFT(C2353,6),#REF!,3,0)</f>
        <v>#REF!</v>
      </c>
    </row>
    <row r="2354" spans="1:9" ht="13.2" x14ac:dyDescent="0.25">
      <c r="A2354" s="176">
        <f t="shared" si="39"/>
        <v>4830518.6887592105</v>
      </c>
      <c r="B2354" s="251" t="s">
        <v>1029</v>
      </c>
      <c r="C2354" s="257" t="s">
        <v>220</v>
      </c>
      <c r="D2354" s="251" t="s">
        <v>804</v>
      </c>
      <c r="E2354" s="251" t="s">
        <v>278</v>
      </c>
      <c r="F2354" s="251" t="s">
        <v>279</v>
      </c>
      <c r="G2354" s="251">
        <v>585726</v>
      </c>
      <c r="H2354" s="251">
        <v>4794876</v>
      </c>
      <c r="I2354" s="184" t="e">
        <f>VLOOKUP(LEFT(C2354,6),#REF!,3,0)</f>
        <v>#REF!</v>
      </c>
    </row>
    <row r="2355" spans="1:9" ht="13.2" x14ac:dyDescent="0.25">
      <c r="A2355" s="176">
        <f t="shared" si="39"/>
        <v>4830518.6887592105</v>
      </c>
      <c r="B2355" s="251" t="s">
        <v>1029</v>
      </c>
      <c r="C2355" s="257" t="s">
        <v>221</v>
      </c>
      <c r="D2355" s="251" t="s">
        <v>804</v>
      </c>
      <c r="E2355" s="251" t="s">
        <v>278</v>
      </c>
      <c r="F2355" s="251" t="s">
        <v>279</v>
      </c>
      <c r="G2355" s="251">
        <v>585726</v>
      </c>
      <c r="H2355" s="251">
        <v>4794876</v>
      </c>
      <c r="I2355" s="184" t="e">
        <f>VLOOKUP(LEFT(C2355,6),#REF!,3,0)</f>
        <v>#REF!</v>
      </c>
    </row>
    <row r="2356" spans="1:9" ht="13.2" x14ac:dyDescent="0.25">
      <c r="A2356" s="176">
        <f t="shared" si="39"/>
        <v>4830518.6887592105</v>
      </c>
      <c r="B2356" s="251" t="s">
        <v>1029</v>
      </c>
      <c r="C2356" s="257" t="s">
        <v>222</v>
      </c>
      <c r="D2356" s="251" t="s">
        <v>804</v>
      </c>
      <c r="E2356" s="251" t="s">
        <v>278</v>
      </c>
      <c r="F2356" s="251" t="s">
        <v>279</v>
      </c>
      <c r="G2356" s="251">
        <v>585726</v>
      </c>
      <c r="H2356" s="251">
        <v>4794876</v>
      </c>
      <c r="I2356" s="184" t="e">
        <f>VLOOKUP(LEFT(C2356,6),#REF!,3,0)</f>
        <v>#REF!</v>
      </c>
    </row>
    <row r="2357" spans="1:9" ht="13.2" x14ac:dyDescent="0.25">
      <c r="A2357" s="176">
        <f t="shared" si="39"/>
        <v>4830518.6887592105</v>
      </c>
      <c r="B2357" s="251" t="s">
        <v>1029</v>
      </c>
      <c r="C2357" s="257" t="s">
        <v>223</v>
      </c>
      <c r="D2357" s="251" t="s">
        <v>804</v>
      </c>
      <c r="E2357" s="251" t="s">
        <v>278</v>
      </c>
      <c r="F2357" s="251" t="s">
        <v>279</v>
      </c>
      <c r="G2357" s="251">
        <v>585726</v>
      </c>
      <c r="H2357" s="251">
        <v>4794876</v>
      </c>
      <c r="I2357" s="184" t="e">
        <f>VLOOKUP(LEFT(C2357,6),#REF!,3,0)</f>
        <v>#REF!</v>
      </c>
    </row>
    <row r="2358" spans="1:9" ht="13.2" x14ac:dyDescent="0.25">
      <c r="A2358" s="176">
        <f t="shared" si="39"/>
        <v>4830518.6887592105</v>
      </c>
      <c r="B2358" s="251" t="s">
        <v>1029</v>
      </c>
      <c r="C2358" s="257" t="s">
        <v>224</v>
      </c>
      <c r="D2358" s="251" t="s">
        <v>804</v>
      </c>
      <c r="E2358" s="251" t="s">
        <v>278</v>
      </c>
      <c r="F2358" s="251" t="s">
        <v>279</v>
      </c>
      <c r="G2358" s="251">
        <v>585726</v>
      </c>
      <c r="H2358" s="251">
        <v>4794876</v>
      </c>
      <c r="I2358" s="184" t="e">
        <f>VLOOKUP(LEFT(C2358,6),#REF!,3,0)</f>
        <v>#REF!</v>
      </c>
    </row>
    <row r="2359" spans="1:9" ht="13.2" x14ac:dyDescent="0.25">
      <c r="A2359" s="176">
        <f t="shared" si="39"/>
        <v>4830518.6887592105</v>
      </c>
      <c r="B2359" s="251" t="s">
        <v>1029</v>
      </c>
      <c r="C2359" s="257" t="s">
        <v>225</v>
      </c>
      <c r="D2359" s="251" t="s">
        <v>804</v>
      </c>
      <c r="E2359" s="251" t="s">
        <v>278</v>
      </c>
      <c r="F2359" s="251" t="s">
        <v>279</v>
      </c>
      <c r="G2359" s="251">
        <v>585726</v>
      </c>
      <c r="H2359" s="251">
        <v>4794876</v>
      </c>
      <c r="I2359" s="184" t="e">
        <f>VLOOKUP(LEFT(C2359,6),#REF!,3,0)</f>
        <v>#REF!</v>
      </c>
    </row>
    <row r="2360" spans="1:9" ht="13.2" x14ac:dyDescent="0.25">
      <c r="A2360" s="176">
        <f t="shared" si="39"/>
        <v>4830518.6887592105</v>
      </c>
      <c r="B2360" s="251" t="s">
        <v>1029</v>
      </c>
      <c r="C2360" s="257" t="s">
        <v>226</v>
      </c>
      <c r="D2360" s="251" t="s">
        <v>804</v>
      </c>
      <c r="E2360" s="251" t="s">
        <v>278</v>
      </c>
      <c r="F2360" s="251" t="s">
        <v>279</v>
      </c>
      <c r="G2360" s="251">
        <v>585726</v>
      </c>
      <c r="H2360" s="251">
        <v>4794876</v>
      </c>
      <c r="I2360" s="184" t="e">
        <f>VLOOKUP(LEFT(C2360,6),#REF!,3,0)</f>
        <v>#REF!</v>
      </c>
    </row>
    <row r="2361" spans="1:9" ht="13.2" x14ac:dyDescent="0.25">
      <c r="A2361" s="176">
        <f t="shared" si="39"/>
        <v>4830518.6887592105</v>
      </c>
      <c r="B2361" s="251" t="s">
        <v>1029</v>
      </c>
      <c r="C2361" s="257" t="s">
        <v>390</v>
      </c>
      <c r="D2361" s="251" t="s">
        <v>804</v>
      </c>
      <c r="E2361" s="251" t="s">
        <v>278</v>
      </c>
      <c r="F2361" s="251" t="s">
        <v>279</v>
      </c>
      <c r="G2361" s="251">
        <v>585726</v>
      </c>
      <c r="H2361" s="251">
        <v>4794876</v>
      </c>
      <c r="I2361" s="184" t="e">
        <f>VLOOKUP(LEFT(C2361,6),#REF!,3,0)</f>
        <v>#REF!</v>
      </c>
    </row>
    <row r="2362" spans="1:9" ht="13.2" x14ac:dyDescent="0.25">
      <c r="A2362" s="176">
        <f t="shared" si="39"/>
        <v>4830698.1800200474</v>
      </c>
      <c r="B2362" s="251" t="s">
        <v>1030</v>
      </c>
      <c r="C2362" s="257" t="s">
        <v>360</v>
      </c>
      <c r="D2362" s="251" t="s">
        <v>805</v>
      </c>
      <c r="E2362" s="251" t="s">
        <v>806</v>
      </c>
      <c r="F2362" s="251" t="s">
        <v>279</v>
      </c>
      <c r="G2362" s="251">
        <v>590632</v>
      </c>
      <c r="H2362" s="251">
        <v>4794455</v>
      </c>
      <c r="I2362" s="184" t="e">
        <f>VLOOKUP(LEFT(C2362,6),#REF!,3,0)</f>
        <v>#REF!</v>
      </c>
    </row>
    <row r="2363" spans="1:9" ht="13.2" x14ac:dyDescent="0.25">
      <c r="A2363" s="176">
        <f t="shared" si="39"/>
        <v>4830698.1800200474</v>
      </c>
      <c r="B2363" s="251" t="s">
        <v>1030</v>
      </c>
      <c r="C2363" s="257" t="s">
        <v>432</v>
      </c>
      <c r="D2363" s="251" t="s">
        <v>805</v>
      </c>
      <c r="E2363" s="251" t="s">
        <v>806</v>
      </c>
      <c r="F2363" s="251" t="s">
        <v>279</v>
      </c>
      <c r="G2363" s="251">
        <v>590632</v>
      </c>
      <c r="H2363" s="251">
        <v>4794455</v>
      </c>
      <c r="I2363" s="184" t="e">
        <f>VLOOKUP(LEFT(C2363,6),#REF!,3,0)</f>
        <v>#REF!</v>
      </c>
    </row>
    <row r="2364" spans="1:9" ht="13.2" x14ac:dyDescent="0.25">
      <c r="A2364" s="176">
        <f t="shared" si="39"/>
        <v>4830698.1800200474</v>
      </c>
      <c r="B2364" s="251" t="s">
        <v>1030</v>
      </c>
      <c r="C2364" s="257" t="s">
        <v>433</v>
      </c>
      <c r="D2364" s="251" t="s">
        <v>805</v>
      </c>
      <c r="E2364" s="251" t="s">
        <v>806</v>
      </c>
      <c r="F2364" s="251" t="s">
        <v>279</v>
      </c>
      <c r="G2364" s="251">
        <v>590632</v>
      </c>
      <c r="H2364" s="251">
        <v>4794455</v>
      </c>
      <c r="I2364" s="184" t="e">
        <f>VLOOKUP(LEFT(C2364,6),#REF!,3,0)</f>
        <v>#REF!</v>
      </c>
    </row>
    <row r="2365" spans="1:9" ht="13.2" x14ac:dyDescent="0.25">
      <c r="A2365" s="176">
        <f t="shared" si="39"/>
        <v>4830698.1800200474</v>
      </c>
      <c r="B2365" s="251" t="s">
        <v>1030</v>
      </c>
      <c r="C2365" s="257" t="s">
        <v>434</v>
      </c>
      <c r="D2365" s="251" t="s">
        <v>805</v>
      </c>
      <c r="E2365" s="251" t="s">
        <v>806</v>
      </c>
      <c r="F2365" s="251" t="s">
        <v>279</v>
      </c>
      <c r="G2365" s="251">
        <v>590632</v>
      </c>
      <c r="H2365" s="251">
        <v>4794455</v>
      </c>
      <c r="I2365" s="184" t="e">
        <f>VLOOKUP(LEFT(C2365,6),#REF!,3,0)</f>
        <v>#REF!</v>
      </c>
    </row>
    <row r="2366" spans="1:9" ht="13.2" x14ac:dyDescent="0.25">
      <c r="A2366" s="176">
        <f t="shared" si="39"/>
        <v>4830698.1800200474</v>
      </c>
      <c r="B2366" s="251" t="s">
        <v>1030</v>
      </c>
      <c r="C2366" s="257" t="s">
        <v>437</v>
      </c>
      <c r="D2366" s="251" t="s">
        <v>805</v>
      </c>
      <c r="E2366" s="251" t="s">
        <v>806</v>
      </c>
      <c r="F2366" s="251" t="s">
        <v>279</v>
      </c>
      <c r="G2366" s="251">
        <v>590632</v>
      </c>
      <c r="H2366" s="251">
        <v>4794455</v>
      </c>
      <c r="I2366" s="184" t="e">
        <f>VLOOKUP(LEFT(C2366,6),#REF!,3,0)</f>
        <v>#REF!</v>
      </c>
    </row>
    <row r="2367" spans="1:9" ht="13.2" x14ac:dyDescent="0.25">
      <c r="A2367" s="176">
        <f t="shared" si="39"/>
        <v>4830698.1800200474</v>
      </c>
      <c r="B2367" s="251" t="s">
        <v>1030</v>
      </c>
      <c r="C2367" s="257" t="s">
        <v>364</v>
      </c>
      <c r="D2367" s="251" t="s">
        <v>805</v>
      </c>
      <c r="E2367" s="251" t="s">
        <v>806</v>
      </c>
      <c r="F2367" s="251" t="s">
        <v>279</v>
      </c>
      <c r="G2367" s="251">
        <v>590632</v>
      </c>
      <c r="H2367" s="251">
        <v>4794455</v>
      </c>
      <c r="I2367" s="184" t="e">
        <f>VLOOKUP(LEFT(C2367,6),#REF!,3,0)</f>
        <v>#REF!</v>
      </c>
    </row>
    <row r="2368" spans="1:9" ht="13.2" x14ac:dyDescent="0.25">
      <c r="A2368" s="176">
        <f t="shared" ref="A2368:A2431" si="40">SQRT((G2368-G$2)^2+(H2368-H$2)^2)</f>
        <v>4830698.1800200474</v>
      </c>
      <c r="B2368" s="251" t="s">
        <v>1030</v>
      </c>
      <c r="C2368" s="257" t="s">
        <v>393</v>
      </c>
      <c r="D2368" s="251" t="s">
        <v>805</v>
      </c>
      <c r="E2368" s="251" t="s">
        <v>806</v>
      </c>
      <c r="F2368" s="251" t="s">
        <v>279</v>
      </c>
      <c r="G2368" s="251">
        <v>590632</v>
      </c>
      <c r="H2368" s="251">
        <v>4794455</v>
      </c>
      <c r="I2368" s="184" t="e">
        <f>VLOOKUP(LEFT(C2368,6),#REF!,3,0)</f>
        <v>#REF!</v>
      </c>
    </row>
    <row r="2369" spans="1:9" ht="13.2" x14ac:dyDescent="0.25">
      <c r="A2369" s="176">
        <f t="shared" si="40"/>
        <v>4830698.1800200474</v>
      </c>
      <c r="B2369" s="251" t="s">
        <v>1030</v>
      </c>
      <c r="C2369" s="257" t="s">
        <v>394</v>
      </c>
      <c r="D2369" s="251" t="s">
        <v>805</v>
      </c>
      <c r="E2369" s="251" t="s">
        <v>806</v>
      </c>
      <c r="F2369" s="251" t="s">
        <v>279</v>
      </c>
      <c r="G2369" s="251">
        <v>590632</v>
      </c>
      <c r="H2369" s="251">
        <v>4794455</v>
      </c>
      <c r="I2369" s="184" t="e">
        <f>VLOOKUP(LEFT(C2369,6),#REF!,3,0)</f>
        <v>#REF!</v>
      </c>
    </row>
    <row r="2370" spans="1:9" ht="13.2" x14ac:dyDescent="0.25">
      <c r="A2370" s="176">
        <f t="shared" si="40"/>
        <v>4830698.1800200474</v>
      </c>
      <c r="B2370" s="251" t="s">
        <v>1030</v>
      </c>
      <c r="C2370" s="257" t="s">
        <v>220</v>
      </c>
      <c r="D2370" s="251" t="s">
        <v>805</v>
      </c>
      <c r="E2370" s="251" t="s">
        <v>806</v>
      </c>
      <c r="F2370" s="251" t="s">
        <v>279</v>
      </c>
      <c r="G2370" s="251">
        <v>590632</v>
      </c>
      <c r="H2370" s="251">
        <v>4794455</v>
      </c>
      <c r="I2370" s="184" t="e">
        <f>VLOOKUP(LEFT(C2370,6),#REF!,3,0)</f>
        <v>#REF!</v>
      </c>
    </row>
    <row r="2371" spans="1:9" ht="13.2" x14ac:dyDescent="0.25">
      <c r="A2371" s="176">
        <f t="shared" si="40"/>
        <v>4830698.1800200474</v>
      </c>
      <c r="B2371" s="251" t="s">
        <v>1030</v>
      </c>
      <c r="C2371" s="257" t="s">
        <v>221</v>
      </c>
      <c r="D2371" s="251" t="s">
        <v>805</v>
      </c>
      <c r="E2371" s="251" t="s">
        <v>806</v>
      </c>
      <c r="F2371" s="251" t="s">
        <v>279</v>
      </c>
      <c r="G2371" s="251">
        <v>590632</v>
      </c>
      <c r="H2371" s="251">
        <v>4794455</v>
      </c>
      <c r="I2371" s="184" t="e">
        <f>VLOOKUP(LEFT(C2371,6),#REF!,3,0)</f>
        <v>#REF!</v>
      </c>
    </row>
    <row r="2372" spans="1:9" ht="13.2" x14ac:dyDescent="0.25">
      <c r="A2372" s="176">
        <f t="shared" si="40"/>
        <v>4830698.1800200474</v>
      </c>
      <c r="B2372" s="251" t="s">
        <v>1030</v>
      </c>
      <c r="C2372" s="257" t="s">
        <v>222</v>
      </c>
      <c r="D2372" s="251" t="s">
        <v>805</v>
      </c>
      <c r="E2372" s="251" t="s">
        <v>806</v>
      </c>
      <c r="F2372" s="251" t="s">
        <v>279</v>
      </c>
      <c r="G2372" s="251">
        <v>590632</v>
      </c>
      <c r="H2372" s="251">
        <v>4794455</v>
      </c>
      <c r="I2372" s="184" t="e">
        <f>VLOOKUP(LEFT(C2372,6),#REF!,3,0)</f>
        <v>#REF!</v>
      </c>
    </row>
    <row r="2373" spans="1:9" ht="13.2" x14ac:dyDescent="0.25">
      <c r="A2373" s="176">
        <f t="shared" si="40"/>
        <v>4830698.1800200474</v>
      </c>
      <c r="B2373" s="251" t="s">
        <v>1030</v>
      </c>
      <c r="C2373" s="257" t="s">
        <v>223</v>
      </c>
      <c r="D2373" s="251" t="s">
        <v>805</v>
      </c>
      <c r="E2373" s="251" t="s">
        <v>806</v>
      </c>
      <c r="F2373" s="251" t="s">
        <v>279</v>
      </c>
      <c r="G2373" s="251">
        <v>590632</v>
      </c>
      <c r="H2373" s="251">
        <v>4794455</v>
      </c>
      <c r="I2373" s="184" t="e">
        <f>VLOOKUP(LEFT(C2373,6),#REF!,3,0)</f>
        <v>#REF!</v>
      </c>
    </row>
    <row r="2374" spans="1:9" ht="13.2" x14ac:dyDescent="0.25">
      <c r="A2374" s="176">
        <f t="shared" si="40"/>
        <v>4830698.1800200474</v>
      </c>
      <c r="B2374" s="251" t="s">
        <v>1030</v>
      </c>
      <c r="C2374" s="257" t="s">
        <v>224</v>
      </c>
      <c r="D2374" s="251" t="s">
        <v>805</v>
      </c>
      <c r="E2374" s="251" t="s">
        <v>806</v>
      </c>
      <c r="F2374" s="251" t="s">
        <v>279</v>
      </c>
      <c r="G2374" s="251">
        <v>590632</v>
      </c>
      <c r="H2374" s="251">
        <v>4794455</v>
      </c>
      <c r="I2374" s="184" t="e">
        <f>VLOOKUP(LEFT(C2374,6),#REF!,3,0)</f>
        <v>#REF!</v>
      </c>
    </row>
    <row r="2375" spans="1:9" ht="13.2" x14ac:dyDescent="0.25">
      <c r="A2375" s="176">
        <f t="shared" si="40"/>
        <v>4830698.1800200474</v>
      </c>
      <c r="B2375" s="251" t="s">
        <v>1030</v>
      </c>
      <c r="C2375" s="257" t="s">
        <v>225</v>
      </c>
      <c r="D2375" s="251" t="s">
        <v>805</v>
      </c>
      <c r="E2375" s="251" t="s">
        <v>806</v>
      </c>
      <c r="F2375" s="251" t="s">
        <v>279</v>
      </c>
      <c r="G2375" s="251">
        <v>590632</v>
      </c>
      <c r="H2375" s="251">
        <v>4794455</v>
      </c>
      <c r="I2375" s="184" t="e">
        <f>VLOOKUP(LEFT(C2375,6),#REF!,3,0)</f>
        <v>#REF!</v>
      </c>
    </row>
    <row r="2376" spans="1:9" ht="13.2" x14ac:dyDescent="0.25">
      <c r="A2376" s="176">
        <f t="shared" si="40"/>
        <v>4830698.1800200474</v>
      </c>
      <c r="B2376" s="251" t="s">
        <v>1030</v>
      </c>
      <c r="C2376" s="257" t="s">
        <v>226</v>
      </c>
      <c r="D2376" s="251" t="s">
        <v>805</v>
      </c>
      <c r="E2376" s="251" t="s">
        <v>806</v>
      </c>
      <c r="F2376" s="251" t="s">
        <v>279</v>
      </c>
      <c r="G2376" s="251">
        <v>590632</v>
      </c>
      <c r="H2376" s="251">
        <v>4794455</v>
      </c>
      <c r="I2376" s="184" t="e">
        <f>VLOOKUP(LEFT(C2376,6),#REF!,3,0)</f>
        <v>#REF!</v>
      </c>
    </row>
    <row r="2377" spans="1:9" ht="13.2" x14ac:dyDescent="0.25">
      <c r="A2377" s="176">
        <f t="shared" si="40"/>
        <v>4830698.1800200474</v>
      </c>
      <c r="B2377" s="251" t="s">
        <v>1030</v>
      </c>
      <c r="C2377" s="257" t="s">
        <v>390</v>
      </c>
      <c r="D2377" s="251" t="s">
        <v>805</v>
      </c>
      <c r="E2377" s="251" t="s">
        <v>806</v>
      </c>
      <c r="F2377" s="251" t="s">
        <v>279</v>
      </c>
      <c r="G2377" s="251">
        <v>590632</v>
      </c>
      <c r="H2377" s="251">
        <v>4794455</v>
      </c>
      <c r="I2377" s="184" t="e">
        <f>VLOOKUP(LEFT(C2377,6),#REF!,3,0)</f>
        <v>#REF!</v>
      </c>
    </row>
    <row r="2378" spans="1:9" ht="13.2" x14ac:dyDescent="0.25">
      <c r="A2378" s="176">
        <f t="shared" si="40"/>
        <v>4830698.1800200474</v>
      </c>
      <c r="B2378" s="251" t="s">
        <v>1030</v>
      </c>
      <c r="C2378" s="257" t="s">
        <v>365</v>
      </c>
      <c r="D2378" s="251" t="s">
        <v>805</v>
      </c>
      <c r="E2378" s="251" t="s">
        <v>806</v>
      </c>
      <c r="F2378" s="251" t="s">
        <v>279</v>
      </c>
      <c r="G2378" s="251">
        <v>590632</v>
      </c>
      <c r="H2378" s="251">
        <v>4794455</v>
      </c>
      <c r="I2378" s="184" t="e">
        <f>VLOOKUP(LEFT(C2378,6),#REF!,3,0)</f>
        <v>#REF!</v>
      </c>
    </row>
    <row r="2379" spans="1:9" ht="13.2" x14ac:dyDescent="0.25">
      <c r="A2379" s="176">
        <f t="shared" si="40"/>
        <v>4830698.1800200474</v>
      </c>
      <c r="B2379" s="251" t="s">
        <v>1030</v>
      </c>
      <c r="C2379" s="257" t="s">
        <v>366</v>
      </c>
      <c r="D2379" s="251" t="s">
        <v>805</v>
      </c>
      <c r="E2379" s="251" t="s">
        <v>806</v>
      </c>
      <c r="F2379" s="251" t="s">
        <v>279</v>
      </c>
      <c r="G2379" s="251">
        <v>590632</v>
      </c>
      <c r="H2379" s="251">
        <v>4794455</v>
      </c>
      <c r="I2379" s="184" t="e">
        <f>VLOOKUP(LEFT(C2379,6),#REF!,3,0)</f>
        <v>#REF!</v>
      </c>
    </row>
    <row r="2380" spans="1:9" ht="13.2" x14ac:dyDescent="0.25">
      <c r="A2380" s="176">
        <f t="shared" si="40"/>
        <v>4830698.1800200474</v>
      </c>
      <c r="B2380" s="251" t="s">
        <v>1030</v>
      </c>
      <c r="C2380" s="257" t="s">
        <v>380</v>
      </c>
      <c r="D2380" s="251" t="s">
        <v>805</v>
      </c>
      <c r="E2380" s="251" t="s">
        <v>806</v>
      </c>
      <c r="F2380" s="251" t="s">
        <v>279</v>
      </c>
      <c r="G2380" s="251">
        <v>590632</v>
      </c>
      <c r="H2380" s="251">
        <v>4794455</v>
      </c>
      <c r="I2380" s="184" t="e">
        <f>VLOOKUP(LEFT(C2380,6),#REF!,3,0)</f>
        <v>#REF!</v>
      </c>
    </row>
    <row r="2381" spans="1:9" ht="13.2" x14ac:dyDescent="0.25">
      <c r="A2381" s="176">
        <f t="shared" si="40"/>
        <v>4830698.1800200474</v>
      </c>
      <c r="B2381" s="251" t="s">
        <v>1030</v>
      </c>
      <c r="C2381" s="257" t="s">
        <v>381</v>
      </c>
      <c r="D2381" s="251" t="s">
        <v>805</v>
      </c>
      <c r="E2381" s="251" t="s">
        <v>806</v>
      </c>
      <c r="F2381" s="251" t="s">
        <v>279</v>
      </c>
      <c r="G2381" s="251">
        <v>590632</v>
      </c>
      <c r="H2381" s="251">
        <v>4794455</v>
      </c>
      <c r="I2381" s="184" t="e">
        <f>VLOOKUP(LEFT(C2381,6),#REF!,3,0)</f>
        <v>#REF!</v>
      </c>
    </row>
    <row r="2382" spans="1:9" ht="13.2" x14ac:dyDescent="0.25">
      <c r="A2382" s="176">
        <f t="shared" si="40"/>
        <v>4830698.1800200474</v>
      </c>
      <c r="B2382" s="251" t="s">
        <v>1030</v>
      </c>
      <c r="C2382" s="257" t="s">
        <v>367</v>
      </c>
      <c r="D2382" s="251" t="s">
        <v>805</v>
      </c>
      <c r="E2382" s="251" t="s">
        <v>806</v>
      </c>
      <c r="F2382" s="251" t="s">
        <v>279</v>
      </c>
      <c r="G2382" s="251">
        <v>590632</v>
      </c>
      <c r="H2382" s="251">
        <v>4794455</v>
      </c>
      <c r="I2382" s="184" t="e">
        <f>VLOOKUP(LEFT(C2382,6),#REF!,3,0)</f>
        <v>#REF!</v>
      </c>
    </row>
    <row r="2383" spans="1:9" ht="13.2" x14ac:dyDescent="0.25">
      <c r="A2383" s="176">
        <f t="shared" si="40"/>
        <v>4829598.1070581842</v>
      </c>
      <c r="B2383" s="251" t="s">
        <v>1031</v>
      </c>
      <c r="C2383" s="257" t="s">
        <v>360</v>
      </c>
      <c r="D2383" s="251" t="s">
        <v>801</v>
      </c>
      <c r="E2383" s="251" t="s">
        <v>278</v>
      </c>
      <c r="F2383" s="251" t="s">
        <v>279</v>
      </c>
      <c r="G2383" s="251">
        <v>579460</v>
      </c>
      <c r="H2383" s="251">
        <v>4794710</v>
      </c>
      <c r="I2383" s="184" t="e">
        <f>VLOOKUP(LEFT(C2383,6),#REF!,3,0)</f>
        <v>#REF!</v>
      </c>
    </row>
    <row r="2384" spans="1:9" ht="13.2" x14ac:dyDescent="0.25">
      <c r="A2384" s="176">
        <f t="shared" si="40"/>
        <v>4829598.1070581842</v>
      </c>
      <c r="B2384" s="251" t="s">
        <v>1031</v>
      </c>
      <c r="C2384" s="257" t="s">
        <v>432</v>
      </c>
      <c r="D2384" s="251" t="s">
        <v>801</v>
      </c>
      <c r="E2384" s="251" t="s">
        <v>278</v>
      </c>
      <c r="F2384" s="251" t="s">
        <v>279</v>
      </c>
      <c r="G2384" s="251">
        <v>579460</v>
      </c>
      <c r="H2384" s="251">
        <v>4794710</v>
      </c>
      <c r="I2384" s="184" t="e">
        <f>VLOOKUP(LEFT(C2384,6),#REF!,3,0)</f>
        <v>#REF!</v>
      </c>
    </row>
    <row r="2385" spans="1:9" ht="13.2" x14ac:dyDescent="0.25">
      <c r="A2385" s="176">
        <f t="shared" si="40"/>
        <v>4829598.1070581842</v>
      </c>
      <c r="B2385" s="251" t="s">
        <v>1031</v>
      </c>
      <c r="C2385" s="257" t="s">
        <v>433</v>
      </c>
      <c r="D2385" s="251" t="s">
        <v>801</v>
      </c>
      <c r="E2385" s="251" t="s">
        <v>278</v>
      </c>
      <c r="F2385" s="251" t="s">
        <v>279</v>
      </c>
      <c r="G2385" s="251">
        <v>579460</v>
      </c>
      <c r="H2385" s="251">
        <v>4794710</v>
      </c>
      <c r="I2385" s="184" t="e">
        <f>VLOOKUP(LEFT(C2385,6),#REF!,3,0)</f>
        <v>#REF!</v>
      </c>
    </row>
    <row r="2386" spans="1:9" ht="13.2" x14ac:dyDescent="0.25">
      <c r="A2386" s="176">
        <f t="shared" si="40"/>
        <v>4829598.1070581842</v>
      </c>
      <c r="B2386" s="251" t="s">
        <v>1031</v>
      </c>
      <c r="C2386" s="257" t="s">
        <v>434</v>
      </c>
      <c r="D2386" s="251" t="s">
        <v>801</v>
      </c>
      <c r="E2386" s="251" t="s">
        <v>278</v>
      </c>
      <c r="F2386" s="251" t="s">
        <v>279</v>
      </c>
      <c r="G2386" s="251">
        <v>579460</v>
      </c>
      <c r="H2386" s="251">
        <v>4794710</v>
      </c>
      <c r="I2386" s="184" t="e">
        <f>VLOOKUP(LEFT(C2386,6),#REF!,3,0)</f>
        <v>#REF!</v>
      </c>
    </row>
    <row r="2387" spans="1:9" ht="13.2" x14ac:dyDescent="0.25">
      <c r="A2387" s="176">
        <f t="shared" si="40"/>
        <v>4829598.1070581842</v>
      </c>
      <c r="B2387" s="251" t="s">
        <v>1031</v>
      </c>
      <c r="C2387" s="257" t="s">
        <v>437</v>
      </c>
      <c r="D2387" s="251" t="s">
        <v>801</v>
      </c>
      <c r="E2387" s="251" t="s">
        <v>278</v>
      </c>
      <c r="F2387" s="251" t="s">
        <v>279</v>
      </c>
      <c r="G2387" s="251">
        <v>579460</v>
      </c>
      <c r="H2387" s="251">
        <v>4794710</v>
      </c>
      <c r="I2387" s="184" t="e">
        <f>VLOOKUP(LEFT(C2387,6),#REF!,3,0)</f>
        <v>#REF!</v>
      </c>
    </row>
    <row r="2388" spans="1:9" ht="13.2" x14ac:dyDescent="0.25">
      <c r="A2388" s="176">
        <f t="shared" si="40"/>
        <v>4829598.1070581842</v>
      </c>
      <c r="B2388" s="251" t="s">
        <v>1031</v>
      </c>
      <c r="C2388" s="257" t="s">
        <v>364</v>
      </c>
      <c r="D2388" s="251" t="s">
        <v>801</v>
      </c>
      <c r="E2388" s="251" t="s">
        <v>278</v>
      </c>
      <c r="F2388" s="251" t="s">
        <v>279</v>
      </c>
      <c r="G2388" s="251">
        <v>579460</v>
      </c>
      <c r="H2388" s="251">
        <v>4794710</v>
      </c>
      <c r="I2388" s="184" t="e">
        <f>VLOOKUP(LEFT(C2388,6),#REF!,3,0)</f>
        <v>#REF!</v>
      </c>
    </row>
    <row r="2389" spans="1:9" ht="13.2" x14ac:dyDescent="0.25">
      <c r="A2389" s="176">
        <f t="shared" si="40"/>
        <v>4829598.1070581842</v>
      </c>
      <c r="B2389" s="251" t="s">
        <v>1031</v>
      </c>
      <c r="C2389" s="257" t="s">
        <v>440</v>
      </c>
      <c r="D2389" s="251" t="s">
        <v>801</v>
      </c>
      <c r="E2389" s="251" t="s">
        <v>278</v>
      </c>
      <c r="F2389" s="251" t="s">
        <v>279</v>
      </c>
      <c r="G2389" s="251">
        <v>579460</v>
      </c>
      <c r="H2389" s="251">
        <v>4794710</v>
      </c>
      <c r="I2389" s="184" t="e">
        <f>VLOOKUP(LEFT(C2389,6),#REF!,3,0)</f>
        <v>#REF!</v>
      </c>
    </row>
    <row r="2390" spans="1:9" ht="13.2" x14ac:dyDescent="0.25">
      <c r="A2390" s="176">
        <f t="shared" si="40"/>
        <v>4829598.1070581842</v>
      </c>
      <c r="B2390" s="251" t="s">
        <v>1031</v>
      </c>
      <c r="C2390" s="257" t="s">
        <v>393</v>
      </c>
      <c r="D2390" s="251" t="s">
        <v>801</v>
      </c>
      <c r="E2390" s="251" t="s">
        <v>278</v>
      </c>
      <c r="F2390" s="251" t="s">
        <v>279</v>
      </c>
      <c r="G2390" s="251">
        <v>579460</v>
      </c>
      <c r="H2390" s="251">
        <v>4794710</v>
      </c>
      <c r="I2390" s="184" t="e">
        <f>VLOOKUP(LEFT(C2390,6),#REF!,3,0)</f>
        <v>#REF!</v>
      </c>
    </row>
    <row r="2391" spans="1:9" ht="13.2" x14ac:dyDescent="0.25">
      <c r="A2391" s="176">
        <f t="shared" si="40"/>
        <v>4829598.1070581842</v>
      </c>
      <c r="B2391" s="251" t="s">
        <v>1031</v>
      </c>
      <c r="C2391" s="257" t="s">
        <v>394</v>
      </c>
      <c r="D2391" s="251" t="s">
        <v>801</v>
      </c>
      <c r="E2391" s="251" t="s">
        <v>278</v>
      </c>
      <c r="F2391" s="251" t="s">
        <v>279</v>
      </c>
      <c r="G2391" s="251">
        <v>579460</v>
      </c>
      <c r="H2391" s="251">
        <v>4794710</v>
      </c>
      <c r="I2391" s="184" t="e">
        <f>VLOOKUP(LEFT(C2391,6),#REF!,3,0)</f>
        <v>#REF!</v>
      </c>
    </row>
    <row r="2392" spans="1:9" ht="13.2" x14ac:dyDescent="0.25">
      <c r="A2392" s="176">
        <f t="shared" si="40"/>
        <v>4829598.1070581842</v>
      </c>
      <c r="B2392" s="251" t="s">
        <v>1031</v>
      </c>
      <c r="C2392" s="257" t="s">
        <v>391</v>
      </c>
      <c r="D2392" s="251" t="s">
        <v>801</v>
      </c>
      <c r="E2392" s="251" t="s">
        <v>278</v>
      </c>
      <c r="F2392" s="251" t="s">
        <v>279</v>
      </c>
      <c r="G2392" s="251">
        <v>579460</v>
      </c>
      <c r="H2392" s="251">
        <v>4794710</v>
      </c>
      <c r="I2392" s="184" t="e">
        <f>VLOOKUP(LEFT(C2392,6),#REF!,3,0)</f>
        <v>#REF!</v>
      </c>
    </row>
    <row r="2393" spans="1:9" ht="13.2" x14ac:dyDescent="0.25">
      <c r="A2393" s="176">
        <f t="shared" si="40"/>
        <v>4829598.1070581842</v>
      </c>
      <c r="B2393" s="251" t="s">
        <v>1031</v>
      </c>
      <c r="C2393" s="257" t="s">
        <v>392</v>
      </c>
      <c r="D2393" s="251" t="s">
        <v>801</v>
      </c>
      <c r="E2393" s="251" t="s">
        <v>278</v>
      </c>
      <c r="F2393" s="251" t="s">
        <v>279</v>
      </c>
      <c r="G2393" s="251">
        <v>579460</v>
      </c>
      <c r="H2393" s="251">
        <v>4794710</v>
      </c>
      <c r="I2393" s="184" t="e">
        <f>VLOOKUP(LEFT(C2393,6),#REF!,3,0)</f>
        <v>#REF!</v>
      </c>
    </row>
    <row r="2394" spans="1:9" ht="13.2" x14ac:dyDescent="0.25">
      <c r="A2394" s="176">
        <f t="shared" si="40"/>
        <v>4829598.1070581842</v>
      </c>
      <c r="B2394" s="251" t="s">
        <v>1031</v>
      </c>
      <c r="C2394" s="257" t="s">
        <v>220</v>
      </c>
      <c r="D2394" s="251" t="s">
        <v>801</v>
      </c>
      <c r="E2394" s="251" t="s">
        <v>278</v>
      </c>
      <c r="F2394" s="251" t="s">
        <v>279</v>
      </c>
      <c r="G2394" s="251">
        <v>579460</v>
      </c>
      <c r="H2394" s="251">
        <v>4794710</v>
      </c>
      <c r="I2394" s="184" t="e">
        <f>VLOOKUP(LEFT(C2394,6),#REF!,3,0)</f>
        <v>#REF!</v>
      </c>
    </row>
    <row r="2395" spans="1:9" ht="13.2" x14ac:dyDescent="0.25">
      <c r="A2395" s="176">
        <f t="shared" si="40"/>
        <v>4829598.1070581842</v>
      </c>
      <c r="B2395" s="251" t="s">
        <v>1031</v>
      </c>
      <c r="C2395" s="257" t="s">
        <v>221</v>
      </c>
      <c r="D2395" s="251" t="s">
        <v>801</v>
      </c>
      <c r="E2395" s="251" t="s">
        <v>278</v>
      </c>
      <c r="F2395" s="251" t="s">
        <v>279</v>
      </c>
      <c r="G2395" s="251">
        <v>579460</v>
      </c>
      <c r="H2395" s="251">
        <v>4794710</v>
      </c>
      <c r="I2395" s="184" t="e">
        <f>VLOOKUP(LEFT(C2395,6),#REF!,3,0)</f>
        <v>#REF!</v>
      </c>
    </row>
    <row r="2396" spans="1:9" ht="13.2" x14ac:dyDescent="0.25">
      <c r="A2396" s="176">
        <f t="shared" si="40"/>
        <v>4829598.1070581842</v>
      </c>
      <c r="B2396" s="251" t="s">
        <v>1031</v>
      </c>
      <c r="C2396" s="257" t="s">
        <v>222</v>
      </c>
      <c r="D2396" s="251" t="s">
        <v>801</v>
      </c>
      <c r="E2396" s="251" t="s">
        <v>278</v>
      </c>
      <c r="F2396" s="251" t="s">
        <v>279</v>
      </c>
      <c r="G2396" s="251">
        <v>579460</v>
      </c>
      <c r="H2396" s="251">
        <v>4794710</v>
      </c>
      <c r="I2396" s="184" t="e">
        <f>VLOOKUP(LEFT(C2396,6),#REF!,3,0)</f>
        <v>#REF!</v>
      </c>
    </row>
    <row r="2397" spans="1:9" ht="13.2" x14ac:dyDescent="0.25">
      <c r="A2397" s="176">
        <f t="shared" si="40"/>
        <v>4829598.1070581842</v>
      </c>
      <c r="B2397" s="251" t="s">
        <v>1031</v>
      </c>
      <c r="C2397" s="257" t="s">
        <v>223</v>
      </c>
      <c r="D2397" s="251" t="s">
        <v>801</v>
      </c>
      <c r="E2397" s="251" t="s">
        <v>278</v>
      </c>
      <c r="F2397" s="251" t="s">
        <v>279</v>
      </c>
      <c r="G2397" s="251">
        <v>579460</v>
      </c>
      <c r="H2397" s="251">
        <v>4794710</v>
      </c>
      <c r="I2397" s="184" t="e">
        <f>VLOOKUP(LEFT(C2397,6),#REF!,3,0)</f>
        <v>#REF!</v>
      </c>
    </row>
    <row r="2398" spans="1:9" ht="13.2" x14ac:dyDescent="0.25">
      <c r="A2398" s="176">
        <f t="shared" si="40"/>
        <v>4829598.1070581842</v>
      </c>
      <c r="B2398" s="251" t="s">
        <v>1031</v>
      </c>
      <c r="C2398" s="257" t="s">
        <v>225</v>
      </c>
      <c r="D2398" s="251" t="s">
        <v>801</v>
      </c>
      <c r="E2398" s="251" t="s">
        <v>278</v>
      </c>
      <c r="F2398" s="251" t="s">
        <v>279</v>
      </c>
      <c r="G2398" s="251">
        <v>579460</v>
      </c>
      <c r="H2398" s="251">
        <v>4794710</v>
      </c>
      <c r="I2398" s="184" t="e">
        <f>VLOOKUP(LEFT(C2398,6),#REF!,3,0)</f>
        <v>#REF!</v>
      </c>
    </row>
    <row r="2399" spans="1:9" ht="13.2" x14ac:dyDescent="0.25">
      <c r="A2399" s="176">
        <f t="shared" si="40"/>
        <v>4829598.1070581842</v>
      </c>
      <c r="B2399" s="251" t="s">
        <v>1031</v>
      </c>
      <c r="C2399" s="257" t="s">
        <v>226</v>
      </c>
      <c r="D2399" s="251" t="s">
        <v>801</v>
      </c>
      <c r="E2399" s="251" t="s">
        <v>278</v>
      </c>
      <c r="F2399" s="251" t="s">
        <v>279</v>
      </c>
      <c r="G2399" s="251">
        <v>579460</v>
      </c>
      <c r="H2399" s="251">
        <v>4794710</v>
      </c>
      <c r="I2399" s="184" t="e">
        <f>VLOOKUP(LEFT(C2399,6),#REF!,3,0)</f>
        <v>#REF!</v>
      </c>
    </row>
    <row r="2400" spans="1:9" ht="13.2" x14ac:dyDescent="0.25">
      <c r="A2400" s="176">
        <f t="shared" si="40"/>
        <v>4829598.1070581842</v>
      </c>
      <c r="B2400" s="251" t="s">
        <v>1031</v>
      </c>
      <c r="C2400" s="257" t="s">
        <v>390</v>
      </c>
      <c r="D2400" s="251" t="s">
        <v>801</v>
      </c>
      <c r="E2400" s="251" t="s">
        <v>278</v>
      </c>
      <c r="F2400" s="251" t="s">
        <v>279</v>
      </c>
      <c r="G2400" s="251">
        <v>579460</v>
      </c>
      <c r="H2400" s="251">
        <v>4794710</v>
      </c>
      <c r="I2400" s="184" t="e">
        <f>VLOOKUP(LEFT(C2400,6),#REF!,3,0)</f>
        <v>#REF!</v>
      </c>
    </row>
    <row r="2401" spans="1:9" ht="13.2" x14ac:dyDescent="0.25">
      <c r="A2401" s="176">
        <f t="shared" si="40"/>
        <v>4829598.1070581842</v>
      </c>
      <c r="B2401" s="251" t="s">
        <v>1031</v>
      </c>
      <c r="C2401" s="257" t="s">
        <v>365</v>
      </c>
      <c r="D2401" s="251" t="s">
        <v>801</v>
      </c>
      <c r="E2401" s="251" t="s">
        <v>278</v>
      </c>
      <c r="F2401" s="251" t="s">
        <v>279</v>
      </c>
      <c r="G2401" s="251">
        <v>579460</v>
      </c>
      <c r="H2401" s="251">
        <v>4794710</v>
      </c>
      <c r="I2401" s="184" t="e">
        <f>VLOOKUP(LEFT(C2401,6),#REF!,3,0)</f>
        <v>#REF!</v>
      </c>
    </row>
    <row r="2402" spans="1:9" ht="13.2" x14ac:dyDescent="0.25">
      <c r="A2402" s="176">
        <f t="shared" si="40"/>
        <v>4829598.1070581842</v>
      </c>
      <c r="B2402" s="251" t="s">
        <v>1031</v>
      </c>
      <c r="C2402" s="257" t="s">
        <v>366</v>
      </c>
      <c r="D2402" s="251" t="s">
        <v>801</v>
      </c>
      <c r="E2402" s="251" t="s">
        <v>278</v>
      </c>
      <c r="F2402" s="251" t="s">
        <v>279</v>
      </c>
      <c r="G2402" s="251">
        <v>579460</v>
      </c>
      <c r="H2402" s="251">
        <v>4794710</v>
      </c>
      <c r="I2402" s="184" t="e">
        <f>VLOOKUP(LEFT(C2402,6),#REF!,3,0)</f>
        <v>#REF!</v>
      </c>
    </row>
    <row r="2403" spans="1:9" ht="13.2" x14ac:dyDescent="0.25">
      <c r="A2403" s="176">
        <f t="shared" si="40"/>
        <v>4829598.1070581842</v>
      </c>
      <c r="B2403" s="251" t="s">
        <v>1031</v>
      </c>
      <c r="C2403" s="257" t="s">
        <v>380</v>
      </c>
      <c r="D2403" s="251" t="s">
        <v>801</v>
      </c>
      <c r="E2403" s="251" t="s">
        <v>278</v>
      </c>
      <c r="F2403" s="251" t="s">
        <v>279</v>
      </c>
      <c r="G2403" s="251">
        <v>579460</v>
      </c>
      <c r="H2403" s="251">
        <v>4794710</v>
      </c>
      <c r="I2403" s="184" t="e">
        <f>VLOOKUP(LEFT(C2403,6),#REF!,3,0)</f>
        <v>#REF!</v>
      </c>
    </row>
    <row r="2404" spans="1:9" ht="13.2" x14ac:dyDescent="0.25">
      <c r="A2404" s="176">
        <f t="shared" si="40"/>
        <v>4829598.1070581842</v>
      </c>
      <c r="B2404" s="251" t="s">
        <v>1031</v>
      </c>
      <c r="C2404" s="257" t="s">
        <v>381</v>
      </c>
      <c r="D2404" s="251" t="s">
        <v>801</v>
      </c>
      <c r="E2404" s="251" t="s">
        <v>278</v>
      </c>
      <c r="F2404" s="251" t="s">
        <v>279</v>
      </c>
      <c r="G2404" s="251">
        <v>579460</v>
      </c>
      <c r="H2404" s="251">
        <v>4794710</v>
      </c>
      <c r="I2404" s="184" t="e">
        <f>VLOOKUP(LEFT(C2404,6),#REF!,3,0)</f>
        <v>#REF!</v>
      </c>
    </row>
    <row r="2405" spans="1:9" ht="13.2" x14ac:dyDescent="0.25">
      <c r="A2405" s="176">
        <f t="shared" si="40"/>
        <v>4829598.1070581842</v>
      </c>
      <c r="B2405" s="251" t="s">
        <v>1031</v>
      </c>
      <c r="C2405" s="257" t="s">
        <v>367</v>
      </c>
      <c r="D2405" s="251" t="s">
        <v>801</v>
      </c>
      <c r="E2405" s="251" t="s">
        <v>278</v>
      </c>
      <c r="F2405" s="251" t="s">
        <v>279</v>
      </c>
      <c r="G2405" s="251">
        <v>579460</v>
      </c>
      <c r="H2405" s="251">
        <v>4794710</v>
      </c>
      <c r="I2405" s="184" t="e">
        <f>VLOOKUP(LEFT(C2405,6),#REF!,3,0)</f>
        <v>#REF!</v>
      </c>
    </row>
    <row r="2406" spans="1:9" ht="13.2" x14ac:dyDescent="0.25">
      <c r="A2406" s="176">
        <f t="shared" si="40"/>
        <v>4833671.5846422585</v>
      </c>
      <c r="B2406" s="251" t="s">
        <v>1032</v>
      </c>
      <c r="C2406" s="257" t="s">
        <v>360</v>
      </c>
      <c r="D2406" s="251" t="s">
        <v>807</v>
      </c>
      <c r="E2406" s="251" t="s">
        <v>808</v>
      </c>
      <c r="F2406" s="251" t="s">
        <v>279</v>
      </c>
      <c r="G2406" s="251">
        <v>591183</v>
      </c>
      <c r="H2406" s="251">
        <v>4797383</v>
      </c>
      <c r="I2406" s="184" t="e">
        <f>VLOOKUP(LEFT(C2406,6),#REF!,3,0)</f>
        <v>#REF!</v>
      </c>
    </row>
    <row r="2407" spans="1:9" ht="13.2" x14ac:dyDescent="0.25">
      <c r="A2407" s="176">
        <f t="shared" si="40"/>
        <v>4833671.5846422585</v>
      </c>
      <c r="B2407" s="251" t="s">
        <v>1032</v>
      </c>
      <c r="C2407" s="257" t="s">
        <v>432</v>
      </c>
      <c r="D2407" s="251" t="s">
        <v>807</v>
      </c>
      <c r="E2407" s="251" t="s">
        <v>808</v>
      </c>
      <c r="F2407" s="251" t="s">
        <v>279</v>
      </c>
      <c r="G2407" s="251">
        <v>591183</v>
      </c>
      <c r="H2407" s="251">
        <v>4797383</v>
      </c>
      <c r="I2407" s="184" t="e">
        <f>VLOOKUP(LEFT(C2407,6),#REF!,3,0)</f>
        <v>#REF!</v>
      </c>
    </row>
    <row r="2408" spans="1:9" ht="13.2" x14ac:dyDescent="0.25">
      <c r="A2408" s="176">
        <f t="shared" si="40"/>
        <v>4833671.5846422585</v>
      </c>
      <c r="B2408" s="251" t="s">
        <v>1032</v>
      </c>
      <c r="C2408" s="257" t="s">
        <v>433</v>
      </c>
      <c r="D2408" s="251" t="s">
        <v>807</v>
      </c>
      <c r="E2408" s="251" t="s">
        <v>808</v>
      </c>
      <c r="F2408" s="251" t="s">
        <v>279</v>
      </c>
      <c r="G2408" s="251">
        <v>591183</v>
      </c>
      <c r="H2408" s="251">
        <v>4797383</v>
      </c>
      <c r="I2408" s="184" t="e">
        <f>VLOOKUP(LEFT(C2408,6),#REF!,3,0)</f>
        <v>#REF!</v>
      </c>
    </row>
    <row r="2409" spans="1:9" ht="13.2" x14ac:dyDescent="0.25">
      <c r="A2409" s="176">
        <f t="shared" si="40"/>
        <v>4833671.5846422585</v>
      </c>
      <c r="B2409" s="251" t="s">
        <v>1032</v>
      </c>
      <c r="C2409" s="257" t="s">
        <v>434</v>
      </c>
      <c r="D2409" s="251" t="s">
        <v>807</v>
      </c>
      <c r="E2409" s="251" t="s">
        <v>808</v>
      </c>
      <c r="F2409" s="251" t="s">
        <v>279</v>
      </c>
      <c r="G2409" s="251">
        <v>591183</v>
      </c>
      <c r="H2409" s="251">
        <v>4797383</v>
      </c>
      <c r="I2409" s="184" t="e">
        <f>VLOOKUP(LEFT(C2409,6),#REF!,3,0)</f>
        <v>#REF!</v>
      </c>
    </row>
    <row r="2410" spans="1:9" ht="13.2" x14ac:dyDescent="0.25">
      <c r="A2410" s="176">
        <f t="shared" si="40"/>
        <v>4833671.5846422585</v>
      </c>
      <c r="B2410" s="251" t="s">
        <v>1032</v>
      </c>
      <c r="C2410" s="257" t="s">
        <v>435</v>
      </c>
      <c r="D2410" s="251" t="s">
        <v>807</v>
      </c>
      <c r="E2410" s="251" t="s">
        <v>808</v>
      </c>
      <c r="F2410" s="251" t="s">
        <v>279</v>
      </c>
      <c r="G2410" s="251">
        <v>591183</v>
      </c>
      <c r="H2410" s="251">
        <v>4797383</v>
      </c>
      <c r="I2410" s="184" t="e">
        <f>VLOOKUP(LEFT(C2410,6),#REF!,3,0)</f>
        <v>#REF!</v>
      </c>
    </row>
    <row r="2411" spans="1:9" ht="13.2" x14ac:dyDescent="0.25">
      <c r="A2411" s="176">
        <f t="shared" si="40"/>
        <v>4833671.5846422585</v>
      </c>
      <c r="B2411" s="251" t="s">
        <v>1032</v>
      </c>
      <c r="C2411" s="257" t="s">
        <v>437</v>
      </c>
      <c r="D2411" s="251" t="s">
        <v>807</v>
      </c>
      <c r="E2411" s="251" t="s">
        <v>808</v>
      </c>
      <c r="F2411" s="251" t="s">
        <v>279</v>
      </c>
      <c r="G2411" s="251">
        <v>591183</v>
      </c>
      <c r="H2411" s="251">
        <v>4797383</v>
      </c>
      <c r="I2411" s="184" t="e">
        <f>VLOOKUP(LEFT(C2411,6),#REF!,3,0)</f>
        <v>#REF!</v>
      </c>
    </row>
    <row r="2412" spans="1:9" ht="13.2" x14ac:dyDescent="0.25">
      <c r="A2412" s="176">
        <f t="shared" si="40"/>
        <v>4833671.5846422585</v>
      </c>
      <c r="B2412" s="251" t="s">
        <v>1032</v>
      </c>
      <c r="C2412" s="257" t="s">
        <v>364</v>
      </c>
      <c r="D2412" s="251" t="s">
        <v>807</v>
      </c>
      <c r="E2412" s="251" t="s">
        <v>808</v>
      </c>
      <c r="F2412" s="251" t="s">
        <v>279</v>
      </c>
      <c r="G2412" s="251">
        <v>591183</v>
      </c>
      <c r="H2412" s="251">
        <v>4797383</v>
      </c>
      <c r="I2412" s="184" t="e">
        <f>VLOOKUP(LEFT(C2412,6),#REF!,3,0)</f>
        <v>#REF!</v>
      </c>
    </row>
    <row r="2413" spans="1:9" ht="13.2" x14ac:dyDescent="0.25">
      <c r="A2413" s="176">
        <f t="shared" si="40"/>
        <v>4833671.5846422585</v>
      </c>
      <c r="B2413" s="251" t="s">
        <v>1032</v>
      </c>
      <c r="C2413" s="257" t="s">
        <v>393</v>
      </c>
      <c r="D2413" s="251" t="s">
        <v>807</v>
      </c>
      <c r="E2413" s="251" t="s">
        <v>808</v>
      </c>
      <c r="F2413" s="251" t="s">
        <v>279</v>
      </c>
      <c r="G2413" s="251">
        <v>591183</v>
      </c>
      <c r="H2413" s="251">
        <v>4797383</v>
      </c>
      <c r="I2413" s="184" t="e">
        <f>VLOOKUP(LEFT(C2413,6),#REF!,3,0)</f>
        <v>#REF!</v>
      </c>
    </row>
    <row r="2414" spans="1:9" ht="13.2" x14ac:dyDescent="0.25">
      <c r="A2414" s="176">
        <f t="shared" si="40"/>
        <v>4833671.5846422585</v>
      </c>
      <c r="B2414" s="251" t="s">
        <v>1032</v>
      </c>
      <c r="C2414" s="257" t="s">
        <v>394</v>
      </c>
      <c r="D2414" s="251" t="s">
        <v>807</v>
      </c>
      <c r="E2414" s="251" t="s">
        <v>808</v>
      </c>
      <c r="F2414" s="251" t="s">
        <v>279</v>
      </c>
      <c r="G2414" s="251">
        <v>591183</v>
      </c>
      <c r="H2414" s="251">
        <v>4797383</v>
      </c>
      <c r="I2414" s="184" t="e">
        <f>VLOOKUP(LEFT(C2414,6),#REF!,3,0)</f>
        <v>#REF!</v>
      </c>
    </row>
    <row r="2415" spans="1:9" ht="13.2" x14ac:dyDescent="0.25">
      <c r="A2415" s="176">
        <f t="shared" si="40"/>
        <v>4833671.5846422585</v>
      </c>
      <c r="B2415" s="251" t="s">
        <v>1032</v>
      </c>
      <c r="C2415" s="257" t="s">
        <v>392</v>
      </c>
      <c r="D2415" s="251" t="s">
        <v>807</v>
      </c>
      <c r="E2415" s="251" t="s">
        <v>808</v>
      </c>
      <c r="F2415" s="251" t="s">
        <v>279</v>
      </c>
      <c r="G2415" s="251">
        <v>591183</v>
      </c>
      <c r="H2415" s="251">
        <v>4797383</v>
      </c>
      <c r="I2415" s="184" t="e">
        <f>VLOOKUP(LEFT(C2415,6),#REF!,3,0)</f>
        <v>#REF!</v>
      </c>
    </row>
    <row r="2416" spans="1:9" ht="13.2" x14ac:dyDescent="0.25">
      <c r="A2416" s="176">
        <f t="shared" si="40"/>
        <v>4833671.5846422585</v>
      </c>
      <c r="B2416" s="251" t="s">
        <v>1032</v>
      </c>
      <c r="C2416" s="257" t="s">
        <v>220</v>
      </c>
      <c r="D2416" s="251" t="s">
        <v>807</v>
      </c>
      <c r="E2416" s="251" t="s">
        <v>808</v>
      </c>
      <c r="F2416" s="251" t="s">
        <v>279</v>
      </c>
      <c r="G2416" s="251">
        <v>591183</v>
      </c>
      <c r="H2416" s="251">
        <v>4797383</v>
      </c>
      <c r="I2416" s="184" t="e">
        <f>VLOOKUP(LEFT(C2416,6),#REF!,3,0)</f>
        <v>#REF!</v>
      </c>
    </row>
    <row r="2417" spans="1:9" ht="13.2" x14ac:dyDescent="0.25">
      <c r="A2417" s="176">
        <f t="shared" si="40"/>
        <v>4833671.5846422585</v>
      </c>
      <c r="B2417" s="251" t="s">
        <v>1032</v>
      </c>
      <c r="C2417" s="257" t="s">
        <v>221</v>
      </c>
      <c r="D2417" s="251" t="s">
        <v>807</v>
      </c>
      <c r="E2417" s="251" t="s">
        <v>808</v>
      </c>
      <c r="F2417" s="251" t="s">
        <v>279</v>
      </c>
      <c r="G2417" s="251">
        <v>591183</v>
      </c>
      <c r="H2417" s="251">
        <v>4797383</v>
      </c>
      <c r="I2417" s="184" t="e">
        <f>VLOOKUP(LEFT(C2417,6),#REF!,3,0)</f>
        <v>#REF!</v>
      </c>
    </row>
    <row r="2418" spans="1:9" ht="13.2" x14ac:dyDescent="0.25">
      <c r="A2418" s="176">
        <f t="shared" si="40"/>
        <v>4833671.5846422585</v>
      </c>
      <c r="B2418" s="251" t="s">
        <v>1032</v>
      </c>
      <c r="C2418" s="257" t="s">
        <v>222</v>
      </c>
      <c r="D2418" s="251" t="s">
        <v>807</v>
      </c>
      <c r="E2418" s="251" t="s">
        <v>808</v>
      </c>
      <c r="F2418" s="251" t="s">
        <v>279</v>
      </c>
      <c r="G2418" s="251">
        <v>591183</v>
      </c>
      <c r="H2418" s="251">
        <v>4797383</v>
      </c>
      <c r="I2418" s="184" t="e">
        <f>VLOOKUP(LEFT(C2418,6),#REF!,3,0)</f>
        <v>#REF!</v>
      </c>
    </row>
    <row r="2419" spans="1:9" ht="13.2" x14ac:dyDescent="0.25">
      <c r="A2419" s="176">
        <f t="shared" si="40"/>
        <v>4833671.5846422585</v>
      </c>
      <c r="B2419" s="251" t="s">
        <v>1032</v>
      </c>
      <c r="C2419" s="257" t="s">
        <v>223</v>
      </c>
      <c r="D2419" s="251" t="s">
        <v>807</v>
      </c>
      <c r="E2419" s="251" t="s">
        <v>808</v>
      </c>
      <c r="F2419" s="251" t="s">
        <v>279</v>
      </c>
      <c r="G2419" s="251">
        <v>591183</v>
      </c>
      <c r="H2419" s="251">
        <v>4797383</v>
      </c>
      <c r="I2419" s="184" t="e">
        <f>VLOOKUP(LEFT(C2419,6),#REF!,3,0)</f>
        <v>#REF!</v>
      </c>
    </row>
    <row r="2420" spans="1:9" ht="13.2" x14ac:dyDescent="0.25">
      <c r="A2420" s="176">
        <f t="shared" si="40"/>
        <v>4833671.5846422585</v>
      </c>
      <c r="B2420" s="251" t="s">
        <v>1032</v>
      </c>
      <c r="C2420" s="257" t="s">
        <v>224</v>
      </c>
      <c r="D2420" s="251" t="s">
        <v>807</v>
      </c>
      <c r="E2420" s="251" t="s">
        <v>808</v>
      </c>
      <c r="F2420" s="251" t="s">
        <v>279</v>
      </c>
      <c r="G2420" s="251">
        <v>591183</v>
      </c>
      <c r="H2420" s="251">
        <v>4797383</v>
      </c>
      <c r="I2420" s="184" t="e">
        <f>VLOOKUP(LEFT(C2420,6),#REF!,3,0)</f>
        <v>#REF!</v>
      </c>
    </row>
    <row r="2421" spans="1:9" ht="13.2" x14ac:dyDescent="0.25">
      <c r="A2421" s="176">
        <f t="shared" si="40"/>
        <v>4833671.5846422585</v>
      </c>
      <c r="B2421" s="251" t="s">
        <v>1032</v>
      </c>
      <c r="C2421" s="257" t="s">
        <v>225</v>
      </c>
      <c r="D2421" s="251" t="s">
        <v>807</v>
      </c>
      <c r="E2421" s="251" t="s">
        <v>808</v>
      </c>
      <c r="F2421" s="251" t="s">
        <v>279</v>
      </c>
      <c r="G2421" s="251">
        <v>591183</v>
      </c>
      <c r="H2421" s="251">
        <v>4797383</v>
      </c>
      <c r="I2421" s="184" t="e">
        <f>VLOOKUP(LEFT(C2421,6),#REF!,3,0)</f>
        <v>#REF!</v>
      </c>
    </row>
    <row r="2422" spans="1:9" ht="13.2" x14ac:dyDescent="0.25">
      <c r="A2422" s="176">
        <f t="shared" si="40"/>
        <v>4833671.5846422585</v>
      </c>
      <c r="B2422" s="251" t="s">
        <v>1032</v>
      </c>
      <c r="C2422" s="257" t="s">
        <v>226</v>
      </c>
      <c r="D2422" s="251" t="s">
        <v>807</v>
      </c>
      <c r="E2422" s="251" t="s">
        <v>808</v>
      </c>
      <c r="F2422" s="251" t="s">
        <v>279</v>
      </c>
      <c r="G2422" s="251">
        <v>591183</v>
      </c>
      <c r="H2422" s="251">
        <v>4797383</v>
      </c>
      <c r="I2422" s="184" t="e">
        <f>VLOOKUP(LEFT(C2422,6),#REF!,3,0)</f>
        <v>#REF!</v>
      </c>
    </row>
    <row r="2423" spans="1:9" ht="13.2" x14ac:dyDescent="0.25">
      <c r="A2423" s="176">
        <f t="shared" si="40"/>
        <v>4833671.5846422585</v>
      </c>
      <c r="B2423" s="251" t="s">
        <v>1032</v>
      </c>
      <c r="C2423" s="257" t="s">
        <v>390</v>
      </c>
      <c r="D2423" s="251" t="s">
        <v>807</v>
      </c>
      <c r="E2423" s="251" t="s">
        <v>808</v>
      </c>
      <c r="F2423" s="251" t="s">
        <v>279</v>
      </c>
      <c r="G2423" s="251">
        <v>591183</v>
      </c>
      <c r="H2423" s="251">
        <v>4797383</v>
      </c>
      <c r="I2423" s="184" t="e">
        <f>VLOOKUP(LEFT(C2423,6),#REF!,3,0)</f>
        <v>#REF!</v>
      </c>
    </row>
    <row r="2424" spans="1:9" ht="13.2" x14ac:dyDescent="0.25">
      <c r="A2424" s="176">
        <f t="shared" si="40"/>
        <v>4833671.5846422585</v>
      </c>
      <c r="B2424" s="251" t="s">
        <v>1032</v>
      </c>
      <c r="C2424" s="257" t="s">
        <v>365</v>
      </c>
      <c r="D2424" s="251" t="s">
        <v>807</v>
      </c>
      <c r="E2424" s="251" t="s">
        <v>808</v>
      </c>
      <c r="F2424" s="251" t="s">
        <v>279</v>
      </c>
      <c r="G2424" s="251">
        <v>591183</v>
      </c>
      <c r="H2424" s="251">
        <v>4797383</v>
      </c>
      <c r="I2424" s="184" t="e">
        <f>VLOOKUP(LEFT(C2424,6),#REF!,3,0)</f>
        <v>#REF!</v>
      </c>
    </row>
    <row r="2425" spans="1:9" ht="13.2" x14ac:dyDescent="0.25">
      <c r="A2425" s="176">
        <f t="shared" si="40"/>
        <v>4833671.5846422585</v>
      </c>
      <c r="B2425" s="251" t="s">
        <v>1032</v>
      </c>
      <c r="C2425" s="257" t="s">
        <v>366</v>
      </c>
      <c r="D2425" s="251" t="s">
        <v>807</v>
      </c>
      <c r="E2425" s="251" t="s">
        <v>808</v>
      </c>
      <c r="F2425" s="251" t="s">
        <v>279</v>
      </c>
      <c r="G2425" s="251">
        <v>591183</v>
      </c>
      <c r="H2425" s="251">
        <v>4797383</v>
      </c>
      <c r="I2425" s="184" t="e">
        <f>VLOOKUP(LEFT(C2425,6),#REF!,3,0)</f>
        <v>#REF!</v>
      </c>
    </row>
    <row r="2426" spans="1:9" ht="13.2" x14ac:dyDescent="0.25">
      <c r="A2426" s="176">
        <f t="shared" si="40"/>
        <v>4833671.5846422585</v>
      </c>
      <c r="B2426" s="251" t="s">
        <v>1032</v>
      </c>
      <c r="C2426" s="257" t="s">
        <v>380</v>
      </c>
      <c r="D2426" s="251" t="s">
        <v>807</v>
      </c>
      <c r="E2426" s="251" t="s">
        <v>808</v>
      </c>
      <c r="F2426" s="251" t="s">
        <v>279</v>
      </c>
      <c r="G2426" s="251">
        <v>591183</v>
      </c>
      <c r="H2426" s="251">
        <v>4797383</v>
      </c>
      <c r="I2426" s="184" t="e">
        <f>VLOOKUP(LEFT(C2426,6),#REF!,3,0)</f>
        <v>#REF!</v>
      </c>
    </row>
    <row r="2427" spans="1:9" ht="13.2" x14ac:dyDescent="0.25">
      <c r="A2427" s="176">
        <f t="shared" si="40"/>
        <v>4833671.5846422585</v>
      </c>
      <c r="B2427" s="251" t="s">
        <v>1032</v>
      </c>
      <c r="C2427" s="257" t="s">
        <v>381</v>
      </c>
      <c r="D2427" s="251" t="s">
        <v>807</v>
      </c>
      <c r="E2427" s="251" t="s">
        <v>808</v>
      </c>
      <c r="F2427" s="251" t="s">
        <v>279</v>
      </c>
      <c r="G2427" s="251">
        <v>591183</v>
      </c>
      <c r="H2427" s="251">
        <v>4797383</v>
      </c>
      <c r="I2427" s="184" t="e">
        <f>VLOOKUP(LEFT(C2427,6),#REF!,3,0)</f>
        <v>#REF!</v>
      </c>
    </row>
    <row r="2428" spans="1:9" ht="13.2" x14ac:dyDescent="0.25">
      <c r="A2428" s="176">
        <f t="shared" si="40"/>
        <v>4833671.5846422585</v>
      </c>
      <c r="B2428" s="251" t="s">
        <v>1032</v>
      </c>
      <c r="C2428" s="257" t="s">
        <v>367</v>
      </c>
      <c r="D2428" s="251" t="s">
        <v>807</v>
      </c>
      <c r="E2428" s="251" t="s">
        <v>808</v>
      </c>
      <c r="F2428" s="251" t="s">
        <v>279</v>
      </c>
      <c r="G2428" s="251">
        <v>591183</v>
      </c>
      <c r="H2428" s="251">
        <v>4797383</v>
      </c>
      <c r="I2428" s="184" t="e">
        <f>VLOOKUP(LEFT(C2428,6),#REF!,3,0)</f>
        <v>#REF!</v>
      </c>
    </row>
    <row r="2429" spans="1:9" ht="13.2" x14ac:dyDescent="0.25">
      <c r="A2429" s="176">
        <f t="shared" si="40"/>
        <v>4822284.3628214216</v>
      </c>
      <c r="B2429" s="251" t="s">
        <v>1033</v>
      </c>
      <c r="C2429" s="257" t="s">
        <v>440</v>
      </c>
      <c r="D2429" s="251" t="s">
        <v>809</v>
      </c>
      <c r="E2429" s="251" t="s">
        <v>810</v>
      </c>
      <c r="F2429" s="251" t="s">
        <v>279</v>
      </c>
      <c r="G2429" s="252">
        <v>559934</v>
      </c>
      <c r="H2429" s="252">
        <v>4789666</v>
      </c>
      <c r="I2429" s="184" t="e">
        <f>VLOOKUP(LEFT(C2429,6),#REF!,3,0)</f>
        <v>#REF!</v>
      </c>
    </row>
    <row r="2430" spans="1:9" ht="13.2" x14ac:dyDescent="0.25">
      <c r="A2430" s="176">
        <f t="shared" si="40"/>
        <v>4822284.3628214216</v>
      </c>
      <c r="B2430" s="251" t="s">
        <v>1033</v>
      </c>
      <c r="C2430" s="257" t="s">
        <v>393</v>
      </c>
      <c r="D2430" s="251" t="s">
        <v>809</v>
      </c>
      <c r="E2430" s="251" t="s">
        <v>810</v>
      </c>
      <c r="F2430" s="251" t="s">
        <v>279</v>
      </c>
      <c r="G2430" s="252">
        <v>559934</v>
      </c>
      <c r="H2430" s="252">
        <v>4789666</v>
      </c>
      <c r="I2430" s="184" t="e">
        <f>VLOOKUP(LEFT(C2430,6),#REF!,3,0)</f>
        <v>#REF!</v>
      </c>
    </row>
    <row r="2431" spans="1:9" ht="13.2" x14ac:dyDescent="0.25">
      <c r="A2431" s="176">
        <f t="shared" si="40"/>
        <v>4822284.3628214216</v>
      </c>
      <c r="B2431" s="251" t="s">
        <v>1033</v>
      </c>
      <c r="C2431" s="257" t="s">
        <v>394</v>
      </c>
      <c r="D2431" s="251" t="s">
        <v>809</v>
      </c>
      <c r="E2431" s="251" t="s">
        <v>810</v>
      </c>
      <c r="F2431" s="251" t="s">
        <v>279</v>
      </c>
      <c r="G2431" s="252">
        <v>559934</v>
      </c>
      <c r="H2431" s="252">
        <v>4789666</v>
      </c>
      <c r="I2431" s="184" t="e">
        <f>VLOOKUP(LEFT(C2431,6),#REF!,3,0)</f>
        <v>#REF!</v>
      </c>
    </row>
    <row r="2432" spans="1:9" ht="13.2" x14ac:dyDescent="0.25">
      <c r="A2432" s="176">
        <f t="shared" ref="A2432:A2495" si="41">SQRT((G2432-G$2)^2+(H2432-H$2)^2)</f>
        <v>4813077.8699846528</v>
      </c>
      <c r="B2432" s="251" t="s">
        <v>1034</v>
      </c>
      <c r="C2432" s="257" t="s">
        <v>399</v>
      </c>
      <c r="D2432" s="251" t="s">
        <v>811</v>
      </c>
      <c r="E2432" s="251" t="s">
        <v>812</v>
      </c>
      <c r="F2432" s="251" t="s">
        <v>279</v>
      </c>
      <c r="G2432" s="251">
        <v>560810</v>
      </c>
      <c r="H2432" s="251">
        <v>4780294</v>
      </c>
      <c r="I2432" s="184" t="e">
        <f>VLOOKUP(LEFT(C2432,6),#REF!,3,0)</f>
        <v>#REF!</v>
      </c>
    </row>
    <row r="2433" spans="1:9" ht="13.2" x14ac:dyDescent="0.25">
      <c r="A2433" s="176">
        <f t="shared" si="41"/>
        <v>4813077.8699846528</v>
      </c>
      <c r="B2433" s="251" t="s">
        <v>1034</v>
      </c>
      <c r="C2433" s="257" t="s">
        <v>360</v>
      </c>
      <c r="D2433" s="251" t="s">
        <v>811</v>
      </c>
      <c r="E2433" s="251" t="s">
        <v>812</v>
      </c>
      <c r="F2433" s="251" t="s">
        <v>279</v>
      </c>
      <c r="G2433" s="251">
        <v>560810</v>
      </c>
      <c r="H2433" s="251">
        <v>4780294</v>
      </c>
      <c r="I2433" s="184" t="e">
        <f>VLOOKUP(LEFT(C2433,6),#REF!,3,0)</f>
        <v>#REF!</v>
      </c>
    </row>
    <row r="2434" spans="1:9" ht="13.2" x14ac:dyDescent="0.25">
      <c r="A2434" s="176">
        <f t="shared" si="41"/>
        <v>4813077.8699846528</v>
      </c>
      <c r="B2434" s="251" t="s">
        <v>1034</v>
      </c>
      <c r="C2434" s="257" t="s">
        <v>433</v>
      </c>
      <c r="D2434" s="251" t="s">
        <v>811</v>
      </c>
      <c r="E2434" s="251" t="s">
        <v>812</v>
      </c>
      <c r="F2434" s="251" t="s">
        <v>279</v>
      </c>
      <c r="G2434" s="251">
        <v>560810</v>
      </c>
      <c r="H2434" s="251">
        <v>4780294</v>
      </c>
      <c r="I2434" s="184" t="e">
        <f>VLOOKUP(LEFT(C2434,6),#REF!,3,0)</f>
        <v>#REF!</v>
      </c>
    </row>
    <row r="2435" spans="1:9" ht="13.2" x14ac:dyDescent="0.25">
      <c r="A2435" s="176">
        <f t="shared" si="41"/>
        <v>4813077.8699846528</v>
      </c>
      <c r="B2435" s="251" t="s">
        <v>1034</v>
      </c>
      <c r="C2435" s="257" t="s">
        <v>436</v>
      </c>
      <c r="D2435" s="251" t="s">
        <v>811</v>
      </c>
      <c r="E2435" s="251" t="s">
        <v>812</v>
      </c>
      <c r="F2435" s="251" t="s">
        <v>279</v>
      </c>
      <c r="G2435" s="251">
        <v>560810</v>
      </c>
      <c r="H2435" s="251">
        <v>4780294</v>
      </c>
      <c r="I2435" s="184" t="e">
        <f>VLOOKUP(LEFT(C2435,6),#REF!,3,0)</f>
        <v>#REF!</v>
      </c>
    </row>
    <row r="2436" spans="1:9" ht="13.2" x14ac:dyDescent="0.25">
      <c r="A2436" s="176">
        <f t="shared" si="41"/>
        <v>4813077.8699846528</v>
      </c>
      <c r="B2436" s="251" t="s">
        <v>1034</v>
      </c>
      <c r="C2436" s="257" t="s">
        <v>437</v>
      </c>
      <c r="D2436" s="251" t="s">
        <v>811</v>
      </c>
      <c r="E2436" s="251" t="s">
        <v>812</v>
      </c>
      <c r="F2436" s="251" t="s">
        <v>279</v>
      </c>
      <c r="G2436" s="251">
        <v>560810</v>
      </c>
      <c r="H2436" s="251">
        <v>4780294</v>
      </c>
      <c r="I2436" s="184" t="e">
        <f>VLOOKUP(LEFT(C2436,6),#REF!,3,0)</f>
        <v>#REF!</v>
      </c>
    </row>
    <row r="2437" spans="1:9" ht="13.2" x14ac:dyDescent="0.25">
      <c r="A2437" s="176">
        <f t="shared" si="41"/>
        <v>4813077.8699846528</v>
      </c>
      <c r="B2437" s="251" t="s">
        <v>1034</v>
      </c>
      <c r="C2437" s="257" t="s">
        <v>364</v>
      </c>
      <c r="D2437" s="251" t="s">
        <v>811</v>
      </c>
      <c r="E2437" s="251" t="s">
        <v>812</v>
      </c>
      <c r="F2437" s="251" t="s">
        <v>279</v>
      </c>
      <c r="G2437" s="251">
        <v>560810</v>
      </c>
      <c r="H2437" s="251">
        <v>4780294</v>
      </c>
      <c r="I2437" s="184" t="e">
        <f>VLOOKUP(LEFT(C2437,6),#REF!,3,0)</f>
        <v>#REF!</v>
      </c>
    </row>
    <row r="2438" spans="1:9" ht="13.2" x14ac:dyDescent="0.25">
      <c r="A2438" s="176">
        <f t="shared" si="41"/>
        <v>4813077.8699846528</v>
      </c>
      <c r="B2438" s="251" t="s">
        <v>1034</v>
      </c>
      <c r="C2438" s="257" t="s">
        <v>220</v>
      </c>
      <c r="D2438" s="251" t="s">
        <v>811</v>
      </c>
      <c r="E2438" s="251" t="s">
        <v>812</v>
      </c>
      <c r="F2438" s="251" t="s">
        <v>279</v>
      </c>
      <c r="G2438" s="251">
        <v>560810</v>
      </c>
      <c r="H2438" s="251">
        <v>4780294</v>
      </c>
      <c r="I2438" s="184" t="e">
        <f>VLOOKUP(LEFT(C2438,6),#REF!,3,0)</f>
        <v>#REF!</v>
      </c>
    </row>
    <row r="2439" spans="1:9" ht="13.2" x14ac:dyDescent="0.25">
      <c r="A2439" s="176">
        <f t="shared" si="41"/>
        <v>4813077.8699846528</v>
      </c>
      <c r="B2439" s="251" t="s">
        <v>1034</v>
      </c>
      <c r="C2439" s="257" t="s">
        <v>221</v>
      </c>
      <c r="D2439" s="251" t="s">
        <v>811</v>
      </c>
      <c r="E2439" s="251" t="s">
        <v>812</v>
      </c>
      <c r="F2439" s="251" t="s">
        <v>279</v>
      </c>
      <c r="G2439" s="251">
        <v>560810</v>
      </c>
      <c r="H2439" s="251">
        <v>4780294</v>
      </c>
      <c r="I2439" s="184" t="e">
        <f>VLOOKUP(LEFT(C2439,6),#REF!,3,0)</f>
        <v>#REF!</v>
      </c>
    </row>
    <row r="2440" spans="1:9" ht="13.2" x14ac:dyDescent="0.25">
      <c r="A2440" s="176">
        <f t="shared" si="41"/>
        <v>4813077.8699846528</v>
      </c>
      <c r="B2440" s="251" t="s">
        <v>1034</v>
      </c>
      <c r="C2440" s="257" t="s">
        <v>222</v>
      </c>
      <c r="D2440" s="251" t="s">
        <v>811</v>
      </c>
      <c r="E2440" s="251" t="s">
        <v>812</v>
      </c>
      <c r="F2440" s="251" t="s">
        <v>279</v>
      </c>
      <c r="G2440" s="251">
        <v>560810</v>
      </c>
      <c r="H2440" s="251">
        <v>4780294</v>
      </c>
      <c r="I2440" s="184" t="e">
        <f>VLOOKUP(LEFT(C2440,6),#REF!,3,0)</f>
        <v>#REF!</v>
      </c>
    </row>
    <row r="2441" spans="1:9" ht="13.2" x14ac:dyDescent="0.25">
      <c r="A2441" s="176">
        <f t="shared" si="41"/>
        <v>4813077.8699846528</v>
      </c>
      <c r="B2441" s="251" t="s">
        <v>1034</v>
      </c>
      <c r="C2441" s="257" t="s">
        <v>223</v>
      </c>
      <c r="D2441" s="251" t="s">
        <v>811</v>
      </c>
      <c r="E2441" s="251" t="s">
        <v>812</v>
      </c>
      <c r="F2441" s="251" t="s">
        <v>279</v>
      </c>
      <c r="G2441" s="251">
        <v>560810</v>
      </c>
      <c r="H2441" s="251">
        <v>4780294</v>
      </c>
      <c r="I2441" s="184" t="e">
        <f>VLOOKUP(LEFT(C2441,6),#REF!,3,0)</f>
        <v>#REF!</v>
      </c>
    </row>
    <row r="2442" spans="1:9" ht="13.2" x14ac:dyDescent="0.25">
      <c r="A2442" s="176">
        <f t="shared" si="41"/>
        <v>4813077.8699846528</v>
      </c>
      <c r="B2442" s="251" t="s">
        <v>1034</v>
      </c>
      <c r="C2442" s="257" t="s">
        <v>224</v>
      </c>
      <c r="D2442" s="251" t="s">
        <v>811</v>
      </c>
      <c r="E2442" s="251" t="s">
        <v>812</v>
      </c>
      <c r="F2442" s="251" t="s">
        <v>279</v>
      </c>
      <c r="G2442" s="251">
        <v>560810</v>
      </c>
      <c r="H2442" s="251">
        <v>4780294</v>
      </c>
      <c r="I2442" s="184" t="e">
        <f>VLOOKUP(LEFT(C2442,6),#REF!,3,0)</f>
        <v>#REF!</v>
      </c>
    </row>
    <row r="2443" spans="1:9" ht="13.2" x14ac:dyDescent="0.25">
      <c r="A2443" s="176">
        <f t="shared" si="41"/>
        <v>4813077.8699846528</v>
      </c>
      <c r="B2443" s="251" t="s">
        <v>1034</v>
      </c>
      <c r="C2443" s="257" t="s">
        <v>226</v>
      </c>
      <c r="D2443" s="251" t="s">
        <v>811</v>
      </c>
      <c r="E2443" s="251" t="s">
        <v>812</v>
      </c>
      <c r="F2443" s="251" t="s">
        <v>279</v>
      </c>
      <c r="G2443" s="251">
        <v>560810</v>
      </c>
      <c r="H2443" s="251">
        <v>4780294</v>
      </c>
      <c r="I2443" s="184" t="e">
        <f>VLOOKUP(LEFT(C2443,6),#REF!,3,0)</f>
        <v>#REF!</v>
      </c>
    </row>
    <row r="2444" spans="1:9" ht="13.2" x14ac:dyDescent="0.25">
      <c r="A2444" s="176">
        <f t="shared" si="41"/>
        <v>4813077.8699846528</v>
      </c>
      <c r="B2444" s="251" t="s">
        <v>1034</v>
      </c>
      <c r="C2444" s="257" t="s">
        <v>365</v>
      </c>
      <c r="D2444" s="251" t="s">
        <v>811</v>
      </c>
      <c r="E2444" s="251" t="s">
        <v>812</v>
      </c>
      <c r="F2444" s="251" t="s">
        <v>279</v>
      </c>
      <c r="G2444" s="251">
        <v>560810</v>
      </c>
      <c r="H2444" s="251">
        <v>4780294</v>
      </c>
      <c r="I2444" s="184" t="e">
        <f>VLOOKUP(LEFT(C2444,6),#REF!,3,0)</f>
        <v>#REF!</v>
      </c>
    </row>
    <row r="2445" spans="1:9" ht="13.2" x14ac:dyDescent="0.25">
      <c r="A2445" s="176">
        <f t="shared" si="41"/>
        <v>4813077.8699846528</v>
      </c>
      <c r="B2445" s="251" t="s">
        <v>1034</v>
      </c>
      <c r="C2445" s="257" t="s">
        <v>380</v>
      </c>
      <c r="D2445" s="251" t="s">
        <v>811</v>
      </c>
      <c r="E2445" s="251" t="s">
        <v>812</v>
      </c>
      <c r="F2445" s="251" t="s">
        <v>279</v>
      </c>
      <c r="G2445" s="251">
        <v>560810</v>
      </c>
      <c r="H2445" s="251">
        <v>4780294</v>
      </c>
      <c r="I2445" s="184" t="e">
        <f>VLOOKUP(LEFT(C2445,6),#REF!,3,0)</f>
        <v>#REF!</v>
      </c>
    </row>
    <row r="2446" spans="1:9" ht="13.2" x14ac:dyDescent="0.25">
      <c r="A2446" s="176">
        <f t="shared" si="41"/>
        <v>4813077.8699846528</v>
      </c>
      <c r="B2446" s="251" t="s">
        <v>1034</v>
      </c>
      <c r="C2446" s="257" t="s">
        <v>381</v>
      </c>
      <c r="D2446" s="251" t="s">
        <v>811</v>
      </c>
      <c r="E2446" s="251" t="s">
        <v>812</v>
      </c>
      <c r="F2446" s="251" t="s">
        <v>279</v>
      </c>
      <c r="G2446" s="251">
        <v>560810</v>
      </c>
      <c r="H2446" s="251">
        <v>4780294</v>
      </c>
      <c r="I2446" s="184" t="e">
        <f>VLOOKUP(LEFT(C2446,6),#REF!,3,0)</f>
        <v>#REF!</v>
      </c>
    </row>
    <row r="2447" spans="1:9" ht="13.2" x14ac:dyDescent="0.25">
      <c r="A2447" s="176">
        <f t="shared" si="41"/>
        <v>4813077.8699846528</v>
      </c>
      <c r="B2447" s="251" t="s">
        <v>1034</v>
      </c>
      <c r="C2447" s="257" t="s">
        <v>367</v>
      </c>
      <c r="D2447" s="251" t="s">
        <v>811</v>
      </c>
      <c r="E2447" s="251" t="s">
        <v>812</v>
      </c>
      <c r="F2447" s="251" t="s">
        <v>279</v>
      </c>
      <c r="G2447" s="251">
        <v>560810</v>
      </c>
      <c r="H2447" s="251">
        <v>4780294</v>
      </c>
      <c r="I2447" s="184" t="e">
        <f>VLOOKUP(LEFT(C2447,6),#REF!,3,0)</f>
        <v>#REF!</v>
      </c>
    </row>
    <row r="2448" spans="1:9" ht="13.2" x14ac:dyDescent="0.25">
      <c r="A2448" s="176">
        <f t="shared" si="41"/>
        <v>4813077.8699846528</v>
      </c>
      <c r="B2448" s="251" t="s">
        <v>1034</v>
      </c>
      <c r="C2448" s="257" t="s">
        <v>239</v>
      </c>
      <c r="D2448" s="251" t="s">
        <v>811</v>
      </c>
      <c r="E2448" s="251" t="s">
        <v>812</v>
      </c>
      <c r="F2448" s="251" t="s">
        <v>279</v>
      </c>
      <c r="G2448" s="251">
        <v>560810</v>
      </c>
      <c r="H2448" s="251">
        <v>4780294</v>
      </c>
      <c r="I2448" s="184" t="e">
        <f>VLOOKUP(LEFT(C2448,6),#REF!,3,0)</f>
        <v>#REF!</v>
      </c>
    </row>
    <row r="2449" spans="1:9" ht="13.2" x14ac:dyDescent="0.25">
      <c r="A2449" s="176">
        <f t="shared" si="41"/>
        <v>4799703.8965987265</v>
      </c>
      <c r="B2449" s="251" t="s">
        <v>1035</v>
      </c>
      <c r="C2449" s="257" t="s">
        <v>398</v>
      </c>
      <c r="D2449" s="251" t="s">
        <v>813</v>
      </c>
      <c r="E2449" s="251" t="s">
        <v>814</v>
      </c>
      <c r="F2449" s="251" t="s">
        <v>279</v>
      </c>
      <c r="G2449" s="251">
        <v>562745</v>
      </c>
      <c r="H2449" s="251">
        <v>4766600</v>
      </c>
      <c r="I2449" s="184" t="e">
        <f>VLOOKUP(LEFT(C2449,6),#REF!,3,0)</f>
        <v>#REF!</v>
      </c>
    </row>
    <row r="2450" spans="1:9" ht="13.2" x14ac:dyDescent="0.25">
      <c r="A2450" s="176">
        <f t="shared" si="41"/>
        <v>4799703.8965987265</v>
      </c>
      <c r="B2450" s="251" t="s">
        <v>1035</v>
      </c>
      <c r="C2450" s="257" t="s">
        <v>399</v>
      </c>
      <c r="D2450" s="251" t="s">
        <v>813</v>
      </c>
      <c r="E2450" s="251" t="s">
        <v>814</v>
      </c>
      <c r="F2450" s="251" t="s">
        <v>279</v>
      </c>
      <c r="G2450" s="251">
        <v>562745</v>
      </c>
      <c r="H2450" s="251">
        <v>4766600</v>
      </c>
      <c r="I2450" s="184" t="e">
        <f>VLOOKUP(LEFT(C2450,6),#REF!,3,0)</f>
        <v>#REF!</v>
      </c>
    </row>
    <row r="2451" spans="1:9" ht="13.2" x14ac:dyDescent="0.25">
      <c r="A2451" s="176">
        <f t="shared" si="41"/>
        <v>4799703.8965987265</v>
      </c>
      <c r="B2451" s="251" t="s">
        <v>1035</v>
      </c>
      <c r="C2451" s="257" t="s">
        <v>663</v>
      </c>
      <c r="D2451" s="251" t="s">
        <v>813</v>
      </c>
      <c r="E2451" s="251" t="s">
        <v>814</v>
      </c>
      <c r="F2451" s="251" t="s">
        <v>279</v>
      </c>
      <c r="G2451" s="251">
        <v>562745</v>
      </c>
      <c r="H2451" s="251">
        <v>4766600</v>
      </c>
      <c r="I2451" s="184" t="e">
        <f>VLOOKUP(LEFT(C2451,6),#REF!,3,0)</f>
        <v>#REF!</v>
      </c>
    </row>
    <row r="2452" spans="1:9" ht="13.2" x14ac:dyDescent="0.25">
      <c r="A2452" s="176">
        <f t="shared" si="41"/>
        <v>4799703.8965987265</v>
      </c>
      <c r="B2452" s="251" t="s">
        <v>1035</v>
      </c>
      <c r="C2452" s="257" t="s">
        <v>418</v>
      </c>
      <c r="D2452" s="251" t="s">
        <v>813</v>
      </c>
      <c r="E2452" s="251" t="s">
        <v>814</v>
      </c>
      <c r="F2452" s="251" t="s">
        <v>279</v>
      </c>
      <c r="G2452" s="251">
        <v>562745</v>
      </c>
      <c r="H2452" s="251">
        <v>4766600</v>
      </c>
      <c r="I2452" s="184" t="e">
        <f>VLOOKUP(LEFT(C2452,6),#REF!,3,0)</f>
        <v>#REF!</v>
      </c>
    </row>
    <row r="2453" spans="1:9" ht="13.2" x14ac:dyDescent="0.25">
      <c r="A2453" s="176">
        <f t="shared" si="41"/>
        <v>4799703.8965987265</v>
      </c>
      <c r="B2453" s="251" t="s">
        <v>1035</v>
      </c>
      <c r="C2453" s="257" t="s">
        <v>419</v>
      </c>
      <c r="D2453" s="251" t="s">
        <v>813</v>
      </c>
      <c r="E2453" s="251" t="s">
        <v>814</v>
      </c>
      <c r="F2453" s="251" t="s">
        <v>279</v>
      </c>
      <c r="G2453" s="251">
        <v>562745</v>
      </c>
      <c r="H2453" s="251">
        <v>4766600</v>
      </c>
      <c r="I2453" s="184" t="e">
        <f>VLOOKUP(LEFT(C2453,6),#REF!,3,0)</f>
        <v>#REF!</v>
      </c>
    </row>
    <row r="2454" spans="1:9" ht="13.2" x14ac:dyDescent="0.25">
      <c r="A2454" s="176">
        <f t="shared" si="41"/>
        <v>4799703.8965987265</v>
      </c>
      <c r="B2454" s="251" t="s">
        <v>1035</v>
      </c>
      <c r="C2454" s="257" t="s">
        <v>420</v>
      </c>
      <c r="D2454" s="251" t="s">
        <v>813</v>
      </c>
      <c r="E2454" s="251" t="s">
        <v>814</v>
      </c>
      <c r="F2454" s="251" t="s">
        <v>279</v>
      </c>
      <c r="G2454" s="251">
        <v>562745</v>
      </c>
      <c r="H2454" s="251">
        <v>4766600</v>
      </c>
      <c r="I2454" s="184" t="e">
        <f>VLOOKUP(LEFT(C2454,6),#REF!,3,0)</f>
        <v>#REF!</v>
      </c>
    </row>
    <row r="2455" spans="1:9" ht="13.2" x14ac:dyDescent="0.25">
      <c r="A2455" s="176">
        <f t="shared" si="41"/>
        <v>4799703.8965987265</v>
      </c>
      <c r="B2455" s="251" t="s">
        <v>1035</v>
      </c>
      <c r="C2455" s="257" t="s">
        <v>423</v>
      </c>
      <c r="D2455" s="251" t="s">
        <v>813</v>
      </c>
      <c r="E2455" s="251" t="s">
        <v>814</v>
      </c>
      <c r="F2455" s="251" t="s">
        <v>279</v>
      </c>
      <c r="G2455" s="251">
        <v>562745</v>
      </c>
      <c r="H2455" s="251">
        <v>4766600</v>
      </c>
      <c r="I2455" s="184" t="e">
        <f>VLOOKUP(LEFT(C2455,6),#REF!,3,0)</f>
        <v>#REF!</v>
      </c>
    </row>
    <row r="2456" spans="1:9" ht="13.2" x14ac:dyDescent="0.25">
      <c r="A2456" s="176">
        <f t="shared" si="41"/>
        <v>4799703.8965987265</v>
      </c>
      <c r="B2456" s="251" t="s">
        <v>1035</v>
      </c>
      <c r="C2456" s="257" t="s">
        <v>360</v>
      </c>
      <c r="D2456" s="251" t="s">
        <v>813</v>
      </c>
      <c r="E2456" s="251" t="s">
        <v>814</v>
      </c>
      <c r="F2456" s="251" t="s">
        <v>279</v>
      </c>
      <c r="G2456" s="251">
        <v>562745</v>
      </c>
      <c r="H2456" s="251">
        <v>4766600</v>
      </c>
      <c r="I2456" s="184" t="e">
        <f>VLOOKUP(LEFT(C2456,6),#REF!,3,0)</f>
        <v>#REF!</v>
      </c>
    </row>
    <row r="2457" spans="1:9" ht="13.2" x14ac:dyDescent="0.25">
      <c r="A2457" s="176">
        <f t="shared" si="41"/>
        <v>4799703.8965987265</v>
      </c>
      <c r="B2457" s="251" t="s">
        <v>1035</v>
      </c>
      <c r="C2457" s="257" t="s">
        <v>432</v>
      </c>
      <c r="D2457" s="251" t="s">
        <v>813</v>
      </c>
      <c r="E2457" s="251" t="s">
        <v>814</v>
      </c>
      <c r="F2457" s="251" t="s">
        <v>279</v>
      </c>
      <c r="G2457" s="251">
        <v>562745</v>
      </c>
      <c r="H2457" s="251">
        <v>4766600</v>
      </c>
      <c r="I2457" s="184" t="e">
        <f>VLOOKUP(LEFT(C2457,6),#REF!,3,0)</f>
        <v>#REF!</v>
      </c>
    </row>
    <row r="2458" spans="1:9" ht="13.2" x14ac:dyDescent="0.25">
      <c r="A2458" s="176">
        <f t="shared" si="41"/>
        <v>4799703.8965987265</v>
      </c>
      <c r="B2458" s="251" t="s">
        <v>1035</v>
      </c>
      <c r="C2458" s="257" t="s">
        <v>433</v>
      </c>
      <c r="D2458" s="251" t="s">
        <v>813</v>
      </c>
      <c r="E2458" s="251" t="s">
        <v>814</v>
      </c>
      <c r="F2458" s="251" t="s">
        <v>279</v>
      </c>
      <c r="G2458" s="251">
        <v>562745</v>
      </c>
      <c r="H2458" s="251">
        <v>4766600</v>
      </c>
      <c r="I2458" s="184" t="e">
        <f>VLOOKUP(LEFT(C2458,6),#REF!,3,0)</f>
        <v>#REF!</v>
      </c>
    </row>
    <row r="2459" spans="1:9" ht="13.2" x14ac:dyDescent="0.25">
      <c r="A2459" s="176">
        <f t="shared" si="41"/>
        <v>4799703.8965987265</v>
      </c>
      <c r="B2459" s="251" t="s">
        <v>1035</v>
      </c>
      <c r="C2459" s="257" t="s">
        <v>434</v>
      </c>
      <c r="D2459" s="251" t="s">
        <v>813</v>
      </c>
      <c r="E2459" s="251" t="s">
        <v>814</v>
      </c>
      <c r="F2459" s="251" t="s">
        <v>279</v>
      </c>
      <c r="G2459" s="251">
        <v>562745</v>
      </c>
      <c r="H2459" s="251">
        <v>4766600</v>
      </c>
      <c r="I2459" s="184" t="e">
        <f>VLOOKUP(LEFT(C2459,6),#REF!,3,0)</f>
        <v>#REF!</v>
      </c>
    </row>
    <row r="2460" spans="1:9" ht="13.2" x14ac:dyDescent="0.25">
      <c r="A2460" s="176">
        <f t="shared" si="41"/>
        <v>4799703.8965987265</v>
      </c>
      <c r="B2460" s="251" t="s">
        <v>1035</v>
      </c>
      <c r="C2460" s="257" t="s">
        <v>545</v>
      </c>
      <c r="D2460" s="251" t="s">
        <v>813</v>
      </c>
      <c r="E2460" s="251" t="s">
        <v>814</v>
      </c>
      <c r="F2460" s="251" t="s">
        <v>279</v>
      </c>
      <c r="G2460" s="251">
        <v>562745</v>
      </c>
      <c r="H2460" s="251">
        <v>4766600</v>
      </c>
      <c r="I2460" s="184" t="e">
        <f>VLOOKUP(LEFT(C2460,6),#REF!,3,0)</f>
        <v>#REF!</v>
      </c>
    </row>
    <row r="2461" spans="1:9" ht="13.2" x14ac:dyDescent="0.25">
      <c r="A2461" s="176">
        <f t="shared" si="41"/>
        <v>4799703.8965987265</v>
      </c>
      <c r="B2461" s="251" t="s">
        <v>1035</v>
      </c>
      <c r="C2461" s="257" t="s">
        <v>435</v>
      </c>
      <c r="D2461" s="251" t="s">
        <v>813</v>
      </c>
      <c r="E2461" s="251" t="s">
        <v>814</v>
      </c>
      <c r="F2461" s="251" t="s">
        <v>279</v>
      </c>
      <c r="G2461" s="251">
        <v>562745</v>
      </c>
      <c r="H2461" s="251">
        <v>4766600</v>
      </c>
      <c r="I2461" s="184" t="e">
        <f>VLOOKUP(LEFT(C2461,6),#REF!,3,0)</f>
        <v>#REF!</v>
      </c>
    </row>
    <row r="2462" spans="1:9" ht="13.2" x14ac:dyDescent="0.25">
      <c r="A2462" s="176">
        <f t="shared" si="41"/>
        <v>4799703.8965987265</v>
      </c>
      <c r="B2462" s="251" t="s">
        <v>1035</v>
      </c>
      <c r="C2462" s="257" t="s">
        <v>436</v>
      </c>
      <c r="D2462" s="251" t="s">
        <v>813</v>
      </c>
      <c r="E2462" s="251" t="s">
        <v>814</v>
      </c>
      <c r="F2462" s="251" t="s">
        <v>279</v>
      </c>
      <c r="G2462" s="251">
        <v>562745</v>
      </c>
      <c r="H2462" s="251">
        <v>4766600</v>
      </c>
      <c r="I2462" s="184" t="e">
        <f>VLOOKUP(LEFT(C2462,6),#REF!,3,0)</f>
        <v>#REF!</v>
      </c>
    </row>
    <row r="2463" spans="1:9" ht="13.2" x14ac:dyDescent="0.25">
      <c r="A2463" s="176">
        <f t="shared" si="41"/>
        <v>4799703.8965987265</v>
      </c>
      <c r="B2463" s="251" t="s">
        <v>1035</v>
      </c>
      <c r="C2463" s="257" t="s">
        <v>437</v>
      </c>
      <c r="D2463" s="251" t="s">
        <v>813</v>
      </c>
      <c r="E2463" s="251" t="s">
        <v>814</v>
      </c>
      <c r="F2463" s="251" t="s">
        <v>279</v>
      </c>
      <c r="G2463" s="251">
        <v>562745</v>
      </c>
      <c r="H2463" s="251">
        <v>4766600</v>
      </c>
      <c r="I2463" s="184" t="e">
        <f>VLOOKUP(LEFT(C2463,6),#REF!,3,0)</f>
        <v>#REF!</v>
      </c>
    </row>
    <row r="2464" spans="1:9" ht="13.2" x14ac:dyDescent="0.25">
      <c r="A2464" s="176">
        <f t="shared" si="41"/>
        <v>4799703.8965987265</v>
      </c>
      <c r="B2464" s="251" t="s">
        <v>1035</v>
      </c>
      <c r="C2464" s="257" t="s">
        <v>364</v>
      </c>
      <c r="D2464" s="251" t="s">
        <v>813</v>
      </c>
      <c r="E2464" s="251" t="s">
        <v>814</v>
      </c>
      <c r="F2464" s="251" t="s">
        <v>279</v>
      </c>
      <c r="G2464" s="251">
        <v>562745</v>
      </c>
      <c r="H2464" s="251">
        <v>4766600</v>
      </c>
      <c r="I2464" s="184" t="e">
        <f>VLOOKUP(LEFT(C2464,6),#REF!,3,0)</f>
        <v>#REF!</v>
      </c>
    </row>
    <row r="2465" spans="1:9" ht="13.2" x14ac:dyDescent="0.25">
      <c r="A2465" s="176">
        <f t="shared" si="41"/>
        <v>4799703.8965987265</v>
      </c>
      <c r="B2465" s="251" t="s">
        <v>1035</v>
      </c>
      <c r="C2465" s="257" t="s">
        <v>393</v>
      </c>
      <c r="D2465" s="251" t="s">
        <v>813</v>
      </c>
      <c r="E2465" s="251" t="s">
        <v>814</v>
      </c>
      <c r="F2465" s="251" t="s">
        <v>279</v>
      </c>
      <c r="G2465" s="251">
        <v>562745</v>
      </c>
      <c r="H2465" s="251">
        <v>4766600</v>
      </c>
      <c r="I2465" s="184" t="e">
        <f>VLOOKUP(LEFT(C2465,6),#REF!,3,0)</f>
        <v>#REF!</v>
      </c>
    </row>
    <row r="2466" spans="1:9" ht="13.2" x14ac:dyDescent="0.25">
      <c r="A2466" s="176">
        <f t="shared" si="41"/>
        <v>4799703.8965987265</v>
      </c>
      <c r="B2466" s="251" t="s">
        <v>1035</v>
      </c>
      <c r="C2466" s="257" t="s">
        <v>394</v>
      </c>
      <c r="D2466" s="251" t="s">
        <v>813</v>
      </c>
      <c r="E2466" s="251" t="s">
        <v>814</v>
      </c>
      <c r="F2466" s="251" t="s">
        <v>279</v>
      </c>
      <c r="G2466" s="251">
        <v>562745</v>
      </c>
      <c r="H2466" s="251">
        <v>4766600</v>
      </c>
      <c r="I2466" s="184" t="e">
        <f>VLOOKUP(LEFT(C2466,6),#REF!,3,0)</f>
        <v>#REF!</v>
      </c>
    </row>
    <row r="2467" spans="1:9" ht="13.2" x14ac:dyDescent="0.25">
      <c r="A2467" s="176">
        <f t="shared" si="41"/>
        <v>4799703.8965987265</v>
      </c>
      <c r="B2467" s="251" t="s">
        <v>1035</v>
      </c>
      <c r="C2467" s="257" t="s">
        <v>220</v>
      </c>
      <c r="D2467" s="251" t="s">
        <v>813</v>
      </c>
      <c r="E2467" s="251" t="s">
        <v>814</v>
      </c>
      <c r="F2467" s="251" t="s">
        <v>279</v>
      </c>
      <c r="G2467" s="251">
        <v>562745</v>
      </c>
      <c r="H2467" s="251">
        <v>4766600</v>
      </c>
      <c r="I2467" s="184" t="e">
        <f>VLOOKUP(LEFT(C2467,6),#REF!,3,0)</f>
        <v>#REF!</v>
      </c>
    </row>
    <row r="2468" spans="1:9" ht="13.2" x14ac:dyDescent="0.25">
      <c r="A2468" s="176">
        <f t="shared" si="41"/>
        <v>4799703.8965987265</v>
      </c>
      <c r="B2468" s="251" t="s">
        <v>1035</v>
      </c>
      <c r="C2468" s="257" t="s">
        <v>221</v>
      </c>
      <c r="D2468" s="251" t="s">
        <v>813</v>
      </c>
      <c r="E2468" s="251" t="s">
        <v>814</v>
      </c>
      <c r="F2468" s="251" t="s">
        <v>279</v>
      </c>
      <c r="G2468" s="251">
        <v>562745</v>
      </c>
      <c r="H2468" s="251">
        <v>4766600</v>
      </c>
      <c r="I2468" s="184" t="e">
        <f>VLOOKUP(LEFT(C2468,6),#REF!,3,0)</f>
        <v>#REF!</v>
      </c>
    </row>
    <row r="2469" spans="1:9" ht="13.2" x14ac:dyDescent="0.25">
      <c r="A2469" s="176">
        <f t="shared" si="41"/>
        <v>4799703.8965987265</v>
      </c>
      <c r="B2469" s="251" t="s">
        <v>1035</v>
      </c>
      <c r="C2469" s="257" t="s">
        <v>222</v>
      </c>
      <c r="D2469" s="251" t="s">
        <v>813</v>
      </c>
      <c r="E2469" s="251" t="s">
        <v>814</v>
      </c>
      <c r="F2469" s="251" t="s">
        <v>279</v>
      </c>
      <c r="G2469" s="251">
        <v>562745</v>
      </c>
      <c r="H2469" s="251">
        <v>4766600</v>
      </c>
      <c r="I2469" s="184" t="e">
        <f>VLOOKUP(LEFT(C2469,6),#REF!,3,0)</f>
        <v>#REF!</v>
      </c>
    </row>
    <row r="2470" spans="1:9" ht="13.2" x14ac:dyDescent="0.25">
      <c r="A2470" s="176">
        <f t="shared" si="41"/>
        <v>4799703.8965987265</v>
      </c>
      <c r="B2470" s="251" t="s">
        <v>1035</v>
      </c>
      <c r="C2470" s="257" t="s">
        <v>223</v>
      </c>
      <c r="D2470" s="251" t="s">
        <v>813</v>
      </c>
      <c r="E2470" s="251" t="s">
        <v>814</v>
      </c>
      <c r="F2470" s="251" t="s">
        <v>279</v>
      </c>
      <c r="G2470" s="251">
        <v>562745</v>
      </c>
      <c r="H2470" s="251">
        <v>4766600</v>
      </c>
      <c r="I2470" s="184" t="e">
        <f>VLOOKUP(LEFT(C2470,6),#REF!,3,0)</f>
        <v>#REF!</v>
      </c>
    </row>
    <row r="2471" spans="1:9" ht="13.2" x14ac:dyDescent="0.25">
      <c r="A2471" s="176">
        <f t="shared" si="41"/>
        <v>4799703.8965987265</v>
      </c>
      <c r="B2471" s="251" t="s">
        <v>1035</v>
      </c>
      <c r="C2471" s="257" t="s">
        <v>224</v>
      </c>
      <c r="D2471" s="251" t="s">
        <v>813</v>
      </c>
      <c r="E2471" s="251" t="s">
        <v>814</v>
      </c>
      <c r="F2471" s="251" t="s">
        <v>279</v>
      </c>
      <c r="G2471" s="251">
        <v>562745</v>
      </c>
      <c r="H2471" s="251">
        <v>4766600</v>
      </c>
      <c r="I2471" s="184" t="e">
        <f>VLOOKUP(LEFT(C2471,6),#REF!,3,0)</f>
        <v>#REF!</v>
      </c>
    </row>
    <row r="2472" spans="1:9" ht="13.2" x14ac:dyDescent="0.25">
      <c r="A2472" s="176">
        <f t="shared" si="41"/>
        <v>4799703.8965987265</v>
      </c>
      <c r="B2472" s="251" t="s">
        <v>1035</v>
      </c>
      <c r="C2472" s="257" t="s">
        <v>225</v>
      </c>
      <c r="D2472" s="251" t="s">
        <v>813</v>
      </c>
      <c r="E2472" s="251" t="s">
        <v>814</v>
      </c>
      <c r="F2472" s="251" t="s">
        <v>279</v>
      </c>
      <c r="G2472" s="251">
        <v>562745</v>
      </c>
      <c r="H2472" s="251">
        <v>4766600</v>
      </c>
      <c r="I2472" s="184" t="e">
        <f>VLOOKUP(LEFT(C2472,6),#REF!,3,0)</f>
        <v>#REF!</v>
      </c>
    </row>
    <row r="2473" spans="1:9" ht="13.2" x14ac:dyDescent="0.25">
      <c r="A2473" s="176">
        <f t="shared" si="41"/>
        <v>4799703.8965987265</v>
      </c>
      <c r="B2473" s="251" t="s">
        <v>1035</v>
      </c>
      <c r="C2473" s="257" t="s">
        <v>226</v>
      </c>
      <c r="D2473" s="251" t="s">
        <v>813</v>
      </c>
      <c r="E2473" s="251" t="s">
        <v>814</v>
      </c>
      <c r="F2473" s="251" t="s">
        <v>279</v>
      </c>
      <c r="G2473" s="251">
        <v>562745</v>
      </c>
      <c r="H2473" s="251">
        <v>4766600</v>
      </c>
      <c r="I2473" s="184" t="e">
        <f>VLOOKUP(LEFT(C2473,6),#REF!,3,0)</f>
        <v>#REF!</v>
      </c>
    </row>
    <row r="2474" spans="1:9" ht="13.2" x14ac:dyDescent="0.25">
      <c r="A2474" s="176">
        <f t="shared" si="41"/>
        <v>4799703.8965987265</v>
      </c>
      <c r="B2474" s="251" t="s">
        <v>1035</v>
      </c>
      <c r="C2474" s="257" t="s">
        <v>390</v>
      </c>
      <c r="D2474" s="251" t="s">
        <v>813</v>
      </c>
      <c r="E2474" s="251" t="s">
        <v>814</v>
      </c>
      <c r="F2474" s="251" t="s">
        <v>279</v>
      </c>
      <c r="G2474" s="251">
        <v>562745</v>
      </c>
      <c r="H2474" s="251">
        <v>4766600</v>
      </c>
      <c r="I2474" s="184" t="e">
        <f>VLOOKUP(LEFT(C2474,6),#REF!,3,0)</f>
        <v>#REF!</v>
      </c>
    </row>
    <row r="2475" spans="1:9" ht="13.2" x14ac:dyDescent="0.25">
      <c r="A2475" s="176">
        <f t="shared" si="41"/>
        <v>4799703.8965987265</v>
      </c>
      <c r="B2475" s="251" t="s">
        <v>1035</v>
      </c>
      <c r="C2475" s="257" t="s">
        <v>365</v>
      </c>
      <c r="D2475" s="251" t="s">
        <v>813</v>
      </c>
      <c r="E2475" s="251" t="s">
        <v>814</v>
      </c>
      <c r="F2475" s="251" t="s">
        <v>279</v>
      </c>
      <c r="G2475" s="251">
        <v>562745</v>
      </c>
      <c r="H2475" s="251">
        <v>4766600</v>
      </c>
      <c r="I2475" s="184" t="e">
        <f>VLOOKUP(LEFT(C2475,6),#REF!,3,0)</f>
        <v>#REF!</v>
      </c>
    </row>
    <row r="2476" spans="1:9" ht="13.2" x14ac:dyDescent="0.25">
      <c r="A2476" s="176">
        <f t="shared" si="41"/>
        <v>4799703.8965987265</v>
      </c>
      <c r="B2476" s="251" t="s">
        <v>1035</v>
      </c>
      <c r="C2476" s="257" t="s">
        <v>366</v>
      </c>
      <c r="D2476" s="251" t="s">
        <v>813</v>
      </c>
      <c r="E2476" s="251" t="s">
        <v>814</v>
      </c>
      <c r="F2476" s="251" t="s">
        <v>279</v>
      </c>
      <c r="G2476" s="251">
        <v>562745</v>
      </c>
      <c r="H2476" s="251">
        <v>4766600</v>
      </c>
      <c r="I2476" s="184" t="e">
        <f>VLOOKUP(LEFT(C2476,6),#REF!,3,0)</f>
        <v>#REF!</v>
      </c>
    </row>
    <row r="2477" spans="1:9" ht="13.2" x14ac:dyDescent="0.25">
      <c r="A2477" s="176">
        <f t="shared" si="41"/>
        <v>4799703.8965987265</v>
      </c>
      <c r="B2477" s="251" t="s">
        <v>1035</v>
      </c>
      <c r="C2477" s="257" t="s">
        <v>380</v>
      </c>
      <c r="D2477" s="251" t="s">
        <v>813</v>
      </c>
      <c r="E2477" s="251" t="s">
        <v>814</v>
      </c>
      <c r="F2477" s="251" t="s">
        <v>279</v>
      </c>
      <c r="G2477" s="251">
        <v>562745</v>
      </c>
      <c r="H2477" s="251">
        <v>4766600</v>
      </c>
      <c r="I2477" s="184" t="e">
        <f>VLOOKUP(LEFT(C2477,6),#REF!,3,0)</f>
        <v>#REF!</v>
      </c>
    </row>
    <row r="2478" spans="1:9" ht="13.2" x14ac:dyDescent="0.25">
      <c r="A2478" s="176">
        <f t="shared" si="41"/>
        <v>4799703.8965987265</v>
      </c>
      <c r="B2478" s="251" t="s">
        <v>1035</v>
      </c>
      <c r="C2478" s="257" t="s">
        <v>381</v>
      </c>
      <c r="D2478" s="251" t="s">
        <v>813</v>
      </c>
      <c r="E2478" s="251" t="s">
        <v>814</v>
      </c>
      <c r="F2478" s="251" t="s">
        <v>279</v>
      </c>
      <c r="G2478" s="251">
        <v>562745</v>
      </c>
      <c r="H2478" s="251">
        <v>4766600</v>
      </c>
      <c r="I2478" s="184" t="e">
        <f>VLOOKUP(LEFT(C2478,6),#REF!,3,0)</f>
        <v>#REF!</v>
      </c>
    </row>
    <row r="2479" spans="1:9" ht="13.2" x14ac:dyDescent="0.25">
      <c r="A2479" s="176">
        <f t="shared" si="41"/>
        <v>4835666.6915974468</v>
      </c>
      <c r="B2479" s="251" t="s">
        <v>1036</v>
      </c>
      <c r="C2479" s="257" t="s">
        <v>360</v>
      </c>
      <c r="D2479" s="251" t="s">
        <v>815</v>
      </c>
      <c r="E2479" s="251" t="s">
        <v>355</v>
      </c>
      <c r="F2479" s="251" t="s">
        <v>279</v>
      </c>
      <c r="G2479" s="251">
        <v>597073</v>
      </c>
      <c r="H2479" s="251">
        <v>4798664</v>
      </c>
      <c r="I2479" s="184" t="e">
        <f>VLOOKUP(LEFT(C2479,6),#REF!,3,0)</f>
        <v>#REF!</v>
      </c>
    </row>
    <row r="2480" spans="1:9" ht="13.2" x14ac:dyDescent="0.25">
      <c r="A2480" s="176">
        <f t="shared" si="41"/>
        <v>4835666.6915974468</v>
      </c>
      <c r="B2480" s="251" t="s">
        <v>1036</v>
      </c>
      <c r="C2480" s="257" t="s">
        <v>432</v>
      </c>
      <c r="D2480" s="251" t="s">
        <v>815</v>
      </c>
      <c r="E2480" s="251" t="s">
        <v>355</v>
      </c>
      <c r="F2480" s="251" t="s">
        <v>279</v>
      </c>
      <c r="G2480" s="251">
        <v>597073</v>
      </c>
      <c r="H2480" s="251">
        <v>4798664</v>
      </c>
      <c r="I2480" s="184" t="e">
        <f>VLOOKUP(LEFT(C2480,6),#REF!,3,0)</f>
        <v>#REF!</v>
      </c>
    </row>
    <row r="2481" spans="1:9" ht="13.2" x14ac:dyDescent="0.25">
      <c r="A2481" s="176">
        <f t="shared" si="41"/>
        <v>4835666.6915974468</v>
      </c>
      <c r="B2481" s="251" t="s">
        <v>1036</v>
      </c>
      <c r="C2481" s="257" t="s">
        <v>433</v>
      </c>
      <c r="D2481" s="251" t="s">
        <v>815</v>
      </c>
      <c r="E2481" s="251" t="s">
        <v>355</v>
      </c>
      <c r="F2481" s="251" t="s">
        <v>279</v>
      </c>
      <c r="G2481" s="251">
        <v>597073</v>
      </c>
      <c r="H2481" s="251">
        <v>4798664</v>
      </c>
      <c r="I2481" s="184" t="e">
        <f>VLOOKUP(LEFT(C2481,6),#REF!,3,0)</f>
        <v>#REF!</v>
      </c>
    </row>
    <row r="2482" spans="1:9" ht="13.2" x14ac:dyDescent="0.25">
      <c r="A2482" s="176">
        <f t="shared" si="41"/>
        <v>4835666.6915974468</v>
      </c>
      <c r="B2482" s="251" t="s">
        <v>1036</v>
      </c>
      <c r="C2482" s="257" t="s">
        <v>434</v>
      </c>
      <c r="D2482" s="251" t="s">
        <v>815</v>
      </c>
      <c r="E2482" s="251" t="s">
        <v>355</v>
      </c>
      <c r="F2482" s="251" t="s">
        <v>279</v>
      </c>
      <c r="G2482" s="251">
        <v>597073</v>
      </c>
      <c r="H2482" s="251">
        <v>4798664</v>
      </c>
      <c r="I2482" s="184" t="e">
        <f>VLOOKUP(LEFT(C2482,6),#REF!,3,0)</f>
        <v>#REF!</v>
      </c>
    </row>
    <row r="2483" spans="1:9" ht="13.2" x14ac:dyDescent="0.25">
      <c r="A2483" s="176">
        <f t="shared" si="41"/>
        <v>4835666.6915974468</v>
      </c>
      <c r="B2483" s="251" t="s">
        <v>1036</v>
      </c>
      <c r="C2483" s="257" t="s">
        <v>437</v>
      </c>
      <c r="D2483" s="251" t="s">
        <v>815</v>
      </c>
      <c r="E2483" s="251" t="s">
        <v>355</v>
      </c>
      <c r="F2483" s="251" t="s">
        <v>279</v>
      </c>
      <c r="G2483" s="251">
        <v>597073</v>
      </c>
      <c r="H2483" s="251">
        <v>4798664</v>
      </c>
      <c r="I2483" s="184" t="e">
        <f>VLOOKUP(LEFT(C2483,6),#REF!,3,0)</f>
        <v>#REF!</v>
      </c>
    </row>
    <row r="2484" spans="1:9" ht="13.2" x14ac:dyDescent="0.25">
      <c r="A2484" s="176">
        <f t="shared" si="41"/>
        <v>4835666.6915974468</v>
      </c>
      <c r="B2484" s="251" t="s">
        <v>1036</v>
      </c>
      <c r="C2484" s="257" t="s">
        <v>364</v>
      </c>
      <c r="D2484" s="251" t="s">
        <v>815</v>
      </c>
      <c r="E2484" s="251" t="s">
        <v>355</v>
      </c>
      <c r="F2484" s="251" t="s">
        <v>279</v>
      </c>
      <c r="G2484" s="251">
        <v>597073</v>
      </c>
      <c r="H2484" s="251">
        <v>4798664</v>
      </c>
      <c r="I2484" s="184" t="e">
        <f>VLOOKUP(LEFT(C2484,6),#REF!,3,0)</f>
        <v>#REF!</v>
      </c>
    </row>
    <row r="2485" spans="1:9" ht="13.2" x14ac:dyDescent="0.25">
      <c r="A2485" s="176">
        <f t="shared" si="41"/>
        <v>4835666.6915974468</v>
      </c>
      <c r="B2485" s="251" t="s">
        <v>1036</v>
      </c>
      <c r="C2485" s="257" t="s">
        <v>440</v>
      </c>
      <c r="D2485" s="251" t="s">
        <v>815</v>
      </c>
      <c r="E2485" s="251" t="s">
        <v>355</v>
      </c>
      <c r="F2485" s="251" t="s">
        <v>279</v>
      </c>
      <c r="G2485" s="251">
        <v>597073</v>
      </c>
      <c r="H2485" s="251">
        <v>4798664</v>
      </c>
      <c r="I2485" s="184" t="e">
        <f>VLOOKUP(LEFT(C2485,6),#REF!,3,0)</f>
        <v>#REF!</v>
      </c>
    </row>
    <row r="2486" spans="1:9" ht="13.2" x14ac:dyDescent="0.25">
      <c r="A2486" s="176">
        <f t="shared" si="41"/>
        <v>4835666.6915974468</v>
      </c>
      <c r="B2486" s="251" t="s">
        <v>1036</v>
      </c>
      <c r="C2486" s="257" t="s">
        <v>393</v>
      </c>
      <c r="D2486" s="251" t="s">
        <v>815</v>
      </c>
      <c r="E2486" s="251" t="s">
        <v>355</v>
      </c>
      <c r="F2486" s="251" t="s">
        <v>279</v>
      </c>
      <c r="G2486" s="251">
        <v>597073</v>
      </c>
      <c r="H2486" s="251">
        <v>4798664</v>
      </c>
      <c r="I2486" s="184" t="e">
        <f>VLOOKUP(LEFT(C2486,6),#REF!,3,0)</f>
        <v>#REF!</v>
      </c>
    </row>
    <row r="2487" spans="1:9" ht="13.2" x14ac:dyDescent="0.25">
      <c r="A2487" s="176">
        <f t="shared" si="41"/>
        <v>4835666.6915974468</v>
      </c>
      <c r="B2487" s="251" t="s">
        <v>1036</v>
      </c>
      <c r="C2487" s="257" t="s">
        <v>394</v>
      </c>
      <c r="D2487" s="251" t="s">
        <v>815</v>
      </c>
      <c r="E2487" s="251" t="s">
        <v>355</v>
      </c>
      <c r="F2487" s="251" t="s">
        <v>279</v>
      </c>
      <c r="G2487" s="251">
        <v>597073</v>
      </c>
      <c r="H2487" s="251">
        <v>4798664</v>
      </c>
      <c r="I2487" s="184" t="e">
        <f>VLOOKUP(LEFT(C2487,6),#REF!,3,0)</f>
        <v>#REF!</v>
      </c>
    </row>
    <row r="2488" spans="1:9" ht="13.2" x14ac:dyDescent="0.25">
      <c r="A2488" s="176">
        <f t="shared" si="41"/>
        <v>4835666.6915974468</v>
      </c>
      <c r="B2488" s="251" t="s">
        <v>1036</v>
      </c>
      <c r="C2488" s="257" t="s">
        <v>220</v>
      </c>
      <c r="D2488" s="251" t="s">
        <v>815</v>
      </c>
      <c r="E2488" s="251" t="s">
        <v>355</v>
      </c>
      <c r="F2488" s="251" t="s">
        <v>279</v>
      </c>
      <c r="G2488" s="251">
        <v>597073</v>
      </c>
      <c r="H2488" s="251">
        <v>4798664</v>
      </c>
      <c r="I2488" s="184" t="e">
        <f>VLOOKUP(LEFT(C2488,6),#REF!,3,0)</f>
        <v>#REF!</v>
      </c>
    </row>
    <row r="2489" spans="1:9" ht="13.2" x14ac:dyDescent="0.25">
      <c r="A2489" s="176">
        <f t="shared" si="41"/>
        <v>4835666.6915974468</v>
      </c>
      <c r="B2489" s="251" t="s">
        <v>1036</v>
      </c>
      <c r="C2489" s="257" t="s">
        <v>221</v>
      </c>
      <c r="D2489" s="251" t="s">
        <v>815</v>
      </c>
      <c r="E2489" s="251" t="s">
        <v>355</v>
      </c>
      <c r="F2489" s="251" t="s">
        <v>279</v>
      </c>
      <c r="G2489" s="251">
        <v>597073</v>
      </c>
      <c r="H2489" s="251">
        <v>4798664</v>
      </c>
      <c r="I2489" s="184" t="e">
        <f>VLOOKUP(LEFT(C2489,6),#REF!,3,0)</f>
        <v>#REF!</v>
      </c>
    </row>
    <row r="2490" spans="1:9" ht="13.2" x14ac:dyDescent="0.25">
      <c r="A2490" s="176">
        <f t="shared" si="41"/>
        <v>4835666.6915974468</v>
      </c>
      <c r="B2490" s="251" t="s">
        <v>1036</v>
      </c>
      <c r="C2490" s="257" t="s">
        <v>222</v>
      </c>
      <c r="D2490" s="251" t="s">
        <v>815</v>
      </c>
      <c r="E2490" s="251" t="s">
        <v>355</v>
      </c>
      <c r="F2490" s="251" t="s">
        <v>279</v>
      </c>
      <c r="G2490" s="251">
        <v>597073</v>
      </c>
      <c r="H2490" s="251">
        <v>4798664</v>
      </c>
      <c r="I2490" s="184" t="e">
        <f>VLOOKUP(LEFT(C2490,6),#REF!,3,0)</f>
        <v>#REF!</v>
      </c>
    </row>
    <row r="2491" spans="1:9" ht="13.2" x14ac:dyDescent="0.25">
      <c r="A2491" s="176">
        <f t="shared" si="41"/>
        <v>4835666.6915974468</v>
      </c>
      <c r="B2491" s="251" t="s">
        <v>1036</v>
      </c>
      <c r="C2491" s="257" t="s">
        <v>223</v>
      </c>
      <c r="D2491" s="251" t="s">
        <v>815</v>
      </c>
      <c r="E2491" s="251" t="s">
        <v>355</v>
      </c>
      <c r="F2491" s="251" t="s">
        <v>279</v>
      </c>
      <c r="G2491" s="251">
        <v>597073</v>
      </c>
      <c r="H2491" s="251">
        <v>4798664</v>
      </c>
      <c r="I2491" s="184" t="e">
        <f>VLOOKUP(LEFT(C2491,6),#REF!,3,0)</f>
        <v>#REF!</v>
      </c>
    </row>
    <row r="2492" spans="1:9" ht="13.2" x14ac:dyDescent="0.25">
      <c r="A2492" s="176">
        <f t="shared" si="41"/>
        <v>4835666.6915974468</v>
      </c>
      <c r="B2492" s="251" t="s">
        <v>1036</v>
      </c>
      <c r="C2492" s="257" t="s">
        <v>224</v>
      </c>
      <c r="D2492" s="251" t="s">
        <v>815</v>
      </c>
      <c r="E2492" s="251" t="s">
        <v>355</v>
      </c>
      <c r="F2492" s="251" t="s">
        <v>279</v>
      </c>
      <c r="G2492" s="251">
        <v>597073</v>
      </c>
      <c r="H2492" s="251">
        <v>4798664</v>
      </c>
      <c r="I2492" s="184" t="e">
        <f>VLOOKUP(LEFT(C2492,6),#REF!,3,0)</f>
        <v>#REF!</v>
      </c>
    </row>
    <row r="2493" spans="1:9" ht="13.2" x14ac:dyDescent="0.25">
      <c r="A2493" s="176">
        <f t="shared" si="41"/>
        <v>4835666.6915974468</v>
      </c>
      <c r="B2493" s="251" t="s">
        <v>1036</v>
      </c>
      <c r="C2493" s="257" t="s">
        <v>225</v>
      </c>
      <c r="D2493" s="251" t="s">
        <v>815</v>
      </c>
      <c r="E2493" s="251" t="s">
        <v>355</v>
      </c>
      <c r="F2493" s="251" t="s">
        <v>279</v>
      </c>
      <c r="G2493" s="251">
        <v>597073</v>
      </c>
      <c r="H2493" s="251">
        <v>4798664</v>
      </c>
      <c r="I2493" s="184" t="e">
        <f>VLOOKUP(LEFT(C2493,6),#REF!,3,0)</f>
        <v>#REF!</v>
      </c>
    </row>
    <row r="2494" spans="1:9" ht="13.2" x14ac:dyDescent="0.25">
      <c r="A2494" s="176">
        <f t="shared" si="41"/>
        <v>4835666.6915974468</v>
      </c>
      <c r="B2494" s="251" t="s">
        <v>1036</v>
      </c>
      <c r="C2494" s="257" t="s">
        <v>226</v>
      </c>
      <c r="D2494" s="251" t="s">
        <v>815</v>
      </c>
      <c r="E2494" s="251" t="s">
        <v>355</v>
      </c>
      <c r="F2494" s="251" t="s">
        <v>279</v>
      </c>
      <c r="G2494" s="251">
        <v>597073</v>
      </c>
      <c r="H2494" s="251">
        <v>4798664</v>
      </c>
      <c r="I2494" s="184" t="e">
        <f>VLOOKUP(LEFT(C2494,6),#REF!,3,0)</f>
        <v>#REF!</v>
      </c>
    </row>
    <row r="2495" spans="1:9" ht="13.2" x14ac:dyDescent="0.25">
      <c r="A2495" s="176">
        <f t="shared" si="41"/>
        <v>4835666.6915974468</v>
      </c>
      <c r="B2495" s="251" t="s">
        <v>1036</v>
      </c>
      <c r="C2495" s="257" t="s">
        <v>390</v>
      </c>
      <c r="D2495" s="251" t="s">
        <v>815</v>
      </c>
      <c r="E2495" s="251" t="s">
        <v>355</v>
      </c>
      <c r="F2495" s="251" t="s">
        <v>279</v>
      </c>
      <c r="G2495" s="251">
        <v>597073</v>
      </c>
      <c r="H2495" s="251">
        <v>4798664</v>
      </c>
      <c r="I2495" s="184" t="e">
        <f>VLOOKUP(LEFT(C2495,6),#REF!,3,0)</f>
        <v>#REF!</v>
      </c>
    </row>
    <row r="2496" spans="1:9" ht="13.2" x14ac:dyDescent="0.25">
      <c r="A2496" s="176">
        <f t="shared" ref="A2496:A2559" si="42">SQRT((G2496-G$2)^2+(H2496-H$2)^2)</f>
        <v>4835666.6915974468</v>
      </c>
      <c r="B2496" s="251" t="s">
        <v>1036</v>
      </c>
      <c r="C2496" s="257" t="s">
        <v>365</v>
      </c>
      <c r="D2496" s="251" t="s">
        <v>815</v>
      </c>
      <c r="E2496" s="251" t="s">
        <v>355</v>
      </c>
      <c r="F2496" s="251" t="s">
        <v>279</v>
      </c>
      <c r="G2496" s="251">
        <v>597073</v>
      </c>
      <c r="H2496" s="251">
        <v>4798664</v>
      </c>
      <c r="I2496" s="184" t="e">
        <f>VLOOKUP(LEFT(C2496,6),#REF!,3,0)</f>
        <v>#REF!</v>
      </c>
    </row>
    <row r="2497" spans="1:9" ht="13.2" x14ac:dyDescent="0.25">
      <c r="A2497" s="176">
        <f t="shared" si="42"/>
        <v>4835666.6915974468</v>
      </c>
      <c r="B2497" s="251" t="s">
        <v>1036</v>
      </c>
      <c r="C2497" s="257" t="s">
        <v>366</v>
      </c>
      <c r="D2497" s="251" t="s">
        <v>815</v>
      </c>
      <c r="E2497" s="251" t="s">
        <v>355</v>
      </c>
      <c r="F2497" s="251" t="s">
        <v>279</v>
      </c>
      <c r="G2497" s="251">
        <v>597073</v>
      </c>
      <c r="H2497" s="251">
        <v>4798664</v>
      </c>
      <c r="I2497" s="184" t="e">
        <f>VLOOKUP(LEFT(C2497,6),#REF!,3,0)</f>
        <v>#REF!</v>
      </c>
    </row>
    <row r="2498" spans="1:9" ht="13.2" x14ac:dyDescent="0.25">
      <c r="A2498" s="176">
        <f t="shared" si="42"/>
        <v>4835666.6915974468</v>
      </c>
      <c r="B2498" s="251" t="s">
        <v>1036</v>
      </c>
      <c r="C2498" s="257" t="s">
        <v>380</v>
      </c>
      <c r="D2498" s="251" t="s">
        <v>815</v>
      </c>
      <c r="E2498" s="251" t="s">
        <v>355</v>
      </c>
      <c r="F2498" s="251" t="s">
        <v>279</v>
      </c>
      <c r="G2498" s="251">
        <v>597073</v>
      </c>
      <c r="H2498" s="251">
        <v>4798664</v>
      </c>
      <c r="I2498" s="184" t="e">
        <f>VLOOKUP(LEFT(C2498,6),#REF!,3,0)</f>
        <v>#REF!</v>
      </c>
    </row>
    <row r="2499" spans="1:9" ht="13.2" x14ac:dyDescent="0.25">
      <c r="A2499" s="176">
        <f t="shared" si="42"/>
        <v>4835666.6915974468</v>
      </c>
      <c r="B2499" s="251" t="s">
        <v>1036</v>
      </c>
      <c r="C2499" s="257" t="s">
        <v>381</v>
      </c>
      <c r="D2499" s="251" t="s">
        <v>815</v>
      </c>
      <c r="E2499" s="251" t="s">
        <v>355</v>
      </c>
      <c r="F2499" s="251" t="s">
        <v>279</v>
      </c>
      <c r="G2499" s="251">
        <v>597073</v>
      </c>
      <c r="H2499" s="251">
        <v>4798664</v>
      </c>
      <c r="I2499" s="184" t="e">
        <f>VLOOKUP(LEFT(C2499,6),#REF!,3,0)</f>
        <v>#REF!</v>
      </c>
    </row>
    <row r="2500" spans="1:9" ht="13.2" x14ac:dyDescent="0.25">
      <c r="A2500" s="176">
        <f t="shared" si="42"/>
        <v>4835666.6915974468</v>
      </c>
      <c r="B2500" s="251" t="s">
        <v>1036</v>
      </c>
      <c r="C2500" s="257" t="s">
        <v>367</v>
      </c>
      <c r="D2500" s="251" t="s">
        <v>815</v>
      </c>
      <c r="E2500" s="251" t="s">
        <v>355</v>
      </c>
      <c r="F2500" s="251" t="s">
        <v>279</v>
      </c>
      <c r="G2500" s="251">
        <v>597073</v>
      </c>
      <c r="H2500" s="251">
        <v>4798664</v>
      </c>
      <c r="I2500" s="184" t="e">
        <f>VLOOKUP(LEFT(C2500,6),#REF!,3,0)</f>
        <v>#REF!</v>
      </c>
    </row>
    <row r="2501" spans="1:9" ht="13.2" x14ac:dyDescent="0.25">
      <c r="A2501" s="176">
        <f t="shared" si="42"/>
        <v>4795787.1024757763</v>
      </c>
      <c r="B2501" s="251" t="s">
        <v>1037</v>
      </c>
      <c r="C2501" s="257" t="s">
        <v>360</v>
      </c>
      <c r="D2501" s="251" t="s">
        <v>816</v>
      </c>
      <c r="E2501" s="251" t="s">
        <v>788</v>
      </c>
      <c r="F2501" s="251" t="s">
        <v>279</v>
      </c>
      <c r="G2501" s="251">
        <v>561423</v>
      </c>
      <c r="H2501" s="251">
        <v>4762812</v>
      </c>
      <c r="I2501" s="184" t="e">
        <f>VLOOKUP(LEFT(C2501,6),#REF!,3,0)</f>
        <v>#REF!</v>
      </c>
    </row>
    <row r="2502" spans="1:9" ht="13.2" x14ac:dyDescent="0.25">
      <c r="A2502" s="176">
        <f t="shared" si="42"/>
        <v>4795787.1024757763</v>
      </c>
      <c r="B2502" s="251" t="s">
        <v>1037</v>
      </c>
      <c r="C2502" s="257" t="s">
        <v>432</v>
      </c>
      <c r="D2502" s="251" t="s">
        <v>816</v>
      </c>
      <c r="E2502" s="251" t="s">
        <v>788</v>
      </c>
      <c r="F2502" s="251" t="s">
        <v>279</v>
      </c>
      <c r="G2502" s="251">
        <v>561423</v>
      </c>
      <c r="H2502" s="251">
        <v>4762812</v>
      </c>
      <c r="I2502" s="184" t="e">
        <f>VLOOKUP(LEFT(C2502,6),#REF!,3,0)</f>
        <v>#REF!</v>
      </c>
    </row>
    <row r="2503" spans="1:9" ht="13.2" x14ac:dyDescent="0.25">
      <c r="A2503" s="176">
        <f t="shared" si="42"/>
        <v>4795787.1024757763</v>
      </c>
      <c r="B2503" s="251" t="s">
        <v>1037</v>
      </c>
      <c r="C2503" s="257" t="s">
        <v>364</v>
      </c>
      <c r="D2503" s="251" t="s">
        <v>816</v>
      </c>
      <c r="E2503" s="251" t="s">
        <v>788</v>
      </c>
      <c r="F2503" s="251" t="s">
        <v>279</v>
      </c>
      <c r="G2503" s="251">
        <v>561423</v>
      </c>
      <c r="H2503" s="251">
        <v>4762812</v>
      </c>
      <c r="I2503" s="184" t="e">
        <f>VLOOKUP(LEFT(C2503,6),#REF!,3,0)</f>
        <v>#REF!</v>
      </c>
    </row>
    <row r="2504" spans="1:9" ht="13.2" x14ac:dyDescent="0.25">
      <c r="A2504" s="176">
        <f t="shared" si="42"/>
        <v>4795787.1024757763</v>
      </c>
      <c r="B2504" s="251" t="s">
        <v>1037</v>
      </c>
      <c r="C2504" s="257" t="s">
        <v>393</v>
      </c>
      <c r="D2504" s="251" t="s">
        <v>816</v>
      </c>
      <c r="E2504" s="251" t="s">
        <v>788</v>
      </c>
      <c r="F2504" s="251" t="s">
        <v>279</v>
      </c>
      <c r="G2504" s="251">
        <v>561423</v>
      </c>
      <c r="H2504" s="251">
        <v>4762812</v>
      </c>
      <c r="I2504" s="184" t="e">
        <f>VLOOKUP(LEFT(C2504,6),#REF!,3,0)</f>
        <v>#REF!</v>
      </c>
    </row>
    <row r="2505" spans="1:9" ht="13.2" x14ac:dyDescent="0.25">
      <c r="A2505" s="176">
        <f t="shared" si="42"/>
        <v>4795787.1024757763</v>
      </c>
      <c r="B2505" s="251" t="s">
        <v>1037</v>
      </c>
      <c r="C2505" s="257" t="s">
        <v>224</v>
      </c>
      <c r="D2505" s="251" t="s">
        <v>816</v>
      </c>
      <c r="E2505" s="251" t="s">
        <v>788</v>
      </c>
      <c r="F2505" s="251" t="s">
        <v>279</v>
      </c>
      <c r="G2505" s="251">
        <v>561423</v>
      </c>
      <c r="H2505" s="251">
        <v>4762812</v>
      </c>
      <c r="I2505" s="184" t="e">
        <f>VLOOKUP(LEFT(C2505,6),#REF!,3,0)</f>
        <v>#REF!</v>
      </c>
    </row>
    <row r="2506" spans="1:9" ht="13.2" x14ac:dyDescent="0.25">
      <c r="A2506" s="176">
        <f t="shared" si="42"/>
        <v>4795787.1024757763</v>
      </c>
      <c r="B2506" s="251" t="s">
        <v>1037</v>
      </c>
      <c r="C2506" s="257" t="s">
        <v>365</v>
      </c>
      <c r="D2506" s="251" t="s">
        <v>816</v>
      </c>
      <c r="E2506" s="251" t="s">
        <v>788</v>
      </c>
      <c r="F2506" s="251" t="s">
        <v>279</v>
      </c>
      <c r="G2506" s="251">
        <v>561423</v>
      </c>
      <c r="H2506" s="251">
        <v>4762812</v>
      </c>
      <c r="I2506" s="184" t="e">
        <f>VLOOKUP(LEFT(C2506,6),#REF!,3,0)</f>
        <v>#REF!</v>
      </c>
    </row>
    <row r="2507" spans="1:9" ht="13.2" x14ac:dyDescent="0.25">
      <c r="A2507" s="176">
        <f t="shared" si="42"/>
        <v>4795787.1024757763</v>
      </c>
      <c r="B2507" s="251" t="s">
        <v>1037</v>
      </c>
      <c r="C2507" s="257" t="s">
        <v>380</v>
      </c>
      <c r="D2507" s="251" t="s">
        <v>816</v>
      </c>
      <c r="E2507" s="251" t="s">
        <v>788</v>
      </c>
      <c r="F2507" s="251" t="s">
        <v>279</v>
      </c>
      <c r="G2507" s="251">
        <v>561423</v>
      </c>
      <c r="H2507" s="251">
        <v>4762812</v>
      </c>
      <c r="I2507" s="184" t="e">
        <f>VLOOKUP(LEFT(C2507,6),#REF!,3,0)</f>
        <v>#REF!</v>
      </c>
    </row>
    <row r="2508" spans="1:9" ht="13.2" x14ac:dyDescent="0.25">
      <c r="A2508" s="176">
        <f t="shared" si="42"/>
        <v>4795787.1024757763</v>
      </c>
      <c r="B2508" s="251" t="s">
        <v>1037</v>
      </c>
      <c r="C2508" s="257" t="s">
        <v>367</v>
      </c>
      <c r="D2508" s="251" t="s">
        <v>816</v>
      </c>
      <c r="E2508" s="251" t="s">
        <v>788</v>
      </c>
      <c r="F2508" s="251" t="s">
        <v>279</v>
      </c>
      <c r="G2508" s="251">
        <v>561423</v>
      </c>
      <c r="H2508" s="251">
        <v>4762812</v>
      </c>
      <c r="I2508" s="184" t="e">
        <f>VLOOKUP(LEFT(C2508,6),#REF!,3,0)</f>
        <v>#REF!</v>
      </c>
    </row>
    <row r="2509" spans="1:9" ht="13.2" x14ac:dyDescent="0.25">
      <c r="A2509" s="176">
        <f t="shared" si="42"/>
        <v>4804696.7546491418</v>
      </c>
      <c r="B2509" s="251" t="s">
        <v>1038</v>
      </c>
      <c r="C2509" s="257" t="s">
        <v>360</v>
      </c>
      <c r="D2509" s="251" t="s">
        <v>817</v>
      </c>
      <c r="E2509" s="251" t="s">
        <v>818</v>
      </c>
      <c r="F2509" s="251" t="s">
        <v>279</v>
      </c>
      <c r="G2509" s="251">
        <v>568930</v>
      </c>
      <c r="H2509" s="251">
        <v>4770894</v>
      </c>
      <c r="I2509" s="184" t="e">
        <f>VLOOKUP(LEFT(C2509,6),#REF!,3,0)</f>
        <v>#REF!</v>
      </c>
    </row>
    <row r="2510" spans="1:9" ht="13.2" x14ac:dyDescent="0.25">
      <c r="A2510" s="176">
        <f t="shared" si="42"/>
        <v>4804696.7546491418</v>
      </c>
      <c r="B2510" s="251" t="s">
        <v>1038</v>
      </c>
      <c r="C2510" s="257" t="s">
        <v>432</v>
      </c>
      <c r="D2510" s="251" t="s">
        <v>817</v>
      </c>
      <c r="E2510" s="251" t="s">
        <v>818</v>
      </c>
      <c r="F2510" s="251" t="s">
        <v>279</v>
      </c>
      <c r="G2510" s="251">
        <v>568930</v>
      </c>
      <c r="H2510" s="251">
        <v>4770894</v>
      </c>
      <c r="I2510" s="184" t="e">
        <f>VLOOKUP(LEFT(C2510,6),#REF!,3,0)</f>
        <v>#REF!</v>
      </c>
    </row>
    <row r="2511" spans="1:9" ht="13.2" x14ac:dyDescent="0.25">
      <c r="A2511" s="176">
        <f t="shared" si="42"/>
        <v>4804696.7546491418</v>
      </c>
      <c r="B2511" s="251" t="s">
        <v>1038</v>
      </c>
      <c r="C2511" s="257" t="s">
        <v>433</v>
      </c>
      <c r="D2511" s="251" t="s">
        <v>817</v>
      </c>
      <c r="E2511" s="251" t="s">
        <v>818</v>
      </c>
      <c r="F2511" s="251" t="s">
        <v>279</v>
      </c>
      <c r="G2511" s="251">
        <v>568930</v>
      </c>
      <c r="H2511" s="251">
        <v>4770894</v>
      </c>
      <c r="I2511" s="184" t="e">
        <f>VLOOKUP(LEFT(C2511,6),#REF!,3,0)</f>
        <v>#REF!</v>
      </c>
    </row>
    <row r="2512" spans="1:9" ht="13.2" x14ac:dyDescent="0.25">
      <c r="A2512" s="176">
        <f t="shared" si="42"/>
        <v>4804696.7546491418</v>
      </c>
      <c r="B2512" s="251" t="s">
        <v>1038</v>
      </c>
      <c r="C2512" s="257" t="s">
        <v>434</v>
      </c>
      <c r="D2512" s="251" t="s">
        <v>817</v>
      </c>
      <c r="E2512" s="251" t="s">
        <v>818</v>
      </c>
      <c r="F2512" s="251" t="s">
        <v>279</v>
      </c>
      <c r="G2512" s="251">
        <v>568930</v>
      </c>
      <c r="H2512" s="251">
        <v>4770894</v>
      </c>
      <c r="I2512" s="184" t="e">
        <f>VLOOKUP(LEFT(C2512,6),#REF!,3,0)</f>
        <v>#REF!</v>
      </c>
    </row>
    <row r="2513" spans="1:9" ht="13.2" x14ac:dyDescent="0.25">
      <c r="A2513" s="176">
        <f t="shared" si="42"/>
        <v>4804696.7546491418</v>
      </c>
      <c r="B2513" s="251" t="s">
        <v>1038</v>
      </c>
      <c r="C2513" s="257" t="s">
        <v>437</v>
      </c>
      <c r="D2513" s="251" t="s">
        <v>817</v>
      </c>
      <c r="E2513" s="251" t="s">
        <v>818</v>
      </c>
      <c r="F2513" s="251" t="s">
        <v>279</v>
      </c>
      <c r="G2513" s="251">
        <v>568930</v>
      </c>
      <c r="H2513" s="251">
        <v>4770894</v>
      </c>
      <c r="I2513" s="184" t="e">
        <f>VLOOKUP(LEFT(C2513,6),#REF!,3,0)</f>
        <v>#REF!</v>
      </c>
    </row>
    <row r="2514" spans="1:9" ht="13.2" x14ac:dyDescent="0.25">
      <c r="A2514" s="176">
        <f t="shared" si="42"/>
        <v>4804696.7546491418</v>
      </c>
      <c r="B2514" s="251" t="s">
        <v>1038</v>
      </c>
      <c r="C2514" s="257" t="s">
        <v>364</v>
      </c>
      <c r="D2514" s="251" t="s">
        <v>817</v>
      </c>
      <c r="E2514" s="251" t="s">
        <v>818</v>
      </c>
      <c r="F2514" s="251" t="s">
        <v>279</v>
      </c>
      <c r="G2514" s="251">
        <v>568930</v>
      </c>
      <c r="H2514" s="251">
        <v>4770894</v>
      </c>
      <c r="I2514" s="184" t="e">
        <f>VLOOKUP(LEFT(C2514,6),#REF!,3,0)</f>
        <v>#REF!</v>
      </c>
    </row>
    <row r="2515" spans="1:9" ht="13.2" x14ac:dyDescent="0.25">
      <c r="A2515" s="176">
        <f t="shared" si="42"/>
        <v>4804696.7546491418</v>
      </c>
      <c r="B2515" s="251" t="s">
        <v>1038</v>
      </c>
      <c r="C2515" s="257" t="s">
        <v>393</v>
      </c>
      <c r="D2515" s="251" t="s">
        <v>817</v>
      </c>
      <c r="E2515" s="251" t="s">
        <v>818</v>
      </c>
      <c r="F2515" s="251" t="s">
        <v>279</v>
      </c>
      <c r="G2515" s="251">
        <v>568930</v>
      </c>
      <c r="H2515" s="251">
        <v>4770894</v>
      </c>
      <c r="I2515" s="184" t="e">
        <f>VLOOKUP(LEFT(C2515,6),#REF!,3,0)</f>
        <v>#REF!</v>
      </c>
    </row>
    <row r="2516" spans="1:9" ht="13.2" x14ac:dyDescent="0.25">
      <c r="A2516" s="176">
        <f t="shared" si="42"/>
        <v>4804696.7546491418</v>
      </c>
      <c r="B2516" s="251" t="s">
        <v>1038</v>
      </c>
      <c r="C2516" s="257" t="s">
        <v>394</v>
      </c>
      <c r="D2516" s="251" t="s">
        <v>817</v>
      </c>
      <c r="E2516" s="251" t="s">
        <v>818</v>
      </c>
      <c r="F2516" s="251" t="s">
        <v>279</v>
      </c>
      <c r="G2516" s="251">
        <v>568930</v>
      </c>
      <c r="H2516" s="251">
        <v>4770894</v>
      </c>
      <c r="I2516" s="184" t="e">
        <f>VLOOKUP(LEFT(C2516,6),#REF!,3,0)</f>
        <v>#REF!</v>
      </c>
    </row>
    <row r="2517" spans="1:9" ht="13.2" x14ac:dyDescent="0.25">
      <c r="A2517" s="176">
        <f t="shared" si="42"/>
        <v>4804696.7546491418</v>
      </c>
      <c r="B2517" s="251" t="s">
        <v>1038</v>
      </c>
      <c r="C2517" s="257" t="s">
        <v>392</v>
      </c>
      <c r="D2517" s="251" t="s">
        <v>817</v>
      </c>
      <c r="E2517" s="251" t="s">
        <v>818</v>
      </c>
      <c r="F2517" s="251" t="s">
        <v>279</v>
      </c>
      <c r="G2517" s="251">
        <v>568930</v>
      </c>
      <c r="H2517" s="251">
        <v>4770894</v>
      </c>
      <c r="I2517" s="184" t="e">
        <f>VLOOKUP(LEFT(C2517,6),#REF!,3,0)</f>
        <v>#REF!</v>
      </c>
    </row>
    <row r="2518" spans="1:9" ht="13.2" x14ac:dyDescent="0.25">
      <c r="A2518" s="176">
        <f t="shared" si="42"/>
        <v>4804696.7546491418</v>
      </c>
      <c r="B2518" s="251" t="s">
        <v>1038</v>
      </c>
      <c r="C2518" s="257" t="s">
        <v>220</v>
      </c>
      <c r="D2518" s="251" t="s">
        <v>817</v>
      </c>
      <c r="E2518" s="251" t="s">
        <v>818</v>
      </c>
      <c r="F2518" s="251" t="s">
        <v>279</v>
      </c>
      <c r="G2518" s="251">
        <v>568930</v>
      </c>
      <c r="H2518" s="251">
        <v>4770894</v>
      </c>
      <c r="I2518" s="184" t="e">
        <f>VLOOKUP(LEFT(C2518,6),#REF!,3,0)</f>
        <v>#REF!</v>
      </c>
    </row>
    <row r="2519" spans="1:9" ht="13.2" x14ac:dyDescent="0.25">
      <c r="A2519" s="176">
        <f t="shared" si="42"/>
        <v>4804696.7546491418</v>
      </c>
      <c r="B2519" s="251" t="s">
        <v>1038</v>
      </c>
      <c r="C2519" s="257" t="s">
        <v>221</v>
      </c>
      <c r="D2519" s="251" t="s">
        <v>817</v>
      </c>
      <c r="E2519" s="251" t="s">
        <v>818</v>
      </c>
      <c r="F2519" s="251" t="s">
        <v>279</v>
      </c>
      <c r="G2519" s="251">
        <v>568930</v>
      </c>
      <c r="H2519" s="251">
        <v>4770894</v>
      </c>
      <c r="I2519" s="184" t="e">
        <f>VLOOKUP(LEFT(C2519,6),#REF!,3,0)</f>
        <v>#REF!</v>
      </c>
    </row>
    <row r="2520" spans="1:9" ht="13.2" x14ac:dyDescent="0.25">
      <c r="A2520" s="176">
        <f t="shared" si="42"/>
        <v>4804696.7546491418</v>
      </c>
      <c r="B2520" s="251" t="s">
        <v>1038</v>
      </c>
      <c r="C2520" s="257" t="s">
        <v>222</v>
      </c>
      <c r="D2520" s="251" t="s">
        <v>817</v>
      </c>
      <c r="E2520" s="251" t="s">
        <v>818</v>
      </c>
      <c r="F2520" s="251" t="s">
        <v>279</v>
      </c>
      <c r="G2520" s="251">
        <v>568930</v>
      </c>
      <c r="H2520" s="251">
        <v>4770894</v>
      </c>
      <c r="I2520" s="184" t="e">
        <f>VLOOKUP(LEFT(C2520,6),#REF!,3,0)</f>
        <v>#REF!</v>
      </c>
    </row>
    <row r="2521" spans="1:9" ht="13.2" x14ac:dyDescent="0.25">
      <c r="A2521" s="176">
        <f t="shared" si="42"/>
        <v>4804696.7546491418</v>
      </c>
      <c r="B2521" s="251" t="s">
        <v>1038</v>
      </c>
      <c r="C2521" s="257" t="s">
        <v>223</v>
      </c>
      <c r="D2521" s="251" t="s">
        <v>817</v>
      </c>
      <c r="E2521" s="251" t="s">
        <v>818</v>
      </c>
      <c r="F2521" s="251" t="s">
        <v>279</v>
      </c>
      <c r="G2521" s="251">
        <v>568930</v>
      </c>
      <c r="H2521" s="251">
        <v>4770894</v>
      </c>
      <c r="I2521" s="184" t="e">
        <f>VLOOKUP(LEFT(C2521,6),#REF!,3,0)</f>
        <v>#REF!</v>
      </c>
    </row>
    <row r="2522" spans="1:9" ht="13.2" x14ac:dyDescent="0.25">
      <c r="A2522" s="176">
        <f t="shared" si="42"/>
        <v>4804696.7546491418</v>
      </c>
      <c r="B2522" s="251" t="s">
        <v>1038</v>
      </c>
      <c r="C2522" s="257" t="s">
        <v>224</v>
      </c>
      <c r="D2522" s="251" t="s">
        <v>817</v>
      </c>
      <c r="E2522" s="251" t="s">
        <v>818</v>
      </c>
      <c r="F2522" s="251" t="s">
        <v>279</v>
      </c>
      <c r="G2522" s="251">
        <v>568930</v>
      </c>
      <c r="H2522" s="251">
        <v>4770894</v>
      </c>
      <c r="I2522" s="184" t="e">
        <f>VLOOKUP(LEFT(C2522,6),#REF!,3,0)</f>
        <v>#REF!</v>
      </c>
    </row>
    <row r="2523" spans="1:9" ht="13.2" x14ac:dyDescent="0.25">
      <c r="A2523" s="176">
        <f t="shared" si="42"/>
        <v>4804696.7546491418</v>
      </c>
      <c r="B2523" s="251" t="s">
        <v>1038</v>
      </c>
      <c r="C2523" s="257" t="s">
        <v>225</v>
      </c>
      <c r="D2523" s="251" t="s">
        <v>817</v>
      </c>
      <c r="E2523" s="251" t="s">
        <v>818</v>
      </c>
      <c r="F2523" s="251" t="s">
        <v>279</v>
      </c>
      <c r="G2523" s="251">
        <v>568930</v>
      </c>
      <c r="H2523" s="251">
        <v>4770894</v>
      </c>
      <c r="I2523" s="184" t="e">
        <f>VLOOKUP(LEFT(C2523,6),#REF!,3,0)</f>
        <v>#REF!</v>
      </c>
    </row>
    <row r="2524" spans="1:9" ht="13.2" x14ac:dyDescent="0.25">
      <c r="A2524" s="176">
        <f t="shared" si="42"/>
        <v>4804696.7546491418</v>
      </c>
      <c r="B2524" s="251" t="s">
        <v>1038</v>
      </c>
      <c r="C2524" s="257" t="s">
        <v>226</v>
      </c>
      <c r="D2524" s="251" t="s">
        <v>817</v>
      </c>
      <c r="E2524" s="251" t="s">
        <v>818</v>
      </c>
      <c r="F2524" s="251" t="s">
        <v>279</v>
      </c>
      <c r="G2524" s="251">
        <v>568930</v>
      </c>
      <c r="H2524" s="251">
        <v>4770894</v>
      </c>
      <c r="I2524" s="184" t="e">
        <f>VLOOKUP(LEFT(C2524,6),#REF!,3,0)</f>
        <v>#REF!</v>
      </c>
    </row>
    <row r="2525" spans="1:9" ht="13.2" x14ac:dyDescent="0.25">
      <c r="A2525" s="176">
        <f t="shared" si="42"/>
        <v>4804696.7546491418</v>
      </c>
      <c r="B2525" s="251" t="s">
        <v>1038</v>
      </c>
      <c r="C2525" s="257" t="s">
        <v>390</v>
      </c>
      <c r="D2525" s="251" t="s">
        <v>817</v>
      </c>
      <c r="E2525" s="251" t="s">
        <v>818</v>
      </c>
      <c r="F2525" s="251" t="s">
        <v>279</v>
      </c>
      <c r="G2525" s="251">
        <v>568930</v>
      </c>
      <c r="H2525" s="251">
        <v>4770894</v>
      </c>
      <c r="I2525" s="184" t="e">
        <f>VLOOKUP(LEFT(C2525,6),#REF!,3,0)</f>
        <v>#REF!</v>
      </c>
    </row>
    <row r="2526" spans="1:9" ht="13.2" x14ac:dyDescent="0.25">
      <c r="A2526" s="176">
        <f t="shared" si="42"/>
        <v>4804696.7546491418</v>
      </c>
      <c r="B2526" s="251" t="s">
        <v>1038</v>
      </c>
      <c r="C2526" s="257" t="s">
        <v>365</v>
      </c>
      <c r="D2526" s="251" t="s">
        <v>817</v>
      </c>
      <c r="E2526" s="251" t="s">
        <v>818</v>
      </c>
      <c r="F2526" s="251" t="s">
        <v>279</v>
      </c>
      <c r="G2526" s="251">
        <v>568930</v>
      </c>
      <c r="H2526" s="251">
        <v>4770894</v>
      </c>
      <c r="I2526" s="184" t="e">
        <f>VLOOKUP(LEFT(C2526,6),#REF!,3,0)</f>
        <v>#REF!</v>
      </c>
    </row>
    <row r="2527" spans="1:9" ht="13.2" x14ac:dyDescent="0.25">
      <c r="A2527" s="176">
        <f t="shared" si="42"/>
        <v>4804696.7546491418</v>
      </c>
      <c r="B2527" s="251" t="s">
        <v>1038</v>
      </c>
      <c r="C2527" s="257" t="s">
        <v>366</v>
      </c>
      <c r="D2527" s="251" t="s">
        <v>817</v>
      </c>
      <c r="E2527" s="251" t="s">
        <v>818</v>
      </c>
      <c r="F2527" s="251" t="s">
        <v>279</v>
      </c>
      <c r="G2527" s="251">
        <v>568930</v>
      </c>
      <c r="H2527" s="251">
        <v>4770894</v>
      </c>
      <c r="I2527" s="184" t="e">
        <f>VLOOKUP(LEFT(C2527,6),#REF!,3,0)</f>
        <v>#REF!</v>
      </c>
    </row>
    <row r="2528" spans="1:9" ht="13.2" x14ac:dyDescent="0.25">
      <c r="A2528" s="176">
        <f t="shared" si="42"/>
        <v>4804696.7546491418</v>
      </c>
      <c r="B2528" s="251" t="s">
        <v>1038</v>
      </c>
      <c r="C2528" s="257" t="s">
        <v>380</v>
      </c>
      <c r="D2528" s="251" t="s">
        <v>817</v>
      </c>
      <c r="E2528" s="251" t="s">
        <v>818</v>
      </c>
      <c r="F2528" s="251" t="s">
        <v>279</v>
      </c>
      <c r="G2528" s="251">
        <v>568930</v>
      </c>
      <c r="H2528" s="251">
        <v>4770894</v>
      </c>
      <c r="I2528" s="184" t="e">
        <f>VLOOKUP(LEFT(C2528,6),#REF!,3,0)</f>
        <v>#REF!</v>
      </c>
    </row>
    <row r="2529" spans="1:9" ht="13.2" x14ac:dyDescent="0.25">
      <c r="A2529" s="176">
        <f t="shared" si="42"/>
        <v>4804696.7546491418</v>
      </c>
      <c r="B2529" s="251" t="s">
        <v>1038</v>
      </c>
      <c r="C2529" s="257" t="s">
        <v>381</v>
      </c>
      <c r="D2529" s="251" t="s">
        <v>817</v>
      </c>
      <c r="E2529" s="251" t="s">
        <v>818</v>
      </c>
      <c r="F2529" s="251" t="s">
        <v>279</v>
      </c>
      <c r="G2529" s="251">
        <v>568930</v>
      </c>
      <c r="H2529" s="251">
        <v>4770894</v>
      </c>
      <c r="I2529" s="184" t="e">
        <f>VLOOKUP(LEFT(C2529,6),#REF!,3,0)</f>
        <v>#REF!</v>
      </c>
    </row>
    <row r="2530" spans="1:9" ht="13.2" x14ac:dyDescent="0.25">
      <c r="A2530" s="176">
        <f t="shared" si="42"/>
        <v>4804696.7546491418</v>
      </c>
      <c r="B2530" s="251" t="s">
        <v>1038</v>
      </c>
      <c r="C2530" s="257" t="s">
        <v>367</v>
      </c>
      <c r="D2530" s="251" t="s">
        <v>817</v>
      </c>
      <c r="E2530" s="251" t="s">
        <v>818</v>
      </c>
      <c r="F2530" s="251" t="s">
        <v>279</v>
      </c>
      <c r="G2530" s="251">
        <v>568930</v>
      </c>
      <c r="H2530" s="251">
        <v>4770894</v>
      </c>
      <c r="I2530" s="184" t="e">
        <f>VLOOKUP(LEFT(C2530,6),#REF!,3,0)</f>
        <v>#REF!</v>
      </c>
    </row>
    <row r="2531" spans="1:9" ht="13.2" x14ac:dyDescent="0.25">
      <c r="A2531" s="176">
        <f t="shared" si="42"/>
        <v>4830449.6434839275</v>
      </c>
      <c r="B2531" s="251" t="s">
        <v>1039</v>
      </c>
      <c r="C2531" s="257" t="s">
        <v>664</v>
      </c>
      <c r="D2531" s="251" t="s">
        <v>819</v>
      </c>
      <c r="E2531" s="251" t="s">
        <v>806</v>
      </c>
      <c r="F2531" s="251" t="s">
        <v>279</v>
      </c>
      <c r="G2531" s="251">
        <v>592897</v>
      </c>
      <c r="H2531" s="251">
        <v>4793925</v>
      </c>
      <c r="I2531" s="184" t="e">
        <f>VLOOKUP(LEFT(C2531,6),#REF!,3,0)</f>
        <v>#REF!</v>
      </c>
    </row>
    <row r="2532" spans="1:9" ht="13.2" x14ac:dyDescent="0.25">
      <c r="A2532" s="176">
        <f t="shared" si="42"/>
        <v>4830449.6434839275</v>
      </c>
      <c r="B2532" s="251" t="s">
        <v>1039</v>
      </c>
      <c r="C2532" s="257" t="s">
        <v>665</v>
      </c>
      <c r="D2532" s="251" t="s">
        <v>819</v>
      </c>
      <c r="E2532" s="251" t="s">
        <v>806</v>
      </c>
      <c r="F2532" s="251" t="s">
        <v>279</v>
      </c>
      <c r="G2532" s="251">
        <v>592897</v>
      </c>
      <c r="H2532" s="251">
        <v>4793925</v>
      </c>
      <c r="I2532" s="184" t="e">
        <f>VLOOKUP(LEFT(C2532,6),#REF!,3,0)</f>
        <v>#REF!</v>
      </c>
    </row>
    <row r="2533" spans="1:9" ht="13.2" x14ac:dyDescent="0.25">
      <c r="A2533" s="176">
        <f t="shared" si="42"/>
        <v>4830449.6434839275</v>
      </c>
      <c r="B2533" s="251" t="s">
        <v>1039</v>
      </c>
      <c r="C2533" s="257" t="s">
        <v>441</v>
      </c>
      <c r="D2533" s="251" t="s">
        <v>819</v>
      </c>
      <c r="E2533" s="251" t="s">
        <v>806</v>
      </c>
      <c r="F2533" s="251" t="s">
        <v>279</v>
      </c>
      <c r="G2533" s="251">
        <v>592897</v>
      </c>
      <c r="H2533" s="251">
        <v>4793925</v>
      </c>
      <c r="I2533" s="184" t="e">
        <f>VLOOKUP(LEFT(C2533,6),#REF!,3,0)</f>
        <v>#REF!</v>
      </c>
    </row>
    <row r="2534" spans="1:9" ht="13.2" x14ac:dyDescent="0.25">
      <c r="A2534" s="176">
        <f t="shared" si="42"/>
        <v>4830449.6434839275</v>
      </c>
      <c r="B2534" s="251" t="s">
        <v>1039</v>
      </c>
      <c r="C2534" s="257" t="s">
        <v>443</v>
      </c>
      <c r="D2534" s="251" t="s">
        <v>819</v>
      </c>
      <c r="E2534" s="251" t="s">
        <v>806</v>
      </c>
      <c r="F2534" s="251" t="s">
        <v>279</v>
      </c>
      <c r="G2534" s="251">
        <v>592897</v>
      </c>
      <c r="H2534" s="251">
        <v>4793925</v>
      </c>
      <c r="I2534" s="184" t="e">
        <f>VLOOKUP(LEFT(C2534,6),#REF!,3,0)</f>
        <v>#REF!</v>
      </c>
    </row>
    <row r="2535" spans="1:9" ht="13.2" x14ac:dyDescent="0.25">
      <c r="A2535" s="176">
        <f t="shared" si="42"/>
        <v>4830449.6434839275</v>
      </c>
      <c r="B2535" s="251" t="s">
        <v>1039</v>
      </c>
      <c r="C2535" s="257" t="s">
        <v>360</v>
      </c>
      <c r="D2535" s="251" t="s">
        <v>819</v>
      </c>
      <c r="E2535" s="251" t="s">
        <v>806</v>
      </c>
      <c r="F2535" s="251" t="s">
        <v>279</v>
      </c>
      <c r="G2535" s="251">
        <v>592897</v>
      </c>
      <c r="H2535" s="251">
        <v>4793925</v>
      </c>
      <c r="I2535" s="184" t="e">
        <f>VLOOKUP(LEFT(C2535,6),#REF!,3,0)</f>
        <v>#REF!</v>
      </c>
    </row>
    <row r="2536" spans="1:9" ht="13.2" x14ac:dyDescent="0.25">
      <c r="A2536" s="176">
        <f t="shared" si="42"/>
        <v>4830449.6434839275</v>
      </c>
      <c r="B2536" s="251" t="s">
        <v>1039</v>
      </c>
      <c r="C2536" s="257" t="s">
        <v>432</v>
      </c>
      <c r="D2536" s="251" t="s">
        <v>819</v>
      </c>
      <c r="E2536" s="251" t="s">
        <v>806</v>
      </c>
      <c r="F2536" s="251" t="s">
        <v>279</v>
      </c>
      <c r="G2536" s="251">
        <v>592897</v>
      </c>
      <c r="H2536" s="251">
        <v>4793925</v>
      </c>
      <c r="I2536" s="184" t="e">
        <f>VLOOKUP(LEFT(C2536,6),#REF!,3,0)</f>
        <v>#REF!</v>
      </c>
    </row>
    <row r="2537" spans="1:9" ht="13.2" x14ac:dyDescent="0.25">
      <c r="A2537" s="176">
        <f t="shared" si="42"/>
        <v>4830449.6434839275</v>
      </c>
      <c r="B2537" s="251" t="s">
        <v>1039</v>
      </c>
      <c r="C2537" s="257" t="s">
        <v>433</v>
      </c>
      <c r="D2537" s="251" t="s">
        <v>819</v>
      </c>
      <c r="E2537" s="251" t="s">
        <v>806</v>
      </c>
      <c r="F2537" s="251" t="s">
        <v>279</v>
      </c>
      <c r="G2537" s="251">
        <v>592897</v>
      </c>
      <c r="H2537" s="251">
        <v>4793925</v>
      </c>
      <c r="I2537" s="184" t="e">
        <f>VLOOKUP(LEFT(C2537,6),#REF!,3,0)</f>
        <v>#REF!</v>
      </c>
    </row>
    <row r="2538" spans="1:9" ht="13.2" x14ac:dyDescent="0.25">
      <c r="A2538" s="176">
        <f t="shared" si="42"/>
        <v>4830449.6434839275</v>
      </c>
      <c r="B2538" s="251" t="s">
        <v>1039</v>
      </c>
      <c r="C2538" s="257" t="s">
        <v>364</v>
      </c>
      <c r="D2538" s="251" t="s">
        <v>819</v>
      </c>
      <c r="E2538" s="251" t="s">
        <v>806</v>
      </c>
      <c r="F2538" s="251" t="s">
        <v>279</v>
      </c>
      <c r="G2538" s="251">
        <v>592897</v>
      </c>
      <c r="H2538" s="251">
        <v>4793925</v>
      </c>
      <c r="I2538" s="184" t="e">
        <f>VLOOKUP(LEFT(C2538,6),#REF!,3,0)</f>
        <v>#REF!</v>
      </c>
    </row>
    <row r="2539" spans="1:9" ht="13.2" x14ac:dyDescent="0.25">
      <c r="A2539" s="176">
        <f t="shared" si="42"/>
        <v>4830449.6434839275</v>
      </c>
      <c r="B2539" s="251" t="s">
        <v>1039</v>
      </c>
      <c r="C2539" s="257" t="s">
        <v>393</v>
      </c>
      <c r="D2539" s="251" t="s">
        <v>819</v>
      </c>
      <c r="E2539" s="251" t="s">
        <v>806</v>
      </c>
      <c r="F2539" s="251" t="s">
        <v>279</v>
      </c>
      <c r="G2539" s="251">
        <v>592897</v>
      </c>
      <c r="H2539" s="251">
        <v>4793925</v>
      </c>
      <c r="I2539" s="184" t="e">
        <f>VLOOKUP(LEFT(C2539,6),#REF!,3,0)</f>
        <v>#REF!</v>
      </c>
    </row>
    <row r="2540" spans="1:9" ht="13.2" x14ac:dyDescent="0.25">
      <c r="A2540" s="176">
        <f t="shared" si="42"/>
        <v>4830449.6434839275</v>
      </c>
      <c r="B2540" s="251" t="s">
        <v>1039</v>
      </c>
      <c r="C2540" s="257" t="s">
        <v>394</v>
      </c>
      <c r="D2540" s="251" t="s">
        <v>819</v>
      </c>
      <c r="E2540" s="251" t="s">
        <v>806</v>
      </c>
      <c r="F2540" s="251" t="s">
        <v>279</v>
      </c>
      <c r="G2540" s="251">
        <v>592897</v>
      </c>
      <c r="H2540" s="251">
        <v>4793925</v>
      </c>
      <c r="I2540" s="184" t="e">
        <f>VLOOKUP(LEFT(C2540,6),#REF!,3,0)</f>
        <v>#REF!</v>
      </c>
    </row>
    <row r="2541" spans="1:9" ht="13.2" x14ac:dyDescent="0.25">
      <c r="A2541" s="176">
        <f t="shared" si="42"/>
        <v>4830449.6434839275</v>
      </c>
      <c r="B2541" s="251" t="s">
        <v>1039</v>
      </c>
      <c r="C2541" s="257" t="s">
        <v>220</v>
      </c>
      <c r="D2541" s="251" t="s">
        <v>819</v>
      </c>
      <c r="E2541" s="251" t="s">
        <v>806</v>
      </c>
      <c r="F2541" s="251" t="s">
        <v>279</v>
      </c>
      <c r="G2541" s="251">
        <v>592897</v>
      </c>
      <c r="H2541" s="251">
        <v>4793925</v>
      </c>
      <c r="I2541" s="184" t="e">
        <f>VLOOKUP(LEFT(C2541,6),#REF!,3,0)</f>
        <v>#REF!</v>
      </c>
    </row>
    <row r="2542" spans="1:9" ht="13.2" x14ac:dyDescent="0.25">
      <c r="A2542" s="176">
        <f t="shared" si="42"/>
        <v>4830449.6434839275</v>
      </c>
      <c r="B2542" s="251" t="s">
        <v>1039</v>
      </c>
      <c r="C2542" s="257" t="s">
        <v>221</v>
      </c>
      <c r="D2542" s="251" t="s">
        <v>819</v>
      </c>
      <c r="E2542" s="251" t="s">
        <v>806</v>
      </c>
      <c r="F2542" s="251" t="s">
        <v>279</v>
      </c>
      <c r="G2542" s="251">
        <v>592897</v>
      </c>
      <c r="H2542" s="251">
        <v>4793925</v>
      </c>
      <c r="I2542" s="184" t="e">
        <f>VLOOKUP(LEFT(C2542,6),#REF!,3,0)</f>
        <v>#REF!</v>
      </c>
    </row>
    <row r="2543" spans="1:9" ht="13.2" x14ac:dyDescent="0.25">
      <c r="A2543" s="176">
        <f t="shared" si="42"/>
        <v>4830449.6434839275</v>
      </c>
      <c r="B2543" s="251" t="s">
        <v>1039</v>
      </c>
      <c r="C2543" s="257" t="s">
        <v>223</v>
      </c>
      <c r="D2543" s="251" t="s">
        <v>819</v>
      </c>
      <c r="E2543" s="251" t="s">
        <v>806</v>
      </c>
      <c r="F2543" s="251" t="s">
        <v>279</v>
      </c>
      <c r="G2543" s="251">
        <v>592897</v>
      </c>
      <c r="H2543" s="251">
        <v>4793925</v>
      </c>
      <c r="I2543" s="184" t="e">
        <f>VLOOKUP(LEFT(C2543,6),#REF!,3,0)</f>
        <v>#REF!</v>
      </c>
    </row>
    <row r="2544" spans="1:9" ht="13.2" x14ac:dyDescent="0.25">
      <c r="A2544" s="176">
        <f t="shared" si="42"/>
        <v>4830449.6434839275</v>
      </c>
      <c r="B2544" s="251" t="s">
        <v>1039</v>
      </c>
      <c r="C2544" s="257" t="s">
        <v>224</v>
      </c>
      <c r="D2544" s="251" t="s">
        <v>819</v>
      </c>
      <c r="E2544" s="251" t="s">
        <v>806</v>
      </c>
      <c r="F2544" s="251" t="s">
        <v>279</v>
      </c>
      <c r="G2544" s="251">
        <v>592897</v>
      </c>
      <c r="H2544" s="251">
        <v>4793925</v>
      </c>
      <c r="I2544" s="184" t="e">
        <f>VLOOKUP(LEFT(C2544,6),#REF!,3,0)</f>
        <v>#REF!</v>
      </c>
    </row>
    <row r="2545" spans="1:9" ht="13.2" x14ac:dyDescent="0.25">
      <c r="A2545" s="176">
        <f t="shared" si="42"/>
        <v>4830449.6434839275</v>
      </c>
      <c r="B2545" s="251" t="s">
        <v>1039</v>
      </c>
      <c r="C2545" s="257" t="s">
        <v>226</v>
      </c>
      <c r="D2545" s="251" t="s">
        <v>819</v>
      </c>
      <c r="E2545" s="251" t="s">
        <v>806</v>
      </c>
      <c r="F2545" s="251" t="s">
        <v>279</v>
      </c>
      <c r="G2545" s="251">
        <v>592897</v>
      </c>
      <c r="H2545" s="251">
        <v>4793925</v>
      </c>
      <c r="I2545" s="184" t="e">
        <f>VLOOKUP(LEFT(C2545,6),#REF!,3,0)</f>
        <v>#REF!</v>
      </c>
    </row>
    <row r="2546" spans="1:9" ht="13.2" x14ac:dyDescent="0.25">
      <c r="A2546" s="176">
        <f t="shared" si="42"/>
        <v>4830449.6434839275</v>
      </c>
      <c r="B2546" s="251" t="s">
        <v>1039</v>
      </c>
      <c r="C2546" s="257" t="s">
        <v>365</v>
      </c>
      <c r="D2546" s="251" t="s">
        <v>819</v>
      </c>
      <c r="E2546" s="251" t="s">
        <v>806</v>
      </c>
      <c r="F2546" s="251" t="s">
        <v>279</v>
      </c>
      <c r="G2546" s="251">
        <v>592897</v>
      </c>
      <c r="H2546" s="251">
        <v>4793925</v>
      </c>
      <c r="I2546" s="184" t="e">
        <f>VLOOKUP(LEFT(C2546,6),#REF!,3,0)</f>
        <v>#REF!</v>
      </c>
    </row>
    <row r="2547" spans="1:9" ht="13.2" x14ac:dyDescent="0.25">
      <c r="A2547" s="176">
        <f t="shared" si="42"/>
        <v>4830449.6434839275</v>
      </c>
      <c r="B2547" s="251" t="s">
        <v>1039</v>
      </c>
      <c r="C2547" s="257" t="s">
        <v>366</v>
      </c>
      <c r="D2547" s="251" t="s">
        <v>819</v>
      </c>
      <c r="E2547" s="251" t="s">
        <v>806</v>
      </c>
      <c r="F2547" s="251" t="s">
        <v>279</v>
      </c>
      <c r="G2547" s="251">
        <v>592897</v>
      </c>
      <c r="H2547" s="251">
        <v>4793925</v>
      </c>
      <c r="I2547" s="184" t="e">
        <f>VLOOKUP(LEFT(C2547,6),#REF!,3,0)</f>
        <v>#REF!</v>
      </c>
    </row>
    <row r="2548" spans="1:9" ht="13.2" x14ac:dyDescent="0.25">
      <c r="A2548" s="176">
        <f t="shared" si="42"/>
        <v>4830449.6434839275</v>
      </c>
      <c r="B2548" s="251" t="s">
        <v>1039</v>
      </c>
      <c r="C2548" s="257" t="s">
        <v>380</v>
      </c>
      <c r="D2548" s="251" t="s">
        <v>819</v>
      </c>
      <c r="E2548" s="251" t="s">
        <v>806</v>
      </c>
      <c r="F2548" s="251" t="s">
        <v>279</v>
      </c>
      <c r="G2548" s="251">
        <v>592897</v>
      </c>
      <c r="H2548" s="251">
        <v>4793925</v>
      </c>
      <c r="I2548" s="184" t="e">
        <f>VLOOKUP(LEFT(C2548,6),#REF!,3,0)</f>
        <v>#REF!</v>
      </c>
    </row>
    <row r="2549" spans="1:9" ht="13.2" x14ac:dyDescent="0.25">
      <c r="A2549" s="176">
        <f t="shared" si="42"/>
        <v>4830449.6434839275</v>
      </c>
      <c r="B2549" s="251" t="s">
        <v>1039</v>
      </c>
      <c r="C2549" s="257" t="s">
        <v>381</v>
      </c>
      <c r="D2549" s="251" t="s">
        <v>819</v>
      </c>
      <c r="E2549" s="251" t="s">
        <v>806</v>
      </c>
      <c r="F2549" s="251" t="s">
        <v>279</v>
      </c>
      <c r="G2549" s="251">
        <v>592897</v>
      </c>
      <c r="H2549" s="251">
        <v>4793925</v>
      </c>
      <c r="I2549" s="184" t="e">
        <f>VLOOKUP(LEFT(C2549,6),#REF!,3,0)</f>
        <v>#REF!</v>
      </c>
    </row>
    <row r="2550" spans="1:9" ht="13.2" x14ac:dyDescent="0.25">
      <c r="A2550" s="176">
        <f t="shared" si="42"/>
        <v>4830449.6434839275</v>
      </c>
      <c r="B2550" s="251" t="s">
        <v>1039</v>
      </c>
      <c r="C2550" s="257" t="s">
        <v>367</v>
      </c>
      <c r="D2550" s="251" t="s">
        <v>819</v>
      </c>
      <c r="E2550" s="251" t="s">
        <v>806</v>
      </c>
      <c r="F2550" s="251" t="s">
        <v>279</v>
      </c>
      <c r="G2550" s="251">
        <v>592897</v>
      </c>
      <c r="H2550" s="251">
        <v>4793925</v>
      </c>
      <c r="I2550" s="184" t="e">
        <f>VLOOKUP(LEFT(C2550,6),#REF!,3,0)</f>
        <v>#REF!</v>
      </c>
    </row>
    <row r="2551" spans="1:9" ht="13.2" x14ac:dyDescent="0.25">
      <c r="A2551" s="176">
        <f t="shared" si="42"/>
        <v>4802358.8708519069</v>
      </c>
      <c r="B2551" s="251" t="s">
        <v>1040</v>
      </c>
      <c r="C2551" s="257" t="s">
        <v>439</v>
      </c>
      <c r="D2551" s="251" t="s">
        <v>820</v>
      </c>
      <c r="E2551" s="251" t="s">
        <v>285</v>
      </c>
      <c r="F2551" s="251" t="s">
        <v>276</v>
      </c>
      <c r="G2551" s="251">
        <v>501641</v>
      </c>
      <c r="H2551" s="251">
        <v>4776087</v>
      </c>
      <c r="I2551" s="184" t="e">
        <f>VLOOKUP(LEFT(C2551,6),#REF!,3,0)</f>
        <v>#REF!</v>
      </c>
    </row>
    <row r="2552" spans="1:9" ht="13.2" x14ac:dyDescent="0.25">
      <c r="A2552" s="176">
        <f t="shared" si="42"/>
        <v>4802358.8708519069</v>
      </c>
      <c r="B2552" s="251" t="s">
        <v>1040</v>
      </c>
      <c r="C2552" s="257" t="s">
        <v>378</v>
      </c>
      <c r="D2552" s="251" t="s">
        <v>820</v>
      </c>
      <c r="E2552" s="251" t="s">
        <v>285</v>
      </c>
      <c r="F2552" s="251" t="s">
        <v>276</v>
      </c>
      <c r="G2552" s="251">
        <v>501641</v>
      </c>
      <c r="H2552" s="251">
        <v>4776087</v>
      </c>
      <c r="I2552" s="184" t="e">
        <f>VLOOKUP(LEFT(C2552,6),#REF!,3,0)</f>
        <v>#REF!</v>
      </c>
    </row>
    <row r="2553" spans="1:9" ht="13.2" x14ac:dyDescent="0.25">
      <c r="A2553" s="176">
        <f t="shared" si="42"/>
        <v>4802358.8708519069</v>
      </c>
      <c r="B2553" s="251" t="s">
        <v>1040</v>
      </c>
      <c r="C2553" s="257" t="s">
        <v>217</v>
      </c>
      <c r="D2553" s="251" t="s">
        <v>820</v>
      </c>
      <c r="E2553" s="251" t="s">
        <v>285</v>
      </c>
      <c r="F2553" s="251" t="s">
        <v>276</v>
      </c>
      <c r="G2553" s="251">
        <v>501641</v>
      </c>
      <c r="H2553" s="251">
        <v>4776087</v>
      </c>
      <c r="I2553" s="184" t="e">
        <f>VLOOKUP(LEFT(C2553,6),#REF!,3,0)</f>
        <v>#REF!</v>
      </c>
    </row>
    <row r="2554" spans="1:9" ht="13.2" x14ac:dyDescent="0.25">
      <c r="A2554" s="176">
        <f t="shared" si="42"/>
        <v>4802358.8708519069</v>
      </c>
      <c r="B2554" s="251" t="s">
        <v>1040</v>
      </c>
      <c r="C2554" s="257" t="s">
        <v>383</v>
      </c>
      <c r="D2554" s="251" t="s">
        <v>820</v>
      </c>
      <c r="E2554" s="251" t="s">
        <v>285</v>
      </c>
      <c r="F2554" s="251" t="s">
        <v>276</v>
      </c>
      <c r="G2554" s="251">
        <v>501641</v>
      </c>
      <c r="H2554" s="251">
        <v>4776087</v>
      </c>
      <c r="I2554" s="184" t="e">
        <f>VLOOKUP(LEFT(C2554,6),#REF!,3,0)</f>
        <v>#REF!</v>
      </c>
    </row>
    <row r="2555" spans="1:9" ht="13.2" x14ac:dyDescent="0.25">
      <c r="A2555" s="176">
        <f t="shared" si="42"/>
        <v>4802358.8708519069</v>
      </c>
      <c r="B2555" s="251" t="s">
        <v>1040</v>
      </c>
      <c r="C2555" s="257" t="s">
        <v>385</v>
      </c>
      <c r="D2555" s="251" t="s">
        <v>820</v>
      </c>
      <c r="E2555" s="251" t="s">
        <v>285</v>
      </c>
      <c r="F2555" s="251" t="s">
        <v>276</v>
      </c>
      <c r="G2555" s="251">
        <v>501641</v>
      </c>
      <c r="H2555" s="251">
        <v>4776087</v>
      </c>
      <c r="I2555" s="184" t="e">
        <f>VLOOKUP(LEFT(C2555,6),#REF!,3,0)</f>
        <v>#REF!</v>
      </c>
    </row>
    <row r="2556" spans="1:9" ht="13.2" x14ac:dyDescent="0.25">
      <c r="A2556" s="176">
        <f t="shared" si="42"/>
        <v>4775899.4839841425</v>
      </c>
      <c r="B2556" s="251" t="s">
        <v>1041</v>
      </c>
      <c r="C2556" s="257" t="s">
        <v>371</v>
      </c>
      <c r="D2556" s="251" t="s">
        <v>821</v>
      </c>
      <c r="E2556" s="251" t="s">
        <v>275</v>
      </c>
      <c r="F2556" s="251" t="s">
        <v>276</v>
      </c>
      <c r="G2556" s="251">
        <v>528532</v>
      </c>
      <c r="H2556" s="251">
        <v>4746564</v>
      </c>
      <c r="I2556" s="184" t="e">
        <f>VLOOKUP(LEFT(C2556,6),#REF!,3,0)</f>
        <v>#REF!</v>
      </c>
    </row>
    <row r="2557" spans="1:9" ht="13.2" x14ac:dyDescent="0.25">
      <c r="A2557" s="176">
        <f t="shared" si="42"/>
        <v>4775899.4839841425</v>
      </c>
      <c r="B2557" s="251" t="s">
        <v>1041</v>
      </c>
      <c r="C2557" s="257" t="s">
        <v>372</v>
      </c>
      <c r="D2557" s="251" t="s">
        <v>821</v>
      </c>
      <c r="E2557" s="251" t="s">
        <v>275</v>
      </c>
      <c r="F2557" s="251" t="s">
        <v>276</v>
      </c>
      <c r="G2557" s="251">
        <v>528532</v>
      </c>
      <c r="H2557" s="251">
        <v>4746564</v>
      </c>
      <c r="I2557" s="184" t="e">
        <f>VLOOKUP(LEFT(C2557,6),#REF!,3,0)</f>
        <v>#REF!</v>
      </c>
    </row>
    <row r="2558" spans="1:9" ht="13.2" x14ac:dyDescent="0.25">
      <c r="A2558" s="176">
        <f t="shared" si="42"/>
        <v>4775899.4839841425</v>
      </c>
      <c r="B2558" s="251" t="s">
        <v>1041</v>
      </c>
      <c r="C2558" s="257" t="s">
        <v>373</v>
      </c>
      <c r="D2558" s="251" t="s">
        <v>821</v>
      </c>
      <c r="E2558" s="251" t="s">
        <v>275</v>
      </c>
      <c r="F2558" s="251" t="s">
        <v>276</v>
      </c>
      <c r="G2558" s="251">
        <v>528532</v>
      </c>
      <c r="H2558" s="251">
        <v>4746564</v>
      </c>
      <c r="I2558" s="184" t="e">
        <f>VLOOKUP(LEFT(C2558,6),#REF!,3,0)</f>
        <v>#REF!</v>
      </c>
    </row>
    <row r="2559" spans="1:9" ht="13.2" x14ac:dyDescent="0.25">
      <c r="A2559" s="176">
        <f t="shared" si="42"/>
        <v>4775899.4839841425</v>
      </c>
      <c r="B2559" s="251" t="s">
        <v>1041</v>
      </c>
      <c r="C2559" s="257" t="s">
        <v>375</v>
      </c>
      <c r="D2559" s="251" t="s">
        <v>821</v>
      </c>
      <c r="E2559" s="251" t="s">
        <v>275</v>
      </c>
      <c r="F2559" s="251" t="s">
        <v>276</v>
      </c>
      <c r="G2559" s="251">
        <v>528532</v>
      </c>
      <c r="H2559" s="251">
        <v>4746564</v>
      </c>
      <c r="I2559" s="184" t="e">
        <f>VLOOKUP(LEFT(C2559,6),#REF!,3,0)</f>
        <v>#REF!</v>
      </c>
    </row>
    <row r="2560" spans="1:9" ht="13.2" x14ac:dyDescent="0.25">
      <c r="A2560" s="176">
        <f t="shared" ref="A2560:A2623" si="43">SQRT((G2560-G$2)^2+(H2560-H$2)^2)</f>
        <v>4775899.4839841425</v>
      </c>
      <c r="B2560" s="251" t="s">
        <v>1041</v>
      </c>
      <c r="C2560" s="257" t="s">
        <v>377</v>
      </c>
      <c r="D2560" s="251" t="s">
        <v>821</v>
      </c>
      <c r="E2560" s="251" t="s">
        <v>275</v>
      </c>
      <c r="F2560" s="251" t="s">
        <v>276</v>
      </c>
      <c r="G2560" s="251">
        <v>528532</v>
      </c>
      <c r="H2560" s="251">
        <v>4746564</v>
      </c>
      <c r="I2560" s="184" t="e">
        <f>VLOOKUP(LEFT(C2560,6),#REF!,3,0)</f>
        <v>#REF!</v>
      </c>
    </row>
    <row r="2561" spans="1:9" ht="13.2" x14ac:dyDescent="0.25">
      <c r="A2561" s="176">
        <f t="shared" si="43"/>
        <v>4775899.4839841425</v>
      </c>
      <c r="B2561" s="251" t="s">
        <v>1041</v>
      </c>
      <c r="C2561" s="257" t="s">
        <v>218</v>
      </c>
      <c r="D2561" s="251" t="s">
        <v>821</v>
      </c>
      <c r="E2561" s="251" t="s">
        <v>275</v>
      </c>
      <c r="F2561" s="251" t="s">
        <v>276</v>
      </c>
      <c r="G2561" s="251">
        <v>528532</v>
      </c>
      <c r="H2561" s="251">
        <v>4746564</v>
      </c>
      <c r="I2561" s="184" t="e">
        <f>VLOOKUP(LEFT(C2561,6),#REF!,3,0)</f>
        <v>#REF!</v>
      </c>
    </row>
    <row r="2562" spans="1:9" ht="13.2" x14ac:dyDescent="0.25">
      <c r="A2562" s="176">
        <f t="shared" si="43"/>
        <v>4775899.4839841425</v>
      </c>
      <c r="B2562" s="251" t="s">
        <v>1041</v>
      </c>
      <c r="C2562" s="257" t="s">
        <v>382</v>
      </c>
      <c r="D2562" s="251" t="s">
        <v>821</v>
      </c>
      <c r="E2562" s="251" t="s">
        <v>275</v>
      </c>
      <c r="F2562" s="251" t="s">
        <v>276</v>
      </c>
      <c r="G2562" s="251">
        <v>528532</v>
      </c>
      <c r="H2562" s="251">
        <v>4746564</v>
      </c>
      <c r="I2562" s="184" t="e">
        <f>VLOOKUP(LEFT(C2562,6),#REF!,3,0)</f>
        <v>#REF!</v>
      </c>
    </row>
    <row r="2563" spans="1:9" ht="13.2" x14ac:dyDescent="0.25">
      <c r="A2563" s="176">
        <f t="shared" si="43"/>
        <v>4775899.4839841425</v>
      </c>
      <c r="B2563" s="251" t="s">
        <v>1041</v>
      </c>
      <c r="C2563" s="257" t="s">
        <v>387</v>
      </c>
      <c r="D2563" s="251" t="s">
        <v>821</v>
      </c>
      <c r="E2563" s="251" t="s">
        <v>275</v>
      </c>
      <c r="F2563" s="251" t="s">
        <v>276</v>
      </c>
      <c r="G2563" s="251">
        <v>528532</v>
      </c>
      <c r="H2563" s="251">
        <v>4746564</v>
      </c>
      <c r="I2563" s="184" t="e">
        <f>VLOOKUP(LEFT(C2563,6),#REF!,3,0)</f>
        <v>#REF!</v>
      </c>
    </row>
    <row r="2564" spans="1:9" ht="13.2" x14ac:dyDescent="0.25">
      <c r="A2564" s="176">
        <f t="shared" si="43"/>
        <v>4779066.0061773574</v>
      </c>
      <c r="B2564" s="243" t="s">
        <v>1201</v>
      </c>
      <c r="C2564" s="257" t="s">
        <v>375</v>
      </c>
      <c r="D2564" s="243" t="s">
        <v>1202</v>
      </c>
      <c r="E2564" s="243" t="s">
        <v>330</v>
      </c>
      <c r="F2564" s="243" t="s">
        <v>279</v>
      </c>
      <c r="G2564" s="243">
        <v>554830</v>
      </c>
      <c r="H2564" s="243">
        <v>4746750</v>
      </c>
      <c r="I2564" s="184" t="e">
        <f>VLOOKUP(LEFT(C2564,6),#REF!,3,0)</f>
        <v>#REF!</v>
      </c>
    </row>
    <row r="2565" spans="1:9" ht="13.2" x14ac:dyDescent="0.25">
      <c r="A2565" s="176">
        <f t="shared" si="43"/>
        <v>4779066.0061773574</v>
      </c>
      <c r="B2565" s="243" t="s">
        <v>1201</v>
      </c>
      <c r="C2565" s="257" t="s">
        <v>364</v>
      </c>
      <c r="D2565" s="243" t="s">
        <v>1202</v>
      </c>
      <c r="E2565" s="243" t="s">
        <v>330</v>
      </c>
      <c r="F2565" s="243" t="s">
        <v>279</v>
      </c>
      <c r="G2565" s="243">
        <v>554830</v>
      </c>
      <c r="H2565" s="243">
        <v>4746750</v>
      </c>
      <c r="I2565" s="184" t="e">
        <f>VLOOKUP(LEFT(C2565,6),#REF!,3,0)</f>
        <v>#REF!</v>
      </c>
    </row>
    <row r="2566" spans="1:9" ht="13.2" x14ac:dyDescent="0.25">
      <c r="A2566" s="176">
        <f t="shared" si="43"/>
        <v>4824328.9563967343</v>
      </c>
      <c r="B2566" s="251" t="s">
        <v>1042</v>
      </c>
      <c r="C2566" s="257" t="s">
        <v>371</v>
      </c>
      <c r="D2566" s="251" t="s">
        <v>822</v>
      </c>
      <c r="E2566" s="251" t="s">
        <v>452</v>
      </c>
      <c r="F2566" s="251" t="s">
        <v>268</v>
      </c>
      <c r="G2566" s="251">
        <v>512422</v>
      </c>
      <c r="H2566" s="251">
        <v>4797038</v>
      </c>
      <c r="I2566" s="184" t="e">
        <f>VLOOKUP(LEFT(C2566,6),#REF!,3,0)</f>
        <v>#REF!</v>
      </c>
    </row>
    <row r="2567" spans="1:9" ht="13.2" x14ac:dyDescent="0.25">
      <c r="A2567" s="176">
        <f t="shared" si="43"/>
        <v>4824328.9563967343</v>
      </c>
      <c r="B2567" s="251" t="s">
        <v>1042</v>
      </c>
      <c r="C2567" s="257" t="s">
        <v>372</v>
      </c>
      <c r="D2567" s="251" t="s">
        <v>822</v>
      </c>
      <c r="E2567" s="251" t="s">
        <v>452</v>
      </c>
      <c r="F2567" s="251" t="s">
        <v>268</v>
      </c>
      <c r="G2567" s="251">
        <v>512422</v>
      </c>
      <c r="H2567" s="251">
        <v>4797038</v>
      </c>
      <c r="I2567" s="184" t="e">
        <f>VLOOKUP(LEFT(C2567,6),#REF!,3,0)</f>
        <v>#REF!</v>
      </c>
    </row>
    <row r="2568" spans="1:9" ht="13.2" x14ac:dyDescent="0.25">
      <c r="A2568" s="176">
        <f t="shared" si="43"/>
        <v>4824328.9563967343</v>
      </c>
      <c r="B2568" s="251" t="s">
        <v>1042</v>
      </c>
      <c r="C2568" s="257" t="s">
        <v>373</v>
      </c>
      <c r="D2568" s="251" t="s">
        <v>822</v>
      </c>
      <c r="E2568" s="251" t="s">
        <v>452</v>
      </c>
      <c r="F2568" s="251" t="s">
        <v>268</v>
      </c>
      <c r="G2568" s="251">
        <v>512422</v>
      </c>
      <c r="H2568" s="251">
        <v>4797038</v>
      </c>
      <c r="I2568" s="184" t="e">
        <f>VLOOKUP(LEFT(C2568,6),#REF!,3,0)</f>
        <v>#REF!</v>
      </c>
    </row>
    <row r="2569" spans="1:9" ht="13.2" x14ac:dyDescent="0.25">
      <c r="A2569" s="176">
        <f t="shared" si="43"/>
        <v>4824328.9563967343</v>
      </c>
      <c r="B2569" s="251" t="s">
        <v>1042</v>
      </c>
      <c r="C2569" s="257" t="s">
        <v>375</v>
      </c>
      <c r="D2569" s="251" t="s">
        <v>822</v>
      </c>
      <c r="E2569" s="251" t="s">
        <v>452</v>
      </c>
      <c r="F2569" s="251" t="s">
        <v>268</v>
      </c>
      <c r="G2569" s="251">
        <v>512422</v>
      </c>
      <c r="H2569" s="251">
        <v>4797038</v>
      </c>
      <c r="I2569" s="184" t="e">
        <f>VLOOKUP(LEFT(C2569,6),#REF!,3,0)</f>
        <v>#REF!</v>
      </c>
    </row>
    <row r="2570" spans="1:9" ht="13.2" x14ac:dyDescent="0.25">
      <c r="A2570" s="176">
        <f t="shared" si="43"/>
        <v>4824328.9563967343</v>
      </c>
      <c r="B2570" s="251" t="s">
        <v>1042</v>
      </c>
      <c r="C2570" s="257" t="s">
        <v>410</v>
      </c>
      <c r="D2570" s="251" t="s">
        <v>822</v>
      </c>
      <c r="E2570" s="251" t="s">
        <v>452</v>
      </c>
      <c r="F2570" s="251" t="s">
        <v>268</v>
      </c>
      <c r="G2570" s="251">
        <v>512422</v>
      </c>
      <c r="H2570" s="251">
        <v>4797038</v>
      </c>
      <c r="I2570" s="184" t="e">
        <f>VLOOKUP(LEFT(C2570,6),#REF!,3,0)</f>
        <v>#REF!</v>
      </c>
    </row>
    <row r="2571" spans="1:9" ht="13.2" x14ac:dyDescent="0.25">
      <c r="A2571" s="176">
        <f t="shared" si="43"/>
        <v>4824328.9563967343</v>
      </c>
      <c r="B2571" s="251" t="s">
        <v>1042</v>
      </c>
      <c r="C2571" s="257" t="s">
        <v>377</v>
      </c>
      <c r="D2571" s="251" t="s">
        <v>822</v>
      </c>
      <c r="E2571" s="251" t="s">
        <v>452</v>
      </c>
      <c r="F2571" s="251" t="s">
        <v>268</v>
      </c>
      <c r="G2571" s="251">
        <v>512422</v>
      </c>
      <c r="H2571" s="251">
        <v>4797038</v>
      </c>
      <c r="I2571" s="184" t="e">
        <f>VLOOKUP(LEFT(C2571,6),#REF!,3,0)</f>
        <v>#REF!</v>
      </c>
    </row>
    <row r="2572" spans="1:9" ht="13.2" x14ac:dyDescent="0.25">
      <c r="A2572" s="176">
        <f t="shared" si="43"/>
        <v>4824328.9563967343</v>
      </c>
      <c r="B2572" s="251" t="s">
        <v>1042</v>
      </c>
      <c r="C2572" s="257" t="s">
        <v>218</v>
      </c>
      <c r="D2572" s="251" t="s">
        <v>822</v>
      </c>
      <c r="E2572" s="251" t="s">
        <v>452</v>
      </c>
      <c r="F2572" s="251" t="s">
        <v>268</v>
      </c>
      <c r="G2572" s="251">
        <v>512422</v>
      </c>
      <c r="H2572" s="251">
        <v>4797038</v>
      </c>
      <c r="I2572" s="184" t="e">
        <f>VLOOKUP(LEFT(C2572,6),#REF!,3,0)</f>
        <v>#REF!</v>
      </c>
    </row>
    <row r="2573" spans="1:9" ht="13.2" x14ac:dyDescent="0.25">
      <c r="A2573" s="176">
        <f t="shared" si="43"/>
        <v>4824328.9563967343</v>
      </c>
      <c r="B2573" s="251" t="s">
        <v>1042</v>
      </c>
      <c r="C2573" s="257" t="s">
        <v>382</v>
      </c>
      <c r="D2573" s="251" t="s">
        <v>822</v>
      </c>
      <c r="E2573" s="251" t="s">
        <v>452</v>
      </c>
      <c r="F2573" s="251" t="s">
        <v>268</v>
      </c>
      <c r="G2573" s="251">
        <v>512422</v>
      </c>
      <c r="H2573" s="251">
        <v>4797038</v>
      </c>
      <c r="I2573" s="184" t="e">
        <f>VLOOKUP(LEFT(C2573,6),#REF!,3,0)</f>
        <v>#REF!</v>
      </c>
    </row>
    <row r="2574" spans="1:9" ht="13.2" x14ac:dyDescent="0.25">
      <c r="A2574" s="176">
        <f t="shared" si="43"/>
        <v>4824328.9563967343</v>
      </c>
      <c r="B2574" s="251" t="s">
        <v>1042</v>
      </c>
      <c r="C2574" s="257" t="s">
        <v>387</v>
      </c>
      <c r="D2574" s="251" t="s">
        <v>822</v>
      </c>
      <c r="E2574" s="251" t="s">
        <v>452</v>
      </c>
      <c r="F2574" s="251" t="s">
        <v>268</v>
      </c>
      <c r="G2574" s="251">
        <v>512422</v>
      </c>
      <c r="H2574" s="251">
        <v>4797038</v>
      </c>
      <c r="I2574" s="184" t="e">
        <f>VLOOKUP(LEFT(C2574,6),#REF!,3,0)</f>
        <v>#REF!</v>
      </c>
    </row>
    <row r="2575" spans="1:9" ht="13.2" x14ac:dyDescent="0.25">
      <c r="A2575" s="176">
        <f t="shared" si="43"/>
        <v>4820969.3435363183</v>
      </c>
      <c r="B2575" s="251" t="s">
        <v>1043</v>
      </c>
      <c r="C2575" s="257" t="s">
        <v>371</v>
      </c>
      <c r="D2575" s="251" t="s">
        <v>823</v>
      </c>
      <c r="E2575" s="251" t="s">
        <v>293</v>
      </c>
      <c r="F2575" s="251" t="s">
        <v>268</v>
      </c>
      <c r="G2575" s="251">
        <v>494841</v>
      </c>
      <c r="H2575" s="251">
        <v>4795506</v>
      </c>
      <c r="I2575" s="184" t="e">
        <f>VLOOKUP(LEFT(C2575,6),#REF!,3,0)</f>
        <v>#REF!</v>
      </c>
    </row>
    <row r="2576" spans="1:9" ht="13.2" x14ac:dyDescent="0.25">
      <c r="A2576" s="176">
        <f t="shared" si="43"/>
        <v>4820969.3435363183</v>
      </c>
      <c r="B2576" s="251" t="s">
        <v>1043</v>
      </c>
      <c r="C2576" s="257" t="s">
        <v>372</v>
      </c>
      <c r="D2576" s="251" t="s">
        <v>823</v>
      </c>
      <c r="E2576" s="251" t="s">
        <v>293</v>
      </c>
      <c r="F2576" s="251" t="s">
        <v>268</v>
      </c>
      <c r="G2576" s="251">
        <v>494841</v>
      </c>
      <c r="H2576" s="251">
        <v>4795506</v>
      </c>
      <c r="I2576" s="184" t="e">
        <f>VLOOKUP(LEFT(C2576,6),#REF!,3,0)</f>
        <v>#REF!</v>
      </c>
    </row>
    <row r="2577" spans="1:9" ht="13.2" x14ac:dyDescent="0.25">
      <c r="A2577" s="176">
        <f t="shared" si="43"/>
        <v>4820969.3435363183</v>
      </c>
      <c r="B2577" s="251" t="s">
        <v>1043</v>
      </c>
      <c r="C2577" s="257" t="s">
        <v>373</v>
      </c>
      <c r="D2577" s="251" t="s">
        <v>823</v>
      </c>
      <c r="E2577" s="251" t="s">
        <v>293</v>
      </c>
      <c r="F2577" s="251" t="s">
        <v>268</v>
      </c>
      <c r="G2577" s="251">
        <v>494841</v>
      </c>
      <c r="H2577" s="251">
        <v>4795506</v>
      </c>
      <c r="I2577" s="184" t="e">
        <f>VLOOKUP(LEFT(C2577,6),#REF!,3,0)</f>
        <v>#REF!</v>
      </c>
    </row>
    <row r="2578" spans="1:9" ht="13.2" x14ac:dyDescent="0.25">
      <c r="A2578" s="176">
        <f t="shared" si="43"/>
        <v>4820969.3435363183</v>
      </c>
      <c r="B2578" s="251" t="s">
        <v>1043</v>
      </c>
      <c r="C2578" s="257" t="s">
        <v>375</v>
      </c>
      <c r="D2578" s="251" t="s">
        <v>823</v>
      </c>
      <c r="E2578" s="251" t="s">
        <v>293</v>
      </c>
      <c r="F2578" s="251" t="s">
        <v>268</v>
      </c>
      <c r="G2578" s="251">
        <v>494841</v>
      </c>
      <c r="H2578" s="251">
        <v>4795506</v>
      </c>
      <c r="I2578" s="184" t="e">
        <f>VLOOKUP(LEFT(C2578,6),#REF!,3,0)</f>
        <v>#REF!</v>
      </c>
    </row>
    <row r="2579" spans="1:9" ht="13.2" x14ac:dyDescent="0.25">
      <c r="A2579" s="176">
        <f t="shared" si="43"/>
        <v>4820969.3435363183</v>
      </c>
      <c r="B2579" s="251" t="s">
        <v>1043</v>
      </c>
      <c r="C2579" s="257" t="s">
        <v>377</v>
      </c>
      <c r="D2579" s="251" t="s">
        <v>823</v>
      </c>
      <c r="E2579" s="251" t="s">
        <v>293</v>
      </c>
      <c r="F2579" s="251" t="s">
        <v>268</v>
      </c>
      <c r="G2579" s="251">
        <v>494841</v>
      </c>
      <c r="H2579" s="251">
        <v>4795506</v>
      </c>
      <c r="I2579" s="184" t="e">
        <f>VLOOKUP(LEFT(C2579,6),#REF!,3,0)</f>
        <v>#REF!</v>
      </c>
    </row>
    <row r="2580" spans="1:9" ht="13.2" x14ac:dyDescent="0.25">
      <c r="A2580" s="176">
        <f t="shared" si="43"/>
        <v>4820969.3435363183</v>
      </c>
      <c r="B2580" s="251" t="s">
        <v>1043</v>
      </c>
      <c r="C2580" s="257" t="s">
        <v>218</v>
      </c>
      <c r="D2580" s="251" t="s">
        <v>823</v>
      </c>
      <c r="E2580" s="251" t="s">
        <v>293</v>
      </c>
      <c r="F2580" s="251" t="s">
        <v>268</v>
      </c>
      <c r="G2580" s="251">
        <v>494841</v>
      </c>
      <c r="H2580" s="251">
        <v>4795506</v>
      </c>
      <c r="I2580" s="184" t="e">
        <f>VLOOKUP(LEFT(C2580,6),#REF!,3,0)</f>
        <v>#REF!</v>
      </c>
    </row>
    <row r="2581" spans="1:9" ht="13.2" x14ac:dyDescent="0.25">
      <c r="A2581" s="176">
        <f t="shared" si="43"/>
        <v>4820969.3435363183</v>
      </c>
      <c r="B2581" s="251" t="s">
        <v>1043</v>
      </c>
      <c r="C2581" s="257" t="s">
        <v>382</v>
      </c>
      <c r="D2581" s="251" t="s">
        <v>823</v>
      </c>
      <c r="E2581" s="251" t="s">
        <v>293</v>
      </c>
      <c r="F2581" s="251" t="s">
        <v>268</v>
      </c>
      <c r="G2581" s="251">
        <v>494841</v>
      </c>
      <c r="H2581" s="251">
        <v>4795506</v>
      </c>
      <c r="I2581" s="184" t="e">
        <f>VLOOKUP(LEFT(C2581,6),#REF!,3,0)</f>
        <v>#REF!</v>
      </c>
    </row>
    <row r="2582" spans="1:9" ht="13.2" x14ac:dyDescent="0.25">
      <c r="A2582" s="176">
        <f t="shared" si="43"/>
        <v>4820969.3435363183</v>
      </c>
      <c r="B2582" s="251" t="s">
        <v>1043</v>
      </c>
      <c r="C2582" s="257" t="s">
        <v>387</v>
      </c>
      <c r="D2582" s="251" t="s">
        <v>823</v>
      </c>
      <c r="E2582" s="251" t="s">
        <v>293</v>
      </c>
      <c r="F2582" s="251" t="s">
        <v>268</v>
      </c>
      <c r="G2582" s="251">
        <v>494841</v>
      </c>
      <c r="H2582" s="251">
        <v>4795506</v>
      </c>
      <c r="I2582" s="184" t="e">
        <f>VLOOKUP(LEFT(C2582,6),#REF!,3,0)</f>
        <v>#REF!</v>
      </c>
    </row>
    <row r="2583" spans="1:9" ht="13.2" x14ac:dyDescent="0.25">
      <c r="A2583" s="176">
        <f t="shared" si="43"/>
        <v>4810732.1661494523</v>
      </c>
      <c r="B2583" s="251" t="s">
        <v>1044</v>
      </c>
      <c r="C2583" s="257" t="s">
        <v>371</v>
      </c>
      <c r="D2583" s="251" t="s">
        <v>824</v>
      </c>
      <c r="E2583" s="251" t="s">
        <v>730</v>
      </c>
      <c r="F2583" s="251" t="s">
        <v>268</v>
      </c>
      <c r="G2583" s="251">
        <v>518395</v>
      </c>
      <c r="H2583" s="251">
        <v>4782720</v>
      </c>
      <c r="I2583" s="184" t="e">
        <f>VLOOKUP(LEFT(C2583,6),#REF!,3,0)</f>
        <v>#REF!</v>
      </c>
    </row>
    <row r="2584" spans="1:9" ht="13.2" x14ac:dyDescent="0.25">
      <c r="A2584" s="176">
        <f t="shared" si="43"/>
        <v>4810732.1661494523</v>
      </c>
      <c r="B2584" s="251" t="s">
        <v>1044</v>
      </c>
      <c r="C2584" s="257" t="s">
        <v>372</v>
      </c>
      <c r="D2584" s="251" t="s">
        <v>824</v>
      </c>
      <c r="E2584" s="251" t="s">
        <v>730</v>
      </c>
      <c r="F2584" s="251" t="s">
        <v>268</v>
      </c>
      <c r="G2584" s="251">
        <v>518395</v>
      </c>
      <c r="H2584" s="251">
        <v>4782720</v>
      </c>
      <c r="I2584" s="184" t="e">
        <f>VLOOKUP(LEFT(C2584,6),#REF!,3,0)</f>
        <v>#REF!</v>
      </c>
    </row>
    <row r="2585" spans="1:9" ht="13.2" x14ac:dyDescent="0.25">
      <c r="A2585" s="176">
        <f t="shared" si="43"/>
        <v>4810732.1661494523</v>
      </c>
      <c r="B2585" s="251" t="s">
        <v>1044</v>
      </c>
      <c r="C2585" s="257" t="s">
        <v>373</v>
      </c>
      <c r="D2585" s="251" t="s">
        <v>824</v>
      </c>
      <c r="E2585" s="251" t="s">
        <v>730</v>
      </c>
      <c r="F2585" s="251" t="s">
        <v>268</v>
      </c>
      <c r="G2585" s="251">
        <v>518395</v>
      </c>
      <c r="H2585" s="251">
        <v>4782720</v>
      </c>
      <c r="I2585" s="184" t="e">
        <f>VLOOKUP(LEFT(C2585,6),#REF!,3,0)</f>
        <v>#REF!</v>
      </c>
    </row>
    <row r="2586" spans="1:9" ht="13.2" x14ac:dyDescent="0.25">
      <c r="A2586" s="176">
        <f t="shared" si="43"/>
        <v>4810732.1661494523</v>
      </c>
      <c r="B2586" s="251" t="s">
        <v>1044</v>
      </c>
      <c r="C2586" s="257" t="s">
        <v>375</v>
      </c>
      <c r="D2586" s="251" t="s">
        <v>824</v>
      </c>
      <c r="E2586" s="251" t="s">
        <v>730</v>
      </c>
      <c r="F2586" s="251" t="s">
        <v>268</v>
      </c>
      <c r="G2586" s="251">
        <v>518395</v>
      </c>
      <c r="H2586" s="251">
        <v>4782720</v>
      </c>
      <c r="I2586" s="184" t="e">
        <f>VLOOKUP(LEFT(C2586,6),#REF!,3,0)</f>
        <v>#REF!</v>
      </c>
    </row>
    <row r="2587" spans="1:9" ht="13.2" x14ac:dyDescent="0.25">
      <c r="A2587" s="176">
        <f t="shared" si="43"/>
        <v>4810732.1661494523</v>
      </c>
      <c r="B2587" s="251" t="s">
        <v>1044</v>
      </c>
      <c r="C2587" s="257" t="s">
        <v>377</v>
      </c>
      <c r="D2587" s="251" t="s">
        <v>824</v>
      </c>
      <c r="E2587" s="251" t="s">
        <v>730</v>
      </c>
      <c r="F2587" s="251" t="s">
        <v>268</v>
      </c>
      <c r="G2587" s="251">
        <v>518395</v>
      </c>
      <c r="H2587" s="251">
        <v>4782720</v>
      </c>
      <c r="I2587" s="184" t="e">
        <f>VLOOKUP(LEFT(C2587,6),#REF!,3,0)</f>
        <v>#REF!</v>
      </c>
    </row>
    <row r="2588" spans="1:9" ht="13.2" x14ac:dyDescent="0.25">
      <c r="A2588" s="176">
        <f t="shared" si="43"/>
        <v>4810732.1661494523</v>
      </c>
      <c r="B2588" s="251" t="s">
        <v>1044</v>
      </c>
      <c r="C2588" s="257" t="s">
        <v>218</v>
      </c>
      <c r="D2588" s="251" t="s">
        <v>824</v>
      </c>
      <c r="E2588" s="251" t="s">
        <v>730</v>
      </c>
      <c r="F2588" s="251" t="s">
        <v>268</v>
      </c>
      <c r="G2588" s="251">
        <v>518395</v>
      </c>
      <c r="H2588" s="251">
        <v>4782720</v>
      </c>
      <c r="I2588" s="184" t="e">
        <f>VLOOKUP(LEFT(C2588,6),#REF!,3,0)</f>
        <v>#REF!</v>
      </c>
    </row>
    <row r="2589" spans="1:9" ht="13.2" x14ac:dyDescent="0.25">
      <c r="A2589" s="176">
        <f t="shared" si="43"/>
        <v>4810732.1661494523</v>
      </c>
      <c r="B2589" s="251" t="s">
        <v>1044</v>
      </c>
      <c r="C2589" s="257" t="s">
        <v>382</v>
      </c>
      <c r="D2589" s="251" t="s">
        <v>824</v>
      </c>
      <c r="E2589" s="251" t="s">
        <v>730</v>
      </c>
      <c r="F2589" s="251" t="s">
        <v>268</v>
      </c>
      <c r="G2589" s="251">
        <v>518395</v>
      </c>
      <c r="H2589" s="251">
        <v>4782720</v>
      </c>
      <c r="I2589" s="184" t="e">
        <f>VLOOKUP(LEFT(C2589,6),#REF!,3,0)</f>
        <v>#REF!</v>
      </c>
    </row>
    <row r="2590" spans="1:9" ht="13.2" x14ac:dyDescent="0.25">
      <c r="A2590" s="176">
        <f t="shared" si="43"/>
        <v>4810732.1661494523</v>
      </c>
      <c r="B2590" s="251" t="s">
        <v>1044</v>
      </c>
      <c r="C2590" s="257" t="s">
        <v>387</v>
      </c>
      <c r="D2590" s="251" t="s">
        <v>824</v>
      </c>
      <c r="E2590" s="251" t="s">
        <v>730</v>
      </c>
      <c r="F2590" s="251" t="s">
        <v>268</v>
      </c>
      <c r="G2590" s="251">
        <v>518395</v>
      </c>
      <c r="H2590" s="251">
        <v>4782720</v>
      </c>
      <c r="I2590" s="184" t="e">
        <f>VLOOKUP(LEFT(C2590,6),#REF!,3,0)</f>
        <v>#REF!</v>
      </c>
    </row>
    <row r="2591" spans="1:9" ht="13.2" x14ac:dyDescent="0.25">
      <c r="A2591" s="176">
        <f t="shared" si="43"/>
        <v>4822607.5357631994</v>
      </c>
      <c r="B2591" s="251" t="s">
        <v>1045</v>
      </c>
      <c r="C2591" s="257" t="s">
        <v>371</v>
      </c>
      <c r="D2591" s="251" t="s">
        <v>825</v>
      </c>
      <c r="E2591" s="251" t="s">
        <v>677</v>
      </c>
      <c r="F2591" s="251" t="s">
        <v>279</v>
      </c>
      <c r="G2591" s="251">
        <v>581180</v>
      </c>
      <c r="H2591" s="251">
        <v>4787460</v>
      </c>
      <c r="I2591" s="184" t="e">
        <f>VLOOKUP(LEFT(C2591,6),#REF!,3,0)</f>
        <v>#REF!</v>
      </c>
    </row>
    <row r="2592" spans="1:9" ht="13.2" x14ac:dyDescent="0.25">
      <c r="A2592" s="176">
        <f t="shared" si="43"/>
        <v>4822607.5357631994</v>
      </c>
      <c r="B2592" s="251" t="s">
        <v>1045</v>
      </c>
      <c r="C2592" s="257" t="s">
        <v>372</v>
      </c>
      <c r="D2592" s="251" t="s">
        <v>825</v>
      </c>
      <c r="E2592" s="251" t="s">
        <v>677</v>
      </c>
      <c r="F2592" s="251" t="s">
        <v>279</v>
      </c>
      <c r="G2592" s="251">
        <v>581180</v>
      </c>
      <c r="H2592" s="251">
        <v>4787460</v>
      </c>
      <c r="I2592" s="184" t="e">
        <f>VLOOKUP(LEFT(C2592,6),#REF!,3,0)</f>
        <v>#REF!</v>
      </c>
    </row>
    <row r="2593" spans="1:9" ht="13.2" x14ac:dyDescent="0.25">
      <c r="A2593" s="176">
        <f t="shared" si="43"/>
        <v>4822607.5357631994</v>
      </c>
      <c r="B2593" s="251" t="s">
        <v>1045</v>
      </c>
      <c r="C2593" s="257" t="s">
        <v>373</v>
      </c>
      <c r="D2593" s="251" t="s">
        <v>825</v>
      </c>
      <c r="E2593" s="251" t="s">
        <v>677</v>
      </c>
      <c r="F2593" s="251" t="s">
        <v>279</v>
      </c>
      <c r="G2593" s="251">
        <v>581180</v>
      </c>
      <c r="H2593" s="251">
        <v>4787460</v>
      </c>
      <c r="I2593" s="184" t="e">
        <f>VLOOKUP(LEFT(C2593,6),#REF!,3,0)</f>
        <v>#REF!</v>
      </c>
    </row>
    <row r="2594" spans="1:9" ht="13.2" x14ac:dyDescent="0.25">
      <c r="A2594" s="176">
        <f t="shared" si="43"/>
        <v>4822607.5357631994</v>
      </c>
      <c r="B2594" s="251" t="s">
        <v>1045</v>
      </c>
      <c r="C2594" s="257" t="s">
        <v>375</v>
      </c>
      <c r="D2594" s="251" t="s">
        <v>825</v>
      </c>
      <c r="E2594" s="251" t="s">
        <v>677</v>
      </c>
      <c r="F2594" s="251" t="s">
        <v>279</v>
      </c>
      <c r="G2594" s="251">
        <v>581180</v>
      </c>
      <c r="H2594" s="251">
        <v>4787460</v>
      </c>
      <c r="I2594" s="184" t="e">
        <f>VLOOKUP(LEFT(C2594,6),#REF!,3,0)</f>
        <v>#REF!</v>
      </c>
    </row>
    <row r="2595" spans="1:9" ht="13.2" x14ac:dyDescent="0.25">
      <c r="A2595" s="176">
        <f t="shared" si="43"/>
        <v>4822607.5357631994</v>
      </c>
      <c r="B2595" s="251" t="s">
        <v>1045</v>
      </c>
      <c r="C2595" s="257" t="s">
        <v>377</v>
      </c>
      <c r="D2595" s="251" t="s">
        <v>825</v>
      </c>
      <c r="E2595" s="251" t="s">
        <v>677</v>
      </c>
      <c r="F2595" s="251" t="s">
        <v>279</v>
      </c>
      <c r="G2595" s="251">
        <v>581180</v>
      </c>
      <c r="H2595" s="251">
        <v>4787460</v>
      </c>
      <c r="I2595" s="184" t="e">
        <f>VLOOKUP(LEFT(C2595,6),#REF!,3,0)</f>
        <v>#REF!</v>
      </c>
    </row>
    <row r="2596" spans="1:9" ht="13.2" x14ac:dyDescent="0.25">
      <c r="A2596" s="176">
        <f t="shared" si="43"/>
        <v>4822607.5357631994</v>
      </c>
      <c r="B2596" s="251" t="s">
        <v>1045</v>
      </c>
      <c r="C2596" s="257" t="s">
        <v>218</v>
      </c>
      <c r="D2596" s="251" t="s">
        <v>825</v>
      </c>
      <c r="E2596" s="251" t="s">
        <v>677</v>
      </c>
      <c r="F2596" s="251" t="s">
        <v>279</v>
      </c>
      <c r="G2596" s="251">
        <v>581180</v>
      </c>
      <c r="H2596" s="251">
        <v>4787460</v>
      </c>
      <c r="I2596" s="184" t="e">
        <f>VLOOKUP(LEFT(C2596,6),#REF!,3,0)</f>
        <v>#REF!</v>
      </c>
    </row>
    <row r="2597" spans="1:9" ht="13.2" x14ac:dyDescent="0.25">
      <c r="A2597" s="176">
        <f t="shared" si="43"/>
        <v>4822607.5357631994</v>
      </c>
      <c r="B2597" s="251" t="s">
        <v>1045</v>
      </c>
      <c r="C2597" s="257" t="s">
        <v>382</v>
      </c>
      <c r="D2597" s="251" t="s">
        <v>825</v>
      </c>
      <c r="E2597" s="251" t="s">
        <v>677</v>
      </c>
      <c r="F2597" s="251" t="s">
        <v>279</v>
      </c>
      <c r="G2597" s="251">
        <v>581180</v>
      </c>
      <c r="H2597" s="251">
        <v>4787460</v>
      </c>
      <c r="I2597" s="184" t="e">
        <f>VLOOKUP(LEFT(C2597,6),#REF!,3,0)</f>
        <v>#REF!</v>
      </c>
    </row>
    <row r="2598" spans="1:9" ht="13.2" x14ac:dyDescent="0.25">
      <c r="A2598" s="176">
        <f t="shared" si="43"/>
        <v>4822607.5357631994</v>
      </c>
      <c r="B2598" s="251" t="s">
        <v>1045</v>
      </c>
      <c r="C2598" s="257" t="s">
        <v>387</v>
      </c>
      <c r="D2598" s="251" t="s">
        <v>825</v>
      </c>
      <c r="E2598" s="251" t="s">
        <v>677</v>
      </c>
      <c r="F2598" s="251" t="s">
        <v>279</v>
      </c>
      <c r="G2598" s="251">
        <v>581180</v>
      </c>
      <c r="H2598" s="251">
        <v>4787460</v>
      </c>
      <c r="I2598" s="184" t="e">
        <f>VLOOKUP(LEFT(C2598,6),#REF!,3,0)</f>
        <v>#REF!</v>
      </c>
    </row>
    <row r="2599" spans="1:9" ht="13.2" x14ac:dyDescent="0.25">
      <c r="A2599" s="176">
        <f t="shared" si="43"/>
        <v>4822607.5357631994</v>
      </c>
      <c r="B2599" s="251" t="s">
        <v>1046</v>
      </c>
      <c r="C2599" s="257" t="s">
        <v>585</v>
      </c>
      <c r="D2599" s="251" t="s">
        <v>826</v>
      </c>
      <c r="E2599" s="251" t="s">
        <v>803</v>
      </c>
      <c r="F2599" s="251" t="s">
        <v>279</v>
      </c>
      <c r="G2599" s="251">
        <v>581180</v>
      </c>
      <c r="H2599" s="251">
        <v>4787460</v>
      </c>
      <c r="I2599" s="184" t="e">
        <f>VLOOKUP(LEFT(C2599,6),#REF!,3,0)</f>
        <v>#REF!</v>
      </c>
    </row>
    <row r="2600" spans="1:9" ht="13.2" x14ac:dyDescent="0.25">
      <c r="A2600" s="176">
        <f t="shared" si="43"/>
        <v>4822607.5357631994</v>
      </c>
      <c r="B2600" s="251" t="s">
        <v>1046</v>
      </c>
      <c r="C2600" s="257" t="s">
        <v>375</v>
      </c>
      <c r="D2600" s="251" t="s">
        <v>826</v>
      </c>
      <c r="E2600" s="251" t="s">
        <v>803</v>
      </c>
      <c r="F2600" s="251" t="s">
        <v>279</v>
      </c>
      <c r="G2600" s="251">
        <v>581180</v>
      </c>
      <c r="H2600" s="251">
        <v>4787460</v>
      </c>
      <c r="I2600" s="184" t="e">
        <f>VLOOKUP(LEFT(C2600,6),#REF!,3,0)</f>
        <v>#REF!</v>
      </c>
    </row>
    <row r="2601" spans="1:9" ht="13.2" x14ac:dyDescent="0.25">
      <c r="A2601" s="176">
        <f t="shared" si="43"/>
        <v>4774552.2497013267</v>
      </c>
      <c r="B2601" s="251" t="s">
        <v>1047</v>
      </c>
      <c r="C2601" s="257" t="s">
        <v>368</v>
      </c>
      <c r="D2601" s="251" t="s">
        <v>827</v>
      </c>
      <c r="E2601" s="251" t="s">
        <v>275</v>
      </c>
      <c r="F2601" s="251" t="s">
        <v>276</v>
      </c>
      <c r="G2601" s="251">
        <v>524118</v>
      </c>
      <c r="H2601" s="251">
        <v>4745698</v>
      </c>
      <c r="I2601" s="184" t="e">
        <f>VLOOKUP(LEFT(C2601,6),#REF!,3,0)</f>
        <v>#REF!</v>
      </c>
    </row>
    <row r="2602" spans="1:9" ht="13.2" x14ac:dyDescent="0.25">
      <c r="A2602" s="176">
        <f t="shared" si="43"/>
        <v>4774552.2497013267</v>
      </c>
      <c r="B2602" s="251" t="s">
        <v>1047</v>
      </c>
      <c r="C2602" s="257" t="s">
        <v>369</v>
      </c>
      <c r="D2602" s="251" t="s">
        <v>827</v>
      </c>
      <c r="E2602" s="251" t="s">
        <v>275</v>
      </c>
      <c r="F2602" s="251" t="s">
        <v>276</v>
      </c>
      <c r="G2602" s="251">
        <v>524118</v>
      </c>
      <c r="H2602" s="251">
        <v>4745698</v>
      </c>
      <c r="I2602" s="184" t="e">
        <f>VLOOKUP(LEFT(C2602,6),#REF!,3,0)</f>
        <v>#REF!</v>
      </c>
    </row>
    <row r="2603" spans="1:9" ht="13.2" x14ac:dyDescent="0.25">
      <c r="A2603" s="176">
        <f t="shared" si="43"/>
        <v>4774552.2497013267</v>
      </c>
      <c r="B2603" s="251" t="s">
        <v>1047</v>
      </c>
      <c r="C2603" s="257" t="s">
        <v>370</v>
      </c>
      <c r="D2603" s="251" t="s">
        <v>827</v>
      </c>
      <c r="E2603" s="251" t="s">
        <v>275</v>
      </c>
      <c r="F2603" s="251" t="s">
        <v>276</v>
      </c>
      <c r="G2603" s="251">
        <v>524118</v>
      </c>
      <c r="H2603" s="251">
        <v>4745698</v>
      </c>
      <c r="I2603" s="184" t="e">
        <f>VLOOKUP(LEFT(C2603,6),#REF!,3,0)</f>
        <v>#REF!</v>
      </c>
    </row>
    <row r="2604" spans="1:9" ht="13.2" x14ac:dyDescent="0.25">
      <c r="A2604" s="176">
        <f t="shared" si="43"/>
        <v>4774552.2497013267</v>
      </c>
      <c r="B2604" s="251" t="s">
        <v>1047</v>
      </c>
      <c r="C2604" s="257" t="s">
        <v>371</v>
      </c>
      <c r="D2604" s="251" t="s">
        <v>827</v>
      </c>
      <c r="E2604" s="251" t="s">
        <v>275</v>
      </c>
      <c r="F2604" s="251" t="s">
        <v>276</v>
      </c>
      <c r="G2604" s="251">
        <v>524118</v>
      </c>
      <c r="H2604" s="251">
        <v>4745698</v>
      </c>
      <c r="I2604" s="184" t="e">
        <f>VLOOKUP(LEFT(C2604,6),#REF!,3,0)</f>
        <v>#REF!</v>
      </c>
    </row>
    <row r="2605" spans="1:9" ht="13.2" x14ac:dyDescent="0.25">
      <c r="A2605" s="176">
        <f t="shared" si="43"/>
        <v>4774552.2497013267</v>
      </c>
      <c r="B2605" s="251" t="s">
        <v>1047</v>
      </c>
      <c r="C2605" s="257" t="s">
        <v>372</v>
      </c>
      <c r="D2605" s="251" t="s">
        <v>827</v>
      </c>
      <c r="E2605" s="251" t="s">
        <v>275</v>
      </c>
      <c r="F2605" s="251" t="s">
        <v>276</v>
      </c>
      <c r="G2605" s="251">
        <v>524118</v>
      </c>
      <c r="H2605" s="251">
        <v>4745698</v>
      </c>
      <c r="I2605" s="184" t="e">
        <f>VLOOKUP(LEFT(C2605,6),#REF!,3,0)</f>
        <v>#REF!</v>
      </c>
    </row>
    <row r="2606" spans="1:9" ht="13.2" x14ac:dyDescent="0.25">
      <c r="A2606" s="176">
        <f t="shared" si="43"/>
        <v>4774552.2497013267</v>
      </c>
      <c r="B2606" s="251" t="s">
        <v>1047</v>
      </c>
      <c r="C2606" s="257" t="s">
        <v>373</v>
      </c>
      <c r="D2606" s="251" t="s">
        <v>827</v>
      </c>
      <c r="E2606" s="251" t="s">
        <v>275</v>
      </c>
      <c r="F2606" s="251" t="s">
        <v>276</v>
      </c>
      <c r="G2606" s="251">
        <v>524118</v>
      </c>
      <c r="H2606" s="251">
        <v>4745698</v>
      </c>
      <c r="I2606" s="184" t="e">
        <f>VLOOKUP(LEFT(C2606,6),#REF!,3,0)</f>
        <v>#REF!</v>
      </c>
    </row>
    <row r="2607" spans="1:9" ht="13.2" x14ac:dyDescent="0.25">
      <c r="A2607" s="176">
        <f t="shared" si="43"/>
        <v>4774552.2497013267</v>
      </c>
      <c r="B2607" s="251" t="s">
        <v>1047</v>
      </c>
      <c r="C2607" s="257" t="s">
        <v>374</v>
      </c>
      <c r="D2607" s="251" t="s">
        <v>827</v>
      </c>
      <c r="E2607" s="251" t="s">
        <v>275</v>
      </c>
      <c r="F2607" s="251" t="s">
        <v>276</v>
      </c>
      <c r="G2607" s="251">
        <v>524118</v>
      </c>
      <c r="H2607" s="251">
        <v>4745698</v>
      </c>
      <c r="I2607" s="184" t="e">
        <f>VLOOKUP(LEFT(C2607,6),#REF!,3,0)</f>
        <v>#REF!</v>
      </c>
    </row>
    <row r="2608" spans="1:9" ht="13.2" x14ac:dyDescent="0.25">
      <c r="A2608" s="176">
        <f t="shared" si="43"/>
        <v>4774552.2497013267</v>
      </c>
      <c r="B2608" s="251" t="s">
        <v>1047</v>
      </c>
      <c r="C2608" s="257" t="s">
        <v>375</v>
      </c>
      <c r="D2608" s="251" t="s">
        <v>827</v>
      </c>
      <c r="E2608" s="251" t="s">
        <v>275</v>
      </c>
      <c r="F2608" s="251" t="s">
        <v>276</v>
      </c>
      <c r="G2608" s="251">
        <v>524118</v>
      </c>
      <c r="H2608" s="251">
        <v>4745698</v>
      </c>
      <c r="I2608" s="184" t="e">
        <f>VLOOKUP(LEFT(C2608,6),#REF!,3,0)</f>
        <v>#REF!</v>
      </c>
    </row>
    <row r="2609" spans="1:9" ht="13.2" x14ac:dyDescent="0.25">
      <c r="A2609" s="176">
        <f t="shared" si="43"/>
        <v>4774552.2497013267</v>
      </c>
      <c r="B2609" s="251" t="s">
        <v>1047</v>
      </c>
      <c r="C2609" s="257" t="s">
        <v>376</v>
      </c>
      <c r="D2609" s="251" t="s">
        <v>827</v>
      </c>
      <c r="E2609" s="251" t="s">
        <v>275</v>
      </c>
      <c r="F2609" s="251" t="s">
        <v>276</v>
      </c>
      <c r="G2609" s="251">
        <v>524118</v>
      </c>
      <c r="H2609" s="251">
        <v>4745698</v>
      </c>
      <c r="I2609" s="184" t="e">
        <f>VLOOKUP(LEFT(C2609,6),#REF!,3,0)</f>
        <v>#REF!</v>
      </c>
    </row>
    <row r="2610" spans="1:9" ht="13.2" x14ac:dyDescent="0.25">
      <c r="A2610" s="176">
        <f t="shared" si="43"/>
        <v>4774552.2497013267</v>
      </c>
      <c r="B2610" s="251" t="s">
        <v>1047</v>
      </c>
      <c r="C2610" s="257" t="s">
        <v>364</v>
      </c>
      <c r="D2610" s="251" t="s">
        <v>827</v>
      </c>
      <c r="E2610" s="251" t="s">
        <v>275</v>
      </c>
      <c r="F2610" s="251" t="s">
        <v>276</v>
      </c>
      <c r="G2610" s="251">
        <v>524118</v>
      </c>
      <c r="H2610" s="251">
        <v>4745698</v>
      </c>
      <c r="I2610" s="184" t="e">
        <f>VLOOKUP(LEFT(C2610,6),#REF!,3,0)</f>
        <v>#REF!</v>
      </c>
    </row>
    <row r="2611" spans="1:9" ht="13.2" x14ac:dyDescent="0.25">
      <c r="A2611" s="176">
        <f t="shared" si="43"/>
        <v>4774552.2497013267</v>
      </c>
      <c r="B2611" s="251" t="s">
        <v>1047</v>
      </c>
      <c r="C2611" s="257" t="s">
        <v>377</v>
      </c>
      <c r="D2611" s="251" t="s">
        <v>827</v>
      </c>
      <c r="E2611" s="251" t="s">
        <v>275</v>
      </c>
      <c r="F2611" s="251" t="s">
        <v>276</v>
      </c>
      <c r="G2611" s="251">
        <v>524118</v>
      </c>
      <c r="H2611" s="251">
        <v>4745698</v>
      </c>
      <c r="I2611" s="184" t="e">
        <f>VLOOKUP(LEFT(C2611,6),#REF!,3,0)</f>
        <v>#REF!</v>
      </c>
    </row>
    <row r="2612" spans="1:9" ht="13.2" x14ac:dyDescent="0.25">
      <c r="A2612" s="176">
        <f t="shared" si="43"/>
        <v>4774552.2497013267</v>
      </c>
      <c r="B2612" s="251" t="s">
        <v>1047</v>
      </c>
      <c r="C2612" s="257" t="s">
        <v>378</v>
      </c>
      <c r="D2612" s="251" t="s">
        <v>827</v>
      </c>
      <c r="E2612" s="251" t="s">
        <v>275</v>
      </c>
      <c r="F2612" s="251" t="s">
        <v>276</v>
      </c>
      <c r="G2612" s="251">
        <v>524118</v>
      </c>
      <c r="H2612" s="251">
        <v>4745698</v>
      </c>
      <c r="I2612" s="184" t="e">
        <f>VLOOKUP(LEFT(C2612,6),#REF!,3,0)</f>
        <v>#REF!</v>
      </c>
    </row>
    <row r="2613" spans="1:9" ht="13.2" x14ac:dyDescent="0.25">
      <c r="A2613" s="176">
        <f t="shared" si="43"/>
        <v>4774552.2497013267</v>
      </c>
      <c r="B2613" s="251" t="s">
        <v>1047</v>
      </c>
      <c r="C2613" s="257" t="s">
        <v>216</v>
      </c>
      <c r="D2613" s="251" t="s">
        <v>827</v>
      </c>
      <c r="E2613" s="251" t="s">
        <v>275</v>
      </c>
      <c r="F2613" s="251" t="s">
        <v>276</v>
      </c>
      <c r="G2613" s="251">
        <v>524118</v>
      </c>
      <c r="H2613" s="251">
        <v>4745698</v>
      </c>
      <c r="I2613" s="184" t="e">
        <f>VLOOKUP(LEFT(C2613,6),#REF!,3,0)</f>
        <v>#REF!</v>
      </c>
    </row>
    <row r="2614" spans="1:9" ht="13.2" x14ac:dyDescent="0.25">
      <c r="A2614" s="176">
        <f t="shared" si="43"/>
        <v>4774552.2497013267</v>
      </c>
      <c r="B2614" s="251" t="s">
        <v>1047</v>
      </c>
      <c r="C2614" s="257" t="s">
        <v>217</v>
      </c>
      <c r="D2614" s="251" t="s">
        <v>827</v>
      </c>
      <c r="E2614" s="251" t="s">
        <v>275</v>
      </c>
      <c r="F2614" s="251" t="s">
        <v>276</v>
      </c>
      <c r="G2614" s="251">
        <v>524118</v>
      </c>
      <c r="H2614" s="251">
        <v>4745698</v>
      </c>
      <c r="I2614" s="184" t="e">
        <f>VLOOKUP(LEFT(C2614,6),#REF!,3,0)</f>
        <v>#REF!</v>
      </c>
    </row>
    <row r="2615" spans="1:9" ht="13.2" x14ac:dyDescent="0.25">
      <c r="A2615" s="176">
        <f t="shared" si="43"/>
        <v>4774552.2497013267</v>
      </c>
      <c r="B2615" s="251" t="s">
        <v>1047</v>
      </c>
      <c r="C2615" s="257" t="s">
        <v>218</v>
      </c>
      <c r="D2615" s="251" t="s">
        <v>827</v>
      </c>
      <c r="E2615" s="251" t="s">
        <v>275</v>
      </c>
      <c r="F2615" s="251" t="s">
        <v>276</v>
      </c>
      <c r="G2615" s="251">
        <v>524118</v>
      </c>
      <c r="H2615" s="251">
        <v>4745698</v>
      </c>
      <c r="I2615" s="184" t="e">
        <f>VLOOKUP(LEFT(C2615,6),#REF!,3,0)</f>
        <v>#REF!</v>
      </c>
    </row>
    <row r="2616" spans="1:9" ht="13.2" x14ac:dyDescent="0.25">
      <c r="A2616" s="176">
        <f t="shared" si="43"/>
        <v>4774552.2497013267</v>
      </c>
      <c r="B2616" s="251" t="s">
        <v>1047</v>
      </c>
      <c r="C2616" s="257" t="s">
        <v>220</v>
      </c>
      <c r="D2616" s="251" t="s">
        <v>827</v>
      </c>
      <c r="E2616" s="251" t="s">
        <v>275</v>
      </c>
      <c r="F2616" s="251" t="s">
        <v>276</v>
      </c>
      <c r="G2616" s="251">
        <v>524118</v>
      </c>
      <c r="H2616" s="251">
        <v>4745698</v>
      </c>
      <c r="I2616" s="184" t="e">
        <f>VLOOKUP(LEFT(C2616,6),#REF!,3,0)</f>
        <v>#REF!</v>
      </c>
    </row>
    <row r="2617" spans="1:9" ht="13.2" x14ac:dyDescent="0.25">
      <c r="A2617" s="176">
        <f t="shared" si="43"/>
        <v>4774552.2497013267</v>
      </c>
      <c r="B2617" s="251" t="s">
        <v>1047</v>
      </c>
      <c r="C2617" s="257" t="s">
        <v>221</v>
      </c>
      <c r="D2617" s="251" t="s">
        <v>827</v>
      </c>
      <c r="E2617" s="251" t="s">
        <v>275</v>
      </c>
      <c r="F2617" s="251" t="s">
        <v>276</v>
      </c>
      <c r="G2617" s="251">
        <v>524118</v>
      </c>
      <c r="H2617" s="251">
        <v>4745698</v>
      </c>
      <c r="I2617" s="184" t="e">
        <f>VLOOKUP(LEFT(C2617,6),#REF!,3,0)</f>
        <v>#REF!</v>
      </c>
    </row>
    <row r="2618" spans="1:9" ht="13.2" x14ac:dyDescent="0.25">
      <c r="A2618" s="176">
        <f t="shared" si="43"/>
        <v>4774552.2497013267</v>
      </c>
      <c r="B2618" s="251" t="s">
        <v>1047</v>
      </c>
      <c r="C2618" s="257" t="s">
        <v>222</v>
      </c>
      <c r="D2618" s="251" t="s">
        <v>827</v>
      </c>
      <c r="E2618" s="251" t="s">
        <v>275</v>
      </c>
      <c r="F2618" s="251" t="s">
        <v>276</v>
      </c>
      <c r="G2618" s="251">
        <v>524118</v>
      </c>
      <c r="H2618" s="251">
        <v>4745698</v>
      </c>
      <c r="I2618" s="184" t="e">
        <f>VLOOKUP(LEFT(C2618,6),#REF!,3,0)</f>
        <v>#REF!</v>
      </c>
    </row>
    <row r="2619" spans="1:9" ht="13.2" x14ac:dyDescent="0.25">
      <c r="A2619" s="176">
        <f t="shared" si="43"/>
        <v>4774552.2497013267</v>
      </c>
      <c r="B2619" s="251" t="s">
        <v>1047</v>
      </c>
      <c r="C2619" s="257" t="s">
        <v>223</v>
      </c>
      <c r="D2619" s="251" t="s">
        <v>827</v>
      </c>
      <c r="E2619" s="251" t="s">
        <v>275</v>
      </c>
      <c r="F2619" s="251" t="s">
        <v>276</v>
      </c>
      <c r="G2619" s="251">
        <v>524118</v>
      </c>
      <c r="H2619" s="251">
        <v>4745698</v>
      </c>
      <c r="I2619" s="184" t="e">
        <f>VLOOKUP(LEFT(C2619,6),#REF!,3,0)</f>
        <v>#REF!</v>
      </c>
    </row>
    <row r="2620" spans="1:9" ht="13.2" x14ac:dyDescent="0.25">
      <c r="A2620" s="176">
        <f t="shared" si="43"/>
        <v>4774552.2497013267</v>
      </c>
      <c r="B2620" s="251" t="s">
        <v>1047</v>
      </c>
      <c r="C2620" s="257" t="s">
        <v>224</v>
      </c>
      <c r="D2620" s="251" t="s">
        <v>827</v>
      </c>
      <c r="E2620" s="251" t="s">
        <v>275</v>
      </c>
      <c r="F2620" s="251" t="s">
        <v>276</v>
      </c>
      <c r="G2620" s="251">
        <v>524118</v>
      </c>
      <c r="H2620" s="251">
        <v>4745698</v>
      </c>
      <c r="I2620" s="184" t="e">
        <f>VLOOKUP(LEFT(C2620,6),#REF!,3,0)</f>
        <v>#REF!</v>
      </c>
    </row>
    <row r="2621" spans="1:9" ht="13.2" x14ac:dyDescent="0.25">
      <c r="A2621" s="176">
        <f t="shared" si="43"/>
        <v>4774552.2497013267</v>
      </c>
      <c r="B2621" s="251" t="s">
        <v>1047</v>
      </c>
      <c r="C2621" s="257" t="s">
        <v>225</v>
      </c>
      <c r="D2621" s="251" t="s">
        <v>827</v>
      </c>
      <c r="E2621" s="251" t="s">
        <v>275</v>
      </c>
      <c r="F2621" s="251" t="s">
        <v>276</v>
      </c>
      <c r="G2621" s="251">
        <v>524118</v>
      </c>
      <c r="H2621" s="251">
        <v>4745698</v>
      </c>
      <c r="I2621" s="184" t="e">
        <f>VLOOKUP(LEFT(C2621,6),#REF!,3,0)</f>
        <v>#REF!</v>
      </c>
    </row>
    <row r="2622" spans="1:9" ht="13.2" x14ac:dyDescent="0.25">
      <c r="A2622" s="176">
        <f t="shared" si="43"/>
        <v>4774552.2497013267</v>
      </c>
      <c r="B2622" s="251" t="s">
        <v>1047</v>
      </c>
      <c r="C2622" s="257" t="s">
        <v>226</v>
      </c>
      <c r="D2622" s="251" t="s">
        <v>827</v>
      </c>
      <c r="E2622" s="251" t="s">
        <v>275</v>
      </c>
      <c r="F2622" s="251" t="s">
        <v>276</v>
      </c>
      <c r="G2622" s="251">
        <v>524118</v>
      </c>
      <c r="H2622" s="251">
        <v>4745698</v>
      </c>
      <c r="I2622" s="184" t="e">
        <f>VLOOKUP(LEFT(C2622,6),#REF!,3,0)</f>
        <v>#REF!</v>
      </c>
    </row>
    <row r="2623" spans="1:9" ht="13.2" x14ac:dyDescent="0.25">
      <c r="A2623" s="176">
        <f t="shared" si="43"/>
        <v>4774552.2497013267</v>
      </c>
      <c r="B2623" s="251" t="s">
        <v>1047</v>
      </c>
      <c r="C2623" s="257" t="s">
        <v>379</v>
      </c>
      <c r="D2623" s="251" t="s">
        <v>827</v>
      </c>
      <c r="E2623" s="251" t="s">
        <v>275</v>
      </c>
      <c r="F2623" s="251" t="s">
        <v>276</v>
      </c>
      <c r="G2623" s="251">
        <v>524118</v>
      </c>
      <c r="H2623" s="251">
        <v>4745698</v>
      </c>
      <c r="I2623" s="184" t="e">
        <f>VLOOKUP(LEFT(C2623,6),#REF!,3,0)</f>
        <v>#REF!</v>
      </c>
    </row>
    <row r="2624" spans="1:9" ht="13.2" x14ac:dyDescent="0.25">
      <c r="A2624" s="176">
        <f t="shared" ref="A2624:A2687" si="44">SQRT((G2624-G$2)^2+(H2624-H$2)^2)</f>
        <v>4774552.2497013267</v>
      </c>
      <c r="B2624" s="251" t="s">
        <v>1047</v>
      </c>
      <c r="C2624" s="257" t="s">
        <v>380</v>
      </c>
      <c r="D2624" s="251" t="s">
        <v>827</v>
      </c>
      <c r="E2624" s="251" t="s">
        <v>275</v>
      </c>
      <c r="F2624" s="251" t="s">
        <v>276</v>
      </c>
      <c r="G2624" s="251">
        <v>524118</v>
      </c>
      <c r="H2624" s="251">
        <v>4745698</v>
      </c>
      <c r="I2624" s="184" t="e">
        <f>VLOOKUP(LEFT(C2624,6),#REF!,3,0)</f>
        <v>#REF!</v>
      </c>
    </row>
    <row r="2625" spans="1:9" ht="13.2" x14ac:dyDescent="0.25">
      <c r="A2625" s="176">
        <f t="shared" si="44"/>
        <v>4774552.2497013267</v>
      </c>
      <c r="B2625" s="251" t="s">
        <v>1047</v>
      </c>
      <c r="C2625" s="257" t="s">
        <v>381</v>
      </c>
      <c r="D2625" s="251" t="s">
        <v>827</v>
      </c>
      <c r="E2625" s="251" t="s">
        <v>275</v>
      </c>
      <c r="F2625" s="251" t="s">
        <v>276</v>
      </c>
      <c r="G2625" s="251">
        <v>524118</v>
      </c>
      <c r="H2625" s="251">
        <v>4745698</v>
      </c>
      <c r="I2625" s="184" t="e">
        <f>VLOOKUP(LEFT(C2625,6),#REF!,3,0)</f>
        <v>#REF!</v>
      </c>
    </row>
    <row r="2626" spans="1:9" ht="13.2" x14ac:dyDescent="0.25">
      <c r="A2626" s="176">
        <f t="shared" si="44"/>
        <v>4774552.2497013267</v>
      </c>
      <c r="B2626" s="251" t="s">
        <v>1047</v>
      </c>
      <c r="C2626" s="257" t="s">
        <v>382</v>
      </c>
      <c r="D2626" s="251" t="s">
        <v>827</v>
      </c>
      <c r="E2626" s="251" t="s">
        <v>275</v>
      </c>
      <c r="F2626" s="251" t="s">
        <v>276</v>
      </c>
      <c r="G2626" s="251">
        <v>524118</v>
      </c>
      <c r="H2626" s="251">
        <v>4745698</v>
      </c>
      <c r="I2626" s="184" t="e">
        <f>VLOOKUP(LEFT(C2626,6),#REF!,3,0)</f>
        <v>#REF!</v>
      </c>
    </row>
    <row r="2627" spans="1:9" ht="13.2" x14ac:dyDescent="0.25">
      <c r="A2627" s="176">
        <f t="shared" si="44"/>
        <v>4774552.2497013267</v>
      </c>
      <c r="B2627" s="251" t="s">
        <v>1047</v>
      </c>
      <c r="C2627" s="257" t="s">
        <v>383</v>
      </c>
      <c r="D2627" s="251" t="s">
        <v>827</v>
      </c>
      <c r="E2627" s="251" t="s">
        <v>275</v>
      </c>
      <c r="F2627" s="251" t="s">
        <v>276</v>
      </c>
      <c r="G2627" s="251">
        <v>524118</v>
      </c>
      <c r="H2627" s="251">
        <v>4745698</v>
      </c>
      <c r="I2627" s="184" t="e">
        <f>VLOOKUP(LEFT(C2627,6),#REF!,3,0)</f>
        <v>#REF!</v>
      </c>
    </row>
    <row r="2628" spans="1:9" ht="13.2" x14ac:dyDescent="0.25">
      <c r="A2628" s="176">
        <f t="shared" si="44"/>
        <v>4774552.2497013267</v>
      </c>
      <c r="B2628" s="251" t="s">
        <v>1047</v>
      </c>
      <c r="C2628" s="257" t="s">
        <v>384</v>
      </c>
      <c r="D2628" s="251" t="s">
        <v>827</v>
      </c>
      <c r="E2628" s="251" t="s">
        <v>275</v>
      </c>
      <c r="F2628" s="251" t="s">
        <v>276</v>
      </c>
      <c r="G2628" s="251">
        <v>524118</v>
      </c>
      <c r="H2628" s="251">
        <v>4745698</v>
      </c>
      <c r="I2628" s="184" t="e">
        <f>VLOOKUP(LEFT(C2628,6),#REF!,3,0)</f>
        <v>#REF!</v>
      </c>
    </row>
    <row r="2629" spans="1:9" ht="13.2" x14ac:dyDescent="0.25">
      <c r="A2629" s="176">
        <f t="shared" si="44"/>
        <v>4774552.2497013267</v>
      </c>
      <c r="B2629" s="251" t="s">
        <v>1047</v>
      </c>
      <c r="C2629" s="257" t="s">
        <v>233</v>
      </c>
      <c r="D2629" s="251" t="s">
        <v>827</v>
      </c>
      <c r="E2629" s="251" t="s">
        <v>275</v>
      </c>
      <c r="F2629" s="251" t="s">
        <v>276</v>
      </c>
      <c r="G2629" s="251">
        <v>524118</v>
      </c>
      <c r="H2629" s="251">
        <v>4745698</v>
      </c>
      <c r="I2629" s="184" t="e">
        <f>VLOOKUP(LEFT(C2629,6),#REF!,3,0)</f>
        <v>#REF!</v>
      </c>
    </row>
    <row r="2630" spans="1:9" ht="13.2" x14ac:dyDescent="0.25">
      <c r="A2630" s="176">
        <f t="shared" si="44"/>
        <v>4774552.2497013267</v>
      </c>
      <c r="B2630" s="251" t="s">
        <v>1047</v>
      </c>
      <c r="C2630" s="257" t="s">
        <v>385</v>
      </c>
      <c r="D2630" s="251" t="s">
        <v>827</v>
      </c>
      <c r="E2630" s="251" t="s">
        <v>275</v>
      </c>
      <c r="F2630" s="251" t="s">
        <v>276</v>
      </c>
      <c r="G2630" s="251">
        <v>524118</v>
      </c>
      <c r="H2630" s="251">
        <v>4745698</v>
      </c>
      <c r="I2630" s="184" t="e">
        <f>VLOOKUP(LEFT(C2630,6),#REF!,3,0)</f>
        <v>#REF!</v>
      </c>
    </row>
    <row r="2631" spans="1:9" ht="13.2" x14ac:dyDescent="0.25">
      <c r="A2631" s="176">
        <f t="shared" si="44"/>
        <v>4774552.2497013267</v>
      </c>
      <c r="B2631" s="251" t="s">
        <v>1047</v>
      </c>
      <c r="C2631" s="257" t="s">
        <v>235</v>
      </c>
      <c r="D2631" s="251" t="s">
        <v>827</v>
      </c>
      <c r="E2631" s="251" t="s">
        <v>275</v>
      </c>
      <c r="F2631" s="251" t="s">
        <v>276</v>
      </c>
      <c r="G2631" s="251">
        <v>524118</v>
      </c>
      <c r="H2631" s="251">
        <v>4745698</v>
      </c>
      <c r="I2631" s="184" t="e">
        <f>VLOOKUP(LEFT(C2631,6),#REF!,3,0)</f>
        <v>#REF!</v>
      </c>
    </row>
    <row r="2632" spans="1:9" ht="13.2" x14ac:dyDescent="0.25">
      <c r="A2632" s="176">
        <f t="shared" si="44"/>
        <v>4774552.2497013267</v>
      </c>
      <c r="B2632" s="251" t="s">
        <v>1047</v>
      </c>
      <c r="C2632" s="257" t="s">
        <v>386</v>
      </c>
      <c r="D2632" s="251" t="s">
        <v>827</v>
      </c>
      <c r="E2632" s="251" t="s">
        <v>275</v>
      </c>
      <c r="F2632" s="251" t="s">
        <v>276</v>
      </c>
      <c r="G2632" s="251">
        <v>524118</v>
      </c>
      <c r="H2632" s="251">
        <v>4745698</v>
      </c>
      <c r="I2632" s="184" t="e">
        <f>VLOOKUP(LEFT(C2632,6),#REF!,3,0)</f>
        <v>#REF!</v>
      </c>
    </row>
    <row r="2633" spans="1:9" ht="13.2" x14ac:dyDescent="0.25">
      <c r="A2633" s="176">
        <f t="shared" si="44"/>
        <v>4774552.2497013267</v>
      </c>
      <c r="B2633" s="251" t="s">
        <v>1047</v>
      </c>
      <c r="C2633" s="257" t="s">
        <v>387</v>
      </c>
      <c r="D2633" s="251" t="s">
        <v>827</v>
      </c>
      <c r="E2633" s="251" t="s">
        <v>275</v>
      </c>
      <c r="F2633" s="251" t="s">
        <v>276</v>
      </c>
      <c r="G2633" s="251">
        <v>524118</v>
      </c>
      <c r="H2633" s="251">
        <v>4745698</v>
      </c>
      <c r="I2633" s="184" t="e">
        <f>VLOOKUP(LEFT(C2633,6),#REF!,3,0)</f>
        <v>#REF!</v>
      </c>
    </row>
    <row r="2634" spans="1:9" ht="13.2" x14ac:dyDescent="0.25">
      <c r="A2634" s="176">
        <f t="shared" si="44"/>
        <v>4774552.2497013267</v>
      </c>
      <c r="B2634" s="251" t="s">
        <v>1047</v>
      </c>
      <c r="C2634" s="257" t="s">
        <v>367</v>
      </c>
      <c r="D2634" s="251" t="s">
        <v>827</v>
      </c>
      <c r="E2634" s="251" t="s">
        <v>275</v>
      </c>
      <c r="F2634" s="251" t="s">
        <v>276</v>
      </c>
      <c r="G2634" s="251">
        <v>524118</v>
      </c>
      <c r="H2634" s="251">
        <v>4745698</v>
      </c>
      <c r="I2634" s="184" t="e">
        <f>VLOOKUP(LEFT(C2634,6),#REF!,3,0)</f>
        <v>#REF!</v>
      </c>
    </row>
    <row r="2635" spans="1:9" ht="13.2" x14ac:dyDescent="0.25">
      <c r="A2635" s="176">
        <f t="shared" si="44"/>
        <v>4815259.6116670594</v>
      </c>
      <c r="B2635" s="250" t="s">
        <v>1048</v>
      </c>
      <c r="C2635" s="255" t="s">
        <v>368</v>
      </c>
      <c r="D2635" s="251" t="s">
        <v>828</v>
      </c>
      <c r="E2635" s="251" t="s">
        <v>725</v>
      </c>
      <c r="F2635" s="251" t="s">
        <v>268</v>
      </c>
      <c r="G2635" s="251">
        <v>520054</v>
      </c>
      <c r="H2635" s="251">
        <v>4787094</v>
      </c>
      <c r="I2635" s="184" t="e">
        <f>VLOOKUP(LEFT(C2635,6),#REF!,3,0)</f>
        <v>#REF!</v>
      </c>
    </row>
    <row r="2636" spans="1:9" ht="13.2" x14ac:dyDescent="0.25">
      <c r="A2636" s="176">
        <f t="shared" si="44"/>
        <v>4815259.6116670594</v>
      </c>
      <c r="B2636" s="250" t="s">
        <v>1048</v>
      </c>
      <c r="C2636" s="255" t="s">
        <v>369</v>
      </c>
      <c r="D2636" s="251" t="s">
        <v>828</v>
      </c>
      <c r="E2636" s="251" t="s">
        <v>725</v>
      </c>
      <c r="F2636" s="251" t="s">
        <v>268</v>
      </c>
      <c r="G2636" s="251">
        <v>520054</v>
      </c>
      <c r="H2636" s="251">
        <v>4787094</v>
      </c>
      <c r="I2636" s="184" t="e">
        <f>VLOOKUP(LEFT(C2636,6),#REF!,3,0)</f>
        <v>#REF!</v>
      </c>
    </row>
    <row r="2637" spans="1:9" ht="13.2" x14ac:dyDescent="0.25">
      <c r="A2637" s="176">
        <f t="shared" si="44"/>
        <v>4815259.6116670594</v>
      </c>
      <c r="B2637" s="250" t="s">
        <v>1048</v>
      </c>
      <c r="C2637" s="255" t="s">
        <v>371</v>
      </c>
      <c r="D2637" s="251" t="s">
        <v>828</v>
      </c>
      <c r="E2637" s="251" t="s">
        <v>725</v>
      </c>
      <c r="F2637" s="251" t="s">
        <v>268</v>
      </c>
      <c r="G2637" s="251">
        <v>520054</v>
      </c>
      <c r="H2637" s="251">
        <v>4787094</v>
      </c>
      <c r="I2637" s="184" t="e">
        <f>VLOOKUP(LEFT(C2637,6),#REF!,3,0)</f>
        <v>#REF!</v>
      </c>
    </row>
    <row r="2638" spans="1:9" ht="13.2" x14ac:dyDescent="0.25">
      <c r="A2638" s="176">
        <f t="shared" si="44"/>
        <v>4815259.6116670594</v>
      </c>
      <c r="B2638" s="250" t="s">
        <v>1048</v>
      </c>
      <c r="C2638" s="255" t="s">
        <v>372</v>
      </c>
      <c r="D2638" s="251" t="s">
        <v>828</v>
      </c>
      <c r="E2638" s="251" t="s">
        <v>725</v>
      </c>
      <c r="F2638" s="251" t="s">
        <v>268</v>
      </c>
      <c r="G2638" s="251">
        <v>520054</v>
      </c>
      <c r="H2638" s="251">
        <v>4787094</v>
      </c>
      <c r="I2638" s="184" t="e">
        <f>VLOOKUP(LEFT(C2638,6),#REF!,3,0)</f>
        <v>#REF!</v>
      </c>
    </row>
    <row r="2639" spans="1:9" ht="13.2" x14ac:dyDescent="0.25">
      <c r="A2639" s="176">
        <f t="shared" si="44"/>
        <v>4815259.6116670594</v>
      </c>
      <c r="B2639" s="250" t="s">
        <v>1048</v>
      </c>
      <c r="C2639" s="255" t="s">
        <v>373</v>
      </c>
      <c r="D2639" s="251" t="s">
        <v>828</v>
      </c>
      <c r="E2639" s="251" t="s">
        <v>725</v>
      </c>
      <c r="F2639" s="251" t="s">
        <v>268</v>
      </c>
      <c r="G2639" s="251">
        <v>520054</v>
      </c>
      <c r="H2639" s="251">
        <v>4787094</v>
      </c>
      <c r="I2639" s="184" t="e">
        <f>VLOOKUP(LEFT(C2639,6),#REF!,3,0)</f>
        <v>#REF!</v>
      </c>
    </row>
    <row r="2640" spans="1:9" ht="13.2" x14ac:dyDescent="0.25">
      <c r="A2640" s="176">
        <f t="shared" si="44"/>
        <v>4815259.6116670594</v>
      </c>
      <c r="B2640" s="250" t="s">
        <v>1048</v>
      </c>
      <c r="C2640" s="255" t="s">
        <v>374</v>
      </c>
      <c r="D2640" s="251" t="s">
        <v>828</v>
      </c>
      <c r="E2640" s="251" t="s">
        <v>725</v>
      </c>
      <c r="F2640" s="251" t="s">
        <v>268</v>
      </c>
      <c r="G2640" s="251">
        <v>520054</v>
      </c>
      <c r="H2640" s="251">
        <v>4787094</v>
      </c>
      <c r="I2640" s="184" t="e">
        <f>VLOOKUP(LEFT(C2640,6),#REF!,3,0)</f>
        <v>#REF!</v>
      </c>
    </row>
    <row r="2641" spans="1:9" ht="13.2" x14ac:dyDescent="0.25">
      <c r="A2641" s="176">
        <f t="shared" si="44"/>
        <v>4815259.6116670594</v>
      </c>
      <c r="B2641" s="250" t="s">
        <v>1048</v>
      </c>
      <c r="C2641" s="255" t="s">
        <v>375</v>
      </c>
      <c r="D2641" s="251" t="s">
        <v>828</v>
      </c>
      <c r="E2641" s="251" t="s">
        <v>725</v>
      </c>
      <c r="F2641" s="251" t="s">
        <v>268</v>
      </c>
      <c r="G2641" s="251">
        <v>520054</v>
      </c>
      <c r="H2641" s="251">
        <v>4787094</v>
      </c>
      <c r="I2641" s="184" t="e">
        <f>VLOOKUP(LEFT(C2641,6),#REF!,3,0)</f>
        <v>#REF!</v>
      </c>
    </row>
    <row r="2642" spans="1:9" ht="13.2" x14ac:dyDescent="0.25">
      <c r="A2642" s="176">
        <f t="shared" si="44"/>
        <v>4815259.6116670594</v>
      </c>
      <c r="B2642" s="250" t="s">
        <v>1048</v>
      </c>
      <c r="C2642" s="255" t="s">
        <v>376</v>
      </c>
      <c r="D2642" s="251" t="s">
        <v>828</v>
      </c>
      <c r="E2642" s="251" t="s">
        <v>725</v>
      </c>
      <c r="F2642" s="251" t="s">
        <v>268</v>
      </c>
      <c r="G2642" s="251">
        <v>520054</v>
      </c>
      <c r="H2642" s="251">
        <v>4787094</v>
      </c>
      <c r="I2642" s="184" t="e">
        <f>VLOOKUP(LEFT(C2642,6),#REF!,3,0)</f>
        <v>#REF!</v>
      </c>
    </row>
    <row r="2643" spans="1:9" ht="13.2" x14ac:dyDescent="0.25">
      <c r="A2643" s="176">
        <f t="shared" si="44"/>
        <v>4815259.6116670594</v>
      </c>
      <c r="B2643" s="250" t="s">
        <v>1048</v>
      </c>
      <c r="C2643" s="255" t="s">
        <v>364</v>
      </c>
      <c r="D2643" s="251" t="s">
        <v>828</v>
      </c>
      <c r="E2643" s="251" t="s">
        <v>725</v>
      </c>
      <c r="F2643" s="251" t="s">
        <v>268</v>
      </c>
      <c r="G2643" s="251">
        <v>520054</v>
      </c>
      <c r="H2643" s="251">
        <v>4787094</v>
      </c>
      <c r="I2643" s="184" t="e">
        <f>VLOOKUP(LEFT(C2643,6),#REF!,3,0)</f>
        <v>#REF!</v>
      </c>
    </row>
    <row r="2644" spans="1:9" ht="13.2" x14ac:dyDescent="0.25">
      <c r="A2644" s="176">
        <f t="shared" si="44"/>
        <v>4815259.6116670594</v>
      </c>
      <c r="B2644" s="250" t="s">
        <v>1048</v>
      </c>
      <c r="C2644" s="255" t="s">
        <v>377</v>
      </c>
      <c r="D2644" s="251" t="s">
        <v>828</v>
      </c>
      <c r="E2644" s="251" t="s">
        <v>725</v>
      </c>
      <c r="F2644" s="251" t="s">
        <v>268</v>
      </c>
      <c r="G2644" s="251">
        <v>520054</v>
      </c>
      <c r="H2644" s="251">
        <v>4787094</v>
      </c>
      <c r="I2644" s="184" t="e">
        <f>VLOOKUP(LEFT(C2644,6),#REF!,3,0)</f>
        <v>#REF!</v>
      </c>
    </row>
    <row r="2645" spans="1:9" ht="13.2" x14ac:dyDescent="0.25">
      <c r="A2645" s="176">
        <f t="shared" si="44"/>
        <v>4815259.6116670594</v>
      </c>
      <c r="B2645" s="250" t="s">
        <v>1048</v>
      </c>
      <c r="C2645" s="255" t="s">
        <v>216</v>
      </c>
      <c r="D2645" s="251" t="s">
        <v>828</v>
      </c>
      <c r="E2645" s="251" t="s">
        <v>725</v>
      </c>
      <c r="F2645" s="251" t="s">
        <v>268</v>
      </c>
      <c r="G2645" s="251">
        <v>520054</v>
      </c>
      <c r="H2645" s="251">
        <v>4787094</v>
      </c>
      <c r="I2645" s="184" t="e">
        <f>VLOOKUP(LEFT(C2645,6),#REF!,3,0)</f>
        <v>#REF!</v>
      </c>
    </row>
    <row r="2646" spans="1:9" ht="13.2" x14ac:dyDescent="0.25">
      <c r="A2646" s="176">
        <f t="shared" si="44"/>
        <v>4815259.6116670594</v>
      </c>
      <c r="B2646" s="250" t="s">
        <v>1048</v>
      </c>
      <c r="C2646" s="255" t="s">
        <v>218</v>
      </c>
      <c r="D2646" s="251" t="s">
        <v>828</v>
      </c>
      <c r="E2646" s="251" t="s">
        <v>725</v>
      </c>
      <c r="F2646" s="251" t="s">
        <v>268</v>
      </c>
      <c r="G2646" s="251">
        <v>520054</v>
      </c>
      <c r="H2646" s="251">
        <v>4787094</v>
      </c>
      <c r="I2646" s="184" t="e">
        <f>VLOOKUP(LEFT(C2646,6),#REF!,3,0)</f>
        <v>#REF!</v>
      </c>
    </row>
    <row r="2647" spans="1:9" ht="13.2" x14ac:dyDescent="0.25">
      <c r="A2647" s="176">
        <f t="shared" si="44"/>
        <v>4815259.6116670594</v>
      </c>
      <c r="B2647" s="250" t="s">
        <v>1048</v>
      </c>
      <c r="C2647" s="255" t="s">
        <v>220</v>
      </c>
      <c r="D2647" s="251" t="s">
        <v>828</v>
      </c>
      <c r="E2647" s="251" t="s">
        <v>725</v>
      </c>
      <c r="F2647" s="251" t="s">
        <v>268</v>
      </c>
      <c r="G2647" s="251">
        <v>520054</v>
      </c>
      <c r="H2647" s="251">
        <v>4787094</v>
      </c>
      <c r="I2647" s="184" t="e">
        <f>VLOOKUP(LEFT(C2647,6),#REF!,3,0)</f>
        <v>#REF!</v>
      </c>
    </row>
    <row r="2648" spans="1:9" ht="13.2" x14ac:dyDescent="0.25">
      <c r="A2648" s="176">
        <f t="shared" si="44"/>
        <v>4815259.6116670594</v>
      </c>
      <c r="B2648" s="250" t="s">
        <v>1048</v>
      </c>
      <c r="C2648" s="255" t="s">
        <v>221</v>
      </c>
      <c r="D2648" s="251" t="s">
        <v>828</v>
      </c>
      <c r="E2648" s="251" t="s">
        <v>725</v>
      </c>
      <c r="F2648" s="251" t="s">
        <v>268</v>
      </c>
      <c r="G2648" s="251">
        <v>520054</v>
      </c>
      <c r="H2648" s="251">
        <v>4787094</v>
      </c>
      <c r="I2648" s="184" t="e">
        <f>VLOOKUP(LEFT(C2648,6),#REF!,3,0)</f>
        <v>#REF!</v>
      </c>
    </row>
    <row r="2649" spans="1:9" ht="13.2" x14ac:dyDescent="0.25">
      <c r="A2649" s="176">
        <f t="shared" si="44"/>
        <v>4815259.6116670594</v>
      </c>
      <c r="B2649" s="250" t="s">
        <v>1048</v>
      </c>
      <c r="C2649" s="255" t="s">
        <v>222</v>
      </c>
      <c r="D2649" s="251" t="s">
        <v>828</v>
      </c>
      <c r="E2649" s="251" t="s">
        <v>725</v>
      </c>
      <c r="F2649" s="251" t="s">
        <v>268</v>
      </c>
      <c r="G2649" s="251">
        <v>520054</v>
      </c>
      <c r="H2649" s="251">
        <v>4787094</v>
      </c>
      <c r="I2649" s="184" t="e">
        <f>VLOOKUP(LEFT(C2649,6),#REF!,3,0)</f>
        <v>#REF!</v>
      </c>
    </row>
    <row r="2650" spans="1:9" ht="13.2" x14ac:dyDescent="0.25">
      <c r="A2650" s="176">
        <f t="shared" si="44"/>
        <v>4815259.6116670594</v>
      </c>
      <c r="B2650" s="250" t="s">
        <v>1048</v>
      </c>
      <c r="C2650" s="255" t="s">
        <v>223</v>
      </c>
      <c r="D2650" s="251" t="s">
        <v>828</v>
      </c>
      <c r="E2650" s="251" t="s">
        <v>725</v>
      </c>
      <c r="F2650" s="251" t="s">
        <v>268</v>
      </c>
      <c r="G2650" s="251">
        <v>520054</v>
      </c>
      <c r="H2650" s="251">
        <v>4787094</v>
      </c>
      <c r="I2650" s="184" t="e">
        <f>VLOOKUP(LEFT(C2650,6),#REF!,3,0)</f>
        <v>#REF!</v>
      </c>
    </row>
    <row r="2651" spans="1:9" ht="13.2" x14ac:dyDescent="0.25">
      <c r="A2651" s="176">
        <f t="shared" si="44"/>
        <v>4815259.6116670594</v>
      </c>
      <c r="B2651" s="250" t="s">
        <v>1048</v>
      </c>
      <c r="C2651" s="255" t="s">
        <v>224</v>
      </c>
      <c r="D2651" s="251" t="s">
        <v>828</v>
      </c>
      <c r="E2651" s="251" t="s">
        <v>725</v>
      </c>
      <c r="F2651" s="251" t="s">
        <v>268</v>
      </c>
      <c r="G2651" s="251">
        <v>520054</v>
      </c>
      <c r="H2651" s="251">
        <v>4787094</v>
      </c>
      <c r="I2651" s="184" t="e">
        <f>VLOOKUP(LEFT(C2651,6),#REF!,3,0)</f>
        <v>#REF!</v>
      </c>
    </row>
    <row r="2652" spans="1:9" ht="13.2" x14ac:dyDescent="0.25">
      <c r="A2652" s="176">
        <f t="shared" si="44"/>
        <v>4815259.6116670594</v>
      </c>
      <c r="B2652" s="250" t="s">
        <v>1048</v>
      </c>
      <c r="C2652" s="255" t="s">
        <v>225</v>
      </c>
      <c r="D2652" s="251" t="s">
        <v>828</v>
      </c>
      <c r="E2652" s="251" t="s">
        <v>725</v>
      </c>
      <c r="F2652" s="251" t="s">
        <v>268</v>
      </c>
      <c r="G2652" s="251">
        <v>520054</v>
      </c>
      <c r="H2652" s="251">
        <v>4787094</v>
      </c>
      <c r="I2652" s="184" t="e">
        <f>VLOOKUP(LEFT(C2652,6),#REF!,3,0)</f>
        <v>#REF!</v>
      </c>
    </row>
    <row r="2653" spans="1:9" ht="13.2" x14ac:dyDescent="0.25">
      <c r="A2653" s="176">
        <f t="shared" si="44"/>
        <v>4815259.6116670594</v>
      </c>
      <c r="B2653" s="250" t="s">
        <v>1048</v>
      </c>
      <c r="C2653" s="255" t="s">
        <v>226</v>
      </c>
      <c r="D2653" s="251" t="s">
        <v>828</v>
      </c>
      <c r="E2653" s="251" t="s">
        <v>725</v>
      </c>
      <c r="F2653" s="251" t="s">
        <v>268</v>
      </c>
      <c r="G2653" s="251">
        <v>520054</v>
      </c>
      <c r="H2653" s="251">
        <v>4787094</v>
      </c>
      <c r="I2653" s="184" t="e">
        <f>VLOOKUP(LEFT(C2653,6),#REF!,3,0)</f>
        <v>#REF!</v>
      </c>
    </row>
    <row r="2654" spans="1:9" ht="13.2" x14ac:dyDescent="0.25">
      <c r="A2654" s="176">
        <f t="shared" si="44"/>
        <v>4815259.6116670594</v>
      </c>
      <c r="B2654" s="250" t="s">
        <v>1048</v>
      </c>
      <c r="C2654" s="255" t="s">
        <v>379</v>
      </c>
      <c r="D2654" s="251" t="s">
        <v>828</v>
      </c>
      <c r="E2654" s="251" t="s">
        <v>725</v>
      </c>
      <c r="F2654" s="251" t="s">
        <v>268</v>
      </c>
      <c r="G2654" s="251">
        <v>520054</v>
      </c>
      <c r="H2654" s="251">
        <v>4787094</v>
      </c>
      <c r="I2654" s="184" t="e">
        <f>VLOOKUP(LEFT(C2654,6),#REF!,3,0)</f>
        <v>#REF!</v>
      </c>
    </row>
    <row r="2655" spans="1:9" ht="13.2" x14ac:dyDescent="0.25">
      <c r="A2655" s="176">
        <f t="shared" si="44"/>
        <v>4815259.6116670594</v>
      </c>
      <c r="B2655" s="250" t="s">
        <v>1048</v>
      </c>
      <c r="C2655" s="255" t="s">
        <v>380</v>
      </c>
      <c r="D2655" s="251" t="s">
        <v>828</v>
      </c>
      <c r="E2655" s="251" t="s">
        <v>725</v>
      </c>
      <c r="F2655" s="251" t="s">
        <v>268</v>
      </c>
      <c r="G2655" s="251">
        <v>520054</v>
      </c>
      <c r="H2655" s="251">
        <v>4787094</v>
      </c>
      <c r="I2655" s="184" t="e">
        <f>VLOOKUP(LEFT(C2655,6),#REF!,3,0)</f>
        <v>#REF!</v>
      </c>
    </row>
    <row r="2656" spans="1:9" ht="13.2" x14ac:dyDescent="0.25">
      <c r="A2656" s="176">
        <f t="shared" si="44"/>
        <v>4815259.6116670594</v>
      </c>
      <c r="B2656" s="250" t="s">
        <v>1048</v>
      </c>
      <c r="C2656" s="255" t="s">
        <v>381</v>
      </c>
      <c r="D2656" s="251" t="s">
        <v>828</v>
      </c>
      <c r="E2656" s="251" t="s">
        <v>725</v>
      </c>
      <c r="F2656" s="251" t="s">
        <v>268</v>
      </c>
      <c r="G2656" s="251">
        <v>520054</v>
      </c>
      <c r="H2656" s="251">
        <v>4787094</v>
      </c>
      <c r="I2656" s="184" t="e">
        <f>VLOOKUP(LEFT(C2656,6),#REF!,3,0)</f>
        <v>#REF!</v>
      </c>
    </row>
    <row r="2657" spans="1:9" ht="13.2" x14ac:dyDescent="0.25">
      <c r="A2657" s="176">
        <f t="shared" si="44"/>
        <v>4815259.6116670594</v>
      </c>
      <c r="B2657" s="250" t="s">
        <v>1048</v>
      </c>
      <c r="C2657" s="255" t="s">
        <v>382</v>
      </c>
      <c r="D2657" s="251" t="s">
        <v>828</v>
      </c>
      <c r="E2657" s="251" t="s">
        <v>725</v>
      </c>
      <c r="F2657" s="251" t="s">
        <v>268</v>
      </c>
      <c r="G2657" s="251">
        <v>520054</v>
      </c>
      <c r="H2657" s="251">
        <v>4787094</v>
      </c>
      <c r="I2657" s="184" t="e">
        <f>VLOOKUP(LEFT(C2657,6),#REF!,3,0)</f>
        <v>#REF!</v>
      </c>
    </row>
    <row r="2658" spans="1:9" ht="13.2" x14ac:dyDescent="0.25">
      <c r="A2658" s="176">
        <f t="shared" si="44"/>
        <v>4815259.6116670594</v>
      </c>
      <c r="B2658" s="250" t="s">
        <v>1048</v>
      </c>
      <c r="C2658" s="255" t="s">
        <v>384</v>
      </c>
      <c r="D2658" s="251" t="s">
        <v>828</v>
      </c>
      <c r="E2658" s="251" t="s">
        <v>725</v>
      </c>
      <c r="F2658" s="251" t="s">
        <v>268</v>
      </c>
      <c r="G2658" s="251">
        <v>520054</v>
      </c>
      <c r="H2658" s="251">
        <v>4787094</v>
      </c>
      <c r="I2658" s="184" t="e">
        <f>VLOOKUP(LEFT(C2658,6),#REF!,3,0)</f>
        <v>#REF!</v>
      </c>
    </row>
    <row r="2659" spans="1:9" ht="13.2" x14ac:dyDescent="0.25">
      <c r="A2659" s="176">
        <f t="shared" si="44"/>
        <v>4815259.6116670594</v>
      </c>
      <c r="B2659" s="250" t="s">
        <v>1048</v>
      </c>
      <c r="C2659" s="255" t="s">
        <v>233</v>
      </c>
      <c r="D2659" s="251" t="s">
        <v>828</v>
      </c>
      <c r="E2659" s="251" t="s">
        <v>725</v>
      </c>
      <c r="F2659" s="251" t="s">
        <v>268</v>
      </c>
      <c r="G2659" s="251">
        <v>520054</v>
      </c>
      <c r="H2659" s="251">
        <v>4787094</v>
      </c>
      <c r="I2659" s="184" t="e">
        <f>VLOOKUP(LEFT(C2659,6),#REF!,3,0)</f>
        <v>#REF!</v>
      </c>
    </row>
    <row r="2660" spans="1:9" ht="13.2" x14ac:dyDescent="0.25">
      <c r="A2660" s="176">
        <f t="shared" si="44"/>
        <v>4815259.6116670594</v>
      </c>
      <c r="B2660" s="250" t="s">
        <v>1048</v>
      </c>
      <c r="C2660" s="255" t="s">
        <v>386</v>
      </c>
      <c r="D2660" s="251" t="s">
        <v>828</v>
      </c>
      <c r="E2660" s="251" t="s">
        <v>725</v>
      </c>
      <c r="F2660" s="251" t="s">
        <v>268</v>
      </c>
      <c r="G2660" s="251">
        <v>520054</v>
      </c>
      <c r="H2660" s="251">
        <v>4787094</v>
      </c>
      <c r="I2660" s="184" t="e">
        <f>VLOOKUP(LEFT(C2660,6),#REF!,3,0)</f>
        <v>#REF!</v>
      </c>
    </row>
    <row r="2661" spans="1:9" ht="13.2" x14ac:dyDescent="0.25">
      <c r="A2661" s="176">
        <f t="shared" si="44"/>
        <v>4815259.6116670594</v>
      </c>
      <c r="B2661" s="250" t="s">
        <v>1048</v>
      </c>
      <c r="C2661" s="255" t="s">
        <v>387</v>
      </c>
      <c r="D2661" s="251" t="s">
        <v>828</v>
      </c>
      <c r="E2661" s="251" t="s">
        <v>725</v>
      </c>
      <c r="F2661" s="251" t="s">
        <v>268</v>
      </c>
      <c r="G2661" s="251">
        <v>520054</v>
      </c>
      <c r="H2661" s="251">
        <v>4787094</v>
      </c>
      <c r="I2661" s="184" t="e">
        <f>VLOOKUP(LEFT(C2661,6),#REF!,3,0)</f>
        <v>#REF!</v>
      </c>
    </row>
    <row r="2662" spans="1:9" ht="13.2" x14ac:dyDescent="0.25">
      <c r="A2662" s="176">
        <f t="shared" si="44"/>
        <v>4815259.6116670594</v>
      </c>
      <c r="B2662" s="250" t="s">
        <v>1048</v>
      </c>
      <c r="C2662" s="255" t="s">
        <v>367</v>
      </c>
      <c r="D2662" s="251" t="s">
        <v>828</v>
      </c>
      <c r="E2662" s="251" t="s">
        <v>725</v>
      </c>
      <c r="F2662" s="251" t="s">
        <v>268</v>
      </c>
      <c r="G2662" s="251">
        <v>520054</v>
      </c>
      <c r="H2662" s="251">
        <v>4787094</v>
      </c>
      <c r="I2662" s="184" t="e">
        <f>VLOOKUP(LEFT(C2662,6),#REF!,3,0)</f>
        <v>#REF!</v>
      </c>
    </row>
    <row r="2663" spans="1:9" ht="13.2" x14ac:dyDescent="0.25">
      <c r="A2663" s="176">
        <f t="shared" si="44"/>
        <v>4815756.1570997341</v>
      </c>
      <c r="B2663" s="251" t="s">
        <v>1049</v>
      </c>
      <c r="C2663" s="257" t="s">
        <v>456</v>
      </c>
      <c r="D2663" s="251" t="s">
        <v>829</v>
      </c>
      <c r="E2663" s="251" t="s">
        <v>725</v>
      </c>
      <c r="F2663" s="251" t="s">
        <v>268</v>
      </c>
      <c r="G2663" s="251">
        <v>520362</v>
      </c>
      <c r="H2663" s="251">
        <v>4787560</v>
      </c>
      <c r="I2663" s="184" t="e">
        <f>VLOOKUP(LEFT(C2663,6),#REF!,3,0)</f>
        <v>#REF!</v>
      </c>
    </row>
    <row r="2664" spans="1:9" ht="13.2" x14ac:dyDescent="0.25">
      <c r="A2664" s="176">
        <f t="shared" si="44"/>
        <v>4815756.1570997341</v>
      </c>
      <c r="B2664" s="251" t="s">
        <v>1049</v>
      </c>
      <c r="C2664" s="257" t="s">
        <v>368</v>
      </c>
      <c r="D2664" s="251" t="s">
        <v>829</v>
      </c>
      <c r="E2664" s="251" t="s">
        <v>725</v>
      </c>
      <c r="F2664" s="251" t="s">
        <v>268</v>
      </c>
      <c r="G2664" s="251">
        <v>520362</v>
      </c>
      <c r="H2664" s="251">
        <v>4787560</v>
      </c>
      <c r="I2664" s="184" t="e">
        <f>VLOOKUP(LEFT(C2664,6),#REF!,3,0)</f>
        <v>#REF!</v>
      </c>
    </row>
    <row r="2665" spans="1:9" ht="13.2" x14ac:dyDescent="0.25">
      <c r="A2665" s="176">
        <f t="shared" si="44"/>
        <v>4815756.1570997341</v>
      </c>
      <c r="B2665" s="251" t="s">
        <v>1049</v>
      </c>
      <c r="C2665" s="257" t="s">
        <v>369</v>
      </c>
      <c r="D2665" s="251" t="s">
        <v>829</v>
      </c>
      <c r="E2665" s="251" t="s">
        <v>725</v>
      </c>
      <c r="F2665" s="251" t="s">
        <v>268</v>
      </c>
      <c r="G2665" s="251">
        <v>520362</v>
      </c>
      <c r="H2665" s="251">
        <v>4787560</v>
      </c>
      <c r="I2665" s="184" t="e">
        <f>VLOOKUP(LEFT(C2665,6),#REF!,3,0)</f>
        <v>#REF!</v>
      </c>
    </row>
    <row r="2666" spans="1:9" ht="13.2" x14ac:dyDescent="0.25">
      <c r="A2666" s="176">
        <f t="shared" si="44"/>
        <v>4815756.1570997341</v>
      </c>
      <c r="B2666" s="251" t="s">
        <v>1049</v>
      </c>
      <c r="C2666" s="257" t="s">
        <v>370</v>
      </c>
      <c r="D2666" s="251" t="s">
        <v>829</v>
      </c>
      <c r="E2666" s="251" t="s">
        <v>725</v>
      </c>
      <c r="F2666" s="251" t="s">
        <v>268</v>
      </c>
      <c r="G2666" s="251">
        <v>520362</v>
      </c>
      <c r="H2666" s="251">
        <v>4787560</v>
      </c>
      <c r="I2666" s="184" t="e">
        <f>VLOOKUP(LEFT(C2666,6),#REF!,3,0)</f>
        <v>#REF!</v>
      </c>
    </row>
    <row r="2667" spans="1:9" ht="13.2" x14ac:dyDescent="0.25">
      <c r="A2667" s="176">
        <f t="shared" si="44"/>
        <v>4815756.1570997341</v>
      </c>
      <c r="B2667" s="251" t="s">
        <v>1049</v>
      </c>
      <c r="C2667" s="257" t="s">
        <v>371</v>
      </c>
      <c r="D2667" s="251" t="s">
        <v>829</v>
      </c>
      <c r="E2667" s="251" t="s">
        <v>725</v>
      </c>
      <c r="F2667" s="251" t="s">
        <v>268</v>
      </c>
      <c r="G2667" s="251">
        <v>520362</v>
      </c>
      <c r="H2667" s="251">
        <v>4787560</v>
      </c>
      <c r="I2667" s="184" t="e">
        <f>VLOOKUP(LEFT(C2667,6),#REF!,3,0)</f>
        <v>#REF!</v>
      </c>
    </row>
    <row r="2668" spans="1:9" ht="13.2" x14ac:dyDescent="0.25">
      <c r="A2668" s="176">
        <f t="shared" si="44"/>
        <v>4815756.1570997341</v>
      </c>
      <c r="B2668" s="251" t="s">
        <v>1049</v>
      </c>
      <c r="C2668" s="257" t="s">
        <v>372</v>
      </c>
      <c r="D2668" s="251" t="s">
        <v>829</v>
      </c>
      <c r="E2668" s="251" t="s">
        <v>725</v>
      </c>
      <c r="F2668" s="251" t="s">
        <v>268</v>
      </c>
      <c r="G2668" s="251">
        <v>520362</v>
      </c>
      <c r="H2668" s="251">
        <v>4787560</v>
      </c>
      <c r="I2668" s="184" t="e">
        <f>VLOOKUP(LEFT(C2668,6),#REF!,3,0)</f>
        <v>#REF!</v>
      </c>
    </row>
    <row r="2669" spans="1:9" ht="13.2" x14ac:dyDescent="0.25">
      <c r="A2669" s="176">
        <f t="shared" si="44"/>
        <v>4815756.1570997341</v>
      </c>
      <c r="B2669" s="251" t="s">
        <v>1049</v>
      </c>
      <c r="C2669" s="257" t="s">
        <v>373</v>
      </c>
      <c r="D2669" s="251" t="s">
        <v>829</v>
      </c>
      <c r="E2669" s="251" t="s">
        <v>725</v>
      </c>
      <c r="F2669" s="251" t="s">
        <v>268</v>
      </c>
      <c r="G2669" s="251">
        <v>520362</v>
      </c>
      <c r="H2669" s="251">
        <v>4787560</v>
      </c>
      <c r="I2669" s="184" t="e">
        <f>VLOOKUP(LEFT(C2669,6),#REF!,3,0)</f>
        <v>#REF!</v>
      </c>
    </row>
    <row r="2670" spans="1:9" ht="13.2" x14ac:dyDescent="0.25">
      <c r="A2670" s="176">
        <f t="shared" si="44"/>
        <v>4815756.1570997341</v>
      </c>
      <c r="B2670" s="251" t="s">
        <v>1049</v>
      </c>
      <c r="C2670" s="257" t="s">
        <v>374</v>
      </c>
      <c r="D2670" s="251" t="s">
        <v>829</v>
      </c>
      <c r="E2670" s="251" t="s">
        <v>725</v>
      </c>
      <c r="F2670" s="251" t="s">
        <v>268</v>
      </c>
      <c r="G2670" s="251">
        <v>520362</v>
      </c>
      <c r="H2670" s="251">
        <v>4787560</v>
      </c>
      <c r="I2670" s="184" t="e">
        <f>VLOOKUP(LEFT(C2670,6),#REF!,3,0)</f>
        <v>#REF!</v>
      </c>
    </row>
    <row r="2671" spans="1:9" ht="13.2" x14ac:dyDescent="0.25">
      <c r="A2671" s="176">
        <f t="shared" si="44"/>
        <v>4815756.1570997341</v>
      </c>
      <c r="B2671" s="251" t="s">
        <v>1049</v>
      </c>
      <c r="C2671" s="257" t="s">
        <v>375</v>
      </c>
      <c r="D2671" s="251" t="s">
        <v>829</v>
      </c>
      <c r="E2671" s="251" t="s">
        <v>725</v>
      </c>
      <c r="F2671" s="251" t="s">
        <v>268</v>
      </c>
      <c r="G2671" s="251">
        <v>520362</v>
      </c>
      <c r="H2671" s="251">
        <v>4787560</v>
      </c>
      <c r="I2671" s="184" t="e">
        <f>VLOOKUP(LEFT(C2671,6),#REF!,3,0)</f>
        <v>#REF!</v>
      </c>
    </row>
    <row r="2672" spans="1:9" ht="13.2" x14ac:dyDescent="0.25">
      <c r="A2672" s="176">
        <f t="shared" si="44"/>
        <v>4815756.1570997341</v>
      </c>
      <c r="B2672" s="251" t="s">
        <v>1049</v>
      </c>
      <c r="C2672" s="257" t="s">
        <v>376</v>
      </c>
      <c r="D2672" s="251" t="s">
        <v>829</v>
      </c>
      <c r="E2672" s="251" t="s">
        <v>725</v>
      </c>
      <c r="F2672" s="251" t="s">
        <v>268</v>
      </c>
      <c r="G2672" s="251">
        <v>520362</v>
      </c>
      <c r="H2672" s="251">
        <v>4787560</v>
      </c>
      <c r="I2672" s="184" t="e">
        <f>VLOOKUP(LEFT(C2672,6),#REF!,3,0)</f>
        <v>#REF!</v>
      </c>
    </row>
    <row r="2673" spans="1:9" ht="13.2" x14ac:dyDescent="0.25">
      <c r="A2673" s="176">
        <f t="shared" si="44"/>
        <v>4815756.1570997341</v>
      </c>
      <c r="B2673" s="251" t="s">
        <v>1049</v>
      </c>
      <c r="C2673" s="257" t="s">
        <v>364</v>
      </c>
      <c r="D2673" s="251" t="s">
        <v>829</v>
      </c>
      <c r="E2673" s="251" t="s">
        <v>725</v>
      </c>
      <c r="F2673" s="251" t="s">
        <v>268</v>
      </c>
      <c r="G2673" s="251">
        <v>520362</v>
      </c>
      <c r="H2673" s="251">
        <v>4787560</v>
      </c>
      <c r="I2673" s="184" t="e">
        <f>VLOOKUP(LEFT(C2673,6),#REF!,3,0)</f>
        <v>#REF!</v>
      </c>
    </row>
    <row r="2674" spans="1:9" ht="13.2" x14ac:dyDescent="0.25">
      <c r="A2674" s="176">
        <f t="shared" si="44"/>
        <v>4815756.1570997341</v>
      </c>
      <c r="B2674" s="251" t="s">
        <v>1049</v>
      </c>
      <c r="C2674" s="257" t="s">
        <v>377</v>
      </c>
      <c r="D2674" s="251" t="s">
        <v>829</v>
      </c>
      <c r="E2674" s="251" t="s">
        <v>725</v>
      </c>
      <c r="F2674" s="251" t="s">
        <v>268</v>
      </c>
      <c r="G2674" s="251">
        <v>520362</v>
      </c>
      <c r="H2674" s="251">
        <v>4787560</v>
      </c>
      <c r="I2674" s="184" t="e">
        <f>VLOOKUP(LEFT(C2674,6),#REF!,3,0)</f>
        <v>#REF!</v>
      </c>
    </row>
    <row r="2675" spans="1:9" ht="13.2" x14ac:dyDescent="0.25">
      <c r="A2675" s="176">
        <f t="shared" si="44"/>
        <v>4815756.1570997341</v>
      </c>
      <c r="B2675" s="251" t="s">
        <v>1049</v>
      </c>
      <c r="C2675" s="257" t="s">
        <v>378</v>
      </c>
      <c r="D2675" s="251" t="s">
        <v>829</v>
      </c>
      <c r="E2675" s="251" t="s">
        <v>725</v>
      </c>
      <c r="F2675" s="251" t="s">
        <v>268</v>
      </c>
      <c r="G2675" s="251">
        <v>520362</v>
      </c>
      <c r="H2675" s="251">
        <v>4787560</v>
      </c>
      <c r="I2675" s="184" t="e">
        <f>VLOOKUP(LEFT(C2675,6),#REF!,3,0)</f>
        <v>#REF!</v>
      </c>
    </row>
    <row r="2676" spans="1:9" ht="13.2" x14ac:dyDescent="0.25">
      <c r="A2676" s="176">
        <f t="shared" si="44"/>
        <v>4815756.1570997341</v>
      </c>
      <c r="B2676" s="251" t="s">
        <v>1049</v>
      </c>
      <c r="C2676" s="257" t="s">
        <v>216</v>
      </c>
      <c r="D2676" s="251" t="s">
        <v>829</v>
      </c>
      <c r="E2676" s="251" t="s">
        <v>725</v>
      </c>
      <c r="F2676" s="251" t="s">
        <v>268</v>
      </c>
      <c r="G2676" s="251">
        <v>520362</v>
      </c>
      <c r="H2676" s="251">
        <v>4787560</v>
      </c>
      <c r="I2676" s="184" t="e">
        <f>VLOOKUP(LEFT(C2676,6),#REF!,3,0)</f>
        <v>#REF!</v>
      </c>
    </row>
    <row r="2677" spans="1:9" ht="13.2" x14ac:dyDescent="0.25">
      <c r="A2677" s="176">
        <f t="shared" si="44"/>
        <v>4815756.1570997341</v>
      </c>
      <c r="B2677" s="251" t="s">
        <v>1049</v>
      </c>
      <c r="C2677" s="257" t="s">
        <v>217</v>
      </c>
      <c r="D2677" s="251" t="s">
        <v>829</v>
      </c>
      <c r="E2677" s="251" t="s">
        <v>725</v>
      </c>
      <c r="F2677" s="251" t="s">
        <v>268</v>
      </c>
      <c r="G2677" s="251">
        <v>520362</v>
      </c>
      <c r="H2677" s="251">
        <v>4787560</v>
      </c>
      <c r="I2677" s="184" t="e">
        <f>VLOOKUP(LEFT(C2677,6),#REF!,3,0)</f>
        <v>#REF!</v>
      </c>
    </row>
    <row r="2678" spans="1:9" ht="13.2" x14ac:dyDescent="0.25">
      <c r="A2678" s="176">
        <f t="shared" si="44"/>
        <v>4815756.1570997341</v>
      </c>
      <c r="B2678" s="251" t="s">
        <v>1049</v>
      </c>
      <c r="C2678" s="257" t="s">
        <v>218</v>
      </c>
      <c r="D2678" s="251" t="s">
        <v>829</v>
      </c>
      <c r="E2678" s="251" t="s">
        <v>725</v>
      </c>
      <c r="F2678" s="251" t="s">
        <v>268</v>
      </c>
      <c r="G2678" s="251">
        <v>520362</v>
      </c>
      <c r="H2678" s="251">
        <v>4787560</v>
      </c>
      <c r="I2678" s="184" t="e">
        <f>VLOOKUP(LEFT(C2678,6),#REF!,3,0)</f>
        <v>#REF!</v>
      </c>
    </row>
    <row r="2679" spans="1:9" ht="13.2" x14ac:dyDescent="0.25">
      <c r="A2679" s="176">
        <f t="shared" si="44"/>
        <v>4815756.1570997341</v>
      </c>
      <c r="B2679" s="251" t="s">
        <v>1049</v>
      </c>
      <c r="C2679" s="257" t="s">
        <v>220</v>
      </c>
      <c r="D2679" s="251" t="s">
        <v>829</v>
      </c>
      <c r="E2679" s="251" t="s">
        <v>725</v>
      </c>
      <c r="F2679" s="251" t="s">
        <v>268</v>
      </c>
      <c r="G2679" s="251">
        <v>520362</v>
      </c>
      <c r="H2679" s="251">
        <v>4787560</v>
      </c>
      <c r="I2679" s="184" t="e">
        <f>VLOOKUP(LEFT(C2679,6),#REF!,3,0)</f>
        <v>#REF!</v>
      </c>
    </row>
    <row r="2680" spans="1:9" ht="13.2" x14ac:dyDescent="0.25">
      <c r="A2680" s="176">
        <f t="shared" si="44"/>
        <v>4815756.1570997341</v>
      </c>
      <c r="B2680" s="251" t="s">
        <v>1049</v>
      </c>
      <c r="C2680" s="257" t="s">
        <v>221</v>
      </c>
      <c r="D2680" s="251" t="s">
        <v>829</v>
      </c>
      <c r="E2680" s="251" t="s">
        <v>725</v>
      </c>
      <c r="F2680" s="251" t="s">
        <v>268</v>
      </c>
      <c r="G2680" s="251">
        <v>520362</v>
      </c>
      <c r="H2680" s="251">
        <v>4787560</v>
      </c>
      <c r="I2680" s="184" t="e">
        <f>VLOOKUP(LEFT(C2680,6),#REF!,3,0)</f>
        <v>#REF!</v>
      </c>
    </row>
    <row r="2681" spans="1:9" ht="13.2" x14ac:dyDescent="0.25">
      <c r="A2681" s="176">
        <f t="shared" si="44"/>
        <v>4815756.1570997341</v>
      </c>
      <c r="B2681" s="251" t="s">
        <v>1049</v>
      </c>
      <c r="C2681" s="257" t="s">
        <v>222</v>
      </c>
      <c r="D2681" s="251" t="s">
        <v>829</v>
      </c>
      <c r="E2681" s="251" t="s">
        <v>725</v>
      </c>
      <c r="F2681" s="251" t="s">
        <v>268</v>
      </c>
      <c r="G2681" s="251">
        <v>520362</v>
      </c>
      <c r="H2681" s="251">
        <v>4787560</v>
      </c>
      <c r="I2681" s="184" t="e">
        <f>VLOOKUP(LEFT(C2681,6),#REF!,3,0)</f>
        <v>#REF!</v>
      </c>
    </row>
    <row r="2682" spans="1:9" ht="13.2" x14ac:dyDescent="0.25">
      <c r="A2682" s="176">
        <f t="shared" si="44"/>
        <v>4815756.1570997341</v>
      </c>
      <c r="B2682" s="251" t="s">
        <v>1049</v>
      </c>
      <c r="C2682" s="257" t="s">
        <v>223</v>
      </c>
      <c r="D2682" s="251" t="s">
        <v>829</v>
      </c>
      <c r="E2682" s="251" t="s">
        <v>725</v>
      </c>
      <c r="F2682" s="251" t="s">
        <v>268</v>
      </c>
      <c r="G2682" s="251">
        <v>520362</v>
      </c>
      <c r="H2682" s="251">
        <v>4787560</v>
      </c>
      <c r="I2682" s="184" t="e">
        <f>VLOOKUP(LEFT(C2682,6),#REF!,3,0)</f>
        <v>#REF!</v>
      </c>
    </row>
    <row r="2683" spans="1:9" ht="13.2" x14ac:dyDescent="0.25">
      <c r="A2683" s="176">
        <f t="shared" si="44"/>
        <v>4815756.1570997341</v>
      </c>
      <c r="B2683" s="251" t="s">
        <v>1049</v>
      </c>
      <c r="C2683" s="257" t="s">
        <v>224</v>
      </c>
      <c r="D2683" s="251" t="s">
        <v>829</v>
      </c>
      <c r="E2683" s="251" t="s">
        <v>725</v>
      </c>
      <c r="F2683" s="251" t="s">
        <v>268</v>
      </c>
      <c r="G2683" s="251">
        <v>520362</v>
      </c>
      <c r="H2683" s="251">
        <v>4787560</v>
      </c>
      <c r="I2683" s="184" t="e">
        <f>VLOOKUP(LEFT(C2683,6),#REF!,3,0)</f>
        <v>#REF!</v>
      </c>
    </row>
    <row r="2684" spans="1:9" ht="13.2" x14ac:dyDescent="0.25">
      <c r="A2684" s="176">
        <f t="shared" si="44"/>
        <v>4815756.1570997341</v>
      </c>
      <c r="B2684" s="251" t="s">
        <v>1049</v>
      </c>
      <c r="C2684" s="257" t="s">
        <v>225</v>
      </c>
      <c r="D2684" s="251" t="s">
        <v>829</v>
      </c>
      <c r="E2684" s="251" t="s">
        <v>725</v>
      </c>
      <c r="F2684" s="251" t="s">
        <v>268</v>
      </c>
      <c r="G2684" s="251">
        <v>520362</v>
      </c>
      <c r="H2684" s="251">
        <v>4787560</v>
      </c>
      <c r="I2684" s="184" t="e">
        <f>VLOOKUP(LEFT(C2684,6),#REF!,3,0)</f>
        <v>#REF!</v>
      </c>
    </row>
    <row r="2685" spans="1:9" ht="13.2" x14ac:dyDescent="0.25">
      <c r="A2685" s="176">
        <f t="shared" si="44"/>
        <v>4815756.1570997341</v>
      </c>
      <c r="B2685" s="251" t="s">
        <v>1049</v>
      </c>
      <c r="C2685" s="257" t="s">
        <v>226</v>
      </c>
      <c r="D2685" s="251" t="s">
        <v>829</v>
      </c>
      <c r="E2685" s="251" t="s">
        <v>725</v>
      </c>
      <c r="F2685" s="251" t="s">
        <v>268</v>
      </c>
      <c r="G2685" s="251">
        <v>520362</v>
      </c>
      <c r="H2685" s="251">
        <v>4787560</v>
      </c>
      <c r="I2685" s="184" t="e">
        <f>VLOOKUP(LEFT(C2685,6),#REF!,3,0)</f>
        <v>#REF!</v>
      </c>
    </row>
    <row r="2686" spans="1:9" ht="13.2" x14ac:dyDescent="0.25">
      <c r="A2686" s="176">
        <f t="shared" si="44"/>
        <v>4815756.1570997341</v>
      </c>
      <c r="B2686" s="251" t="s">
        <v>1049</v>
      </c>
      <c r="C2686" s="257" t="s">
        <v>379</v>
      </c>
      <c r="D2686" s="251" t="s">
        <v>829</v>
      </c>
      <c r="E2686" s="251" t="s">
        <v>725</v>
      </c>
      <c r="F2686" s="251" t="s">
        <v>268</v>
      </c>
      <c r="G2686" s="251">
        <v>520362</v>
      </c>
      <c r="H2686" s="251">
        <v>4787560</v>
      </c>
      <c r="I2686" s="184" t="e">
        <f>VLOOKUP(LEFT(C2686,6),#REF!,3,0)</f>
        <v>#REF!</v>
      </c>
    </row>
    <row r="2687" spans="1:9" ht="13.2" x14ac:dyDescent="0.25">
      <c r="A2687" s="176">
        <f t="shared" si="44"/>
        <v>4815756.1570997341</v>
      </c>
      <c r="B2687" s="251" t="s">
        <v>1049</v>
      </c>
      <c r="C2687" s="257" t="s">
        <v>380</v>
      </c>
      <c r="D2687" s="251" t="s">
        <v>829</v>
      </c>
      <c r="E2687" s="251" t="s">
        <v>725</v>
      </c>
      <c r="F2687" s="251" t="s">
        <v>268</v>
      </c>
      <c r="G2687" s="251">
        <v>520362</v>
      </c>
      <c r="H2687" s="251">
        <v>4787560</v>
      </c>
      <c r="I2687" s="184" t="e">
        <f>VLOOKUP(LEFT(C2687,6),#REF!,3,0)</f>
        <v>#REF!</v>
      </c>
    </row>
    <row r="2688" spans="1:9" ht="13.2" x14ac:dyDescent="0.25">
      <c r="A2688" s="176">
        <f t="shared" ref="A2688:A2751" si="45">SQRT((G2688-G$2)^2+(H2688-H$2)^2)</f>
        <v>4815756.1570997341</v>
      </c>
      <c r="B2688" s="251" t="s">
        <v>1049</v>
      </c>
      <c r="C2688" s="257" t="s">
        <v>381</v>
      </c>
      <c r="D2688" s="251" t="s">
        <v>829</v>
      </c>
      <c r="E2688" s="251" t="s">
        <v>725</v>
      </c>
      <c r="F2688" s="251" t="s">
        <v>268</v>
      </c>
      <c r="G2688" s="251">
        <v>520362</v>
      </c>
      <c r="H2688" s="251">
        <v>4787560</v>
      </c>
      <c r="I2688" s="184" t="e">
        <f>VLOOKUP(LEFT(C2688,6),#REF!,3,0)</f>
        <v>#REF!</v>
      </c>
    </row>
    <row r="2689" spans="1:9" ht="13.2" x14ac:dyDescent="0.25">
      <c r="A2689" s="176">
        <f t="shared" si="45"/>
        <v>4815756.1570997341</v>
      </c>
      <c r="B2689" s="251" t="s">
        <v>1049</v>
      </c>
      <c r="C2689" s="257" t="s">
        <v>382</v>
      </c>
      <c r="D2689" s="251" t="s">
        <v>829</v>
      </c>
      <c r="E2689" s="251" t="s">
        <v>725</v>
      </c>
      <c r="F2689" s="251" t="s">
        <v>268</v>
      </c>
      <c r="G2689" s="251">
        <v>520362</v>
      </c>
      <c r="H2689" s="251">
        <v>4787560</v>
      </c>
      <c r="I2689" s="184" t="e">
        <f>VLOOKUP(LEFT(C2689,6),#REF!,3,0)</f>
        <v>#REF!</v>
      </c>
    </row>
    <row r="2690" spans="1:9" ht="13.2" x14ac:dyDescent="0.25">
      <c r="A2690" s="176">
        <f t="shared" si="45"/>
        <v>4815756.1570997341</v>
      </c>
      <c r="B2690" s="251" t="s">
        <v>1049</v>
      </c>
      <c r="C2690" s="257" t="s">
        <v>383</v>
      </c>
      <c r="D2690" s="251" t="s">
        <v>829</v>
      </c>
      <c r="E2690" s="251" t="s">
        <v>725</v>
      </c>
      <c r="F2690" s="251" t="s">
        <v>268</v>
      </c>
      <c r="G2690" s="251">
        <v>520362</v>
      </c>
      <c r="H2690" s="251">
        <v>4787560</v>
      </c>
      <c r="I2690" s="184" t="e">
        <f>VLOOKUP(LEFT(C2690,6),#REF!,3,0)</f>
        <v>#REF!</v>
      </c>
    </row>
    <row r="2691" spans="1:9" ht="13.2" x14ac:dyDescent="0.25">
      <c r="A2691" s="176">
        <f t="shared" si="45"/>
        <v>4815756.1570997341</v>
      </c>
      <c r="B2691" s="251" t="s">
        <v>1049</v>
      </c>
      <c r="C2691" s="257" t="s">
        <v>384</v>
      </c>
      <c r="D2691" s="251" t="s">
        <v>829</v>
      </c>
      <c r="E2691" s="251" t="s">
        <v>725</v>
      </c>
      <c r="F2691" s="251" t="s">
        <v>268</v>
      </c>
      <c r="G2691" s="251">
        <v>520362</v>
      </c>
      <c r="H2691" s="251">
        <v>4787560</v>
      </c>
      <c r="I2691" s="184" t="e">
        <f>VLOOKUP(LEFT(C2691,6),#REF!,3,0)</f>
        <v>#REF!</v>
      </c>
    </row>
    <row r="2692" spans="1:9" ht="13.2" x14ac:dyDescent="0.25">
      <c r="A2692" s="176">
        <f t="shared" si="45"/>
        <v>4815756.1570997341</v>
      </c>
      <c r="B2692" s="251" t="s">
        <v>1049</v>
      </c>
      <c r="C2692" s="257" t="s">
        <v>233</v>
      </c>
      <c r="D2692" s="251" t="s">
        <v>829</v>
      </c>
      <c r="E2692" s="251" t="s">
        <v>725</v>
      </c>
      <c r="F2692" s="251" t="s">
        <v>268</v>
      </c>
      <c r="G2692" s="251">
        <v>520362</v>
      </c>
      <c r="H2692" s="251">
        <v>4787560</v>
      </c>
      <c r="I2692" s="184" t="e">
        <f>VLOOKUP(LEFT(C2692,6),#REF!,3,0)</f>
        <v>#REF!</v>
      </c>
    </row>
    <row r="2693" spans="1:9" ht="13.2" x14ac:dyDescent="0.25">
      <c r="A2693" s="176">
        <f t="shared" si="45"/>
        <v>4815756.1570997341</v>
      </c>
      <c r="B2693" s="251" t="s">
        <v>1049</v>
      </c>
      <c r="C2693" s="257" t="s">
        <v>385</v>
      </c>
      <c r="D2693" s="251" t="s">
        <v>829</v>
      </c>
      <c r="E2693" s="251" t="s">
        <v>725</v>
      </c>
      <c r="F2693" s="251" t="s">
        <v>268</v>
      </c>
      <c r="G2693" s="251">
        <v>520362</v>
      </c>
      <c r="H2693" s="251">
        <v>4787560</v>
      </c>
      <c r="I2693" s="184" t="e">
        <f>VLOOKUP(LEFT(C2693,6),#REF!,3,0)</f>
        <v>#REF!</v>
      </c>
    </row>
    <row r="2694" spans="1:9" ht="13.2" x14ac:dyDescent="0.25">
      <c r="A2694" s="176">
        <f t="shared" si="45"/>
        <v>4815756.1570997341</v>
      </c>
      <c r="B2694" s="251" t="s">
        <v>1049</v>
      </c>
      <c r="C2694" s="257" t="s">
        <v>235</v>
      </c>
      <c r="D2694" s="251" t="s">
        <v>829</v>
      </c>
      <c r="E2694" s="251" t="s">
        <v>725</v>
      </c>
      <c r="F2694" s="251" t="s">
        <v>268</v>
      </c>
      <c r="G2694" s="251">
        <v>520362</v>
      </c>
      <c r="H2694" s="251">
        <v>4787560</v>
      </c>
      <c r="I2694" s="184" t="e">
        <f>VLOOKUP(LEFT(C2694,6),#REF!,3,0)</f>
        <v>#REF!</v>
      </c>
    </row>
    <row r="2695" spans="1:9" ht="13.2" x14ac:dyDescent="0.25">
      <c r="A2695" s="176">
        <f t="shared" si="45"/>
        <v>4815756.1570997341</v>
      </c>
      <c r="B2695" s="251" t="s">
        <v>1049</v>
      </c>
      <c r="C2695" s="257" t="s">
        <v>386</v>
      </c>
      <c r="D2695" s="251" t="s">
        <v>829</v>
      </c>
      <c r="E2695" s="251" t="s">
        <v>725</v>
      </c>
      <c r="F2695" s="251" t="s">
        <v>268</v>
      </c>
      <c r="G2695" s="251">
        <v>520362</v>
      </c>
      <c r="H2695" s="251">
        <v>4787560</v>
      </c>
      <c r="I2695" s="184" t="e">
        <f>VLOOKUP(LEFT(C2695,6),#REF!,3,0)</f>
        <v>#REF!</v>
      </c>
    </row>
    <row r="2696" spans="1:9" ht="13.2" x14ac:dyDescent="0.25">
      <c r="A2696" s="176">
        <f t="shared" si="45"/>
        <v>4815756.1570997341</v>
      </c>
      <c r="B2696" s="251" t="s">
        <v>1049</v>
      </c>
      <c r="C2696" s="257" t="s">
        <v>387</v>
      </c>
      <c r="D2696" s="251" t="s">
        <v>829</v>
      </c>
      <c r="E2696" s="251" t="s">
        <v>725</v>
      </c>
      <c r="F2696" s="251" t="s">
        <v>268</v>
      </c>
      <c r="G2696" s="251">
        <v>520362</v>
      </c>
      <c r="H2696" s="251">
        <v>4787560</v>
      </c>
      <c r="I2696" s="184" t="e">
        <f>VLOOKUP(LEFT(C2696,6),#REF!,3,0)</f>
        <v>#REF!</v>
      </c>
    </row>
    <row r="2697" spans="1:9" ht="13.2" x14ac:dyDescent="0.25">
      <c r="A2697" s="176">
        <f t="shared" si="45"/>
        <v>4815756.1570997341</v>
      </c>
      <c r="B2697" s="251" t="s">
        <v>1049</v>
      </c>
      <c r="C2697" s="257" t="s">
        <v>367</v>
      </c>
      <c r="D2697" s="251" t="s">
        <v>829</v>
      </c>
      <c r="E2697" s="251" t="s">
        <v>725</v>
      </c>
      <c r="F2697" s="251" t="s">
        <v>268</v>
      </c>
      <c r="G2697" s="251">
        <v>520362</v>
      </c>
      <c r="H2697" s="251">
        <v>4787560</v>
      </c>
      <c r="I2697" s="184" t="e">
        <f>VLOOKUP(LEFT(C2697,6),#REF!,3,0)</f>
        <v>#REF!</v>
      </c>
    </row>
    <row r="2698" spans="1:9" ht="13.2" x14ac:dyDescent="0.25">
      <c r="A2698" s="176">
        <f t="shared" si="45"/>
        <v>4816845.0364862271</v>
      </c>
      <c r="B2698" s="251" t="s">
        <v>1050</v>
      </c>
      <c r="C2698" s="257" t="s">
        <v>369</v>
      </c>
      <c r="D2698" s="251" t="s">
        <v>830</v>
      </c>
      <c r="E2698" s="251" t="s">
        <v>283</v>
      </c>
      <c r="F2698" s="251" t="s">
        <v>268</v>
      </c>
      <c r="G2698" s="251">
        <v>503201</v>
      </c>
      <c r="H2698" s="251">
        <v>4790489</v>
      </c>
      <c r="I2698" s="184" t="e">
        <f>VLOOKUP(LEFT(C2698,6),#REF!,3,0)</f>
        <v>#REF!</v>
      </c>
    </row>
    <row r="2699" spans="1:9" ht="13.2" x14ac:dyDescent="0.25">
      <c r="A2699" s="176">
        <f t="shared" si="45"/>
        <v>4816845.0364862271</v>
      </c>
      <c r="B2699" s="251" t="s">
        <v>1050</v>
      </c>
      <c r="C2699" s="257" t="s">
        <v>372</v>
      </c>
      <c r="D2699" s="251" t="s">
        <v>830</v>
      </c>
      <c r="E2699" s="251" t="s">
        <v>283</v>
      </c>
      <c r="F2699" s="251" t="s">
        <v>268</v>
      </c>
      <c r="G2699" s="251">
        <v>503201</v>
      </c>
      <c r="H2699" s="251">
        <v>4790489</v>
      </c>
      <c r="I2699" s="184" t="e">
        <f>VLOOKUP(LEFT(C2699,6),#REF!,3,0)</f>
        <v>#REF!</v>
      </c>
    </row>
    <row r="2700" spans="1:9" ht="13.2" x14ac:dyDescent="0.25">
      <c r="A2700" s="176">
        <f t="shared" si="45"/>
        <v>4816845.0364862271</v>
      </c>
      <c r="B2700" s="251" t="s">
        <v>1050</v>
      </c>
      <c r="C2700" s="257" t="s">
        <v>374</v>
      </c>
      <c r="D2700" s="251" t="s">
        <v>830</v>
      </c>
      <c r="E2700" s="251" t="s">
        <v>283</v>
      </c>
      <c r="F2700" s="251" t="s">
        <v>268</v>
      </c>
      <c r="G2700" s="251">
        <v>503201</v>
      </c>
      <c r="H2700" s="251">
        <v>4790489</v>
      </c>
      <c r="I2700" s="184" t="e">
        <f>VLOOKUP(LEFT(C2700,6),#REF!,3,0)</f>
        <v>#REF!</v>
      </c>
    </row>
    <row r="2701" spans="1:9" ht="13.2" x14ac:dyDescent="0.25">
      <c r="A2701" s="176">
        <f t="shared" si="45"/>
        <v>4816845.0364862271</v>
      </c>
      <c r="B2701" s="251" t="s">
        <v>1050</v>
      </c>
      <c r="C2701" s="257" t="s">
        <v>375</v>
      </c>
      <c r="D2701" s="251" t="s">
        <v>830</v>
      </c>
      <c r="E2701" s="251" t="s">
        <v>283</v>
      </c>
      <c r="F2701" s="251" t="s">
        <v>268</v>
      </c>
      <c r="G2701" s="251">
        <v>503201</v>
      </c>
      <c r="H2701" s="251">
        <v>4790489</v>
      </c>
      <c r="I2701" s="184" t="e">
        <f>VLOOKUP(LEFT(C2701,6),#REF!,3,0)</f>
        <v>#REF!</v>
      </c>
    </row>
    <row r="2702" spans="1:9" ht="13.2" x14ac:dyDescent="0.25">
      <c r="A2702" s="176">
        <f t="shared" si="45"/>
        <v>4816845.0364862271</v>
      </c>
      <c r="B2702" s="251" t="s">
        <v>1050</v>
      </c>
      <c r="C2702" s="257" t="s">
        <v>218</v>
      </c>
      <c r="D2702" s="251" t="s">
        <v>830</v>
      </c>
      <c r="E2702" s="251" t="s">
        <v>283</v>
      </c>
      <c r="F2702" s="251" t="s">
        <v>268</v>
      </c>
      <c r="G2702" s="251">
        <v>503201</v>
      </c>
      <c r="H2702" s="251">
        <v>4790489</v>
      </c>
      <c r="I2702" s="184" t="e">
        <f>VLOOKUP(LEFT(C2702,6),#REF!,3,0)</f>
        <v>#REF!</v>
      </c>
    </row>
    <row r="2703" spans="1:9" ht="13.2" x14ac:dyDescent="0.25">
      <c r="A2703" s="176">
        <f t="shared" si="45"/>
        <v>4816845.0364862271</v>
      </c>
      <c r="B2703" s="251" t="s">
        <v>1050</v>
      </c>
      <c r="C2703" s="257" t="s">
        <v>379</v>
      </c>
      <c r="D2703" s="251" t="s">
        <v>830</v>
      </c>
      <c r="E2703" s="251" t="s">
        <v>283</v>
      </c>
      <c r="F2703" s="251" t="s">
        <v>268</v>
      </c>
      <c r="G2703" s="251">
        <v>503201</v>
      </c>
      <c r="H2703" s="251">
        <v>4790489</v>
      </c>
      <c r="I2703" s="184" t="e">
        <f>VLOOKUP(LEFT(C2703,6),#REF!,3,0)</f>
        <v>#REF!</v>
      </c>
    </row>
    <row r="2704" spans="1:9" ht="13.2" x14ac:dyDescent="0.25">
      <c r="A2704" s="176">
        <f t="shared" si="45"/>
        <v>4816845.0364862271</v>
      </c>
      <c r="B2704" s="251" t="s">
        <v>1050</v>
      </c>
      <c r="C2704" s="257" t="s">
        <v>380</v>
      </c>
      <c r="D2704" s="251" t="s">
        <v>830</v>
      </c>
      <c r="E2704" s="251" t="s">
        <v>283</v>
      </c>
      <c r="F2704" s="251" t="s">
        <v>268</v>
      </c>
      <c r="G2704" s="251">
        <v>503201</v>
      </c>
      <c r="H2704" s="251">
        <v>4790489</v>
      </c>
      <c r="I2704" s="184" t="e">
        <f>VLOOKUP(LEFT(C2704,6),#REF!,3,0)</f>
        <v>#REF!</v>
      </c>
    </row>
    <row r="2705" spans="1:9" ht="13.2" x14ac:dyDescent="0.25">
      <c r="A2705" s="176">
        <f t="shared" si="45"/>
        <v>4816845.0364862271</v>
      </c>
      <c r="B2705" s="251" t="s">
        <v>1050</v>
      </c>
      <c r="C2705" s="257" t="s">
        <v>381</v>
      </c>
      <c r="D2705" s="251" t="s">
        <v>830</v>
      </c>
      <c r="E2705" s="251" t="s">
        <v>283</v>
      </c>
      <c r="F2705" s="251" t="s">
        <v>268</v>
      </c>
      <c r="G2705" s="251">
        <v>503201</v>
      </c>
      <c r="H2705" s="251">
        <v>4790489</v>
      </c>
      <c r="I2705" s="184" t="e">
        <f>VLOOKUP(LEFT(C2705,6),#REF!,3,0)</f>
        <v>#REF!</v>
      </c>
    </row>
    <row r="2706" spans="1:9" ht="13.2" x14ac:dyDescent="0.25">
      <c r="A2706" s="176">
        <f t="shared" si="45"/>
        <v>4816845.0364862271</v>
      </c>
      <c r="B2706" s="251" t="s">
        <v>1050</v>
      </c>
      <c r="C2706" s="257" t="s">
        <v>382</v>
      </c>
      <c r="D2706" s="251" t="s">
        <v>830</v>
      </c>
      <c r="E2706" s="251" t="s">
        <v>283</v>
      </c>
      <c r="F2706" s="251" t="s">
        <v>268</v>
      </c>
      <c r="G2706" s="251">
        <v>503201</v>
      </c>
      <c r="H2706" s="251">
        <v>4790489</v>
      </c>
      <c r="I2706" s="184" t="e">
        <f>VLOOKUP(LEFT(C2706,6),#REF!,3,0)</f>
        <v>#REF!</v>
      </c>
    </row>
    <row r="2707" spans="1:9" ht="13.2" x14ac:dyDescent="0.25">
      <c r="A2707" s="176">
        <f t="shared" si="45"/>
        <v>4816845.0364862271</v>
      </c>
      <c r="B2707" s="251" t="s">
        <v>1050</v>
      </c>
      <c r="C2707" s="257" t="s">
        <v>233</v>
      </c>
      <c r="D2707" s="251" t="s">
        <v>830</v>
      </c>
      <c r="E2707" s="251" t="s">
        <v>283</v>
      </c>
      <c r="F2707" s="251" t="s">
        <v>268</v>
      </c>
      <c r="G2707" s="251">
        <v>503201</v>
      </c>
      <c r="H2707" s="251">
        <v>4790489</v>
      </c>
      <c r="I2707" s="184" t="e">
        <f>VLOOKUP(LEFT(C2707,6),#REF!,3,0)</f>
        <v>#REF!</v>
      </c>
    </row>
    <row r="2708" spans="1:9" ht="13.2" x14ac:dyDescent="0.25">
      <c r="A2708" s="176">
        <f t="shared" si="45"/>
        <v>4816845.0364862271</v>
      </c>
      <c r="B2708" s="251" t="s">
        <v>1050</v>
      </c>
      <c r="C2708" s="257" t="s">
        <v>387</v>
      </c>
      <c r="D2708" s="251" t="s">
        <v>830</v>
      </c>
      <c r="E2708" s="251" t="s">
        <v>283</v>
      </c>
      <c r="F2708" s="251" t="s">
        <v>268</v>
      </c>
      <c r="G2708" s="251">
        <v>503201</v>
      </c>
      <c r="H2708" s="251">
        <v>4790489</v>
      </c>
      <c r="I2708" s="184" t="e">
        <f>VLOOKUP(LEFT(C2708,6),#REF!,3,0)</f>
        <v>#REF!</v>
      </c>
    </row>
    <row r="2709" spans="1:9" ht="13.2" x14ac:dyDescent="0.25">
      <c r="A2709" s="176">
        <f t="shared" si="45"/>
        <v>4816845.0364862271</v>
      </c>
      <c r="B2709" s="251" t="s">
        <v>1050</v>
      </c>
      <c r="C2709" s="257" t="s">
        <v>367</v>
      </c>
      <c r="D2709" s="251" t="s">
        <v>830</v>
      </c>
      <c r="E2709" s="251" t="s">
        <v>283</v>
      </c>
      <c r="F2709" s="251" t="s">
        <v>268</v>
      </c>
      <c r="G2709" s="251">
        <v>503201</v>
      </c>
      <c r="H2709" s="251">
        <v>4790489</v>
      </c>
      <c r="I2709" s="184" t="e">
        <f>VLOOKUP(LEFT(C2709,6),#REF!,3,0)</f>
        <v>#REF!</v>
      </c>
    </row>
    <row r="2710" spans="1:9" ht="13.2" x14ac:dyDescent="0.25">
      <c r="A2710" s="176">
        <f t="shared" si="45"/>
        <v>4820323.8727800231</v>
      </c>
      <c r="B2710" s="251" t="s">
        <v>1051</v>
      </c>
      <c r="C2710" s="257" t="s">
        <v>369</v>
      </c>
      <c r="D2710" s="251" t="s">
        <v>831</v>
      </c>
      <c r="E2710" s="251" t="s">
        <v>293</v>
      </c>
      <c r="F2710" s="251" t="s">
        <v>268</v>
      </c>
      <c r="G2710" s="251">
        <v>496187</v>
      </c>
      <c r="H2710" s="251">
        <v>4794718</v>
      </c>
      <c r="I2710" s="184" t="e">
        <f>VLOOKUP(LEFT(C2710,6),#REF!,3,0)</f>
        <v>#REF!</v>
      </c>
    </row>
    <row r="2711" spans="1:9" ht="13.2" x14ac:dyDescent="0.25">
      <c r="A2711" s="176">
        <f t="shared" si="45"/>
        <v>4820323.8727800231</v>
      </c>
      <c r="B2711" s="251" t="s">
        <v>1051</v>
      </c>
      <c r="C2711" s="257" t="s">
        <v>374</v>
      </c>
      <c r="D2711" s="251" t="s">
        <v>831</v>
      </c>
      <c r="E2711" s="251" t="s">
        <v>293</v>
      </c>
      <c r="F2711" s="251" t="s">
        <v>268</v>
      </c>
      <c r="G2711" s="251">
        <v>496187</v>
      </c>
      <c r="H2711" s="251">
        <v>4794718</v>
      </c>
      <c r="I2711" s="184" t="e">
        <f>VLOOKUP(LEFT(C2711,6),#REF!,3,0)</f>
        <v>#REF!</v>
      </c>
    </row>
    <row r="2712" spans="1:9" ht="13.2" x14ac:dyDescent="0.25">
      <c r="A2712" s="176">
        <f t="shared" si="45"/>
        <v>4820323.8727800231</v>
      </c>
      <c r="B2712" s="251" t="s">
        <v>1051</v>
      </c>
      <c r="C2712" s="257" t="s">
        <v>375</v>
      </c>
      <c r="D2712" s="251" t="s">
        <v>831</v>
      </c>
      <c r="E2712" s="251" t="s">
        <v>293</v>
      </c>
      <c r="F2712" s="251" t="s">
        <v>268</v>
      </c>
      <c r="G2712" s="251">
        <v>496187</v>
      </c>
      <c r="H2712" s="251">
        <v>4794718</v>
      </c>
      <c r="I2712" s="184" t="e">
        <f>VLOOKUP(LEFT(C2712,6),#REF!,3,0)</f>
        <v>#REF!</v>
      </c>
    </row>
    <row r="2713" spans="1:9" ht="13.2" x14ac:dyDescent="0.25">
      <c r="A2713" s="176">
        <f t="shared" si="45"/>
        <v>4820323.8727800231</v>
      </c>
      <c r="B2713" s="251" t="s">
        <v>1051</v>
      </c>
      <c r="C2713" s="257" t="s">
        <v>218</v>
      </c>
      <c r="D2713" s="251" t="s">
        <v>831</v>
      </c>
      <c r="E2713" s="251" t="s">
        <v>293</v>
      </c>
      <c r="F2713" s="251" t="s">
        <v>268</v>
      </c>
      <c r="G2713" s="251">
        <v>496187</v>
      </c>
      <c r="H2713" s="251">
        <v>4794718</v>
      </c>
      <c r="I2713" s="184" t="e">
        <f>VLOOKUP(LEFT(C2713,6),#REF!,3,0)</f>
        <v>#REF!</v>
      </c>
    </row>
    <row r="2714" spans="1:9" ht="13.2" x14ac:dyDescent="0.25">
      <c r="A2714" s="176">
        <f t="shared" si="45"/>
        <v>4820323.8727800231</v>
      </c>
      <c r="B2714" s="251" t="s">
        <v>1051</v>
      </c>
      <c r="C2714" s="257" t="s">
        <v>379</v>
      </c>
      <c r="D2714" s="251" t="s">
        <v>831</v>
      </c>
      <c r="E2714" s="251" t="s">
        <v>293</v>
      </c>
      <c r="F2714" s="251" t="s">
        <v>268</v>
      </c>
      <c r="G2714" s="251">
        <v>496187</v>
      </c>
      <c r="H2714" s="251">
        <v>4794718</v>
      </c>
      <c r="I2714" s="184" t="e">
        <f>VLOOKUP(LEFT(C2714,6),#REF!,3,0)</f>
        <v>#REF!</v>
      </c>
    </row>
    <row r="2715" spans="1:9" ht="13.2" x14ac:dyDescent="0.25">
      <c r="A2715" s="176">
        <f t="shared" si="45"/>
        <v>4820323.8727800231</v>
      </c>
      <c r="B2715" s="251" t="s">
        <v>1051</v>
      </c>
      <c r="C2715" s="257" t="s">
        <v>382</v>
      </c>
      <c r="D2715" s="251" t="s">
        <v>831</v>
      </c>
      <c r="E2715" s="251" t="s">
        <v>293</v>
      </c>
      <c r="F2715" s="251" t="s">
        <v>268</v>
      </c>
      <c r="G2715" s="251">
        <v>496187</v>
      </c>
      <c r="H2715" s="251">
        <v>4794718</v>
      </c>
      <c r="I2715" s="184" t="e">
        <f>VLOOKUP(LEFT(C2715,6),#REF!,3,0)</f>
        <v>#REF!</v>
      </c>
    </row>
    <row r="2716" spans="1:9" ht="13.2" x14ac:dyDescent="0.25">
      <c r="A2716" s="176">
        <f t="shared" si="45"/>
        <v>4820323.8727800231</v>
      </c>
      <c r="B2716" s="251" t="s">
        <v>1051</v>
      </c>
      <c r="C2716" s="257" t="s">
        <v>233</v>
      </c>
      <c r="D2716" s="251" t="s">
        <v>831</v>
      </c>
      <c r="E2716" s="251" t="s">
        <v>293</v>
      </c>
      <c r="F2716" s="251" t="s">
        <v>268</v>
      </c>
      <c r="G2716" s="251">
        <v>496187</v>
      </c>
      <c r="H2716" s="251">
        <v>4794718</v>
      </c>
      <c r="I2716" s="184" t="e">
        <f>VLOOKUP(LEFT(C2716,6),#REF!,3,0)</f>
        <v>#REF!</v>
      </c>
    </row>
    <row r="2717" spans="1:9" ht="13.2" x14ac:dyDescent="0.25">
      <c r="A2717" s="176">
        <f t="shared" si="45"/>
        <v>4820323.8727800231</v>
      </c>
      <c r="B2717" s="251" t="s">
        <v>1051</v>
      </c>
      <c r="C2717" s="257" t="s">
        <v>387</v>
      </c>
      <c r="D2717" s="251" t="s">
        <v>831</v>
      </c>
      <c r="E2717" s="251" t="s">
        <v>293</v>
      </c>
      <c r="F2717" s="251" t="s">
        <v>268</v>
      </c>
      <c r="G2717" s="251">
        <v>496187</v>
      </c>
      <c r="H2717" s="251">
        <v>4794718</v>
      </c>
      <c r="I2717" s="184" t="e">
        <f>VLOOKUP(LEFT(C2717,6),#REF!,3,0)</f>
        <v>#REF!</v>
      </c>
    </row>
    <row r="2718" spans="1:9" ht="13.2" x14ac:dyDescent="0.25">
      <c r="A2718" s="176">
        <f t="shared" si="45"/>
        <v>4815350.3013600167</v>
      </c>
      <c r="B2718" s="251" t="s">
        <v>1052</v>
      </c>
      <c r="C2718" s="257" t="s">
        <v>233</v>
      </c>
      <c r="D2718" s="251" t="s">
        <v>832</v>
      </c>
      <c r="E2718" s="251" t="s">
        <v>748</v>
      </c>
      <c r="F2718" s="251" t="s">
        <v>268</v>
      </c>
      <c r="G2718" s="251">
        <v>508578</v>
      </c>
      <c r="H2718" s="251">
        <v>4788418</v>
      </c>
      <c r="I2718" s="184" t="e">
        <f>VLOOKUP(LEFT(C2718,6),#REF!,3,0)</f>
        <v>#REF!</v>
      </c>
    </row>
    <row r="2719" spans="1:9" ht="13.2" x14ac:dyDescent="0.25">
      <c r="A2719" s="176">
        <f t="shared" si="45"/>
        <v>4815350.3013600167</v>
      </c>
      <c r="B2719" s="251" t="s">
        <v>1052</v>
      </c>
      <c r="C2719" s="257" t="s">
        <v>372</v>
      </c>
      <c r="D2719" s="251" t="s">
        <v>833</v>
      </c>
      <c r="E2719" s="251" t="s">
        <v>748</v>
      </c>
      <c r="F2719" s="251" t="s">
        <v>268</v>
      </c>
      <c r="G2719" s="251">
        <v>508578</v>
      </c>
      <c r="H2719" s="251">
        <v>4788418</v>
      </c>
      <c r="I2719" s="184" t="e">
        <f>VLOOKUP(LEFT(C2719,6),#REF!,3,0)</f>
        <v>#REF!</v>
      </c>
    </row>
    <row r="2720" spans="1:9" ht="13.2" x14ac:dyDescent="0.25">
      <c r="A2720" s="176">
        <f t="shared" si="45"/>
        <v>4815350.3013600167</v>
      </c>
      <c r="B2720" s="251" t="s">
        <v>1052</v>
      </c>
      <c r="C2720" s="257" t="s">
        <v>498</v>
      </c>
      <c r="D2720" s="251" t="s">
        <v>833</v>
      </c>
      <c r="E2720" s="251" t="s">
        <v>748</v>
      </c>
      <c r="F2720" s="251" t="s">
        <v>268</v>
      </c>
      <c r="G2720" s="251">
        <v>508578</v>
      </c>
      <c r="H2720" s="251">
        <v>4788418</v>
      </c>
      <c r="I2720" s="184" t="e">
        <f>VLOOKUP(LEFT(C2720,6),#REF!,3,0)</f>
        <v>#REF!</v>
      </c>
    </row>
    <row r="2721" spans="1:9" ht="13.2" x14ac:dyDescent="0.25">
      <c r="A2721" s="176">
        <f t="shared" si="45"/>
        <v>4815350.3013600167</v>
      </c>
      <c r="B2721" s="251" t="s">
        <v>1052</v>
      </c>
      <c r="C2721" s="257" t="s">
        <v>834</v>
      </c>
      <c r="D2721" s="251" t="s">
        <v>833</v>
      </c>
      <c r="E2721" s="251" t="s">
        <v>748</v>
      </c>
      <c r="F2721" s="251" t="s">
        <v>268</v>
      </c>
      <c r="G2721" s="251">
        <v>508578</v>
      </c>
      <c r="H2721" s="251">
        <v>4788418</v>
      </c>
      <c r="I2721" s="184" t="e">
        <f>VLOOKUP(LEFT(C2721,6),#REF!,3,0)</f>
        <v>#REF!</v>
      </c>
    </row>
    <row r="2722" spans="1:9" ht="13.2" x14ac:dyDescent="0.25">
      <c r="A2722" s="176">
        <f t="shared" si="45"/>
        <v>4815350.3013600167</v>
      </c>
      <c r="B2722" s="251" t="s">
        <v>1052</v>
      </c>
      <c r="C2722" s="257" t="s">
        <v>374</v>
      </c>
      <c r="D2722" s="251" t="s">
        <v>833</v>
      </c>
      <c r="E2722" s="251" t="s">
        <v>748</v>
      </c>
      <c r="F2722" s="251" t="s">
        <v>268</v>
      </c>
      <c r="G2722" s="251">
        <v>508578</v>
      </c>
      <c r="H2722" s="251">
        <v>4788418</v>
      </c>
      <c r="I2722" s="184" t="e">
        <f>VLOOKUP(LEFT(C2722,6),#REF!,3,0)</f>
        <v>#REF!</v>
      </c>
    </row>
    <row r="2723" spans="1:9" ht="13.2" x14ac:dyDescent="0.25">
      <c r="A2723" s="176">
        <f t="shared" si="45"/>
        <v>4815350.3013600167</v>
      </c>
      <c r="B2723" s="251" t="s">
        <v>1052</v>
      </c>
      <c r="C2723" s="257" t="s">
        <v>391</v>
      </c>
      <c r="D2723" s="251" t="s">
        <v>833</v>
      </c>
      <c r="E2723" s="251" t="s">
        <v>748</v>
      </c>
      <c r="F2723" s="251" t="s">
        <v>268</v>
      </c>
      <c r="G2723" s="251">
        <v>508578</v>
      </c>
      <c r="H2723" s="251">
        <v>4788418</v>
      </c>
      <c r="I2723" s="184" t="e">
        <f>VLOOKUP(LEFT(C2723,6),#REF!,3,0)</f>
        <v>#REF!</v>
      </c>
    </row>
    <row r="2724" spans="1:9" ht="13.2" x14ac:dyDescent="0.25">
      <c r="A2724" s="176">
        <f t="shared" si="45"/>
        <v>4815350.3013600167</v>
      </c>
      <c r="B2724" s="251" t="s">
        <v>1052</v>
      </c>
      <c r="C2724" s="257" t="s">
        <v>379</v>
      </c>
      <c r="D2724" s="251" t="s">
        <v>833</v>
      </c>
      <c r="E2724" s="251" t="s">
        <v>748</v>
      </c>
      <c r="F2724" s="251" t="s">
        <v>268</v>
      </c>
      <c r="G2724" s="251">
        <v>508578</v>
      </c>
      <c r="H2724" s="251">
        <v>4788418</v>
      </c>
      <c r="I2724" s="184" t="e">
        <f>VLOOKUP(LEFT(C2724,6),#REF!,3,0)</f>
        <v>#REF!</v>
      </c>
    </row>
    <row r="2725" spans="1:9" ht="13.2" x14ac:dyDescent="0.25">
      <c r="A2725" s="176">
        <f t="shared" si="45"/>
        <v>4815350.3013600167</v>
      </c>
      <c r="B2725" s="251" t="s">
        <v>1052</v>
      </c>
      <c r="C2725" s="257" t="s">
        <v>233</v>
      </c>
      <c r="D2725" s="251" t="s">
        <v>833</v>
      </c>
      <c r="E2725" s="251" t="s">
        <v>748</v>
      </c>
      <c r="F2725" s="251" t="s">
        <v>268</v>
      </c>
      <c r="G2725" s="251">
        <v>508578</v>
      </c>
      <c r="H2725" s="251">
        <v>4788418</v>
      </c>
      <c r="I2725" s="184" t="e">
        <f>VLOOKUP(LEFT(C2725,6),#REF!,3,0)</f>
        <v>#REF!</v>
      </c>
    </row>
    <row r="2726" spans="1:9" ht="13.2" x14ac:dyDescent="0.25">
      <c r="A2726" s="176">
        <f t="shared" si="45"/>
        <v>4815350.3013600167</v>
      </c>
      <c r="B2726" s="251" t="s">
        <v>1052</v>
      </c>
      <c r="C2726" s="257" t="s">
        <v>309</v>
      </c>
      <c r="D2726" s="251" t="s">
        <v>833</v>
      </c>
      <c r="E2726" s="251" t="s">
        <v>748</v>
      </c>
      <c r="F2726" s="251" t="s">
        <v>268</v>
      </c>
      <c r="G2726" s="251">
        <v>508578</v>
      </c>
      <c r="H2726" s="251">
        <v>4788418</v>
      </c>
      <c r="I2726" s="184" t="e">
        <f>VLOOKUP(LEFT(C2726,6),#REF!,3,0)</f>
        <v>#REF!</v>
      </c>
    </row>
    <row r="2727" spans="1:9" ht="13.2" x14ac:dyDescent="0.25">
      <c r="A2727" s="176">
        <f t="shared" si="45"/>
        <v>4804583.7255372079</v>
      </c>
      <c r="B2727" s="251" t="s">
        <v>1053</v>
      </c>
      <c r="C2727" s="257" t="s">
        <v>369</v>
      </c>
      <c r="D2727" s="251" t="s">
        <v>835</v>
      </c>
      <c r="E2727" s="251" t="s">
        <v>836</v>
      </c>
      <c r="F2727" s="251" t="s">
        <v>268</v>
      </c>
      <c r="G2727" s="251">
        <v>482409</v>
      </c>
      <c r="H2727" s="251">
        <v>4780304</v>
      </c>
      <c r="I2727" s="184" t="e">
        <f>VLOOKUP(LEFT(C2727,6),#REF!,3,0)</f>
        <v>#REF!</v>
      </c>
    </row>
    <row r="2728" spans="1:9" ht="13.2" x14ac:dyDescent="0.25">
      <c r="A2728" s="176">
        <f t="shared" si="45"/>
        <v>4804583.7255372079</v>
      </c>
      <c r="B2728" s="251" t="s">
        <v>1053</v>
      </c>
      <c r="C2728" s="257" t="s">
        <v>592</v>
      </c>
      <c r="D2728" s="251" t="s">
        <v>835</v>
      </c>
      <c r="E2728" s="251" t="s">
        <v>836</v>
      </c>
      <c r="F2728" s="251" t="s">
        <v>268</v>
      </c>
      <c r="G2728" s="251">
        <v>482409</v>
      </c>
      <c r="H2728" s="251">
        <v>4780304</v>
      </c>
      <c r="I2728" s="184" t="e">
        <f>VLOOKUP(LEFT(C2728,6),#REF!,3,0)</f>
        <v>#REF!</v>
      </c>
    </row>
    <row r="2729" spans="1:9" ht="13.2" x14ac:dyDescent="0.25">
      <c r="A2729" s="176">
        <f t="shared" si="45"/>
        <v>4804583.7255372079</v>
      </c>
      <c r="B2729" s="251" t="s">
        <v>1053</v>
      </c>
      <c r="C2729" s="257" t="s">
        <v>374</v>
      </c>
      <c r="D2729" s="251" t="s">
        <v>835</v>
      </c>
      <c r="E2729" s="251" t="s">
        <v>836</v>
      </c>
      <c r="F2729" s="251" t="s">
        <v>268</v>
      </c>
      <c r="G2729" s="251">
        <v>482409</v>
      </c>
      <c r="H2729" s="251">
        <v>4780304</v>
      </c>
      <c r="I2729" s="184" t="e">
        <f>VLOOKUP(LEFT(C2729,6),#REF!,3,0)</f>
        <v>#REF!</v>
      </c>
    </row>
    <row r="2730" spans="1:9" ht="13.2" x14ac:dyDescent="0.25">
      <c r="A2730" s="176">
        <f t="shared" si="45"/>
        <v>4804583.7255372079</v>
      </c>
      <c r="B2730" s="251" t="s">
        <v>1053</v>
      </c>
      <c r="C2730" s="257" t="s">
        <v>379</v>
      </c>
      <c r="D2730" s="251" t="s">
        <v>835</v>
      </c>
      <c r="E2730" s="251" t="s">
        <v>836</v>
      </c>
      <c r="F2730" s="251" t="s">
        <v>268</v>
      </c>
      <c r="G2730" s="251">
        <v>482409</v>
      </c>
      <c r="H2730" s="251">
        <v>4780304</v>
      </c>
      <c r="I2730" s="184" t="e">
        <f>VLOOKUP(LEFT(C2730,6),#REF!,3,0)</f>
        <v>#REF!</v>
      </c>
    </row>
    <row r="2731" spans="1:9" ht="13.2" x14ac:dyDescent="0.25">
      <c r="A2731" s="176">
        <f t="shared" si="45"/>
        <v>4804583.7255372079</v>
      </c>
      <c r="B2731" s="251" t="s">
        <v>1053</v>
      </c>
      <c r="C2731" s="257" t="s">
        <v>233</v>
      </c>
      <c r="D2731" s="251" t="s">
        <v>835</v>
      </c>
      <c r="E2731" s="251" t="s">
        <v>836</v>
      </c>
      <c r="F2731" s="251" t="s">
        <v>268</v>
      </c>
      <c r="G2731" s="251">
        <v>482409</v>
      </c>
      <c r="H2731" s="251">
        <v>4780304</v>
      </c>
      <c r="I2731" s="184" t="e">
        <f>VLOOKUP(LEFT(C2731,6),#REF!,3,0)</f>
        <v>#REF!</v>
      </c>
    </row>
    <row r="2732" spans="1:9" ht="13.2" x14ac:dyDescent="0.25">
      <c r="A2732" s="176">
        <f t="shared" si="45"/>
        <v>4818558.0579575878</v>
      </c>
      <c r="B2732" s="251" t="s">
        <v>1054</v>
      </c>
      <c r="C2732" s="257" t="s">
        <v>369</v>
      </c>
      <c r="D2732" s="251" t="s">
        <v>837</v>
      </c>
      <c r="E2732" s="251" t="s">
        <v>302</v>
      </c>
      <c r="F2732" s="251" t="s">
        <v>268</v>
      </c>
      <c r="G2732" s="252">
        <v>499218</v>
      </c>
      <c r="H2732" s="252">
        <v>4792628</v>
      </c>
      <c r="I2732" s="184" t="e">
        <f>VLOOKUP(LEFT(C2732,6),#REF!,3,0)</f>
        <v>#REF!</v>
      </c>
    </row>
    <row r="2733" spans="1:9" ht="13.2" x14ac:dyDescent="0.25">
      <c r="A2733" s="176">
        <f t="shared" si="45"/>
        <v>4818558.0579575878</v>
      </c>
      <c r="B2733" s="251" t="s">
        <v>1054</v>
      </c>
      <c r="C2733" s="257" t="s">
        <v>370</v>
      </c>
      <c r="D2733" s="251" t="s">
        <v>837</v>
      </c>
      <c r="E2733" s="251" t="s">
        <v>302</v>
      </c>
      <c r="F2733" s="251" t="s">
        <v>268</v>
      </c>
      <c r="G2733" s="252">
        <v>499218</v>
      </c>
      <c r="H2733" s="252">
        <v>4792628</v>
      </c>
      <c r="I2733" s="184" t="e">
        <f>VLOOKUP(LEFT(C2733,6),#REF!,3,0)</f>
        <v>#REF!</v>
      </c>
    </row>
    <row r="2734" spans="1:9" ht="13.2" x14ac:dyDescent="0.25">
      <c r="A2734" s="176">
        <f t="shared" si="45"/>
        <v>4818558.0579575878</v>
      </c>
      <c r="B2734" s="251" t="s">
        <v>1054</v>
      </c>
      <c r="C2734" s="257" t="s">
        <v>372</v>
      </c>
      <c r="D2734" s="251" t="s">
        <v>837</v>
      </c>
      <c r="E2734" s="251" t="s">
        <v>302</v>
      </c>
      <c r="F2734" s="251" t="s">
        <v>268</v>
      </c>
      <c r="G2734" s="252">
        <v>499218</v>
      </c>
      <c r="H2734" s="252">
        <v>4792628</v>
      </c>
      <c r="I2734" s="184" t="e">
        <f>VLOOKUP(LEFT(C2734,6),#REF!,3,0)</f>
        <v>#REF!</v>
      </c>
    </row>
    <row r="2735" spans="1:9" ht="13.2" x14ac:dyDescent="0.25">
      <c r="A2735" s="176">
        <f t="shared" si="45"/>
        <v>4818558.0579575878</v>
      </c>
      <c r="B2735" s="251" t="s">
        <v>1054</v>
      </c>
      <c r="C2735" s="257" t="s">
        <v>373</v>
      </c>
      <c r="D2735" s="251" t="s">
        <v>837</v>
      </c>
      <c r="E2735" s="251" t="s">
        <v>302</v>
      </c>
      <c r="F2735" s="251" t="s">
        <v>268</v>
      </c>
      <c r="G2735" s="252">
        <v>499218</v>
      </c>
      <c r="H2735" s="252">
        <v>4792628</v>
      </c>
      <c r="I2735" s="184" t="e">
        <f>VLOOKUP(LEFT(C2735,6),#REF!,3,0)</f>
        <v>#REF!</v>
      </c>
    </row>
    <row r="2736" spans="1:9" ht="13.2" x14ac:dyDescent="0.25">
      <c r="A2736" s="176">
        <f t="shared" si="45"/>
        <v>4818558.0579575878</v>
      </c>
      <c r="B2736" s="251" t="s">
        <v>1054</v>
      </c>
      <c r="C2736" s="257" t="s">
        <v>374</v>
      </c>
      <c r="D2736" s="251" t="s">
        <v>837</v>
      </c>
      <c r="E2736" s="251" t="s">
        <v>302</v>
      </c>
      <c r="F2736" s="251" t="s">
        <v>268</v>
      </c>
      <c r="G2736" s="252">
        <v>499218</v>
      </c>
      <c r="H2736" s="252">
        <v>4792628</v>
      </c>
      <c r="I2736" s="184" t="e">
        <f>VLOOKUP(LEFT(C2736,6),#REF!,3,0)</f>
        <v>#REF!</v>
      </c>
    </row>
    <row r="2737" spans="1:9" ht="13.2" x14ac:dyDescent="0.25">
      <c r="A2737" s="176">
        <f t="shared" si="45"/>
        <v>4816937.8270354494</v>
      </c>
      <c r="B2737" s="251" t="s">
        <v>1054</v>
      </c>
      <c r="C2737" s="257" t="s">
        <v>375</v>
      </c>
      <c r="D2737" s="251" t="s">
        <v>837</v>
      </c>
      <c r="E2737" s="251" t="s">
        <v>302</v>
      </c>
      <c r="F2737" s="251" t="s">
        <v>268</v>
      </c>
      <c r="G2737" s="251">
        <v>499218</v>
      </c>
      <c r="H2737" s="251">
        <v>4790999</v>
      </c>
      <c r="I2737" s="184" t="e">
        <f>VLOOKUP(LEFT(C2737,6),#REF!,3,0)</f>
        <v>#REF!</v>
      </c>
    </row>
    <row r="2738" spans="1:9" ht="13.2" x14ac:dyDescent="0.25">
      <c r="A2738" s="176">
        <f t="shared" si="45"/>
        <v>4816937.8270354494</v>
      </c>
      <c r="B2738" s="251" t="s">
        <v>1054</v>
      </c>
      <c r="C2738" s="257" t="s">
        <v>376</v>
      </c>
      <c r="D2738" s="251" t="s">
        <v>837</v>
      </c>
      <c r="E2738" s="251" t="s">
        <v>302</v>
      </c>
      <c r="F2738" s="251" t="s">
        <v>268</v>
      </c>
      <c r="G2738" s="251">
        <v>499218</v>
      </c>
      <c r="H2738" s="251">
        <v>4790999</v>
      </c>
      <c r="I2738" s="184" t="e">
        <f>VLOOKUP(LEFT(C2738,6),#REF!,3,0)</f>
        <v>#REF!</v>
      </c>
    </row>
    <row r="2739" spans="1:9" ht="13.2" x14ac:dyDescent="0.25">
      <c r="A2739" s="176">
        <f t="shared" si="45"/>
        <v>4816937.8270354494</v>
      </c>
      <c r="B2739" s="251" t="s">
        <v>1054</v>
      </c>
      <c r="C2739" s="257" t="s">
        <v>364</v>
      </c>
      <c r="D2739" s="251" t="s">
        <v>837</v>
      </c>
      <c r="E2739" s="251" t="s">
        <v>302</v>
      </c>
      <c r="F2739" s="251" t="s">
        <v>268</v>
      </c>
      <c r="G2739" s="251">
        <v>499218</v>
      </c>
      <c r="H2739" s="251">
        <v>4790999</v>
      </c>
      <c r="I2739" s="184" t="e">
        <f>VLOOKUP(LEFT(C2739,6),#REF!,3,0)</f>
        <v>#REF!</v>
      </c>
    </row>
    <row r="2740" spans="1:9" ht="13.2" x14ac:dyDescent="0.25">
      <c r="A2740" s="176">
        <f t="shared" si="45"/>
        <v>4816937.8270354494</v>
      </c>
      <c r="B2740" s="251" t="s">
        <v>1054</v>
      </c>
      <c r="C2740" s="257" t="s">
        <v>393</v>
      </c>
      <c r="D2740" s="251" t="s">
        <v>837</v>
      </c>
      <c r="E2740" s="251" t="s">
        <v>302</v>
      </c>
      <c r="F2740" s="251" t="s">
        <v>268</v>
      </c>
      <c r="G2740" s="251">
        <v>499218</v>
      </c>
      <c r="H2740" s="251">
        <v>4790999</v>
      </c>
      <c r="I2740" s="184" t="e">
        <f>VLOOKUP(LEFT(C2740,6),#REF!,3,0)</f>
        <v>#REF!</v>
      </c>
    </row>
    <row r="2741" spans="1:9" ht="13.2" x14ac:dyDescent="0.25">
      <c r="A2741" s="176">
        <f t="shared" si="45"/>
        <v>4816937.8270354494</v>
      </c>
      <c r="B2741" s="251" t="s">
        <v>1054</v>
      </c>
      <c r="C2741" s="257" t="s">
        <v>394</v>
      </c>
      <c r="D2741" s="251" t="s">
        <v>837</v>
      </c>
      <c r="E2741" s="251" t="s">
        <v>302</v>
      </c>
      <c r="F2741" s="251" t="s">
        <v>268</v>
      </c>
      <c r="G2741" s="251">
        <v>499218</v>
      </c>
      <c r="H2741" s="251">
        <v>4790999</v>
      </c>
      <c r="I2741" s="184" t="e">
        <f>VLOOKUP(LEFT(C2741,6),#REF!,3,0)</f>
        <v>#REF!</v>
      </c>
    </row>
    <row r="2742" spans="1:9" ht="13.2" x14ac:dyDescent="0.25">
      <c r="A2742" s="176">
        <f t="shared" si="45"/>
        <v>4816937.8270354494</v>
      </c>
      <c r="B2742" s="251" t="s">
        <v>1054</v>
      </c>
      <c r="C2742" s="257" t="s">
        <v>216</v>
      </c>
      <c r="D2742" s="251" t="s">
        <v>837</v>
      </c>
      <c r="E2742" s="251" t="s">
        <v>302</v>
      </c>
      <c r="F2742" s="251" t="s">
        <v>268</v>
      </c>
      <c r="G2742" s="251">
        <v>499218</v>
      </c>
      <c r="H2742" s="251">
        <v>4790999</v>
      </c>
      <c r="I2742" s="184" t="e">
        <f>VLOOKUP(LEFT(C2742,6),#REF!,3,0)</f>
        <v>#REF!</v>
      </c>
    </row>
    <row r="2743" spans="1:9" ht="13.2" x14ac:dyDescent="0.25">
      <c r="A2743" s="176">
        <f t="shared" si="45"/>
        <v>4816937.8270354494</v>
      </c>
      <c r="B2743" s="251" t="s">
        <v>1054</v>
      </c>
      <c r="C2743" s="257" t="s">
        <v>218</v>
      </c>
      <c r="D2743" s="251" t="s">
        <v>837</v>
      </c>
      <c r="E2743" s="251" t="s">
        <v>302</v>
      </c>
      <c r="F2743" s="251" t="s">
        <v>268</v>
      </c>
      <c r="G2743" s="251">
        <v>499218</v>
      </c>
      <c r="H2743" s="251">
        <v>4790999</v>
      </c>
      <c r="I2743" s="184" t="e">
        <f>VLOOKUP(LEFT(C2743,6),#REF!,3,0)</f>
        <v>#REF!</v>
      </c>
    </row>
    <row r="2744" spans="1:9" ht="13.2" x14ac:dyDescent="0.25">
      <c r="A2744" s="176">
        <f t="shared" si="45"/>
        <v>4816937.8270354494</v>
      </c>
      <c r="B2744" s="251" t="s">
        <v>1054</v>
      </c>
      <c r="C2744" s="257" t="s">
        <v>220</v>
      </c>
      <c r="D2744" s="251" t="s">
        <v>837</v>
      </c>
      <c r="E2744" s="251" t="s">
        <v>302</v>
      </c>
      <c r="F2744" s="251" t="s">
        <v>268</v>
      </c>
      <c r="G2744" s="251">
        <v>499218</v>
      </c>
      <c r="H2744" s="251">
        <v>4790999</v>
      </c>
      <c r="I2744" s="184" t="e">
        <f>VLOOKUP(LEFT(C2744,6),#REF!,3,0)</f>
        <v>#REF!</v>
      </c>
    </row>
    <row r="2745" spans="1:9" ht="13.2" x14ac:dyDescent="0.25">
      <c r="A2745" s="176">
        <f t="shared" si="45"/>
        <v>4816937.8270354494</v>
      </c>
      <c r="B2745" s="251" t="s">
        <v>1054</v>
      </c>
      <c r="C2745" s="257" t="s">
        <v>221</v>
      </c>
      <c r="D2745" s="251" t="s">
        <v>837</v>
      </c>
      <c r="E2745" s="251" t="s">
        <v>302</v>
      </c>
      <c r="F2745" s="251" t="s">
        <v>268</v>
      </c>
      <c r="G2745" s="251">
        <v>499218</v>
      </c>
      <c r="H2745" s="251">
        <v>4790999</v>
      </c>
      <c r="I2745" s="184" t="e">
        <f>VLOOKUP(LEFT(C2745,6),#REF!,3,0)</f>
        <v>#REF!</v>
      </c>
    </row>
    <row r="2746" spans="1:9" ht="13.2" x14ac:dyDescent="0.25">
      <c r="A2746" s="176">
        <f t="shared" si="45"/>
        <v>4816937.8270354494</v>
      </c>
      <c r="B2746" s="251" t="s">
        <v>1054</v>
      </c>
      <c r="C2746" s="257" t="s">
        <v>222</v>
      </c>
      <c r="D2746" s="251" t="s">
        <v>837</v>
      </c>
      <c r="E2746" s="251" t="s">
        <v>302</v>
      </c>
      <c r="F2746" s="251" t="s">
        <v>268</v>
      </c>
      <c r="G2746" s="251">
        <v>499218</v>
      </c>
      <c r="H2746" s="251">
        <v>4790999</v>
      </c>
      <c r="I2746" s="184" t="e">
        <f>VLOOKUP(LEFT(C2746,6),#REF!,3,0)</f>
        <v>#REF!</v>
      </c>
    </row>
    <row r="2747" spans="1:9" ht="13.2" x14ac:dyDescent="0.25">
      <c r="A2747" s="176">
        <f t="shared" si="45"/>
        <v>4816937.8270354494</v>
      </c>
      <c r="B2747" s="251" t="s">
        <v>1054</v>
      </c>
      <c r="C2747" s="257" t="s">
        <v>223</v>
      </c>
      <c r="D2747" s="251" t="s">
        <v>837</v>
      </c>
      <c r="E2747" s="251" t="s">
        <v>302</v>
      </c>
      <c r="F2747" s="251" t="s">
        <v>268</v>
      </c>
      <c r="G2747" s="251">
        <v>499218</v>
      </c>
      <c r="H2747" s="251">
        <v>4790999</v>
      </c>
      <c r="I2747" s="184" t="e">
        <f>VLOOKUP(LEFT(C2747,6),#REF!,3,0)</f>
        <v>#REF!</v>
      </c>
    </row>
    <row r="2748" spans="1:9" ht="13.2" x14ac:dyDescent="0.25">
      <c r="A2748" s="176">
        <f t="shared" si="45"/>
        <v>4816937.8270354494</v>
      </c>
      <c r="B2748" s="251" t="s">
        <v>1054</v>
      </c>
      <c r="C2748" s="257" t="s">
        <v>224</v>
      </c>
      <c r="D2748" s="251" t="s">
        <v>837</v>
      </c>
      <c r="E2748" s="251" t="s">
        <v>302</v>
      </c>
      <c r="F2748" s="251" t="s">
        <v>268</v>
      </c>
      <c r="G2748" s="251">
        <v>499218</v>
      </c>
      <c r="H2748" s="251">
        <v>4790999</v>
      </c>
      <c r="I2748" s="184" t="e">
        <f>VLOOKUP(LEFT(C2748,6),#REF!,3,0)</f>
        <v>#REF!</v>
      </c>
    </row>
    <row r="2749" spans="1:9" ht="13.2" x14ac:dyDescent="0.25">
      <c r="A2749" s="176">
        <f t="shared" si="45"/>
        <v>4816937.8270354494</v>
      </c>
      <c r="B2749" s="251" t="s">
        <v>1054</v>
      </c>
      <c r="C2749" s="257" t="s">
        <v>225</v>
      </c>
      <c r="D2749" s="251" t="s">
        <v>837</v>
      </c>
      <c r="E2749" s="251" t="s">
        <v>302</v>
      </c>
      <c r="F2749" s="251" t="s">
        <v>268</v>
      </c>
      <c r="G2749" s="251">
        <v>499218</v>
      </c>
      <c r="H2749" s="251">
        <v>4790999</v>
      </c>
      <c r="I2749" s="184" t="e">
        <f>VLOOKUP(LEFT(C2749,6),#REF!,3,0)</f>
        <v>#REF!</v>
      </c>
    </row>
    <row r="2750" spans="1:9" ht="13.2" x14ac:dyDescent="0.25">
      <c r="A2750" s="176">
        <f t="shared" si="45"/>
        <v>4816937.8270354494</v>
      </c>
      <c r="B2750" s="251" t="s">
        <v>1054</v>
      </c>
      <c r="C2750" s="257" t="s">
        <v>226</v>
      </c>
      <c r="D2750" s="251" t="s">
        <v>837</v>
      </c>
      <c r="E2750" s="251" t="s">
        <v>302</v>
      </c>
      <c r="F2750" s="251" t="s">
        <v>268</v>
      </c>
      <c r="G2750" s="251">
        <v>499218</v>
      </c>
      <c r="H2750" s="251">
        <v>4790999</v>
      </c>
      <c r="I2750" s="184" t="e">
        <f>VLOOKUP(LEFT(C2750,6),#REF!,3,0)</f>
        <v>#REF!</v>
      </c>
    </row>
    <row r="2751" spans="1:9" ht="13.2" x14ac:dyDescent="0.25">
      <c r="A2751" s="176">
        <f t="shared" si="45"/>
        <v>4816937.8270354494</v>
      </c>
      <c r="B2751" s="251" t="s">
        <v>1054</v>
      </c>
      <c r="C2751" s="257" t="s">
        <v>379</v>
      </c>
      <c r="D2751" s="251" t="s">
        <v>837</v>
      </c>
      <c r="E2751" s="251" t="s">
        <v>302</v>
      </c>
      <c r="F2751" s="251" t="s">
        <v>268</v>
      </c>
      <c r="G2751" s="251">
        <v>499218</v>
      </c>
      <c r="H2751" s="251">
        <v>4790999</v>
      </c>
      <c r="I2751" s="184" t="e">
        <f>VLOOKUP(LEFT(C2751,6),#REF!,3,0)</f>
        <v>#REF!</v>
      </c>
    </row>
    <row r="2752" spans="1:9" ht="13.2" x14ac:dyDescent="0.25">
      <c r="A2752" s="176">
        <f t="shared" ref="A2752:A2815" si="46">SQRT((G2752-G$2)^2+(H2752-H$2)^2)</f>
        <v>4816937.8270354494</v>
      </c>
      <c r="B2752" s="251" t="s">
        <v>1054</v>
      </c>
      <c r="C2752" s="257" t="s">
        <v>382</v>
      </c>
      <c r="D2752" s="251" t="s">
        <v>837</v>
      </c>
      <c r="E2752" s="251" t="s">
        <v>302</v>
      </c>
      <c r="F2752" s="251" t="s">
        <v>268</v>
      </c>
      <c r="G2752" s="251">
        <v>499218</v>
      </c>
      <c r="H2752" s="251">
        <v>4790999</v>
      </c>
      <c r="I2752" s="184" t="e">
        <f>VLOOKUP(LEFT(C2752,6),#REF!,3,0)</f>
        <v>#REF!</v>
      </c>
    </row>
    <row r="2753" spans="1:9" ht="13.2" x14ac:dyDescent="0.25">
      <c r="A2753" s="176">
        <f t="shared" si="46"/>
        <v>4816937.8270354494</v>
      </c>
      <c r="B2753" s="251" t="s">
        <v>1054</v>
      </c>
      <c r="C2753" s="257" t="s">
        <v>384</v>
      </c>
      <c r="D2753" s="251" t="s">
        <v>837</v>
      </c>
      <c r="E2753" s="251" t="s">
        <v>302</v>
      </c>
      <c r="F2753" s="251" t="s">
        <v>268</v>
      </c>
      <c r="G2753" s="251">
        <v>499218</v>
      </c>
      <c r="H2753" s="251">
        <v>4790999</v>
      </c>
      <c r="I2753" s="184" t="e">
        <f>VLOOKUP(LEFT(C2753,6),#REF!,3,0)</f>
        <v>#REF!</v>
      </c>
    </row>
    <row r="2754" spans="1:9" ht="13.2" x14ac:dyDescent="0.25">
      <c r="A2754" s="176">
        <f t="shared" si="46"/>
        <v>4816937.8270354494</v>
      </c>
      <c r="B2754" s="251" t="s">
        <v>1054</v>
      </c>
      <c r="C2754" s="257" t="s">
        <v>233</v>
      </c>
      <c r="D2754" s="251" t="s">
        <v>837</v>
      </c>
      <c r="E2754" s="251" t="s">
        <v>302</v>
      </c>
      <c r="F2754" s="251" t="s">
        <v>268</v>
      </c>
      <c r="G2754" s="251">
        <v>499218</v>
      </c>
      <c r="H2754" s="251">
        <v>4790999</v>
      </c>
      <c r="I2754" s="184" t="e">
        <f>VLOOKUP(LEFT(C2754,6),#REF!,3,0)</f>
        <v>#REF!</v>
      </c>
    </row>
    <row r="2755" spans="1:9" ht="13.2" x14ac:dyDescent="0.25">
      <c r="A2755" s="176">
        <f t="shared" si="46"/>
        <v>4816937.8270354494</v>
      </c>
      <c r="B2755" s="251" t="s">
        <v>1054</v>
      </c>
      <c r="C2755" s="257" t="s">
        <v>386</v>
      </c>
      <c r="D2755" s="251" t="s">
        <v>837</v>
      </c>
      <c r="E2755" s="251" t="s">
        <v>302</v>
      </c>
      <c r="F2755" s="251" t="s">
        <v>268</v>
      </c>
      <c r="G2755" s="251">
        <v>499218</v>
      </c>
      <c r="H2755" s="251">
        <v>4790999</v>
      </c>
      <c r="I2755" s="184" t="e">
        <f>VLOOKUP(LEFT(C2755,6),#REF!,3,0)</f>
        <v>#REF!</v>
      </c>
    </row>
    <row r="2756" spans="1:9" ht="13.2" x14ac:dyDescent="0.25">
      <c r="A2756" s="176">
        <f t="shared" si="46"/>
        <v>4816937.8270354494</v>
      </c>
      <c r="B2756" s="251" t="s">
        <v>1054</v>
      </c>
      <c r="C2756" s="257" t="s">
        <v>387</v>
      </c>
      <c r="D2756" s="251" t="s">
        <v>837</v>
      </c>
      <c r="E2756" s="251" t="s">
        <v>302</v>
      </c>
      <c r="F2756" s="251" t="s">
        <v>268</v>
      </c>
      <c r="G2756" s="251">
        <v>499218</v>
      </c>
      <c r="H2756" s="251">
        <v>4790999</v>
      </c>
      <c r="I2756" s="184" t="e">
        <f>VLOOKUP(LEFT(C2756,6),#REF!,3,0)</f>
        <v>#REF!</v>
      </c>
    </row>
    <row r="2757" spans="1:9" ht="13.2" x14ac:dyDescent="0.25">
      <c r="A2757" s="176">
        <f t="shared" si="46"/>
        <v>4816937.8270354494</v>
      </c>
      <c r="B2757" s="251" t="s">
        <v>1054</v>
      </c>
      <c r="C2757" s="257" t="s">
        <v>367</v>
      </c>
      <c r="D2757" s="251" t="s">
        <v>837</v>
      </c>
      <c r="E2757" s="251" t="s">
        <v>302</v>
      </c>
      <c r="F2757" s="251" t="s">
        <v>268</v>
      </c>
      <c r="G2757" s="251">
        <v>499218</v>
      </c>
      <c r="H2757" s="251">
        <v>4790999</v>
      </c>
      <c r="I2757" s="184" t="e">
        <f>VLOOKUP(LEFT(C2757,6),#REF!,3,0)</f>
        <v>#REF!</v>
      </c>
    </row>
    <row r="2758" spans="1:9" ht="13.2" x14ac:dyDescent="0.25">
      <c r="A2758" s="176">
        <f t="shared" si="46"/>
        <v>4782721.8033425277</v>
      </c>
      <c r="B2758" s="251" t="s">
        <v>1055</v>
      </c>
      <c r="C2758" s="257" t="s">
        <v>368</v>
      </c>
      <c r="D2758" s="251" t="s">
        <v>838</v>
      </c>
      <c r="E2758" s="251" t="s">
        <v>278</v>
      </c>
      <c r="F2758" s="251" t="s">
        <v>279</v>
      </c>
      <c r="G2758" s="251">
        <v>615418</v>
      </c>
      <c r="H2758" s="251">
        <v>4742962</v>
      </c>
      <c r="I2758" s="184" t="e">
        <f>VLOOKUP(LEFT(C2758,6),#REF!,3,0)</f>
        <v>#REF!</v>
      </c>
    </row>
    <row r="2759" spans="1:9" ht="13.2" x14ac:dyDescent="0.25">
      <c r="A2759" s="176">
        <f t="shared" si="46"/>
        <v>4782721.8033425277</v>
      </c>
      <c r="B2759" s="251" t="s">
        <v>1055</v>
      </c>
      <c r="C2759" s="257" t="s">
        <v>578</v>
      </c>
      <c r="D2759" s="251" t="s">
        <v>838</v>
      </c>
      <c r="E2759" s="251" t="s">
        <v>278</v>
      </c>
      <c r="F2759" s="251" t="s">
        <v>279</v>
      </c>
      <c r="G2759" s="251">
        <v>615418</v>
      </c>
      <c r="H2759" s="251">
        <v>4742962</v>
      </c>
      <c r="I2759" s="184" t="e">
        <f>VLOOKUP(LEFT(C2759,6),#REF!,3,0)</f>
        <v>#REF!</v>
      </c>
    </row>
    <row r="2760" spans="1:9" ht="13.2" x14ac:dyDescent="0.25">
      <c r="A2760" s="176">
        <f t="shared" si="46"/>
        <v>4782721.8033425277</v>
      </c>
      <c r="B2760" s="251" t="s">
        <v>1055</v>
      </c>
      <c r="C2760" s="257" t="s">
        <v>369</v>
      </c>
      <c r="D2760" s="251" t="s">
        <v>838</v>
      </c>
      <c r="E2760" s="251" t="s">
        <v>278</v>
      </c>
      <c r="F2760" s="251" t="s">
        <v>279</v>
      </c>
      <c r="G2760" s="251">
        <v>615418</v>
      </c>
      <c r="H2760" s="251">
        <v>4742962</v>
      </c>
      <c r="I2760" s="184" t="e">
        <f>VLOOKUP(LEFT(C2760,6),#REF!,3,0)</f>
        <v>#REF!</v>
      </c>
    </row>
    <row r="2761" spans="1:9" ht="13.2" x14ac:dyDescent="0.25">
      <c r="A2761" s="176">
        <f t="shared" si="46"/>
        <v>4782721.8033425277</v>
      </c>
      <c r="B2761" s="251" t="s">
        <v>1055</v>
      </c>
      <c r="C2761" s="257" t="s">
        <v>582</v>
      </c>
      <c r="D2761" s="251" t="s">
        <v>838</v>
      </c>
      <c r="E2761" s="251" t="s">
        <v>278</v>
      </c>
      <c r="F2761" s="251" t="s">
        <v>279</v>
      </c>
      <c r="G2761" s="251">
        <v>615418</v>
      </c>
      <c r="H2761" s="251">
        <v>4742962</v>
      </c>
      <c r="I2761" s="184" t="e">
        <f>VLOOKUP(LEFT(C2761,6),#REF!,3,0)</f>
        <v>#REF!</v>
      </c>
    </row>
    <row r="2762" spans="1:9" ht="13.2" x14ac:dyDescent="0.25">
      <c r="A2762" s="176">
        <f t="shared" si="46"/>
        <v>4782721.8033425277</v>
      </c>
      <c r="B2762" s="251" t="s">
        <v>1055</v>
      </c>
      <c r="C2762" s="257" t="s">
        <v>370</v>
      </c>
      <c r="D2762" s="251" t="s">
        <v>838</v>
      </c>
      <c r="E2762" s="251" t="s">
        <v>278</v>
      </c>
      <c r="F2762" s="251" t="s">
        <v>279</v>
      </c>
      <c r="G2762" s="251">
        <v>615418</v>
      </c>
      <c r="H2762" s="251">
        <v>4742962</v>
      </c>
      <c r="I2762" s="184" t="e">
        <f>VLOOKUP(LEFT(C2762,6),#REF!,3,0)</f>
        <v>#REF!</v>
      </c>
    </row>
    <row r="2763" spans="1:9" ht="13.2" x14ac:dyDescent="0.25">
      <c r="A2763" s="176">
        <f t="shared" si="46"/>
        <v>4782721.8033425277</v>
      </c>
      <c r="B2763" s="251" t="s">
        <v>1055</v>
      </c>
      <c r="C2763" s="257" t="s">
        <v>371</v>
      </c>
      <c r="D2763" s="251" t="s">
        <v>838</v>
      </c>
      <c r="E2763" s="251" t="s">
        <v>278</v>
      </c>
      <c r="F2763" s="251" t="s">
        <v>279</v>
      </c>
      <c r="G2763" s="251">
        <v>615418</v>
      </c>
      <c r="H2763" s="251">
        <v>4742962</v>
      </c>
      <c r="I2763" s="184" t="e">
        <f>VLOOKUP(LEFT(C2763,6),#REF!,3,0)</f>
        <v>#REF!</v>
      </c>
    </row>
    <row r="2764" spans="1:9" ht="13.2" x14ac:dyDescent="0.25">
      <c r="A2764" s="176">
        <f t="shared" si="46"/>
        <v>4782721.8033425277</v>
      </c>
      <c r="B2764" s="251" t="s">
        <v>1055</v>
      </c>
      <c r="C2764" s="257" t="s">
        <v>372</v>
      </c>
      <c r="D2764" s="251" t="s">
        <v>838</v>
      </c>
      <c r="E2764" s="251" t="s">
        <v>278</v>
      </c>
      <c r="F2764" s="251" t="s">
        <v>279</v>
      </c>
      <c r="G2764" s="251">
        <v>615418</v>
      </c>
      <c r="H2764" s="251">
        <v>4742962</v>
      </c>
      <c r="I2764" s="184" t="e">
        <f>VLOOKUP(LEFT(C2764,6),#REF!,3,0)</f>
        <v>#REF!</v>
      </c>
    </row>
    <row r="2765" spans="1:9" ht="13.2" x14ac:dyDescent="0.25">
      <c r="A2765" s="176">
        <f t="shared" si="46"/>
        <v>4782721.8033425277</v>
      </c>
      <c r="B2765" s="251" t="s">
        <v>1055</v>
      </c>
      <c r="C2765" s="257" t="s">
        <v>839</v>
      </c>
      <c r="D2765" s="251" t="s">
        <v>838</v>
      </c>
      <c r="E2765" s="251" t="s">
        <v>278</v>
      </c>
      <c r="F2765" s="251" t="s">
        <v>279</v>
      </c>
      <c r="G2765" s="251">
        <v>615418</v>
      </c>
      <c r="H2765" s="251">
        <v>4742962</v>
      </c>
      <c r="I2765" s="184" t="e">
        <f>VLOOKUP(LEFT(C2765,6),#REF!,3,0)</f>
        <v>#REF!</v>
      </c>
    </row>
    <row r="2766" spans="1:9" ht="13.2" x14ac:dyDescent="0.25">
      <c r="A2766" s="176">
        <f t="shared" si="46"/>
        <v>4782721.8033425277</v>
      </c>
      <c r="B2766" s="251" t="s">
        <v>1055</v>
      </c>
      <c r="C2766" s="257" t="s">
        <v>373</v>
      </c>
      <c r="D2766" s="251" t="s">
        <v>838</v>
      </c>
      <c r="E2766" s="251" t="s">
        <v>278</v>
      </c>
      <c r="F2766" s="251" t="s">
        <v>279</v>
      </c>
      <c r="G2766" s="251">
        <v>615418</v>
      </c>
      <c r="H2766" s="251">
        <v>4742962</v>
      </c>
      <c r="I2766" s="184" t="e">
        <f>VLOOKUP(LEFT(C2766,6),#REF!,3,0)</f>
        <v>#REF!</v>
      </c>
    </row>
    <row r="2767" spans="1:9" ht="13.2" x14ac:dyDescent="0.25">
      <c r="A2767" s="176">
        <f t="shared" si="46"/>
        <v>4782721.8033425277</v>
      </c>
      <c r="B2767" s="251" t="s">
        <v>1055</v>
      </c>
      <c r="C2767" s="257" t="s">
        <v>374</v>
      </c>
      <c r="D2767" s="251" t="s">
        <v>838</v>
      </c>
      <c r="E2767" s="251" t="s">
        <v>278</v>
      </c>
      <c r="F2767" s="251" t="s">
        <v>279</v>
      </c>
      <c r="G2767" s="251">
        <v>615418</v>
      </c>
      <c r="H2767" s="251">
        <v>4742962</v>
      </c>
      <c r="I2767" s="184" t="e">
        <f>VLOOKUP(LEFT(C2767,6),#REF!,3,0)</f>
        <v>#REF!</v>
      </c>
    </row>
    <row r="2768" spans="1:9" ht="13.2" x14ac:dyDescent="0.25">
      <c r="A2768" s="176">
        <f t="shared" si="46"/>
        <v>4782721.8033425277</v>
      </c>
      <c r="B2768" s="251" t="s">
        <v>1055</v>
      </c>
      <c r="C2768" s="257" t="s">
        <v>375</v>
      </c>
      <c r="D2768" s="251" t="s">
        <v>838</v>
      </c>
      <c r="E2768" s="251" t="s">
        <v>278</v>
      </c>
      <c r="F2768" s="251" t="s">
        <v>279</v>
      </c>
      <c r="G2768" s="251">
        <v>615418</v>
      </c>
      <c r="H2768" s="251">
        <v>4742962</v>
      </c>
      <c r="I2768" s="184" t="e">
        <f>VLOOKUP(LEFT(C2768,6),#REF!,3,0)</f>
        <v>#REF!</v>
      </c>
    </row>
    <row r="2769" spans="1:9" ht="13.2" x14ac:dyDescent="0.25">
      <c r="A2769" s="176">
        <f t="shared" si="46"/>
        <v>4782721.8033425277</v>
      </c>
      <c r="B2769" s="251" t="s">
        <v>1055</v>
      </c>
      <c r="C2769" s="257" t="s">
        <v>376</v>
      </c>
      <c r="D2769" s="251" t="s">
        <v>838</v>
      </c>
      <c r="E2769" s="251" t="s">
        <v>278</v>
      </c>
      <c r="F2769" s="251" t="s">
        <v>279</v>
      </c>
      <c r="G2769" s="251">
        <v>615418</v>
      </c>
      <c r="H2769" s="251">
        <v>4742962</v>
      </c>
      <c r="I2769" s="184" t="e">
        <f>VLOOKUP(LEFT(C2769,6),#REF!,3,0)</f>
        <v>#REF!</v>
      </c>
    </row>
    <row r="2770" spans="1:9" ht="13.2" x14ac:dyDescent="0.25">
      <c r="A2770" s="176">
        <f t="shared" si="46"/>
        <v>4782721.8033425277</v>
      </c>
      <c r="B2770" s="251" t="s">
        <v>1055</v>
      </c>
      <c r="C2770" s="257" t="s">
        <v>377</v>
      </c>
      <c r="D2770" s="251" t="s">
        <v>838</v>
      </c>
      <c r="E2770" s="251" t="s">
        <v>278</v>
      </c>
      <c r="F2770" s="251" t="s">
        <v>279</v>
      </c>
      <c r="G2770" s="251">
        <v>615418</v>
      </c>
      <c r="H2770" s="251">
        <v>4742962</v>
      </c>
      <c r="I2770" s="184" t="e">
        <f>VLOOKUP(LEFT(C2770,6),#REF!,3,0)</f>
        <v>#REF!</v>
      </c>
    </row>
    <row r="2771" spans="1:9" ht="13.2" x14ac:dyDescent="0.25">
      <c r="A2771" s="176">
        <f t="shared" si="46"/>
        <v>4782721.8033425277</v>
      </c>
      <c r="B2771" s="251" t="s">
        <v>1055</v>
      </c>
      <c r="C2771" s="257" t="s">
        <v>378</v>
      </c>
      <c r="D2771" s="251" t="s">
        <v>838</v>
      </c>
      <c r="E2771" s="251" t="s">
        <v>278</v>
      </c>
      <c r="F2771" s="251" t="s">
        <v>279</v>
      </c>
      <c r="G2771" s="251">
        <v>615418</v>
      </c>
      <c r="H2771" s="251">
        <v>4742962</v>
      </c>
      <c r="I2771" s="184" t="e">
        <f>VLOOKUP(LEFT(C2771,6),#REF!,3,0)</f>
        <v>#REF!</v>
      </c>
    </row>
    <row r="2772" spans="1:9" ht="13.2" x14ac:dyDescent="0.25">
      <c r="A2772" s="176">
        <f t="shared" si="46"/>
        <v>4782721.8033425277</v>
      </c>
      <c r="B2772" s="251" t="s">
        <v>1055</v>
      </c>
      <c r="C2772" s="257" t="s">
        <v>216</v>
      </c>
      <c r="D2772" s="251" t="s">
        <v>838</v>
      </c>
      <c r="E2772" s="251" t="s">
        <v>278</v>
      </c>
      <c r="F2772" s="251" t="s">
        <v>279</v>
      </c>
      <c r="G2772" s="251">
        <v>615418</v>
      </c>
      <c r="H2772" s="251">
        <v>4742962</v>
      </c>
      <c r="I2772" s="184" t="e">
        <f>VLOOKUP(LEFT(C2772,6),#REF!,3,0)</f>
        <v>#REF!</v>
      </c>
    </row>
    <row r="2773" spans="1:9" ht="13.2" x14ac:dyDescent="0.25">
      <c r="A2773" s="176">
        <f t="shared" si="46"/>
        <v>4782721.8033425277</v>
      </c>
      <c r="B2773" s="251" t="s">
        <v>1055</v>
      </c>
      <c r="C2773" s="257" t="s">
        <v>217</v>
      </c>
      <c r="D2773" s="251" t="s">
        <v>838</v>
      </c>
      <c r="E2773" s="251" t="s">
        <v>278</v>
      </c>
      <c r="F2773" s="251" t="s">
        <v>279</v>
      </c>
      <c r="G2773" s="251">
        <v>615418</v>
      </c>
      <c r="H2773" s="251">
        <v>4742962</v>
      </c>
      <c r="I2773" s="184" t="e">
        <f>VLOOKUP(LEFT(C2773,6),#REF!,3,0)</f>
        <v>#REF!</v>
      </c>
    </row>
    <row r="2774" spans="1:9" ht="13.2" x14ac:dyDescent="0.25">
      <c r="A2774" s="176">
        <f t="shared" si="46"/>
        <v>4782721.8033425277</v>
      </c>
      <c r="B2774" s="251" t="s">
        <v>1055</v>
      </c>
      <c r="C2774" s="257" t="s">
        <v>218</v>
      </c>
      <c r="D2774" s="251" t="s">
        <v>838</v>
      </c>
      <c r="E2774" s="251" t="s">
        <v>278</v>
      </c>
      <c r="F2774" s="251" t="s">
        <v>279</v>
      </c>
      <c r="G2774" s="251">
        <v>615418</v>
      </c>
      <c r="H2774" s="251">
        <v>4742962</v>
      </c>
      <c r="I2774" s="184" t="e">
        <f>VLOOKUP(LEFT(C2774,6),#REF!,3,0)</f>
        <v>#REF!</v>
      </c>
    </row>
    <row r="2775" spans="1:9" ht="13.2" x14ac:dyDescent="0.25">
      <c r="A2775" s="176">
        <f t="shared" si="46"/>
        <v>4782721.8033425277</v>
      </c>
      <c r="B2775" s="251" t="s">
        <v>1055</v>
      </c>
      <c r="C2775" s="257" t="s">
        <v>220</v>
      </c>
      <c r="D2775" s="251" t="s">
        <v>838</v>
      </c>
      <c r="E2775" s="251" t="s">
        <v>278</v>
      </c>
      <c r="F2775" s="251" t="s">
        <v>279</v>
      </c>
      <c r="G2775" s="251">
        <v>615418</v>
      </c>
      <c r="H2775" s="251">
        <v>4742962</v>
      </c>
      <c r="I2775" s="184" t="e">
        <f>VLOOKUP(LEFT(C2775,6),#REF!,3,0)</f>
        <v>#REF!</v>
      </c>
    </row>
    <row r="2776" spans="1:9" ht="13.2" x14ac:dyDescent="0.25">
      <c r="A2776" s="176">
        <f t="shared" si="46"/>
        <v>4782721.8033425277</v>
      </c>
      <c r="B2776" s="251" t="s">
        <v>1055</v>
      </c>
      <c r="C2776" s="257" t="s">
        <v>221</v>
      </c>
      <c r="D2776" s="251" t="s">
        <v>838</v>
      </c>
      <c r="E2776" s="251" t="s">
        <v>278</v>
      </c>
      <c r="F2776" s="251" t="s">
        <v>279</v>
      </c>
      <c r="G2776" s="251">
        <v>615418</v>
      </c>
      <c r="H2776" s="251">
        <v>4742962</v>
      </c>
      <c r="I2776" s="184" t="e">
        <f>VLOOKUP(LEFT(C2776,6),#REF!,3,0)</f>
        <v>#REF!</v>
      </c>
    </row>
    <row r="2777" spans="1:9" ht="13.2" x14ac:dyDescent="0.25">
      <c r="A2777" s="176">
        <f t="shared" si="46"/>
        <v>4782721.8033425277</v>
      </c>
      <c r="B2777" s="251" t="s">
        <v>1055</v>
      </c>
      <c r="C2777" s="257" t="s">
        <v>222</v>
      </c>
      <c r="D2777" s="251" t="s">
        <v>838</v>
      </c>
      <c r="E2777" s="251" t="s">
        <v>278</v>
      </c>
      <c r="F2777" s="251" t="s">
        <v>279</v>
      </c>
      <c r="G2777" s="251">
        <v>615418</v>
      </c>
      <c r="H2777" s="251">
        <v>4742962</v>
      </c>
      <c r="I2777" s="184" t="e">
        <f>VLOOKUP(LEFT(C2777,6),#REF!,3,0)</f>
        <v>#REF!</v>
      </c>
    </row>
    <row r="2778" spans="1:9" ht="13.2" x14ac:dyDescent="0.25">
      <c r="A2778" s="176">
        <f t="shared" si="46"/>
        <v>4782721.8033425277</v>
      </c>
      <c r="B2778" s="251" t="s">
        <v>1055</v>
      </c>
      <c r="C2778" s="257" t="s">
        <v>223</v>
      </c>
      <c r="D2778" s="251" t="s">
        <v>838</v>
      </c>
      <c r="E2778" s="251" t="s">
        <v>278</v>
      </c>
      <c r="F2778" s="251" t="s">
        <v>279</v>
      </c>
      <c r="G2778" s="251">
        <v>615418</v>
      </c>
      <c r="H2778" s="251">
        <v>4742962</v>
      </c>
      <c r="I2778" s="184" t="e">
        <f>VLOOKUP(LEFT(C2778,6),#REF!,3,0)</f>
        <v>#REF!</v>
      </c>
    </row>
    <row r="2779" spans="1:9" ht="13.2" x14ac:dyDescent="0.25">
      <c r="A2779" s="176">
        <f t="shared" si="46"/>
        <v>4782721.8033425277</v>
      </c>
      <c r="B2779" s="251" t="s">
        <v>1055</v>
      </c>
      <c r="C2779" s="257" t="s">
        <v>224</v>
      </c>
      <c r="D2779" s="251" t="s">
        <v>838</v>
      </c>
      <c r="E2779" s="251" t="s">
        <v>278</v>
      </c>
      <c r="F2779" s="251" t="s">
        <v>279</v>
      </c>
      <c r="G2779" s="251">
        <v>615418</v>
      </c>
      <c r="H2779" s="251">
        <v>4742962</v>
      </c>
      <c r="I2779" s="184" t="e">
        <f>VLOOKUP(LEFT(C2779,6),#REF!,3,0)</f>
        <v>#REF!</v>
      </c>
    </row>
    <row r="2780" spans="1:9" ht="13.2" x14ac:dyDescent="0.25">
      <c r="A2780" s="176">
        <f t="shared" si="46"/>
        <v>4782721.8033425277</v>
      </c>
      <c r="B2780" s="251" t="s">
        <v>1055</v>
      </c>
      <c r="C2780" s="257" t="s">
        <v>225</v>
      </c>
      <c r="D2780" s="251" t="s">
        <v>838</v>
      </c>
      <c r="E2780" s="251" t="s">
        <v>278</v>
      </c>
      <c r="F2780" s="251" t="s">
        <v>279</v>
      </c>
      <c r="G2780" s="251">
        <v>615418</v>
      </c>
      <c r="H2780" s="251">
        <v>4742962</v>
      </c>
      <c r="I2780" s="184" t="e">
        <f>VLOOKUP(LEFT(C2780,6),#REF!,3,0)</f>
        <v>#REF!</v>
      </c>
    </row>
    <row r="2781" spans="1:9" ht="13.2" x14ac:dyDescent="0.25">
      <c r="A2781" s="176">
        <f t="shared" si="46"/>
        <v>4782721.8033425277</v>
      </c>
      <c r="B2781" s="251" t="s">
        <v>1055</v>
      </c>
      <c r="C2781" s="257" t="s">
        <v>226</v>
      </c>
      <c r="D2781" s="251" t="s">
        <v>838</v>
      </c>
      <c r="E2781" s="251" t="s">
        <v>278</v>
      </c>
      <c r="F2781" s="251" t="s">
        <v>279</v>
      </c>
      <c r="G2781" s="251">
        <v>615418</v>
      </c>
      <c r="H2781" s="251">
        <v>4742962</v>
      </c>
      <c r="I2781" s="184" t="e">
        <f>VLOOKUP(LEFT(C2781,6),#REF!,3,0)</f>
        <v>#REF!</v>
      </c>
    </row>
    <row r="2782" spans="1:9" ht="13.2" x14ac:dyDescent="0.25">
      <c r="A2782" s="176">
        <f t="shared" si="46"/>
        <v>4782721.8033425277</v>
      </c>
      <c r="B2782" s="251" t="s">
        <v>1055</v>
      </c>
      <c r="C2782" s="257" t="s">
        <v>379</v>
      </c>
      <c r="D2782" s="251" t="s">
        <v>838</v>
      </c>
      <c r="E2782" s="251" t="s">
        <v>278</v>
      </c>
      <c r="F2782" s="251" t="s">
        <v>279</v>
      </c>
      <c r="G2782" s="251">
        <v>615418</v>
      </c>
      <c r="H2782" s="251">
        <v>4742962</v>
      </c>
      <c r="I2782" s="184" t="e">
        <f>VLOOKUP(LEFT(C2782,6),#REF!,3,0)</f>
        <v>#REF!</v>
      </c>
    </row>
    <row r="2783" spans="1:9" ht="13.2" x14ac:dyDescent="0.25">
      <c r="A2783" s="176">
        <f t="shared" si="46"/>
        <v>4782721.8033425277</v>
      </c>
      <c r="B2783" s="251" t="s">
        <v>1055</v>
      </c>
      <c r="C2783" s="257" t="s">
        <v>380</v>
      </c>
      <c r="D2783" s="251" t="s">
        <v>838</v>
      </c>
      <c r="E2783" s="251" t="s">
        <v>278</v>
      </c>
      <c r="F2783" s="251" t="s">
        <v>279</v>
      </c>
      <c r="G2783" s="251">
        <v>615418</v>
      </c>
      <c r="H2783" s="251">
        <v>4742962</v>
      </c>
      <c r="I2783" s="184" t="e">
        <f>VLOOKUP(LEFT(C2783,6),#REF!,3,0)</f>
        <v>#REF!</v>
      </c>
    </row>
    <row r="2784" spans="1:9" ht="13.2" x14ac:dyDescent="0.25">
      <c r="A2784" s="176">
        <f t="shared" si="46"/>
        <v>4782721.8033425277</v>
      </c>
      <c r="B2784" s="251" t="s">
        <v>1055</v>
      </c>
      <c r="C2784" s="257" t="s">
        <v>381</v>
      </c>
      <c r="D2784" s="251" t="s">
        <v>838</v>
      </c>
      <c r="E2784" s="251" t="s">
        <v>278</v>
      </c>
      <c r="F2784" s="251" t="s">
        <v>279</v>
      </c>
      <c r="G2784" s="251">
        <v>615418</v>
      </c>
      <c r="H2784" s="251">
        <v>4742962</v>
      </c>
      <c r="I2784" s="184" t="e">
        <f>VLOOKUP(LEFT(C2784,6),#REF!,3,0)</f>
        <v>#REF!</v>
      </c>
    </row>
    <row r="2785" spans="1:9" ht="13.2" x14ac:dyDescent="0.25">
      <c r="A2785" s="176">
        <f t="shared" si="46"/>
        <v>4782721.8033425277</v>
      </c>
      <c r="B2785" s="251" t="s">
        <v>1055</v>
      </c>
      <c r="C2785" s="257" t="s">
        <v>382</v>
      </c>
      <c r="D2785" s="251" t="s">
        <v>838</v>
      </c>
      <c r="E2785" s="251" t="s">
        <v>278</v>
      </c>
      <c r="F2785" s="251" t="s">
        <v>279</v>
      </c>
      <c r="G2785" s="251">
        <v>615418</v>
      </c>
      <c r="H2785" s="251">
        <v>4742962</v>
      </c>
      <c r="I2785" s="184" t="e">
        <f>VLOOKUP(LEFT(C2785,6),#REF!,3,0)</f>
        <v>#REF!</v>
      </c>
    </row>
    <row r="2786" spans="1:9" ht="13.2" x14ac:dyDescent="0.25">
      <c r="A2786" s="176">
        <f t="shared" si="46"/>
        <v>4782721.8033425277</v>
      </c>
      <c r="B2786" s="251" t="s">
        <v>1055</v>
      </c>
      <c r="C2786" s="257" t="s">
        <v>383</v>
      </c>
      <c r="D2786" s="251" t="s">
        <v>838</v>
      </c>
      <c r="E2786" s="251" t="s">
        <v>278</v>
      </c>
      <c r="F2786" s="251" t="s">
        <v>279</v>
      </c>
      <c r="G2786" s="251">
        <v>615418</v>
      </c>
      <c r="H2786" s="251">
        <v>4742962</v>
      </c>
      <c r="I2786" s="184" t="e">
        <f>VLOOKUP(LEFT(C2786,6),#REF!,3,0)</f>
        <v>#REF!</v>
      </c>
    </row>
    <row r="2787" spans="1:9" ht="13.2" x14ac:dyDescent="0.25">
      <c r="A2787" s="176">
        <f t="shared" si="46"/>
        <v>4782721.8033425277</v>
      </c>
      <c r="B2787" s="251" t="s">
        <v>1055</v>
      </c>
      <c r="C2787" s="257" t="s">
        <v>384</v>
      </c>
      <c r="D2787" s="251" t="s">
        <v>838</v>
      </c>
      <c r="E2787" s="251" t="s">
        <v>278</v>
      </c>
      <c r="F2787" s="251" t="s">
        <v>279</v>
      </c>
      <c r="G2787" s="251">
        <v>615418</v>
      </c>
      <c r="H2787" s="251">
        <v>4742962</v>
      </c>
      <c r="I2787" s="184" t="e">
        <f>VLOOKUP(LEFT(C2787,6),#REF!,3,0)</f>
        <v>#REF!</v>
      </c>
    </row>
    <row r="2788" spans="1:9" ht="13.2" x14ac:dyDescent="0.25">
      <c r="A2788" s="176">
        <f t="shared" si="46"/>
        <v>4782721.8033425277</v>
      </c>
      <c r="B2788" s="251" t="s">
        <v>1055</v>
      </c>
      <c r="C2788" s="257" t="s">
        <v>233</v>
      </c>
      <c r="D2788" s="251" t="s">
        <v>838</v>
      </c>
      <c r="E2788" s="251" t="s">
        <v>278</v>
      </c>
      <c r="F2788" s="251" t="s">
        <v>279</v>
      </c>
      <c r="G2788" s="251">
        <v>615418</v>
      </c>
      <c r="H2788" s="251">
        <v>4742962</v>
      </c>
      <c r="I2788" s="184" t="e">
        <f>VLOOKUP(LEFT(C2788,6),#REF!,3,0)</f>
        <v>#REF!</v>
      </c>
    </row>
    <row r="2789" spans="1:9" ht="13.2" x14ac:dyDescent="0.25">
      <c r="A2789" s="176">
        <f t="shared" si="46"/>
        <v>4782721.8033425277</v>
      </c>
      <c r="B2789" s="251" t="s">
        <v>1055</v>
      </c>
      <c r="C2789" s="257" t="s">
        <v>385</v>
      </c>
      <c r="D2789" s="251" t="s">
        <v>838</v>
      </c>
      <c r="E2789" s="251" t="s">
        <v>278</v>
      </c>
      <c r="F2789" s="251" t="s">
        <v>279</v>
      </c>
      <c r="G2789" s="251">
        <v>615418</v>
      </c>
      <c r="H2789" s="251">
        <v>4742962</v>
      </c>
      <c r="I2789" s="184" t="e">
        <f>VLOOKUP(LEFT(C2789,6),#REF!,3,0)</f>
        <v>#REF!</v>
      </c>
    </row>
    <row r="2790" spans="1:9" ht="13.2" x14ac:dyDescent="0.25">
      <c r="A2790" s="176">
        <f t="shared" si="46"/>
        <v>4782721.8033425277</v>
      </c>
      <c r="B2790" s="251" t="s">
        <v>1055</v>
      </c>
      <c r="C2790" s="257" t="s">
        <v>235</v>
      </c>
      <c r="D2790" s="251" t="s">
        <v>838</v>
      </c>
      <c r="E2790" s="251" t="s">
        <v>278</v>
      </c>
      <c r="F2790" s="251" t="s">
        <v>279</v>
      </c>
      <c r="G2790" s="251">
        <v>615418</v>
      </c>
      <c r="H2790" s="251">
        <v>4742962</v>
      </c>
      <c r="I2790" s="184" t="e">
        <f>VLOOKUP(LEFT(C2790,6),#REF!,3,0)</f>
        <v>#REF!</v>
      </c>
    </row>
    <row r="2791" spans="1:9" ht="13.2" x14ac:dyDescent="0.25">
      <c r="A2791" s="176">
        <f t="shared" si="46"/>
        <v>4782721.8033425277</v>
      </c>
      <c r="B2791" s="251" t="s">
        <v>1055</v>
      </c>
      <c r="C2791" s="257" t="s">
        <v>386</v>
      </c>
      <c r="D2791" s="251" t="s">
        <v>838</v>
      </c>
      <c r="E2791" s="251" t="s">
        <v>278</v>
      </c>
      <c r="F2791" s="251" t="s">
        <v>279</v>
      </c>
      <c r="G2791" s="251">
        <v>615418</v>
      </c>
      <c r="H2791" s="251">
        <v>4742962</v>
      </c>
      <c r="I2791" s="184" t="e">
        <f>VLOOKUP(LEFT(C2791,6),#REF!,3,0)</f>
        <v>#REF!</v>
      </c>
    </row>
    <row r="2792" spans="1:9" ht="13.2" x14ac:dyDescent="0.25">
      <c r="A2792" s="176">
        <f t="shared" si="46"/>
        <v>4782721.8033425277</v>
      </c>
      <c r="B2792" s="251" t="s">
        <v>1055</v>
      </c>
      <c r="C2792" s="257" t="s">
        <v>387</v>
      </c>
      <c r="D2792" s="251" t="s">
        <v>838</v>
      </c>
      <c r="E2792" s="251" t="s">
        <v>278</v>
      </c>
      <c r="F2792" s="251" t="s">
        <v>279</v>
      </c>
      <c r="G2792" s="251">
        <v>615418</v>
      </c>
      <c r="H2792" s="251">
        <v>4742962</v>
      </c>
      <c r="I2792" s="184" t="e">
        <f>VLOOKUP(LEFT(C2792,6),#REF!,3,0)</f>
        <v>#REF!</v>
      </c>
    </row>
    <row r="2793" spans="1:9" ht="13.2" x14ac:dyDescent="0.25">
      <c r="A2793" s="176">
        <f t="shared" si="46"/>
        <v>4782721.8033425277</v>
      </c>
      <c r="B2793" s="251" t="s">
        <v>1055</v>
      </c>
      <c r="C2793" s="257" t="s">
        <v>367</v>
      </c>
      <c r="D2793" s="251" t="s">
        <v>838</v>
      </c>
      <c r="E2793" s="251" t="s">
        <v>278</v>
      </c>
      <c r="F2793" s="251" t="s">
        <v>279</v>
      </c>
      <c r="G2793" s="251">
        <v>615418</v>
      </c>
      <c r="H2793" s="251">
        <v>4742962</v>
      </c>
      <c r="I2793" s="184" t="e">
        <f>VLOOKUP(LEFT(C2793,6),#REF!,3,0)</f>
        <v>#REF!</v>
      </c>
    </row>
    <row r="2794" spans="1:9" ht="13.2" x14ac:dyDescent="0.25">
      <c r="A2794" s="176">
        <f t="shared" si="46"/>
        <v>4830379.6311678234</v>
      </c>
      <c r="B2794" s="251" t="s">
        <v>1056</v>
      </c>
      <c r="C2794" s="257" t="s">
        <v>379</v>
      </c>
      <c r="D2794" s="251" t="s">
        <v>840</v>
      </c>
      <c r="E2794" s="251" t="s">
        <v>278</v>
      </c>
      <c r="F2794" s="251" t="s">
        <v>279</v>
      </c>
      <c r="G2794" s="251">
        <v>585324</v>
      </c>
      <c r="H2794" s="251">
        <v>4794785</v>
      </c>
      <c r="I2794" s="184" t="e">
        <f>VLOOKUP(LEFT(C2794,6),#REF!,3,0)</f>
        <v>#REF!</v>
      </c>
    </row>
    <row r="2795" spans="1:9" ht="13.2" x14ac:dyDescent="0.25">
      <c r="A2795" s="176">
        <f t="shared" si="46"/>
        <v>4832880.7384078912</v>
      </c>
      <c r="B2795" s="251" t="s">
        <v>1057</v>
      </c>
      <c r="C2795" s="257" t="s">
        <v>374</v>
      </c>
      <c r="D2795" s="251" t="s">
        <v>841</v>
      </c>
      <c r="E2795" s="251" t="s">
        <v>806</v>
      </c>
      <c r="F2795" s="251" t="s">
        <v>279</v>
      </c>
      <c r="G2795" s="251">
        <v>591825</v>
      </c>
      <c r="H2795" s="251">
        <v>4796507</v>
      </c>
      <c r="I2795" s="184" t="e">
        <f>VLOOKUP(LEFT(C2795,6),#REF!,3,0)</f>
        <v>#REF!</v>
      </c>
    </row>
    <row r="2796" spans="1:9" ht="13.2" x14ac:dyDescent="0.25">
      <c r="A2796" s="176">
        <f t="shared" si="46"/>
        <v>4832880.7384078912</v>
      </c>
      <c r="B2796" s="251" t="s">
        <v>1057</v>
      </c>
      <c r="C2796" s="257" t="s">
        <v>375</v>
      </c>
      <c r="D2796" s="251" t="s">
        <v>841</v>
      </c>
      <c r="E2796" s="251" t="s">
        <v>806</v>
      </c>
      <c r="F2796" s="251" t="s">
        <v>279</v>
      </c>
      <c r="G2796" s="251">
        <v>591825</v>
      </c>
      <c r="H2796" s="251">
        <v>4796507</v>
      </c>
      <c r="I2796" s="184" t="e">
        <f>VLOOKUP(LEFT(C2796,6),#REF!,3,0)</f>
        <v>#REF!</v>
      </c>
    </row>
    <row r="2797" spans="1:9" ht="13.2" x14ac:dyDescent="0.25">
      <c r="A2797" s="176">
        <f t="shared" si="46"/>
        <v>4832880.7384078912</v>
      </c>
      <c r="B2797" s="251" t="s">
        <v>1057</v>
      </c>
      <c r="C2797" s="257" t="s">
        <v>377</v>
      </c>
      <c r="D2797" s="251" t="s">
        <v>841</v>
      </c>
      <c r="E2797" s="251" t="s">
        <v>806</v>
      </c>
      <c r="F2797" s="251" t="s">
        <v>279</v>
      </c>
      <c r="G2797" s="251">
        <v>591825</v>
      </c>
      <c r="H2797" s="251">
        <v>4796507</v>
      </c>
      <c r="I2797" s="184" t="e">
        <f>VLOOKUP(LEFT(C2797,6),#REF!,3,0)</f>
        <v>#REF!</v>
      </c>
    </row>
    <row r="2798" spans="1:9" ht="13.2" x14ac:dyDescent="0.25">
      <c r="A2798" s="176">
        <f t="shared" si="46"/>
        <v>4832880.7384078912</v>
      </c>
      <c r="B2798" s="251" t="s">
        <v>1057</v>
      </c>
      <c r="C2798" s="257" t="s">
        <v>233</v>
      </c>
      <c r="D2798" s="251" t="s">
        <v>841</v>
      </c>
      <c r="E2798" s="251" t="s">
        <v>806</v>
      </c>
      <c r="F2798" s="251" t="s">
        <v>279</v>
      </c>
      <c r="G2798" s="251">
        <v>591825</v>
      </c>
      <c r="H2798" s="251">
        <v>4796507</v>
      </c>
      <c r="I2798" s="184" t="e">
        <f>VLOOKUP(LEFT(C2798,6),#REF!,3,0)</f>
        <v>#REF!</v>
      </c>
    </row>
    <row r="2799" spans="1:9" ht="13.2" x14ac:dyDescent="0.25">
      <c r="A2799" s="176">
        <f t="shared" si="46"/>
        <v>4832880.7384078912</v>
      </c>
      <c r="B2799" s="251" t="s">
        <v>1057</v>
      </c>
      <c r="C2799" s="257" t="s">
        <v>387</v>
      </c>
      <c r="D2799" s="251" t="s">
        <v>841</v>
      </c>
      <c r="E2799" s="251" t="s">
        <v>806</v>
      </c>
      <c r="F2799" s="251" t="s">
        <v>279</v>
      </c>
      <c r="G2799" s="251">
        <v>591825</v>
      </c>
      <c r="H2799" s="251">
        <v>4796507</v>
      </c>
      <c r="I2799" s="184" t="e">
        <f>VLOOKUP(LEFT(C2799,6),#REF!,3,0)</f>
        <v>#REF!</v>
      </c>
    </row>
    <row r="2800" spans="1:9" ht="13.2" x14ac:dyDescent="0.25">
      <c r="A2800" s="176">
        <f t="shared" si="46"/>
        <v>4784427.8125451952</v>
      </c>
      <c r="B2800" s="251" t="s">
        <v>1058</v>
      </c>
      <c r="C2800" s="257" t="s">
        <v>392</v>
      </c>
      <c r="D2800" s="251" t="s">
        <v>842</v>
      </c>
      <c r="E2800" s="251" t="s">
        <v>341</v>
      </c>
      <c r="F2800" s="251" t="s">
        <v>276</v>
      </c>
      <c r="G2800" s="251">
        <v>529080</v>
      </c>
      <c r="H2800" s="251">
        <v>4755084</v>
      </c>
      <c r="I2800" s="184" t="e">
        <f>VLOOKUP(LEFT(C2800,6),#REF!,3,0)</f>
        <v>#REF!</v>
      </c>
    </row>
    <row r="2801" spans="1:9" ht="13.2" x14ac:dyDescent="0.25">
      <c r="A2801" s="176">
        <f t="shared" si="46"/>
        <v>4784427.8125451952</v>
      </c>
      <c r="B2801" s="251" t="s">
        <v>1058</v>
      </c>
      <c r="C2801" s="257" t="s">
        <v>365</v>
      </c>
      <c r="D2801" s="251" t="s">
        <v>842</v>
      </c>
      <c r="E2801" s="251" t="s">
        <v>341</v>
      </c>
      <c r="F2801" s="251" t="s">
        <v>276</v>
      </c>
      <c r="G2801" s="251">
        <v>529080</v>
      </c>
      <c r="H2801" s="251">
        <v>4755084</v>
      </c>
      <c r="I2801" s="184" t="e">
        <f>VLOOKUP(LEFT(C2801,6),#REF!,3,0)</f>
        <v>#REF!</v>
      </c>
    </row>
    <row r="2802" spans="1:9" ht="13.2" x14ac:dyDescent="0.25">
      <c r="A2802" s="176">
        <f t="shared" si="46"/>
        <v>4784427.8125451952</v>
      </c>
      <c r="B2802" s="251" t="s">
        <v>1058</v>
      </c>
      <c r="C2802" s="257" t="s">
        <v>366</v>
      </c>
      <c r="D2802" s="251" t="s">
        <v>842</v>
      </c>
      <c r="E2802" s="251" t="s">
        <v>341</v>
      </c>
      <c r="F2802" s="251" t="s">
        <v>276</v>
      </c>
      <c r="G2802" s="251">
        <v>529080</v>
      </c>
      <c r="H2802" s="251">
        <v>4755084</v>
      </c>
      <c r="I2802" s="184" t="e">
        <f>VLOOKUP(LEFT(C2802,6),#REF!,3,0)</f>
        <v>#REF!</v>
      </c>
    </row>
    <row r="2803" spans="1:9" ht="13.2" x14ac:dyDescent="0.25">
      <c r="A2803" s="176">
        <f t="shared" si="46"/>
        <v>4784427.8125451952</v>
      </c>
      <c r="B2803" s="251" t="s">
        <v>1058</v>
      </c>
      <c r="C2803" s="257" t="s">
        <v>380</v>
      </c>
      <c r="D2803" s="251" t="s">
        <v>842</v>
      </c>
      <c r="E2803" s="251" t="s">
        <v>341</v>
      </c>
      <c r="F2803" s="251" t="s">
        <v>276</v>
      </c>
      <c r="G2803" s="251">
        <v>529080</v>
      </c>
      <c r="H2803" s="251">
        <v>4755084</v>
      </c>
      <c r="I2803" s="184" t="e">
        <f>VLOOKUP(LEFT(C2803,6),#REF!,3,0)</f>
        <v>#REF!</v>
      </c>
    </row>
    <row r="2804" spans="1:9" ht="13.2" x14ac:dyDescent="0.25">
      <c r="A2804" s="176">
        <f t="shared" si="46"/>
        <v>4784427.8125451952</v>
      </c>
      <c r="B2804" s="251" t="s">
        <v>1058</v>
      </c>
      <c r="C2804" s="257" t="s">
        <v>381</v>
      </c>
      <c r="D2804" s="251" t="s">
        <v>842</v>
      </c>
      <c r="E2804" s="251" t="s">
        <v>341</v>
      </c>
      <c r="F2804" s="251" t="s">
        <v>276</v>
      </c>
      <c r="G2804" s="251">
        <v>529080</v>
      </c>
      <c r="H2804" s="251">
        <v>4755084</v>
      </c>
      <c r="I2804" s="184" t="e">
        <f>VLOOKUP(LEFT(C2804,6),#REF!,3,0)</f>
        <v>#REF!</v>
      </c>
    </row>
    <row r="2805" spans="1:9" ht="13.2" x14ac:dyDescent="0.25">
      <c r="A2805" s="176">
        <f t="shared" si="46"/>
        <v>4784427.8125451952</v>
      </c>
      <c r="B2805" s="251" t="s">
        <v>1058</v>
      </c>
      <c r="C2805" s="257" t="s">
        <v>382</v>
      </c>
      <c r="D2805" s="251" t="s">
        <v>842</v>
      </c>
      <c r="E2805" s="251" t="s">
        <v>341</v>
      </c>
      <c r="F2805" s="251" t="s">
        <v>276</v>
      </c>
      <c r="G2805" s="251">
        <v>529080</v>
      </c>
      <c r="H2805" s="251">
        <v>4755084</v>
      </c>
      <c r="I2805" s="184" t="e">
        <f>VLOOKUP(LEFT(C2805,6),#REF!,3,0)</f>
        <v>#REF!</v>
      </c>
    </row>
    <row r="2806" spans="1:9" ht="13.2" x14ac:dyDescent="0.25">
      <c r="A2806" s="176">
        <f t="shared" si="46"/>
        <v>4784427.8125451952</v>
      </c>
      <c r="B2806" s="251" t="s">
        <v>1058</v>
      </c>
      <c r="C2806" s="257" t="s">
        <v>395</v>
      </c>
      <c r="D2806" s="251" t="s">
        <v>842</v>
      </c>
      <c r="E2806" s="251" t="s">
        <v>341</v>
      </c>
      <c r="F2806" s="251" t="s">
        <v>276</v>
      </c>
      <c r="G2806" s="251">
        <v>529080</v>
      </c>
      <c r="H2806" s="251">
        <v>4755084</v>
      </c>
      <c r="I2806" s="184" t="e">
        <f>VLOOKUP(LEFT(C2806,6),#REF!,3,0)</f>
        <v>#REF!</v>
      </c>
    </row>
    <row r="2807" spans="1:9" ht="13.2" x14ac:dyDescent="0.25">
      <c r="A2807" s="176">
        <f t="shared" si="46"/>
        <v>4784350.9274851484</v>
      </c>
      <c r="B2807" s="251" t="s">
        <v>1059</v>
      </c>
      <c r="C2807" s="257" t="s">
        <v>410</v>
      </c>
      <c r="D2807" s="251" t="s">
        <v>843</v>
      </c>
      <c r="E2807" s="251" t="s">
        <v>341</v>
      </c>
      <c r="F2807" s="251" t="s">
        <v>276</v>
      </c>
      <c r="G2807" s="251">
        <v>528888</v>
      </c>
      <c r="H2807" s="251">
        <v>4755028</v>
      </c>
      <c r="I2807" s="184" t="e">
        <f>VLOOKUP(LEFT(C2807,6),#REF!,3,0)</f>
        <v>#REF!</v>
      </c>
    </row>
    <row r="2808" spans="1:9" ht="13.2" x14ac:dyDescent="0.25">
      <c r="A2808" s="176">
        <f t="shared" si="46"/>
        <v>4784350.9274851484</v>
      </c>
      <c r="B2808" s="251" t="s">
        <v>1059</v>
      </c>
      <c r="C2808" s="257" t="s">
        <v>382</v>
      </c>
      <c r="D2808" s="251" t="s">
        <v>843</v>
      </c>
      <c r="E2808" s="251" t="s">
        <v>341</v>
      </c>
      <c r="F2808" s="251" t="s">
        <v>276</v>
      </c>
      <c r="G2808" s="251">
        <v>528888</v>
      </c>
      <c r="H2808" s="251">
        <v>4755028</v>
      </c>
      <c r="I2808" s="184" t="e">
        <f>VLOOKUP(LEFT(C2808,6),#REF!,3,0)</f>
        <v>#REF!</v>
      </c>
    </row>
    <row r="2809" spans="1:9" ht="13.2" x14ac:dyDescent="0.25">
      <c r="A2809" s="176">
        <f t="shared" si="46"/>
        <v>4818845.34307421</v>
      </c>
      <c r="B2809" s="251" t="s">
        <v>1060</v>
      </c>
      <c r="C2809" s="257" t="s">
        <v>844</v>
      </c>
      <c r="D2809" s="251" t="s">
        <v>845</v>
      </c>
      <c r="E2809" s="251" t="s">
        <v>290</v>
      </c>
      <c r="F2809" s="251" t="s">
        <v>268</v>
      </c>
      <c r="G2809" s="251">
        <v>510972</v>
      </c>
      <c r="H2809" s="251">
        <v>4791678</v>
      </c>
      <c r="I2809" s="184" t="e">
        <f>VLOOKUP(LEFT(C2809,6),#REF!,3,0)</f>
        <v>#REF!</v>
      </c>
    </row>
    <row r="2810" spans="1:9" ht="13.2" x14ac:dyDescent="0.25">
      <c r="A2810" s="176">
        <f t="shared" si="46"/>
        <v>4818845.34307421</v>
      </c>
      <c r="B2810" s="251" t="s">
        <v>1060</v>
      </c>
      <c r="C2810" s="257" t="s">
        <v>410</v>
      </c>
      <c r="D2810" s="251" t="s">
        <v>845</v>
      </c>
      <c r="E2810" s="251" t="s">
        <v>290</v>
      </c>
      <c r="F2810" s="251" t="s">
        <v>268</v>
      </c>
      <c r="G2810" s="251">
        <v>510972</v>
      </c>
      <c r="H2810" s="251">
        <v>4791678</v>
      </c>
      <c r="I2810" s="184" t="e">
        <f>VLOOKUP(LEFT(C2810,6),#REF!,3,0)</f>
        <v>#REF!</v>
      </c>
    </row>
    <row r="2811" spans="1:9" ht="13.2" x14ac:dyDescent="0.25">
      <c r="A2811" s="176">
        <f t="shared" si="46"/>
        <v>4806710.4792734291</v>
      </c>
      <c r="B2811" s="251" t="s">
        <v>1061</v>
      </c>
      <c r="C2811" s="257" t="s">
        <v>584</v>
      </c>
      <c r="D2811" s="251" t="s">
        <v>846</v>
      </c>
      <c r="E2811" s="251" t="s">
        <v>798</v>
      </c>
      <c r="F2811" s="251" t="s">
        <v>279</v>
      </c>
      <c r="G2811" s="251">
        <v>545566</v>
      </c>
      <c r="H2811" s="251">
        <v>4775649</v>
      </c>
      <c r="I2811" s="184" t="e">
        <f>VLOOKUP(LEFT(C2811,6),#REF!,3,0)</f>
        <v>#REF!</v>
      </c>
    </row>
    <row r="2812" spans="1:9" ht="13.2" x14ac:dyDescent="0.25">
      <c r="A2812" s="176">
        <f t="shared" si="46"/>
        <v>4806710.4792734291</v>
      </c>
      <c r="B2812" s="251" t="s">
        <v>1061</v>
      </c>
      <c r="C2812" s="257" t="s">
        <v>586</v>
      </c>
      <c r="D2812" s="251" t="s">
        <v>846</v>
      </c>
      <c r="E2812" s="251" t="s">
        <v>798</v>
      </c>
      <c r="F2812" s="251" t="s">
        <v>279</v>
      </c>
      <c r="G2812" s="251">
        <v>545566</v>
      </c>
      <c r="H2812" s="251">
        <v>4775649</v>
      </c>
      <c r="I2812" s="184" t="e">
        <f>VLOOKUP(LEFT(C2812,6),#REF!,3,0)</f>
        <v>#REF!</v>
      </c>
    </row>
    <row r="2813" spans="1:9" ht="13.2" x14ac:dyDescent="0.25">
      <c r="A2813" s="176">
        <f t="shared" si="46"/>
        <v>4806710.4792734291</v>
      </c>
      <c r="B2813" s="251" t="s">
        <v>1061</v>
      </c>
      <c r="C2813" s="257" t="s">
        <v>847</v>
      </c>
      <c r="D2813" s="251" t="s">
        <v>846</v>
      </c>
      <c r="E2813" s="251" t="s">
        <v>798</v>
      </c>
      <c r="F2813" s="251" t="s">
        <v>279</v>
      </c>
      <c r="G2813" s="251">
        <v>545566</v>
      </c>
      <c r="H2813" s="251">
        <v>4775649</v>
      </c>
      <c r="I2813" s="184" t="e">
        <f>VLOOKUP(LEFT(C2813,6),#REF!,3,0)</f>
        <v>#REF!</v>
      </c>
    </row>
    <row r="2814" spans="1:9" ht="13.2" x14ac:dyDescent="0.25">
      <c r="A2814" s="176">
        <f t="shared" si="46"/>
        <v>4806710.4792734291</v>
      </c>
      <c r="B2814" s="251" t="s">
        <v>1061</v>
      </c>
      <c r="C2814" s="257" t="s">
        <v>844</v>
      </c>
      <c r="D2814" s="251" t="s">
        <v>846</v>
      </c>
      <c r="E2814" s="251" t="s">
        <v>798</v>
      </c>
      <c r="F2814" s="251" t="s">
        <v>279</v>
      </c>
      <c r="G2814" s="251">
        <v>545566</v>
      </c>
      <c r="H2814" s="251">
        <v>4775649</v>
      </c>
      <c r="I2814" s="184" t="e">
        <f>VLOOKUP(LEFT(C2814,6),#REF!,3,0)</f>
        <v>#REF!</v>
      </c>
    </row>
    <row r="2815" spans="1:9" ht="13.2" x14ac:dyDescent="0.25">
      <c r="A2815" s="176">
        <f t="shared" si="46"/>
        <v>4806710.4792734291</v>
      </c>
      <c r="B2815" s="251" t="s">
        <v>1061</v>
      </c>
      <c r="C2815" s="257" t="s">
        <v>382</v>
      </c>
      <c r="D2815" s="251" t="s">
        <v>846</v>
      </c>
      <c r="E2815" s="251" t="s">
        <v>798</v>
      </c>
      <c r="F2815" s="251" t="s">
        <v>279</v>
      </c>
      <c r="G2815" s="251">
        <v>545566</v>
      </c>
      <c r="H2815" s="251">
        <v>4775649</v>
      </c>
      <c r="I2815" s="184" t="e">
        <f>VLOOKUP(LEFT(C2815,6),#REF!,3,0)</f>
        <v>#REF!</v>
      </c>
    </row>
    <row r="2816" spans="1:9" ht="13.2" x14ac:dyDescent="0.25">
      <c r="A2816" s="176">
        <f t="shared" ref="A2816:A2879" si="47">SQRT((G2816-G$2)^2+(H2816-H$2)^2)</f>
        <v>4775590.9661679566</v>
      </c>
      <c r="B2816" s="251" t="s">
        <v>1062</v>
      </c>
      <c r="C2816" s="257" t="s">
        <v>369</v>
      </c>
      <c r="D2816" s="251" t="s">
        <v>848</v>
      </c>
      <c r="E2816" s="251" t="s">
        <v>275</v>
      </c>
      <c r="F2816" s="251" t="s">
        <v>268</v>
      </c>
      <c r="G2816" s="251">
        <v>528977</v>
      </c>
      <c r="H2816" s="251">
        <v>4746204</v>
      </c>
      <c r="I2816" s="184" t="e">
        <f>VLOOKUP(LEFT(C2816,6),#REF!,3,0)</f>
        <v>#REF!</v>
      </c>
    </row>
    <row r="2817" spans="1:9" ht="13.2" x14ac:dyDescent="0.25">
      <c r="A2817" s="176">
        <f t="shared" si="47"/>
        <v>4775590.9661679566</v>
      </c>
      <c r="B2817" s="251" t="s">
        <v>1062</v>
      </c>
      <c r="C2817" s="257" t="s">
        <v>371</v>
      </c>
      <c r="D2817" s="251" t="s">
        <v>848</v>
      </c>
      <c r="E2817" s="251" t="s">
        <v>275</v>
      </c>
      <c r="F2817" s="251" t="s">
        <v>268</v>
      </c>
      <c r="G2817" s="251">
        <v>528977</v>
      </c>
      <c r="H2817" s="251">
        <v>4746204</v>
      </c>
      <c r="I2817" s="184" t="e">
        <f>VLOOKUP(LEFT(C2817,6),#REF!,3,0)</f>
        <v>#REF!</v>
      </c>
    </row>
    <row r="2818" spans="1:9" ht="13.2" x14ac:dyDescent="0.25">
      <c r="A2818" s="176">
        <f t="shared" si="47"/>
        <v>4775590.9661679566</v>
      </c>
      <c r="B2818" s="251" t="s">
        <v>1062</v>
      </c>
      <c r="C2818" s="257" t="s">
        <v>372</v>
      </c>
      <c r="D2818" s="251" t="s">
        <v>848</v>
      </c>
      <c r="E2818" s="251" t="s">
        <v>275</v>
      </c>
      <c r="F2818" s="251" t="s">
        <v>268</v>
      </c>
      <c r="G2818" s="251">
        <v>528977</v>
      </c>
      <c r="H2818" s="251">
        <v>4746204</v>
      </c>
      <c r="I2818" s="184" t="e">
        <f>VLOOKUP(LEFT(C2818,6),#REF!,3,0)</f>
        <v>#REF!</v>
      </c>
    </row>
    <row r="2819" spans="1:9" ht="13.2" x14ac:dyDescent="0.25">
      <c r="A2819" s="176">
        <f t="shared" si="47"/>
        <v>4775590.9661679566</v>
      </c>
      <c r="B2819" s="251" t="s">
        <v>1062</v>
      </c>
      <c r="C2819" s="257" t="s">
        <v>373</v>
      </c>
      <c r="D2819" s="251" t="s">
        <v>848</v>
      </c>
      <c r="E2819" s="251" t="s">
        <v>275</v>
      </c>
      <c r="F2819" s="251" t="s">
        <v>268</v>
      </c>
      <c r="G2819" s="251">
        <v>528977</v>
      </c>
      <c r="H2819" s="251">
        <v>4746204</v>
      </c>
      <c r="I2819" s="184" t="e">
        <f>VLOOKUP(LEFT(C2819,6),#REF!,3,0)</f>
        <v>#REF!</v>
      </c>
    </row>
    <row r="2820" spans="1:9" ht="13.2" x14ac:dyDescent="0.25">
      <c r="A2820" s="176">
        <f t="shared" si="47"/>
        <v>4775590.9661679566</v>
      </c>
      <c r="B2820" s="251" t="s">
        <v>1062</v>
      </c>
      <c r="C2820" s="257" t="s">
        <v>374</v>
      </c>
      <c r="D2820" s="251" t="s">
        <v>848</v>
      </c>
      <c r="E2820" s="251" t="s">
        <v>275</v>
      </c>
      <c r="F2820" s="251" t="s">
        <v>268</v>
      </c>
      <c r="G2820" s="251">
        <v>528977</v>
      </c>
      <c r="H2820" s="251">
        <v>4746204</v>
      </c>
      <c r="I2820" s="184" t="e">
        <f>VLOOKUP(LEFT(C2820,6),#REF!,3,0)</f>
        <v>#REF!</v>
      </c>
    </row>
    <row r="2821" spans="1:9" ht="13.2" x14ac:dyDescent="0.25">
      <c r="A2821" s="176">
        <f t="shared" si="47"/>
        <v>4775590.9661679566</v>
      </c>
      <c r="B2821" s="251" t="s">
        <v>1062</v>
      </c>
      <c r="C2821" s="257" t="s">
        <v>375</v>
      </c>
      <c r="D2821" s="251" t="s">
        <v>848</v>
      </c>
      <c r="E2821" s="251" t="s">
        <v>275</v>
      </c>
      <c r="F2821" s="251" t="s">
        <v>268</v>
      </c>
      <c r="G2821" s="251">
        <v>528977</v>
      </c>
      <c r="H2821" s="251">
        <v>4746204</v>
      </c>
      <c r="I2821" s="184" t="e">
        <f>VLOOKUP(LEFT(C2821,6),#REF!,3,0)</f>
        <v>#REF!</v>
      </c>
    </row>
    <row r="2822" spans="1:9" ht="13.2" x14ac:dyDescent="0.25">
      <c r="A2822" s="176">
        <f t="shared" si="47"/>
        <v>4775590.9661679566</v>
      </c>
      <c r="B2822" s="251" t="s">
        <v>1062</v>
      </c>
      <c r="C2822" s="257" t="s">
        <v>218</v>
      </c>
      <c r="D2822" s="251" t="s">
        <v>848</v>
      </c>
      <c r="E2822" s="251" t="s">
        <v>275</v>
      </c>
      <c r="F2822" s="251" t="s">
        <v>268</v>
      </c>
      <c r="G2822" s="251">
        <v>528977</v>
      </c>
      <c r="H2822" s="251">
        <v>4746204</v>
      </c>
      <c r="I2822" s="184" t="e">
        <f>VLOOKUP(LEFT(C2822,6),#REF!,3,0)</f>
        <v>#REF!</v>
      </c>
    </row>
    <row r="2823" spans="1:9" ht="13.2" x14ac:dyDescent="0.25">
      <c r="A2823" s="176">
        <f t="shared" si="47"/>
        <v>4775590.9661679566</v>
      </c>
      <c r="B2823" s="251" t="s">
        <v>1062</v>
      </c>
      <c r="C2823" s="257" t="s">
        <v>379</v>
      </c>
      <c r="D2823" s="251" t="s">
        <v>848</v>
      </c>
      <c r="E2823" s="251" t="s">
        <v>275</v>
      </c>
      <c r="F2823" s="251" t="s">
        <v>268</v>
      </c>
      <c r="G2823" s="251">
        <v>528977</v>
      </c>
      <c r="H2823" s="251">
        <v>4746204</v>
      </c>
      <c r="I2823" s="184" t="e">
        <f>VLOOKUP(LEFT(C2823,6),#REF!,3,0)</f>
        <v>#REF!</v>
      </c>
    </row>
    <row r="2824" spans="1:9" ht="13.2" x14ac:dyDescent="0.25">
      <c r="A2824" s="176">
        <f t="shared" si="47"/>
        <v>4775590.9661679566</v>
      </c>
      <c r="B2824" s="251" t="s">
        <v>1062</v>
      </c>
      <c r="C2824" s="257" t="s">
        <v>382</v>
      </c>
      <c r="D2824" s="251" t="s">
        <v>848</v>
      </c>
      <c r="E2824" s="251" t="s">
        <v>275</v>
      </c>
      <c r="F2824" s="251" t="s">
        <v>268</v>
      </c>
      <c r="G2824" s="251">
        <v>528977</v>
      </c>
      <c r="H2824" s="251">
        <v>4746204</v>
      </c>
      <c r="I2824" s="184" t="e">
        <f>VLOOKUP(LEFT(C2824,6),#REF!,3,0)</f>
        <v>#REF!</v>
      </c>
    </row>
    <row r="2825" spans="1:9" ht="13.2" x14ac:dyDescent="0.25">
      <c r="A2825" s="176">
        <f t="shared" si="47"/>
        <v>4775590.9661679566</v>
      </c>
      <c r="B2825" s="251" t="s">
        <v>1062</v>
      </c>
      <c r="C2825" s="257" t="s">
        <v>233</v>
      </c>
      <c r="D2825" s="251" t="s">
        <v>848</v>
      </c>
      <c r="E2825" s="251" t="s">
        <v>275</v>
      </c>
      <c r="F2825" s="251" t="s">
        <v>268</v>
      </c>
      <c r="G2825" s="251">
        <v>528977</v>
      </c>
      <c r="H2825" s="251">
        <v>4746204</v>
      </c>
      <c r="I2825" s="184" t="e">
        <f>VLOOKUP(LEFT(C2825,6),#REF!,3,0)</f>
        <v>#REF!</v>
      </c>
    </row>
    <row r="2826" spans="1:9" ht="13.2" x14ac:dyDescent="0.25">
      <c r="A2826" s="176">
        <f t="shared" si="47"/>
        <v>4775590.9661679566</v>
      </c>
      <c r="B2826" s="251" t="s">
        <v>1062</v>
      </c>
      <c r="C2826" s="257" t="s">
        <v>387</v>
      </c>
      <c r="D2826" s="251" t="s">
        <v>848</v>
      </c>
      <c r="E2826" s="251" t="s">
        <v>275</v>
      </c>
      <c r="F2826" s="251" t="s">
        <v>268</v>
      </c>
      <c r="G2826" s="251">
        <v>528977</v>
      </c>
      <c r="H2826" s="251">
        <v>4746204</v>
      </c>
      <c r="I2826" s="184" t="e">
        <f>VLOOKUP(LEFT(C2826,6),#REF!,3,0)</f>
        <v>#REF!</v>
      </c>
    </row>
    <row r="2827" spans="1:9" ht="13.2" x14ac:dyDescent="0.25">
      <c r="A2827" s="176">
        <f t="shared" si="47"/>
        <v>4831633.3511788743</v>
      </c>
      <c r="B2827" s="251" t="s">
        <v>1063</v>
      </c>
      <c r="C2827" s="257" t="s">
        <v>369</v>
      </c>
      <c r="D2827" s="251" t="s">
        <v>849</v>
      </c>
      <c r="E2827" s="251" t="s">
        <v>278</v>
      </c>
      <c r="F2827" s="251" t="s">
        <v>279</v>
      </c>
      <c r="G2827" s="251">
        <v>582268</v>
      </c>
      <c r="H2827" s="251">
        <v>4796420</v>
      </c>
      <c r="I2827" s="184" t="e">
        <f>VLOOKUP(LEFT(C2827,6),#REF!,3,0)</f>
        <v>#REF!</v>
      </c>
    </row>
    <row r="2828" spans="1:9" ht="13.2" x14ac:dyDescent="0.25">
      <c r="A2828" s="176">
        <f t="shared" si="47"/>
        <v>4831633.3511788743</v>
      </c>
      <c r="B2828" s="251" t="s">
        <v>1063</v>
      </c>
      <c r="C2828" s="257" t="s">
        <v>372</v>
      </c>
      <c r="D2828" s="251" t="s">
        <v>849</v>
      </c>
      <c r="E2828" s="251" t="s">
        <v>278</v>
      </c>
      <c r="F2828" s="251" t="s">
        <v>279</v>
      </c>
      <c r="G2828" s="251">
        <v>582268</v>
      </c>
      <c r="H2828" s="251">
        <v>4796420</v>
      </c>
      <c r="I2828" s="184" t="e">
        <f>VLOOKUP(LEFT(C2828,6),#REF!,3,0)</f>
        <v>#REF!</v>
      </c>
    </row>
    <row r="2829" spans="1:9" ht="13.2" x14ac:dyDescent="0.25">
      <c r="A2829" s="176">
        <f t="shared" si="47"/>
        <v>4831633.3511788743</v>
      </c>
      <c r="B2829" s="251" t="s">
        <v>1063</v>
      </c>
      <c r="C2829" s="257" t="s">
        <v>373</v>
      </c>
      <c r="D2829" s="251" t="s">
        <v>849</v>
      </c>
      <c r="E2829" s="251" t="s">
        <v>278</v>
      </c>
      <c r="F2829" s="251" t="s">
        <v>279</v>
      </c>
      <c r="G2829" s="251">
        <v>582268</v>
      </c>
      <c r="H2829" s="251">
        <v>4796420</v>
      </c>
      <c r="I2829" s="184" t="e">
        <f>VLOOKUP(LEFT(C2829,6),#REF!,3,0)</f>
        <v>#REF!</v>
      </c>
    </row>
    <row r="2830" spans="1:9" ht="13.2" x14ac:dyDescent="0.25">
      <c r="A2830" s="176">
        <f t="shared" si="47"/>
        <v>4831633.3511788743</v>
      </c>
      <c r="B2830" s="251" t="s">
        <v>1063</v>
      </c>
      <c r="C2830" s="257" t="s">
        <v>374</v>
      </c>
      <c r="D2830" s="251" t="s">
        <v>849</v>
      </c>
      <c r="E2830" s="251" t="s">
        <v>278</v>
      </c>
      <c r="F2830" s="251" t="s">
        <v>279</v>
      </c>
      <c r="G2830" s="251">
        <v>582268</v>
      </c>
      <c r="H2830" s="251">
        <v>4796420</v>
      </c>
      <c r="I2830" s="184" t="e">
        <f>VLOOKUP(LEFT(C2830,6),#REF!,3,0)</f>
        <v>#REF!</v>
      </c>
    </row>
    <row r="2831" spans="1:9" ht="13.2" x14ac:dyDescent="0.25">
      <c r="A2831" s="176">
        <f t="shared" si="47"/>
        <v>4831633.3511788743</v>
      </c>
      <c r="B2831" s="251" t="s">
        <v>1063</v>
      </c>
      <c r="C2831" s="257" t="s">
        <v>375</v>
      </c>
      <c r="D2831" s="251" t="s">
        <v>849</v>
      </c>
      <c r="E2831" s="251" t="s">
        <v>278</v>
      </c>
      <c r="F2831" s="251" t="s">
        <v>279</v>
      </c>
      <c r="G2831" s="251">
        <v>582268</v>
      </c>
      <c r="H2831" s="251">
        <v>4796420</v>
      </c>
      <c r="I2831" s="184" t="e">
        <f>VLOOKUP(LEFT(C2831,6),#REF!,3,0)</f>
        <v>#REF!</v>
      </c>
    </row>
    <row r="2832" spans="1:9" ht="13.2" x14ac:dyDescent="0.25">
      <c r="A2832" s="176">
        <f t="shared" si="47"/>
        <v>4831633.3511788743</v>
      </c>
      <c r="B2832" s="251" t="s">
        <v>1063</v>
      </c>
      <c r="C2832" s="257" t="s">
        <v>377</v>
      </c>
      <c r="D2832" s="251" t="s">
        <v>849</v>
      </c>
      <c r="E2832" s="251" t="s">
        <v>278</v>
      </c>
      <c r="F2832" s="251" t="s">
        <v>279</v>
      </c>
      <c r="G2832" s="251">
        <v>582268</v>
      </c>
      <c r="H2832" s="251">
        <v>4796420</v>
      </c>
      <c r="I2832" s="184" t="e">
        <f>VLOOKUP(LEFT(C2832,6),#REF!,3,0)</f>
        <v>#REF!</v>
      </c>
    </row>
    <row r="2833" spans="1:9" ht="13.2" x14ac:dyDescent="0.25">
      <c r="A2833" s="176">
        <f t="shared" si="47"/>
        <v>4831633.3511788743</v>
      </c>
      <c r="B2833" s="251" t="s">
        <v>1063</v>
      </c>
      <c r="C2833" s="257" t="s">
        <v>218</v>
      </c>
      <c r="D2833" s="251" t="s">
        <v>849</v>
      </c>
      <c r="E2833" s="251" t="s">
        <v>278</v>
      </c>
      <c r="F2833" s="251" t="s">
        <v>279</v>
      </c>
      <c r="G2833" s="251">
        <v>582268</v>
      </c>
      <c r="H2833" s="251">
        <v>4796420</v>
      </c>
      <c r="I2833" s="184" t="e">
        <f>VLOOKUP(LEFT(C2833,6),#REF!,3,0)</f>
        <v>#REF!</v>
      </c>
    </row>
    <row r="2834" spans="1:9" ht="13.2" x14ac:dyDescent="0.25">
      <c r="A2834" s="176">
        <f t="shared" si="47"/>
        <v>4831633.3511788743</v>
      </c>
      <c r="B2834" s="251" t="s">
        <v>1063</v>
      </c>
      <c r="C2834" s="257" t="s">
        <v>379</v>
      </c>
      <c r="D2834" s="251" t="s">
        <v>849</v>
      </c>
      <c r="E2834" s="251" t="s">
        <v>278</v>
      </c>
      <c r="F2834" s="251" t="s">
        <v>279</v>
      </c>
      <c r="G2834" s="251">
        <v>582268</v>
      </c>
      <c r="H2834" s="251">
        <v>4796420</v>
      </c>
      <c r="I2834" s="184" t="e">
        <f>VLOOKUP(LEFT(C2834,6),#REF!,3,0)</f>
        <v>#REF!</v>
      </c>
    </row>
    <row r="2835" spans="1:9" ht="13.2" x14ac:dyDescent="0.25">
      <c r="A2835" s="176">
        <f t="shared" si="47"/>
        <v>4831633.3511788743</v>
      </c>
      <c r="B2835" s="251" t="s">
        <v>1063</v>
      </c>
      <c r="C2835" s="257" t="s">
        <v>382</v>
      </c>
      <c r="D2835" s="251" t="s">
        <v>849</v>
      </c>
      <c r="E2835" s="251" t="s">
        <v>278</v>
      </c>
      <c r="F2835" s="251" t="s">
        <v>279</v>
      </c>
      <c r="G2835" s="251">
        <v>582268</v>
      </c>
      <c r="H2835" s="251">
        <v>4796420</v>
      </c>
      <c r="I2835" s="184" t="e">
        <f>VLOOKUP(LEFT(C2835,6),#REF!,3,0)</f>
        <v>#REF!</v>
      </c>
    </row>
    <row r="2836" spans="1:9" ht="13.2" x14ac:dyDescent="0.25">
      <c r="A2836" s="176">
        <f t="shared" si="47"/>
        <v>4831633.3511788743</v>
      </c>
      <c r="B2836" s="251" t="s">
        <v>1063</v>
      </c>
      <c r="C2836" s="257" t="s">
        <v>233</v>
      </c>
      <c r="D2836" s="251" t="s">
        <v>849</v>
      </c>
      <c r="E2836" s="251" t="s">
        <v>278</v>
      </c>
      <c r="F2836" s="251" t="s">
        <v>279</v>
      </c>
      <c r="G2836" s="251">
        <v>582268</v>
      </c>
      <c r="H2836" s="251">
        <v>4796420</v>
      </c>
      <c r="I2836" s="184" t="e">
        <f>VLOOKUP(LEFT(C2836,6),#REF!,3,0)</f>
        <v>#REF!</v>
      </c>
    </row>
    <row r="2837" spans="1:9" ht="13.2" x14ac:dyDescent="0.25">
      <c r="A2837" s="176">
        <f t="shared" si="47"/>
        <v>4831633.3511788743</v>
      </c>
      <c r="B2837" s="251" t="s">
        <v>1063</v>
      </c>
      <c r="C2837" s="257" t="s">
        <v>387</v>
      </c>
      <c r="D2837" s="251" t="s">
        <v>849</v>
      </c>
      <c r="E2837" s="251" t="s">
        <v>278</v>
      </c>
      <c r="F2837" s="251" t="s">
        <v>279</v>
      </c>
      <c r="G2837" s="251">
        <v>582268</v>
      </c>
      <c r="H2837" s="251">
        <v>4796420</v>
      </c>
      <c r="I2837" s="184" t="e">
        <f>VLOOKUP(LEFT(C2837,6),#REF!,3,0)</f>
        <v>#REF!</v>
      </c>
    </row>
    <row r="2838" spans="1:9" ht="13.2" x14ac:dyDescent="0.25">
      <c r="A2838" s="176">
        <f t="shared" si="47"/>
        <v>4822761.3228211906</v>
      </c>
      <c r="B2838" s="243" t="s">
        <v>1186</v>
      </c>
      <c r="C2838" s="253" t="s">
        <v>263</v>
      </c>
      <c r="D2838" s="243" t="s">
        <v>1187</v>
      </c>
      <c r="E2838" s="243" t="s">
        <v>796</v>
      </c>
      <c r="F2838" s="243" t="s">
        <v>279</v>
      </c>
      <c r="G2838" s="243">
        <v>553880</v>
      </c>
      <c r="H2838" s="243">
        <v>4790850</v>
      </c>
      <c r="I2838" s="184" t="e">
        <f>VLOOKUP(LEFT(C2838,6),#REF!,3,0)</f>
        <v>#REF!</v>
      </c>
    </row>
    <row r="2839" spans="1:9" ht="13.2" x14ac:dyDescent="0.25">
      <c r="A2839" s="176">
        <f t="shared" si="47"/>
        <v>4822761.3228211906</v>
      </c>
      <c r="B2839" s="243" t="s">
        <v>1186</v>
      </c>
      <c r="C2839" s="253" t="s">
        <v>246</v>
      </c>
      <c r="D2839" s="243" t="s">
        <v>1187</v>
      </c>
      <c r="E2839" s="243" t="s">
        <v>796</v>
      </c>
      <c r="F2839" s="243" t="s">
        <v>279</v>
      </c>
      <c r="G2839" s="243">
        <v>553880</v>
      </c>
      <c r="H2839" s="243">
        <v>4790850</v>
      </c>
      <c r="I2839" s="184" t="e">
        <f>VLOOKUP(LEFT(C2839,6),#REF!,3,0)</f>
        <v>#REF!</v>
      </c>
    </row>
    <row r="2840" spans="1:9" ht="13.2" x14ac:dyDescent="0.25">
      <c r="A2840" s="176">
        <f t="shared" si="47"/>
        <v>4822761.3228211906</v>
      </c>
      <c r="B2840" s="243" t="s">
        <v>1186</v>
      </c>
      <c r="C2840" s="253" t="s">
        <v>271</v>
      </c>
      <c r="D2840" s="243" t="s">
        <v>1187</v>
      </c>
      <c r="E2840" s="243" t="s">
        <v>796</v>
      </c>
      <c r="F2840" s="243" t="s">
        <v>279</v>
      </c>
      <c r="G2840" s="243">
        <v>553880</v>
      </c>
      <c r="H2840" s="243">
        <v>4790850</v>
      </c>
      <c r="I2840" s="184" t="e">
        <f>VLOOKUP(LEFT(C2840,6),#REF!,3,0)</f>
        <v>#REF!</v>
      </c>
    </row>
    <row r="2841" spans="1:9" ht="13.2" x14ac:dyDescent="0.25">
      <c r="A2841" s="176">
        <f t="shared" si="47"/>
        <v>4822761.3228211906</v>
      </c>
      <c r="B2841" s="243" t="s">
        <v>1186</v>
      </c>
      <c r="C2841" s="253" t="s">
        <v>286</v>
      </c>
      <c r="D2841" s="243" t="s">
        <v>1187</v>
      </c>
      <c r="E2841" s="243" t="s">
        <v>796</v>
      </c>
      <c r="F2841" s="243" t="s">
        <v>279</v>
      </c>
      <c r="G2841" s="243">
        <v>553880</v>
      </c>
      <c r="H2841" s="243">
        <v>4790850</v>
      </c>
      <c r="I2841" s="184" t="e">
        <f>VLOOKUP(LEFT(C2841,6),#REF!,3,0)</f>
        <v>#REF!</v>
      </c>
    </row>
    <row r="2842" spans="1:9" ht="13.2" x14ac:dyDescent="0.25">
      <c r="A2842" s="176">
        <f t="shared" si="47"/>
        <v>4822761.3228211906</v>
      </c>
      <c r="B2842" s="243" t="s">
        <v>1186</v>
      </c>
      <c r="C2842" s="253" t="s">
        <v>243</v>
      </c>
      <c r="D2842" s="243" t="s">
        <v>1187</v>
      </c>
      <c r="E2842" s="243" t="s">
        <v>796</v>
      </c>
      <c r="F2842" s="243" t="s">
        <v>279</v>
      </c>
      <c r="G2842" s="243">
        <v>553880</v>
      </c>
      <c r="H2842" s="243">
        <v>4790850</v>
      </c>
      <c r="I2842" s="184" t="e">
        <f>VLOOKUP(LEFT(C2842,6),#REF!,3,0)</f>
        <v>#REF!</v>
      </c>
    </row>
    <row r="2843" spans="1:9" ht="13.2" x14ac:dyDescent="0.25">
      <c r="A2843" s="176">
        <f t="shared" si="47"/>
        <v>4822761.3228211906</v>
      </c>
      <c r="B2843" s="243" t="s">
        <v>1186</v>
      </c>
      <c r="C2843" s="253" t="s">
        <v>259</v>
      </c>
      <c r="D2843" s="243" t="s">
        <v>1187</v>
      </c>
      <c r="E2843" s="243" t="s">
        <v>796</v>
      </c>
      <c r="F2843" s="243" t="s">
        <v>279</v>
      </c>
      <c r="G2843" s="243">
        <v>553880</v>
      </c>
      <c r="H2843" s="243">
        <v>4790850</v>
      </c>
      <c r="I2843" s="184" t="e">
        <f>VLOOKUP(LEFT(C2843,6),#REF!,3,0)</f>
        <v>#REF!</v>
      </c>
    </row>
    <row r="2844" spans="1:9" ht="13.2" x14ac:dyDescent="0.25">
      <c r="A2844" s="176">
        <f t="shared" si="47"/>
        <v>4822761.3228211906</v>
      </c>
      <c r="B2844" s="243" t="s">
        <v>1186</v>
      </c>
      <c r="C2844" s="253" t="s">
        <v>251</v>
      </c>
      <c r="D2844" s="243" t="s">
        <v>1187</v>
      </c>
      <c r="E2844" s="243" t="s">
        <v>796</v>
      </c>
      <c r="F2844" s="243" t="s">
        <v>279</v>
      </c>
      <c r="G2844" s="243">
        <v>553880</v>
      </c>
      <c r="H2844" s="243">
        <v>4790850</v>
      </c>
      <c r="I2844" s="184" t="e">
        <f>VLOOKUP(LEFT(C2844,6),#REF!,3,0)</f>
        <v>#REF!</v>
      </c>
    </row>
    <row r="2845" spans="1:9" ht="13.2" x14ac:dyDescent="0.25">
      <c r="A2845" s="176">
        <f t="shared" si="47"/>
        <v>4822761.3228211906</v>
      </c>
      <c r="B2845" s="243" t="s">
        <v>1186</v>
      </c>
      <c r="C2845" s="253" t="s">
        <v>244</v>
      </c>
      <c r="D2845" s="243" t="s">
        <v>1187</v>
      </c>
      <c r="E2845" s="243" t="s">
        <v>796</v>
      </c>
      <c r="F2845" s="243" t="s">
        <v>279</v>
      </c>
      <c r="G2845" s="243">
        <v>553880</v>
      </c>
      <c r="H2845" s="243">
        <v>4790850</v>
      </c>
      <c r="I2845" s="184" t="e">
        <f>VLOOKUP(LEFT(C2845,6),#REF!,3,0)</f>
        <v>#REF!</v>
      </c>
    </row>
    <row r="2846" spans="1:9" ht="13.2" x14ac:dyDescent="0.25">
      <c r="A2846" s="176">
        <f t="shared" si="47"/>
        <v>4822761.3228211906</v>
      </c>
      <c r="B2846" s="243" t="s">
        <v>1186</v>
      </c>
      <c r="C2846" s="253" t="s">
        <v>248</v>
      </c>
      <c r="D2846" s="243" t="s">
        <v>1187</v>
      </c>
      <c r="E2846" s="243" t="s">
        <v>796</v>
      </c>
      <c r="F2846" s="243" t="s">
        <v>279</v>
      </c>
      <c r="G2846" s="243">
        <v>553880</v>
      </c>
      <c r="H2846" s="243">
        <v>4790850</v>
      </c>
      <c r="I2846" s="184" t="e">
        <f>VLOOKUP(LEFT(C2846,6),#REF!,3,0)</f>
        <v>#REF!</v>
      </c>
    </row>
    <row r="2847" spans="1:9" ht="13.2" x14ac:dyDescent="0.25">
      <c r="A2847" s="176">
        <f t="shared" si="47"/>
        <v>4822761.3228211906</v>
      </c>
      <c r="B2847" s="243" t="s">
        <v>1186</v>
      </c>
      <c r="C2847" s="253" t="s">
        <v>245</v>
      </c>
      <c r="D2847" s="243" t="s">
        <v>1187</v>
      </c>
      <c r="E2847" s="243" t="s">
        <v>796</v>
      </c>
      <c r="F2847" s="243" t="s">
        <v>279</v>
      </c>
      <c r="G2847" s="243">
        <v>553880</v>
      </c>
      <c r="H2847" s="243">
        <v>4790850</v>
      </c>
      <c r="I2847" s="184" t="e">
        <f>VLOOKUP(LEFT(C2847,6),#REF!,3,0)</f>
        <v>#REF!</v>
      </c>
    </row>
    <row r="2848" spans="1:9" ht="13.2" x14ac:dyDescent="0.25">
      <c r="A2848" s="176">
        <f t="shared" si="47"/>
        <v>4822761.3228211906</v>
      </c>
      <c r="B2848" s="243" t="s">
        <v>1186</v>
      </c>
      <c r="C2848" s="253" t="s">
        <v>287</v>
      </c>
      <c r="D2848" s="243" t="s">
        <v>1187</v>
      </c>
      <c r="E2848" s="243" t="s">
        <v>796</v>
      </c>
      <c r="F2848" s="243" t="s">
        <v>279</v>
      </c>
      <c r="G2848" s="243">
        <v>553880</v>
      </c>
      <c r="H2848" s="243">
        <v>4790850</v>
      </c>
      <c r="I2848" s="184" t="e">
        <f>VLOOKUP(LEFT(C2848,6),#REF!,3,0)</f>
        <v>#REF!</v>
      </c>
    </row>
    <row r="2849" spans="1:9" ht="13.2" x14ac:dyDescent="0.25">
      <c r="A2849" s="176">
        <f t="shared" si="47"/>
        <v>4822761.3228211906</v>
      </c>
      <c r="B2849" s="243" t="s">
        <v>1186</v>
      </c>
      <c r="C2849" s="253" t="s">
        <v>288</v>
      </c>
      <c r="D2849" s="243" t="s">
        <v>1187</v>
      </c>
      <c r="E2849" s="243" t="s">
        <v>796</v>
      </c>
      <c r="F2849" s="243" t="s">
        <v>279</v>
      </c>
      <c r="G2849" s="243">
        <v>553880</v>
      </c>
      <c r="H2849" s="243">
        <v>4790850</v>
      </c>
      <c r="I2849" s="184" t="e">
        <f>VLOOKUP(LEFT(C2849,6),#REF!,3,0)</f>
        <v>#REF!</v>
      </c>
    </row>
    <row r="2850" spans="1:9" ht="13.2" x14ac:dyDescent="0.25">
      <c r="A2850" s="176">
        <f t="shared" si="47"/>
        <v>4822761.3228211906</v>
      </c>
      <c r="B2850" s="243" t="s">
        <v>1186</v>
      </c>
      <c r="C2850" s="253" t="s">
        <v>289</v>
      </c>
      <c r="D2850" s="243" t="s">
        <v>1187</v>
      </c>
      <c r="E2850" s="243" t="s">
        <v>796</v>
      </c>
      <c r="F2850" s="243" t="s">
        <v>279</v>
      </c>
      <c r="G2850" s="243">
        <v>553880</v>
      </c>
      <c r="H2850" s="243">
        <v>4790850</v>
      </c>
      <c r="I2850" s="184" t="e">
        <f>VLOOKUP(LEFT(C2850,6),#REF!,3,0)</f>
        <v>#REF!</v>
      </c>
    </row>
    <row r="2851" spans="1:9" ht="13.2" x14ac:dyDescent="0.25">
      <c r="A2851" s="176">
        <f t="shared" si="47"/>
        <v>4822761.3228211906</v>
      </c>
      <c r="B2851" s="243" t="s">
        <v>1186</v>
      </c>
      <c r="C2851" s="253" t="s">
        <v>339</v>
      </c>
      <c r="D2851" s="243" t="s">
        <v>1187</v>
      </c>
      <c r="E2851" s="243" t="s">
        <v>796</v>
      </c>
      <c r="F2851" s="243" t="s">
        <v>279</v>
      </c>
      <c r="G2851" s="243">
        <v>553880</v>
      </c>
      <c r="H2851" s="243">
        <v>4790850</v>
      </c>
      <c r="I2851" s="184" t="e">
        <f>VLOOKUP(LEFT(C2851,6),#REF!,3,0)</f>
        <v>#REF!</v>
      </c>
    </row>
    <row r="2852" spans="1:9" ht="13.2" x14ac:dyDescent="0.25">
      <c r="A2852" s="176">
        <f t="shared" si="47"/>
        <v>4822761.3228211906</v>
      </c>
      <c r="B2852" s="243" t="s">
        <v>1186</v>
      </c>
      <c r="C2852" s="260" t="s">
        <v>252</v>
      </c>
      <c r="D2852" s="243" t="s">
        <v>1187</v>
      </c>
      <c r="E2852" s="243" t="s">
        <v>796</v>
      </c>
      <c r="F2852" s="243" t="s">
        <v>279</v>
      </c>
      <c r="G2852" s="243">
        <v>553880</v>
      </c>
      <c r="H2852" s="243">
        <v>4790850</v>
      </c>
      <c r="I2852" s="184" t="e">
        <f>VLOOKUP(LEFT(C2852,6),#REF!,3,0)</f>
        <v>#REF!</v>
      </c>
    </row>
    <row r="2853" spans="1:9" ht="13.2" x14ac:dyDescent="0.25">
      <c r="A2853" s="176">
        <f t="shared" si="47"/>
        <v>4822761.3228211906</v>
      </c>
      <c r="B2853" s="243" t="s">
        <v>1186</v>
      </c>
      <c r="C2853" s="260" t="s">
        <v>265</v>
      </c>
      <c r="D2853" s="243" t="s">
        <v>1187</v>
      </c>
      <c r="E2853" s="243" t="s">
        <v>796</v>
      </c>
      <c r="F2853" s="243" t="s">
        <v>279</v>
      </c>
      <c r="G2853" s="243">
        <v>553880</v>
      </c>
      <c r="H2853" s="243">
        <v>4790850</v>
      </c>
      <c r="I2853" s="184" t="e">
        <f>VLOOKUP(LEFT(C2853,6),#REF!,3,0)</f>
        <v>#REF!</v>
      </c>
    </row>
    <row r="2854" spans="1:9" ht="13.2" x14ac:dyDescent="0.25">
      <c r="A2854" s="176">
        <f t="shared" si="47"/>
        <v>4822761.3228211906</v>
      </c>
      <c r="B2854" s="243" t="s">
        <v>1186</v>
      </c>
      <c r="C2854" s="261" t="s">
        <v>772</v>
      </c>
      <c r="D2854" s="243" t="s">
        <v>1187</v>
      </c>
      <c r="E2854" s="243" t="s">
        <v>796</v>
      </c>
      <c r="F2854" s="243" t="s">
        <v>279</v>
      </c>
      <c r="G2854" s="243">
        <v>553880</v>
      </c>
      <c r="H2854" s="243">
        <v>4790850</v>
      </c>
      <c r="I2854" s="184" t="e">
        <f>VLOOKUP(LEFT(C2854,6),#REF!,3,0)</f>
        <v>#REF!</v>
      </c>
    </row>
    <row r="2855" spans="1:9" ht="13.2" x14ac:dyDescent="0.25">
      <c r="A2855" s="176">
        <f t="shared" si="47"/>
        <v>4822761.3228211906</v>
      </c>
      <c r="B2855" s="243" t="s">
        <v>1186</v>
      </c>
      <c r="C2855" s="262" t="s">
        <v>241</v>
      </c>
      <c r="D2855" s="243" t="s">
        <v>1187</v>
      </c>
      <c r="E2855" s="243" t="s">
        <v>796</v>
      </c>
      <c r="F2855" s="243" t="s">
        <v>279</v>
      </c>
      <c r="G2855" s="243">
        <v>553880</v>
      </c>
      <c r="H2855" s="243">
        <v>4790850</v>
      </c>
      <c r="I2855" s="184" t="e">
        <f>VLOOKUP(LEFT(C2855,6),#REF!,3,0)</f>
        <v>#REF!</v>
      </c>
    </row>
    <row r="2856" spans="1:9" ht="13.2" x14ac:dyDescent="0.25">
      <c r="A2856" s="176">
        <f t="shared" si="47"/>
        <v>4822761.3228211906</v>
      </c>
      <c r="B2856" s="243" t="s">
        <v>1186</v>
      </c>
      <c r="C2856" s="262" t="s">
        <v>242</v>
      </c>
      <c r="D2856" s="243" t="s">
        <v>1187</v>
      </c>
      <c r="E2856" s="243" t="s">
        <v>796</v>
      </c>
      <c r="F2856" s="243" t="s">
        <v>279</v>
      </c>
      <c r="G2856" s="243">
        <v>553880</v>
      </c>
      <c r="H2856" s="243">
        <v>4790850</v>
      </c>
      <c r="I2856" s="184" t="e">
        <f>VLOOKUP(LEFT(C2856,6),#REF!,3,0)</f>
        <v>#REF!</v>
      </c>
    </row>
    <row r="2857" spans="1:9" ht="13.2" x14ac:dyDescent="0.25">
      <c r="A2857" s="176">
        <f t="shared" si="47"/>
        <v>4822761.3228211906</v>
      </c>
      <c r="B2857" s="243" t="s">
        <v>1186</v>
      </c>
      <c r="C2857" s="262" t="s">
        <v>247</v>
      </c>
      <c r="D2857" s="243" t="s">
        <v>1187</v>
      </c>
      <c r="E2857" s="243" t="s">
        <v>796</v>
      </c>
      <c r="F2857" s="243" t="s">
        <v>279</v>
      </c>
      <c r="G2857" s="243">
        <v>553880</v>
      </c>
      <c r="H2857" s="243">
        <v>4790850</v>
      </c>
      <c r="I2857" s="184" t="e">
        <f>VLOOKUP(LEFT(C2857,6),#REF!,3,0)</f>
        <v>#REF!</v>
      </c>
    </row>
    <row r="2858" spans="1:9" ht="13.2" x14ac:dyDescent="0.25">
      <c r="A2858" s="176">
        <f t="shared" si="47"/>
        <v>4822761.3228211906</v>
      </c>
      <c r="B2858" s="243" t="s">
        <v>1186</v>
      </c>
      <c r="C2858" s="262" t="s">
        <v>249</v>
      </c>
      <c r="D2858" s="243" t="s">
        <v>1187</v>
      </c>
      <c r="E2858" s="243" t="s">
        <v>796</v>
      </c>
      <c r="F2858" s="243" t="s">
        <v>279</v>
      </c>
      <c r="G2858" s="243">
        <v>553880</v>
      </c>
      <c r="H2858" s="243">
        <v>4790850</v>
      </c>
      <c r="I2858" s="184" t="e">
        <f>VLOOKUP(LEFT(C2858,6),#REF!,3,0)</f>
        <v>#REF!</v>
      </c>
    </row>
    <row r="2859" spans="1:9" ht="13.2" x14ac:dyDescent="0.25">
      <c r="A2859" s="176">
        <f t="shared" si="47"/>
        <v>4822761.3228211906</v>
      </c>
      <c r="B2859" s="243" t="s">
        <v>1186</v>
      </c>
      <c r="C2859" s="262" t="s">
        <v>250</v>
      </c>
      <c r="D2859" s="243" t="s">
        <v>1187</v>
      </c>
      <c r="E2859" s="243" t="s">
        <v>796</v>
      </c>
      <c r="F2859" s="243" t="s">
        <v>279</v>
      </c>
      <c r="G2859" s="243">
        <v>553880</v>
      </c>
      <c r="H2859" s="243">
        <v>4790850</v>
      </c>
      <c r="I2859" s="184" t="e">
        <f>VLOOKUP(LEFT(C2859,6),#REF!,3,0)</f>
        <v>#REF!</v>
      </c>
    </row>
    <row r="2860" spans="1:9" ht="13.2" x14ac:dyDescent="0.25">
      <c r="A2860" s="176">
        <f t="shared" si="47"/>
        <v>4822761.3228211906</v>
      </c>
      <c r="B2860" s="243" t="s">
        <v>1186</v>
      </c>
      <c r="C2860" s="262" t="s">
        <v>253</v>
      </c>
      <c r="D2860" s="243" t="s">
        <v>1187</v>
      </c>
      <c r="E2860" s="243" t="s">
        <v>796</v>
      </c>
      <c r="F2860" s="243" t="s">
        <v>279</v>
      </c>
      <c r="G2860" s="243">
        <v>553880</v>
      </c>
      <c r="H2860" s="243">
        <v>4790850</v>
      </c>
      <c r="I2860" s="184" t="e">
        <f>VLOOKUP(LEFT(C2860,6),#REF!,3,0)</f>
        <v>#REF!</v>
      </c>
    </row>
    <row r="2861" spans="1:9" ht="13.2" x14ac:dyDescent="0.25">
      <c r="A2861" s="176">
        <f t="shared" si="47"/>
        <v>4822761.3228211906</v>
      </c>
      <c r="B2861" s="243" t="s">
        <v>1186</v>
      </c>
      <c r="C2861" s="262" t="s">
        <v>254</v>
      </c>
      <c r="D2861" s="243" t="s">
        <v>1187</v>
      </c>
      <c r="E2861" s="243" t="s">
        <v>796</v>
      </c>
      <c r="F2861" s="243" t="s">
        <v>279</v>
      </c>
      <c r="G2861" s="243">
        <v>553880</v>
      </c>
      <c r="H2861" s="243">
        <v>4790850</v>
      </c>
      <c r="I2861" s="184" t="e">
        <f>VLOOKUP(LEFT(C2861,6),#REF!,3,0)</f>
        <v>#REF!</v>
      </c>
    </row>
    <row r="2862" spans="1:9" ht="13.2" x14ac:dyDescent="0.25">
      <c r="A2862" s="176">
        <f t="shared" si="47"/>
        <v>4822761.3228211906</v>
      </c>
      <c r="B2862" s="243" t="s">
        <v>1186</v>
      </c>
      <c r="C2862" s="262" t="s">
        <v>255</v>
      </c>
      <c r="D2862" s="243" t="s">
        <v>1187</v>
      </c>
      <c r="E2862" s="243" t="s">
        <v>796</v>
      </c>
      <c r="F2862" s="243" t="s">
        <v>279</v>
      </c>
      <c r="G2862" s="243">
        <v>553880</v>
      </c>
      <c r="H2862" s="243">
        <v>4790850</v>
      </c>
      <c r="I2862" s="184" t="e">
        <f>VLOOKUP(LEFT(C2862,6),#REF!,3,0)</f>
        <v>#REF!</v>
      </c>
    </row>
    <row r="2863" spans="1:9" ht="13.2" x14ac:dyDescent="0.25">
      <c r="A2863" s="176">
        <f t="shared" si="47"/>
        <v>4822761.3228211906</v>
      </c>
      <c r="B2863" s="243" t="s">
        <v>1186</v>
      </c>
      <c r="C2863" s="262" t="s">
        <v>256</v>
      </c>
      <c r="D2863" s="243" t="s">
        <v>1187</v>
      </c>
      <c r="E2863" s="243" t="s">
        <v>796</v>
      </c>
      <c r="F2863" s="243" t="s">
        <v>279</v>
      </c>
      <c r="G2863" s="243">
        <v>553880</v>
      </c>
      <c r="H2863" s="243">
        <v>4790850</v>
      </c>
      <c r="I2863" s="184" t="e">
        <f>VLOOKUP(LEFT(C2863,6),#REF!,3,0)</f>
        <v>#REF!</v>
      </c>
    </row>
    <row r="2864" spans="1:9" ht="13.2" x14ac:dyDescent="0.25">
      <c r="A2864" s="176">
        <f t="shared" si="47"/>
        <v>4822761.3228211906</v>
      </c>
      <c r="B2864" s="243" t="s">
        <v>1186</v>
      </c>
      <c r="C2864" s="262" t="s">
        <v>257</v>
      </c>
      <c r="D2864" s="243" t="s">
        <v>1187</v>
      </c>
      <c r="E2864" s="243" t="s">
        <v>796</v>
      </c>
      <c r="F2864" s="243" t="s">
        <v>279</v>
      </c>
      <c r="G2864" s="243">
        <v>553880</v>
      </c>
      <c r="H2864" s="243">
        <v>4790850</v>
      </c>
      <c r="I2864" s="184" t="e">
        <f>VLOOKUP(LEFT(C2864,6),#REF!,3,0)</f>
        <v>#REF!</v>
      </c>
    </row>
    <row r="2865" spans="1:9" ht="13.2" x14ac:dyDescent="0.25">
      <c r="A2865" s="176">
        <f t="shared" si="47"/>
        <v>4822761.3228211906</v>
      </c>
      <c r="B2865" s="243" t="s">
        <v>1186</v>
      </c>
      <c r="C2865" s="262" t="s">
        <v>258</v>
      </c>
      <c r="D2865" s="243" t="s">
        <v>1187</v>
      </c>
      <c r="E2865" s="243" t="s">
        <v>796</v>
      </c>
      <c r="F2865" s="243" t="s">
        <v>279</v>
      </c>
      <c r="G2865" s="243">
        <v>553880</v>
      </c>
      <c r="H2865" s="243">
        <v>4790850</v>
      </c>
      <c r="I2865" s="184" t="e">
        <f>VLOOKUP(LEFT(C2865,6),#REF!,3,0)</f>
        <v>#REF!</v>
      </c>
    </row>
    <row r="2866" spans="1:9" ht="13.2" x14ac:dyDescent="0.25">
      <c r="A2866" s="176">
        <f t="shared" si="47"/>
        <v>4822761.3228211906</v>
      </c>
      <c r="B2866" s="243" t="s">
        <v>1186</v>
      </c>
      <c r="C2866" s="262" t="s">
        <v>261</v>
      </c>
      <c r="D2866" s="243" t="s">
        <v>1187</v>
      </c>
      <c r="E2866" s="243" t="s">
        <v>796</v>
      </c>
      <c r="F2866" s="243" t="s">
        <v>279</v>
      </c>
      <c r="G2866" s="243">
        <v>553880</v>
      </c>
      <c r="H2866" s="243">
        <v>4790850</v>
      </c>
      <c r="I2866" s="184" t="e">
        <f>VLOOKUP(LEFT(C2866,6),#REF!,3,0)</f>
        <v>#REF!</v>
      </c>
    </row>
    <row r="2867" spans="1:9" ht="13.2" x14ac:dyDescent="0.25">
      <c r="A2867" s="176">
        <f t="shared" si="47"/>
        <v>4822761.3228211906</v>
      </c>
      <c r="B2867" s="243" t="s">
        <v>1186</v>
      </c>
      <c r="C2867" s="262" t="s">
        <v>262</v>
      </c>
      <c r="D2867" s="243" t="s">
        <v>1187</v>
      </c>
      <c r="E2867" s="243" t="s">
        <v>796</v>
      </c>
      <c r="F2867" s="243" t="s">
        <v>279</v>
      </c>
      <c r="G2867" s="243">
        <v>553880</v>
      </c>
      <c r="H2867" s="243">
        <v>4790850</v>
      </c>
      <c r="I2867" s="184" t="e">
        <f>VLOOKUP(LEFT(C2867,6),#REF!,3,0)</f>
        <v>#REF!</v>
      </c>
    </row>
    <row r="2868" spans="1:9" ht="13.2" x14ac:dyDescent="0.25">
      <c r="A2868" s="176">
        <f t="shared" si="47"/>
        <v>4822761.3228211906</v>
      </c>
      <c r="B2868" s="243" t="s">
        <v>1186</v>
      </c>
      <c r="C2868" s="262" t="s">
        <v>264</v>
      </c>
      <c r="D2868" s="243" t="s">
        <v>1187</v>
      </c>
      <c r="E2868" s="243" t="s">
        <v>796</v>
      </c>
      <c r="F2868" s="243" t="s">
        <v>279</v>
      </c>
      <c r="G2868" s="243">
        <v>553880</v>
      </c>
      <c r="H2868" s="243">
        <v>4790850</v>
      </c>
      <c r="I2868" s="184" t="e">
        <f>VLOOKUP(LEFT(C2868,6),#REF!,3,0)</f>
        <v>#REF!</v>
      </c>
    </row>
    <row r="2869" spans="1:9" ht="13.2" x14ac:dyDescent="0.25">
      <c r="A2869" s="176">
        <f t="shared" si="47"/>
        <v>4822761.3228211906</v>
      </c>
      <c r="B2869" s="243" t="s">
        <v>1186</v>
      </c>
      <c r="C2869" s="262" t="s">
        <v>260</v>
      </c>
      <c r="D2869" s="243" t="s">
        <v>1187</v>
      </c>
      <c r="E2869" s="243" t="s">
        <v>796</v>
      </c>
      <c r="F2869" s="243" t="s">
        <v>279</v>
      </c>
      <c r="G2869" s="243">
        <v>553880</v>
      </c>
      <c r="H2869" s="243">
        <v>4790850</v>
      </c>
      <c r="I2869" s="184" t="e">
        <f>VLOOKUP(LEFT(C2869,6),#REF!,3,0)</f>
        <v>#REF!</v>
      </c>
    </row>
    <row r="2870" spans="1:9" ht="13.2" x14ac:dyDescent="0.25">
      <c r="A2870" s="176">
        <f t="shared" si="47"/>
        <v>4822761.3228211906</v>
      </c>
      <c r="B2870" s="243" t="s">
        <v>1186</v>
      </c>
      <c r="C2870" s="262" t="s">
        <v>229</v>
      </c>
      <c r="D2870" s="243" t="s">
        <v>1187</v>
      </c>
      <c r="E2870" s="243" t="s">
        <v>796</v>
      </c>
      <c r="F2870" s="243" t="s">
        <v>279</v>
      </c>
      <c r="G2870" s="243">
        <v>553880</v>
      </c>
      <c r="H2870" s="243">
        <v>4790850</v>
      </c>
      <c r="I2870" s="184" t="e">
        <f>VLOOKUP(LEFT(C2870,6),#REF!,3,0)</f>
        <v>#REF!</v>
      </c>
    </row>
    <row r="2871" spans="1:9" ht="13.2" x14ac:dyDescent="0.25">
      <c r="A2871" s="176">
        <f t="shared" si="47"/>
        <v>4822761.3228211906</v>
      </c>
      <c r="B2871" s="243" t="s">
        <v>1186</v>
      </c>
      <c r="C2871" s="247" t="s">
        <v>1156</v>
      </c>
      <c r="D2871" s="243" t="s">
        <v>1187</v>
      </c>
      <c r="E2871" s="243" t="s">
        <v>796</v>
      </c>
      <c r="F2871" s="243" t="s">
        <v>279</v>
      </c>
      <c r="G2871" s="243">
        <v>553880</v>
      </c>
      <c r="H2871" s="243">
        <v>4790850</v>
      </c>
      <c r="I2871" s="184" t="e">
        <f>VLOOKUP(LEFT(C2871,6),#REF!,3,0)</f>
        <v>#REF!</v>
      </c>
    </row>
    <row r="2872" spans="1:9" ht="13.2" x14ac:dyDescent="0.25">
      <c r="A2872" s="176">
        <f t="shared" si="47"/>
        <v>4822761.3228211906</v>
      </c>
      <c r="B2872" s="243" t="s">
        <v>1186</v>
      </c>
      <c r="C2872" s="247" t="s">
        <v>1157</v>
      </c>
      <c r="D2872" s="243" t="s">
        <v>1187</v>
      </c>
      <c r="E2872" s="243" t="s">
        <v>796</v>
      </c>
      <c r="F2872" s="243" t="s">
        <v>279</v>
      </c>
      <c r="G2872" s="243">
        <v>553880</v>
      </c>
      <c r="H2872" s="243">
        <v>4790850</v>
      </c>
      <c r="I2872" s="184" t="e">
        <f>VLOOKUP(LEFT(C2872,6),#REF!,3,0)</f>
        <v>#REF!</v>
      </c>
    </row>
    <row r="2873" spans="1:9" ht="13.2" x14ac:dyDescent="0.25">
      <c r="A2873" s="176">
        <f t="shared" si="47"/>
        <v>4822761.3228211906</v>
      </c>
      <c r="B2873" s="243" t="s">
        <v>1186</v>
      </c>
      <c r="C2873" s="247" t="s">
        <v>1158</v>
      </c>
      <c r="D2873" s="243" t="s">
        <v>1187</v>
      </c>
      <c r="E2873" s="243" t="s">
        <v>796</v>
      </c>
      <c r="F2873" s="243" t="s">
        <v>279</v>
      </c>
      <c r="G2873" s="243">
        <v>553880</v>
      </c>
      <c r="H2873" s="243">
        <v>4790850</v>
      </c>
      <c r="I2873" s="184" t="e">
        <f>VLOOKUP(LEFT(C2873,6),#REF!,3,0)</f>
        <v>#REF!</v>
      </c>
    </row>
    <row r="2874" spans="1:9" ht="13.2" x14ac:dyDescent="0.25">
      <c r="A2874" s="176">
        <f t="shared" si="47"/>
        <v>4822761.3228211906</v>
      </c>
      <c r="B2874" s="243" t="s">
        <v>1186</v>
      </c>
      <c r="C2874" s="247" t="s">
        <v>1159</v>
      </c>
      <c r="D2874" s="243" t="s">
        <v>1187</v>
      </c>
      <c r="E2874" s="243" t="s">
        <v>796</v>
      </c>
      <c r="F2874" s="243" t="s">
        <v>279</v>
      </c>
      <c r="G2874" s="243">
        <v>553880</v>
      </c>
      <c r="H2874" s="243">
        <v>4790850</v>
      </c>
      <c r="I2874" s="184" t="e">
        <f>VLOOKUP(LEFT(C2874,6),#REF!,3,0)</f>
        <v>#REF!</v>
      </c>
    </row>
    <row r="2875" spans="1:9" ht="13.2" x14ac:dyDescent="0.25">
      <c r="A2875" s="176">
        <f t="shared" si="47"/>
        <v>4822761.3228211906</v>
      </c>
      <c r="B2875" s="243" t="s">
        <v>1186</v>
      </c>
      <c r="C2875" s="247" t="s">
        <v>1160</v>
      </c>
      <c r="D2875" s="243" t="s">
        <v>1187</v>
      </c>
      <c r="E2875" s="243" t="s">
        <v>796</v>
      </c>
      <c r="F2875" s="243" t="s">
        <v>279</v>
      </c>
      <c r="G2875" s="243">
        <v>553880</v>
      </c>
      <c r="H2875" s="243">
        <v>4790850</v>
      </c>
      <c r="I2875" s="184" t="e">
        <f>VLOOKUP(LEFT(C2875,6),#REF!,3,0)</f>
        <v>#REF!</v>
      </c>
    </row>
    <row r="2876" spans="1:9" ht="13.2" x14ac:dyDescent="0.25">
      <c r="A2876" s="176">
        <f t="shared" si="47"/>
        <v>4822761.3228211906</v>
      </c>
      <c r="B2876" s="243" t="s">
        <v>1186</v>
      </c>
      <c r="C2876" s="247" t="s">
        <v>1161</v>
      </c>
      <c r="D2876" s="243" t="s">
        <v>1187</v>
      </c>
      <c r="E2876" s="243" t="s">
        <v>796</v>
      </c>
      <c r="F2876" s="243" t="s">
        <v>279</v>
      </c>
      <c r="G2876" s="243">
        <v>553880</v>
      </c>
      <c r="H2876" s="243">
        <v>4790850</v>
      </c>
      <c r="I2876" s="184" t="e">
        <f>VLOOKUP(LEFT(C2876,6),#REF!,3,0)</f>
        <v>#REF!</v>
      </c>
    </row>
    <row r="2877" spans="1:9" ht="13.2" x14ac:dyDescent="0.25">
      <c r="A2877" s="176">
        <f t="shared" si="47"/>
        <v>4822761.3228211906</v>
      </c>
      <c r="B2877" s="243" t="s">
        <v>1186</v>
      </c>
      <c r="C2877" s="247" t="s">
        <v>1162</v>
      </c>
      <c r="D2877" s="243" t="s">
        <v>1187</v>
      </c>
      <c r="E2877" s="243" t="s">
        <v>796</v>
      </c>
      <c r="F2877" s="243" t="s">
        <v>279</v>
      </c>
      <c r="G2877" s="243">
        <v>553880</v>
      </c>
      <c r="H2877" s="243">
        <v>4790850</v>
      </c>
      <c r="I2877" s="184" t="e">
        <f>VLOOKUP(LEFT(C2877,6),#REF!,3,0)</f>
        <v>#REF!</v>
      </c>
    </row>
    <row r="2878" spans="1:9" ht="13.2" x14ac:dyDescent="0.25">
      <c r="A2878" s="176">
        <f t="shared" si="47"/>
        <v>4822761.3228211906</v>
      </c>
      <c r="B2878" s="243" t="s">
        <v>1186</v>
      </c>
      <c r="C2878" s="247" t="s">
        <v>1163</v>
      </c>
      <c r="D2878" s="243" t="s">
        <v>1187</v>
      </c>
      <c r="E2878" s="243" t="s">
        <v>796</v>
      </c>
      <c r="F2878" s="243" t="s">
        <v>279</v>
      </c>
      <c r="G2878" s="243">
        <v>553880</v>
      </c>
      <c r="H2878" s="243">
        <v>4790850</v>
      </c>
      <c r="I2878" s="184" t="e">
        <f>VLOOKUP(LEFT(C2878,6),#REF!,3,0)</f>
        <v>#REF!</v>
      </c>
    </row>
    <row r="2879" spans="1:9" ht="13.2" x14ac:dyDescent="0.25">
      <c r="A2879" s="176">
        <f t="shared" si="47"/>
        <v>4822761.3228211906</v>
      </c>
      <c r="B2879" s="243" t="s">
        <v>1186</v>
      </c>
      <c r="C2879" s="247" t="s">
        <v>1164</v>
      </c>
      <c r="D2879" s="243" t="s">
        <v>1187</v>
      </c>
      <c r="E2879" s="243" t="s">
        <v>796</v>
      </c>
      <c r="F2879" s="243" t="s">
        <v>279</v>
      </c>
      <c r="G2879" s="243">
        <v>553880</v>
      </c>
      <c r="H2879" s="243">
        <v>4790850</v>
      </c>
      <c r="I2879" s="184" t="e">
        <f>VLOOKUP(LEFT(C2879,6),#REF!,3,0)</f>
        <v>#REF!</v>
      </c>
    </row>
    <row r="2880" spans="1:9" ht="13.2" x14ac:dyDescent="0.25">
      <c r="A2880" s="176">
        <f t="shared" ref="A2880:A2943" si="48">SQRT((G2880-G$2)^2+(H2880-H$2)^2)</f>
        <v>4822761.3228211906</v>
      </c>
      <c r="B2880" s="243" t="s">
        <v>1186</v>
      </c>
      <c r="C2880" s="248" t="s">
        <v>1165</v>
      </c>
      <c r="D2880" s="243" t="s">
        <v>1187</v>
      </c>
      <c r="E2880" s="243" t="s">
        <v>796</v>
      </c>
      <c r="F2880" s="243" t="s">
        <v>279</v>
      </c>
      <c r="G2880" s="243">
        <v>553880</v>
      </c>
      <c r="H2880" s="243">
        <v>4790850</v>
      </c>
      <c r="I2880" s="184" t="e">
        <f>VLOOKUP(LEFT(C2880,6),#REF!,3,0)</f>
        <v>#REF!</v>
      </c>
    </row>
    <row r="2881" spans="1:9" ht="13.2" x14ac:dyDescent="0.25">
      <c r="A2881" s="176">
        <f t="shared" si="48"/>
        <v>4822761.3228211906</v>
      </c>
      <c r="B2881" s="243" t="s">
        <v>1186</v>
      </c>
      <c r="C2881" s="243" t="s">
        <v>586</v>
      </c>
      <c r="D2881" s="243" t="s">
        <v>1187</v>
      </c>
      <c r="E2881" s="243" t="s">
        <v>796</v>
      </c>
      <c r="F2881" s="243" t="s">
        <v>279</v>
      </c>
      <c r="G2881" s="243">
        <v>553880</v>
      </c>
      <c r="H2881" s="243">
        <v>4790850</v>
      </c>
      <c r="I2881" s="184" t="e">
        <f>VLOOKUP(LEFT(C2881,6),#REF!,3,0)</f>
        <v>#REF!</v>
      </c>
    </row>
    <row r="2882" spans="1:9" ht="13.2" x14ac:dyDescent="0.25">
      <c r="A2882" s="176">
        <f t="shared" si="48"/>
        <v>4822761.3228211906</v>
      </c>
      <c r="B2882" s="243" t="s">
        <v>1186</v>
      </c>
      <c r="C2882" s="243" t="s">
        <v>495</v>
      </c>
      <c r="D2882" s="243" t="s">
        <v>1187</v>
      </c>
      <c r="E2882" s="243" t="s">
        <v>796</v>
      </c>
      <c r="F2882" s="243" t="s">
        <v>279</v>
      </c>
      <c r="G2882" s="243">
        <v>553880</v>
      </c>
      <c r="H2882" s="243">
        <v>4790850</v>
      </c>
      <c r="I2882" s="184" t="e">
        <f>VLOOKUP(LEFT(C2882,6),#REF!,3,0)</f>
        <v>#REF!</v>
      </c>
    </row>
    <row r="2883" spans="1:9" ht="13.2" x14ac:dyDescent="0.25">
      <c r="A2883" s="176">
        <f t="shared" si="48"/>
        <v>4822761.3228211906</v>
      </c>
      <c r="B2883" s="243" t="s">
        <v>1186</v>
      </c>
      <c r="C2883" s="243" t="s">
        <v>497</v>
      </c>
      <c r="D2883" s="243" t="s">
        <v>1187</v>
      </c>
      <c r="E2883" s="243" t="s">
        <v>796</v>
      </c>
      <c r="F2883" s="243" t="s">
        <v>279</v>
      </c>
      <c r="G2883" s="243">
        <v>553880</v>
      </c>
      <c r="H2883" s="243">
        <v>4790850</v>
      </c>
      <c r="I2883" s="184" t="e">
        <f>VLOOKUP(LEFT(C2883,6),#REF!,3,0)</f>
        <v>#REF!</v>
      </c>
    </row>
    <row r="2884" spans="1:9" ht="13.2" x14ac:dyDescent="0.25">
      <c r="A2884" s="176">
        <f t="shared" si="48"/>
        <v>4822761.3228211906</v>
      </c>
      <c r="B2884" s="243" t="s">
        <v>1186</v>
      </c>
      <c r="C2884" s="243" t="s">
        <v>499</v>
      </c>
      <c r="D2884" s="243" t="s">
        <v>1187</v>
      </c>
      <c r="E2884" s="243" t="s">
        <v>796</v>
      </c>
      <c r="F2884" s="243" t="s">
        <v>279</v>
      </c>
      <c r="G2884" s="243">
        <v>553880</v>
      </c>
      <c r="H2884" s="243">
        <v>4790850</v>
      </c>
      <c r="I2884" s="184" t="e">
        <f>VLOOKUP(LEFT(C2884,6),#REF!,3,0)</f>
        <v>#REF!</v>
      </c>
    </row>
    <row r="2885" spans="1:9" ht="13.2" x14ac:dyDescent="0.25">
      <c r="A2885" s="176">
        <f t="shared" si="48"/>
        <v>4822761.3228211906</v>
      </c>
      <c r="B2885" s="243" t="s">
        <v>1186</v>
      </c>
      <c r="C2885" s="243" t="s">
        <v>598</v>
      </c>
      <c r="D2885" s="243" t="s">
        <v>1187</v>
      </c>
      <c r="E2885" s="243" t="s">
        <v>796</v>
      </c>
      <c r="F2885" s="243" t="s">
        <v>279</v>
      </c>
      <c r="G2885" s="243">
        <v>553880</v>
      </c>
      <c r="H2885" s="243">
        <v>4790850</v>
      </c>
      <c r="I2885" s="184" t="e">
        <f>VLOOKUP(LEFT(C2885,6),#REF!,3,0)</f>
        <v>#REF!</v>
      </c>
    </row>
    <row r="2886" spans="1:9" ht="13.2" x14ac:dyDescent="0.25">
      <c r="A2886" s="176">
        <f t="shared" si="48"/>
        <v>4772481.6134690344</v>
      </c>
      <c r="B2886" s="243" t="s">
        <v>1199</v>
      </c>
      <c r="C2886" s="253" t="s">
        <v>263</v>
      </c>
      <c r="D2886" s="243" t="s">
        <v>1200</v>
      </c>
      <c r="E2886" s="243" t="s">
        <v>275</v>
      </c>
      <c r="F2886" s="243" t="s">
        <v>850</v>
      </c>
      <c r="G2886" s="243">
        <v>521530</v>
      </c>
      <c r="H2886" s="243">
        <v>4743900</v>
      </c>
      <c r="I2886" s="184" t="e">
        <f>VLOOKUP(LEFT(C2886,6),#REF!,3,0)</f>
        <v>#REF!</v>
      </c>
    </row>
    <row r="2887" spans="1:9" ht="13.2" x14ac:dyDescent="0.25">
      <c r="A2887" s="176">
        <f t="shared" si="48"/>
        <v>4772481.6134690344</v>
      </c>
      <c r="B2887" s="243" t="s">
        <v>1199</v>
      </c>
      <c r="C2887" s="253" t="s">
        <v>246</v>
      </c>
      <c r="D2887" s="243" t="s">
        <v>1200</v>
      </c>
      <c r="E2887" s="243" t="s">
        <v>275</v>
      </c>
      <c r="F2887" s="243" t="s">
        <v>850</v>
      </c>
      <c r="G2887" s="243">
        <v>521530</v>
      </c>
      <c r="H2887" s="243">
        <v>4743900</v>
      </c>
      <c r="I2887" s="184" t="e">
        <f>VLOOKUP(LEFT(C2887,6),#REF!,3,0)</f>
        <v>#REF!</v>
      </c>
    </row>
    <row r="2888" spans="1:9" ht="13.2" x14ac:dyDescent="0.25">
      <c r="A2888" s="176">
        <f t="shared" si="48"/>
        <v>4772481.6134690344</v>
      </c>
      <c r="B2888" s="243" t="s">
        <v>1199</v>
      </c>
      <c r="C2888" s="253" t="s">
        <v>271</v>
      </c>
      <c r="D2888" s="243" t="s">
        <v>1200</v>
      </c>
      <c r="E2888" s="243" t="s">
        <v>275</v>
      </c>
      <c r="F2888" s="243" t="s">
        <v>850</v>
      </c>
      <c r="G2888" s="243">
        <v>521530</v>
      </c>
      <c r="H2888" s="243">
        <v>4743900</v>
      </c>
      <c r="I2888" s="184" t="e">
        <f>VLOOKUP(LEFT(C2888,6),#REF!,3,0)</f>
        <v>#REF!</v>
      </c>
    </row>
    <row r="2889" spans="1:9" ht="13.2" x14ac:dyDescent="0.25">
      <c r="A2889" s="176">
        <f t="shared" si="48"/>
        <v>4772481.6134690344</v>
      </c>
      <c r="B2889" s="243" t="s">
        <v>1199</v>
      </c>
      <c r="C2889" s="253" t="s">
        <v>286</v>
      </c>
      <c r="D2889" s="243" t="s">
        <v>1200</v>
      </c>
      <c r="E2889" s="243" t="s">
        <v>275</v>
      </c>
      <c r="F2889" s="243" t="s">
        <v>850</v>
      </c>
      <c r="G2889" s="243">
        <v>521530</v>
      </c>
      <c r="H2889" s="243">
        <v>4743900</v>
      </c>
      <c r="I2889" s="184" t="e">
        <f>VLOOKUP(LEFT(C2889,6),#REF!,3,0)</f>
        <v>#REF!</v>
      </c>
    </row>
    <row r="2890" spans="1:9" ht="13.2" x14ac:dyDescent="0.25">
      <c r="A2890" s="176">
        <f t="shared" si="48"/>
        <v>4772481.6134690344</v>
      </c>
      <c r="B2890" s="243" t="s">
        <v>1199</v>
      </c>
      <c r="C2890" s="253" t="s">
        <v>243</v>
      </c>
      <c r="D2890" s="243" t="s">
        <v>1200</v>
      </c>
      <c r="E2890" s="243" t="s">
        <v>275</v>
      </c>
      <c r="F2890" s="243" t="s">
        <v>850</v>
      </c>
      <c r="G2890" s="243">
        <v>521530</v>
      </c>
      <c r="H2890" s="243">
        <v>4743900</v>
      </c>
      <c r="I2890" s="184" t="e">
        <f>VLOOKUP(LEFT(C2890,6),#REF!,3,0)</f>
        <v>#REF!</v>
      </c>
    </row>
    <row r="2891" spans="1:9" ht="13.2" x14ac:dyDescent="0.25">
      <c r="A2891" s="176">
        <f t="shared" si="48"/>
        <v>4772481.6134690344</v>
      </c>
      <c r="B2891" s="243" t="s">
        <v>1199</v>
      </c>
      <c r="C2891" s="253" t="s">
        <v>259</v>
      </c>
      <c r="D2891" s="243" t="s">
        <v>1200</v>
      </c>
      <c r="E2891" s="243" t="s">
        <v>275</v>
      </c>
      <c r="F2891" s="243" t="s">
        <v>850</v>
      </c>
      <c r="G2891" s="243">
        <v>521530</v>
      </c>
      <c r="H2891" s="243">
        <v>4743900</v>
      </c>
      <c r="I2891" s="184" t="e">
        <f>VLOOKUP(LEFT(C2891,6),#REF!,3,0)</f>
        <v>#REF!</v>
      </c>
    </row>
    <row r="2892" spans="1:9" ht="13.2" x14ac:dyDescent="0.25">
      <c r="A2892" s="176">
        <f t="shared" si="48"/>
        <v>4772481.6134690344</v>
      </c>
      <c r="B2892" s="243" t="s">
        <v>1199</v>
      </c>
      <c r="C2892" s="253" t="s">
        <v>251</v>
      </c>
      <c r="D2892" s="243" t="s">
        <v>1200</v>
      </c>
      <c r="E2892" s="243" t="s">
        <v>275</v>
      </c>
      <c r="F2892" s="243" t="s">
        <v>850</v>
      </c>
      <c r="G2892" s="243">
        <v>521530</v>
      </c>
      <c r="H2892" s="243">
        <v>4743900</v>
      </c>
      <c r="I2892" s="184" t="e">
        <f>VLOOKUP(LEFT(C2892,6),#REF!,3,0)</f>
        <v>#REF!</v>
      </c>
    </row>
    <row r="2893" spans="1:9" ht="13.2" x14ac:dyDescent="0.25">
      <c r="A2893" s="176">
        <f t="shared" si="48"/>
        <v>4772481.6134690344</v>
      </c>
      <c r="B2893" s="243" t="s">
        <v>1199</v>
      </c>
      <c r="C2893" s="253" t="s">
        <v>244</v>
      </c>
      <c r="D2893" s="243" t="s">
        <v>1200</v>
      </c>
      <c r="E2893" s="243" t="s">
        <v>275</v>
      </c>
      <c r="F2893" s="243" t="s">
        <v>850</v>
      </c>
      <c r="G2893" s="243">
        <v>521530</v>
      </c>
      <c r="H2893" s="243">
        <v>4743900</v>
      </c>
      <c r="I2893" s="184" t="e">
        <f>VLOOKUP(LEFT(C2893,6),#REF!,3,0)</f>
        <v>#REF!</v>
      </c>
    </row>
    <row r="2894" spans="1:9" ht="13.2" x14ac:dyDescent="0.25">
      <c r="A2894" s="176">
        <f t="shared" si="48"/>
        <v>4772481.6134690344</v>
      </c>
      <c r="B2894" s="243" t="s">
        <v>1199</v>
      </c>
      <c r="C2894" s="253" t="s">
        <v>248</v>
      </c>
      <c r="D2894" s="243" t="s">
        <v>1200</v>
      </c>
      <c r="E2894" s="243" t="s">
        <v>275</v>
      </c>
      <c r="F2894" s="243" t="s">
        <v>850</v>
      </c>
      <c r="G2894" s="243">
        <v>521530</v>
      </c>
      <c r="H2894" s="243">
        <v>4743900</v>
      </c>
      <c r="I2894" s="184" t="e">
        <f>VLOOKUP(LEFT(C2894,6),#REF!,3,0)</f>
        <v>#REF!</v>
      </c>
    </row>
    <row r="2895" spans="1:9" ht="13.2" x14ac:dyDescent="0.25">
      <c r="A2895" s="176">
        <f t="shared" si="48"/>
        <v>4772481.6134690344</v>
      </c>
      <c r="B2895" s="243" t="s">
        <v>1199</v>
      </c>
      <c r="C2895" s="253" t="s">
        <v>245</v>
      </c>
      <c r="D2895" s="243" t="s">
        <v>1200</v>
      </c>
      <c r="E2895" s="243" t="s">
        <v>275</v>
      </c>
      <c r="F2895" s="243" t="s">
        <v>850</v>
      </c>
      <c r="G2895" s="243">
        <v>521530</v>
      </c>
      <c r="H2895" s="243">
        <v>4743900</v>
      </c>
      <c r="I2895" s="184" t="e">
        <f>VLOOKUP(LEFT(C2895,6),#REF!,3,0)</f>
        <v>#REF!</v>
      </c>
    </row>
    <row r="2896" spans="1:9" ht="13.2" x14ac:dyDescent="0.25">
      <c r="A2896" s="176">
        <f t="shared" si="48"/>
        <v>4772481.6134690344</v>
      </c>
      <c r="B2896" s="243" t="s">
        <v>1199</v>
      </c>
      <c r="C2896" s="253" t="s">
        <v>287</v>
      </c>
      <c r="D2896" s="243" t="s">
        <v>1200</v>
      </c>
      <c r="E2896" s="243" t="s">
        <v>275</v>
      </c>
      <c r="F2896" s="243" t="s">
        <v>850</v>
      </c>
      <c r="G2896" s="243">
        <v>521530</v>
      </c>
      <c r="H2896" s="243">
        <v>4743900</v>
      </c>
      <c r="I2896" s="184" t="e">
        <f>VLOOKUP(LEFT(C2896,6),#REF!,3,0)</f>
        <v>#REF!</v>
      </c>
    </row>
    <row r="2897" spans="1:9" ht="13.2" x14ac:dyDescent="0.25">
      <c r="A2897" s="176">
        <f t="shared" si="48"/>
        <v>4772481.6134690344</v>
      </c>
      <c r="B2897" s="243" t="s">
        <v>1199</v>
      </c>
      <c r="C2897" s="253" t="s">
        <v>288</v>
      </c>
      <c r="D2897" s="243" t="s">
        <v>1200</v>
      </c>
      <c r="E2897" s="243" t="s">
        <v>275</v>
      </c>
      <c r="F2897" s="243" t="s">
        <v>850</v>
      </c>
      <c r="G2897" s="243">
        <v>521530</v>
      </c>
      <c r="H2897" s="243">
        <v>4743900</v>
      </c>
      <c r="I2897" s="184" t="e">
        <f>VLOOKUP(LEFT(C2897,6),#REF!,3,0)</f>
        <v>#REF!</v>
      </c>
    </row>
    <row r="2898" spans="1:9" ht="13.2" x14ac:dyDescent="0.25">
      <c r="A2898" s="176">
        <f t="shared" si="48"/>
        <v>4772481.6134690344</v>
      </c>
      <c r="B2898" s="243" t="s">
        <v>1199</v>
      </c>
      <c r="C2898" s="253" t="s">
        <v>289</v>
      </c>
      <c r="D2898" s="243" t="s">
        <v>1200</v>
      </c>
      <c r="E2898" s="243" t="s">
        <v>275</v>
      </c>
      <c r="F2898" s="243" t="s">
        <v>850</v>
      </c>
      <c r="G2898" s="243">
        <v>521530</v>
      </c>
      <c r="H2898" s="243">
        <v>4743900</v>
      </c>
      <c r="I2898" s="184" t="e">
        <f>VLOOKUP(LEFT(C2898,6),#REF!,3,0)</f>
        <v>#REF!</v>
      </c>
    </row>
    <row r="2899" spans="1:9" ht="13.2" x14ac:dyDescent="0.25">
      <c r="A2899" s="176">
        <f t="shared" si="48"/>
        <v>4772481.6134690344</v>
      </c>
      <c r="B2899" s="243" t="s">
        <v>1199</v>
      </c>
      <c r="C2899" s="253" t="s">
        <v>339</v>
      </c>
      <c r="D2899" s="243" t="s">
        <v>1200</v>
      </c>
      <c r="E2899" s="243" t="s">
        <v>275</v>
      </c>
      <c r="F2899" s="243" t="s">
        <v>850</v>
      </c>
      <c r="G2899" s="243">
        <v>521530</v>
      </c>
      <c r="H2899" s="243">
        <v>4743900</v>
      </c>
      <c r="I2899" s="184" t="e">
        <f>VLOOKUP(LEFT(C2899,6),#REF!,3,0)</f>
        <v>#REF!</v>
      </c>
    </row>
    <row r="2900" spans="1:9" ht="13.2" x14ac:dyDescent="0.25">
      <c r="A2900" s="176">
        <f t="shared" si="48"/>
        <v>4772481.6134690344</v>
      </c>
      <c r="B2900" s="243" t="s">
        <v>1199</v>
      </c>
      <c r="C2900" s="260" t="s">
        <v>252</v>
      </c>
      <c r="D2900" s="243" t="s">
        <v>1200</v>
      </c>
      <c r="E2900" s="243" t="s">
        <v>275</v>
      </c>
      <c r="F2900" s="243" t="s">
        <v>850</v>
      </c>
      <c r="G2900" s="243">
        <v>521530</v>
      </c>
      <c r="H2900" s="243">
        <v>4743900</v>
      </c>
      <c r="I2900" s="184" t="e">
        <f>VLOOKUP(LEFT(C2900,6),#REF!,3,0)</f>
        <v>#REF!</v>
      </c>
    </row>
    <row r="2901" spans="1:9" ht="13.2" x14ac:dyDescent="0.25">
      <c r="A2901" s="176">
        <f t="shared" si="48"/>
        <v>4772481.6134690344</v>
      </c>
      <c r="B2901" s="243" t="s">
        <v>1199</v>
      </c>
      <c r="C2901" s="260" t="s">
        <v>265</v>
      </c>
      <c r="D2901" s="243" t="s">
        <v>1200</v>
      </c>
      <c r="E2901" s="243" t="s">
        <v>275</v>
      </c>
      <c r="F2901" s="243" t="s">
        <v>850</v>
      </c>
      <c r="G2901" s="243">
        <v>521530</v>
      </c>
      <c r="H2901" s="243">
        <v>4743900</v>
      </c>
      <c r="I2901" s="184" t="e">
        <f>VLOOKUP(LEFT(C2901,6),#REF!,3,0)</f>
        <v>#REF!</v>
      </c>
    </row>
    <row r="2902" spans="1:9" ht="13.2" x14ac:dyDescent="0.25">
      <c r="A2902" s="176">
        <f t="shared" si="48"/>
        <v>4772481.6134690344</v>
      </c>
      <c r="B2902" s="243" t="s">
        <v>1199</v>
      </c>
      <c r="C2902" s="261" t="s">
        <v>772</v>
      </c>
      <c r="D2902" s="243" t="s">
        <v>1200</v>
      </c>
      <c r="E2902" s="243" t="s">
        <v>275</v>
      </c>
      <c r="F2902" s="243" t="s">
        <v>850</v>
      </c>
      <c r="G2902" s="243">
        <v>521530</v>
      </c>
      <c r="H2902" s="243">
        <v>4743900</v>
      </c>
      <c r="I2902" s="184" t="e">
        <f>VLOOKUP(LEFT(C2902,6),#REF!,3,0)</f>
        <v>#REF!</v>
      </c>
    </row>
    <row r="2903" spans="1:9" ht="13.2" x14ac:dyDescent="0.25">
      <c r="A2903" s="176">
        <f t="shared" si="48"/>
        <v>4772481.6134690344</v>
      </c>
      <c r="B2903" s="243" t="s">
        <v>1199</v>
      </c>
      <c r="C2903" s="262" t="s">
        <v>241</v>
      </c>
      <c r="D2903" s="243" t="s">
        <v>1200</v>
      </c>
      <c r="E2903" s="243" t="s">
        <v>275</v>
      </c>
      <c r="F2903" s="243" t="s">
        <v>850</v>
      </c>
      <c r="G2903" s="243">
        <v>521530</v>
      </c>
      <c r="H2903" s="243">
        <v>4743900</v>
      </c>
      <c r="I2903" s="184" t="e">
        <f>VLOOKUP(LEFT(C2903,6),#REF!,3,0)</f>
        <v>#REF!</v>
      </c>
    </row>
    <row r="2904" spans="1:9" ht="13.2" x14ac:dyDescent="0.25">
      <c r="A2904" s="176">
        <f t="shared" si="48"/>
        <v>4772481.6134690344</v>
      </c>
      <c r="B2904" s="243" t="s">
        <v>1199</v>
      </c>
      <c r="C2904" s="262" t="s">
        <v>242</v>
      </c>
      <c r="D2904" s="243" t="s">
        <v>1200</v>
      </c>
      <c r="E2904" s="243" t="s">
        <v>275</v>
      </c>
      <c r="F2904" s="243" t="s">
        <v>850</v>
      </c>
      <c r="G2904" s="243">
        <v>521530</v>
      </c>
      <c r="H2904" s="243">
        <v>4743900</v>
      </c>
      <c r="I2904" s="184" t="e">
        <f>VLOOKUP(LEFT(C2904,6),#REF!,3,0)</f>
        <v>#REF!</v>
      </c>
    </row>
    <row r="2905" spans="1:9" ht="13.2" x14ac:dyDescent="0.25">
      <c r="A2905" s="176">
        <f t="shared" si="48"/>
        <v>4772481.6134690344</v>
      </c>
      <c r="B2905" s="243" t="s">
        <v>1199</v>
      </c>
      <c r="C2905" s="262" t="s">
        <v>247</v>
      </c>
      <c r="D2905" s="243" t="s">
        <v>1200</v>
      </c>
      <c r="E2905" s="243" t="s">
        <v>275</v>
      </c>
      <c r="F2905" s="243" t="s">
        <v>850</v>
      </c>
      <c r="G2905" s="243">
        <v>521530</v>
      </c>
      <c r="H2905" s="243">
        <v>4743900</v>
      </c>
      <c r="I2905" s="184" t="e">
        <f>VLOOKUP(LEFT(C2905,6),#REF!,3,0)</f>
        <v>#REF!</v>
      </c>
    </row>
    <row r="2906" spans="1:9" ht="13.2" x14ac:dyDescent="0.25">
      <c r="A2906" s="176">
        <f t="shared" si="48"/>
        <v>4772481.6134690344</v>
      </c>
      <c r="B2906" s="243" t="s">
        <v>1199</v>
      </c>
      <c r="C2906" s="262" t="s">
        <v>249</v>
      </c>
      <c r="D2906" s="243" t="s">
        <v>1200</v>
      </c>
      <c r="E2906" s="243" t="s">
        <v>275</v>
      </c>
      <c r="F2906" s="243" t="s">
        <v>850</v>
      </c>
      <c r="G2906" s="243">
        <v>521530</v>
      </c>
      <c r="H2906" s="243">
        <v>4743900</v>
      </c>
      <c r="I2906" s="184" t="e">
        <f>VLOOKUP(LEFT(C2906,6),#REF!,3,0)</f>
        <v>#REF!</v>
      </c>
    </row>
    <row r="2907" spans="1:9" ht="13.2" x14ac:dyDescent="0.25">
      <c r="A2907" s="176">
        <f t="shared" si="48"/>
        <v>4772481.6134690344</v>
      </c>
      <c r="B2907" s="243" t="s">
        <v>1199</v>
      </c>
      <c r="C2907" s="262" t="s">
        <v>250</v>
      </c>
      <c r="D2907" s="243" t="s">
        <v>1200</v>
      </c>
      <c r="E2907" s="243" t="s">
        <v>275</v>
      </c>
      <c r="F2907" s="243" t="s">
        <v>850</v>
      </c>
      <c r="G2907" s="243">
        <v>521530</v>
      </c>
      <c r="H2907" s="243">
        <v>4743900</v>
      </c>
      <c r="I2907" s="184" t="e">
        <f>VLOOKUP(LEFT(C2907,6),#REF!,3,0)</f>
        <v>#REF!</v>
      </c>
    </row>
    <row r="2908" spans="1:9" ht="13.2" x14ac:dyDescent="0.25">
      <c r="A2908" s="176">
        <f t="shared" si="48"/>
        <v>4772481.6134690344</v>
      </c>
      <c r="B2908" s="243" t="s">
        <v>1199</v>
      </c>
      <c r="C2908" s="262" t="s">
        <v>253</v>
      </c>
      <c r="D2908" s="243" t="s">
        <v>1200</v>
      </c>
      <c r="E2908" s="243" t="s">
        <v>275</v>
      </c>
      <c r="F2908" s="243" t="s">
        <v>850</v>
      </c>
      <c r="G2908" s="243">
        <v>521530</v>
      </c>
      <c r="H2908" s="243">
        <v>4743900</v>
      </c>
      <c r="I2908" s="184" t="e">
        <f>VLOOKUP(LEFT(C2908,6),#REF!,3,0)</f>
        <v>#REF!</v>
      </c>
    </row>
    <row r="2909" spans="1:9" ht="13.2" x14ac:dyDescent="0.25">
      <c r="A2909" s="176">
        <f t="shared" si="48"/>
        <v>4772481.6134690344</v>
      </c>
      <c r="B2909" s="243" t="s">
        <v>1199</v>
      </c>
      <c r="C2909" s="262" t="s">
        <v>254</v>
      </c>
      <c r="D2909" s="243" t="s">
        <v>1200</v>
      </c>
      <c r="E2909" s="243" t="s">
        <v>275</v>
      </c>
      <c r="F2909" s="243" t="s">
        <v>850</v>
      </c>
      <c r="G2909" s="243">
        <v>521530</v>
      </c>
      <c r="H2909" s="243">
        <v>4743900</v>
      </c>
      <c r="I2909" s="184" t="e">
        <f>VLOOKUP(LEFT(C2909,6),#REF!,3,0)</f>
        <v>#REF!</v>
      </c>
    </row>
    <row r="2910" spans="1:9" ht="13.2" x14ac:dyDescent="0.25">
      <c r="A2910" s="176">
        <f t="shared" si="48"/>
        <v>4772481.6134690344</v>
      </c>
      <c r="B2910" s="243" t="s">
        <v>1199</v>
      </c>
      <c r="C2910" s="262" t="s">
        <v>255</v>
      </c>
      <c r="D2910" s="243" t="s">
        <v>1200</v>
      </c>
      <c r="E2910" s="243" t="s">
        <v>275</v>
      </c>
      <c r="F2910" s="243" t="s">
        <v>850</v>
      </c>
      <c r="G2910" s="243">
        <v>521530</v>
      </c>
      <c r="H2910" s="243">
        <v>4743900</v>
      </c>
      <c r="I2910" s="184" t="e">
        <f>VLOOKUP(LEFT(C2910,6),#REF!,3,0)</f>
        <v>#REF!</v>
      </c>
    </row>
    <row r="2911" spans="1:9" ht="13.2" x14ac:dyDescent="0.25">
      <c r="A2911" s="176">
        <f t="shared" si="48"/>
        <v>4772481.6134690344</v>
      </c>
      <c r="B2911" s="243" t="s">
        <v>1199</v>
      </c>
      <c r="C2911" s="262" t="s">
        <v>256</v>
      </c>
      <c r="D2911" s="243" t="s">
        <v>1200</v>
      </c>
      <c r="E2911" s="243" t="s">
        <v>275</v>
      </c>
      <c r="F2911" s="243" t="s">
        <v>850</v>
      </c>
      <c r="G2911" s="243">
        <v>521530</v>
      </c>
      <c r="H2911" s="243">
        <v>4743900</v>
      </c>
      <c r="I2911" s="184" t="e">
        <f>VLOOKUP(LEFT(C2911,6),#REF!,3,0)</f>
        <v>#REF!</v>
      </c>
    </row>
    <row r="2912" spans="1:9" ht="13.2" x14ac:dyDescent="0.25">
      <c r="A2912" s="176">
        <f t="shared" si="48"/>
        <v>4772481.6134690344</v>
      </c>
      <c r="B2912" s="243" t="s">
        <v>1199</v>
      </c>
      <c r="C2912" s="262" t="s">
        <v>257</v>
      </c>
      <c r="D2912" s="243" t="s">
        <v>1200</v>
      </c>
      <c r="E2912" s="243" t="s">
        <v>275</v>
      </c>
      <c r="F2912" s="243" t="s">
        <v>850</v>
      </c>
      <c r="G2912" s="243">
        <v>521530</v>
      </c>
      <c r="H2912" s="243">
        <v>4743900</v>
      </c>
      <c r="I2912" s="184" t="e">
        <f>VLOOKUP(LEFT(C2912,6),#REF!,3,0)</f>
        <v>#REF!</v>
      </c>
    </row>
    <row r="2913" spans="1:9" ht="13.2" x14ac:dyDescent="0.25">
      <c r="A2913" s="176">
        <f t="shared" si="48"/>
        <v>4772481.6134690344</v>
      </c>
      <c r="B2913" s="243" t="s">
        <v>1199</v>
      </c>
      <c r="C2913" s="262" t="s">
        <v>258</v>
      </c>
      <c r="D2913" s="243" t="s">
        <v>1200</v>
      </c>
      <c r="E2913" s="243" t="s">
        <v>275</v>
      </c>
      <c r="F2913" s="243" t="s">
        <v>850</v>
      </c>
      <c r="G2913" s="243">
        <v>521530</v>
      </c>
      <c r="H2913" s="243">
        <v>4743900</v>
      </c>
      <c r="I2913" s="184" t="e">
        <f>VLOOKUP(LEFT(C2913,6),#REF!,3,0)</f>
        <v>#REF!</v>
      </c>
    </row>
    <row r="2914" spans="1:9" ht="13.2" x14ac:dyDescent="0.25">
      <c r="A2914" s="176">
        <f t="shared" si="48"/>
        <v>4772481.6134690344</v>
      </c>
      <c r="B2914" s="243" t="s">
        <v>1199</v>
      </c>
      <c r="C2914" s="262" t="s">
        <v>261</v>
      </c>
      <c r="D2914" s="243" t="s">
        <v>1200</v>
      </c>
      <c r="E2914" s="243" t="s">
        <v>275</v>
      </c>
      <c r="F2914" s="243" t="s">
        <v>850</v>
      </c>
      <c r="G2914" s="243">
        <v>521530</v>
      </c>
      <c r="H2914" s="243">
        <v>4743900</v>
      </c>
      <c r="I2914" s="184" t="e">
        <f>VLOOKUP(LEFT(C2914,6),#REF!,3,0)</f>
        <v>#REF!</v>
      </c>
    </row>
    <row r="2915" spans="1:9" ht="13.2" x14ac:dyDescent="0.25">
      <c r="A2915" s="176">
        <f t="shared" si="48"/>
        <v>4772481.6134690344</v>
      </c>
      <c r="B2915" s="243" t="s">
        <v>1199</v>
      </c>
      <c r="C2915" s="262" t="s">
        <v>262</v>
      </c>
      <c r="D2915" s="243" t="s">
        <v>1200</v>
      </c>
      <c r="E2915" s="243" t="s">
        <v>275</v>
      </c>
      <c r="F2915" s="243" t="s">
        <v>850</v>
      </c>
      <c r="G2915" s="243">
        <v>521530</v>
      </c>
      <c r="H2915" s="243">
        <v>4743900</v>
      </c>
      <c r="I2915" s="184" t="e">
        <f>VLOOKUP(LEFT(C2915,6),#REF!,3,0)</f>
        <v>#REF!</v>
      </c>
    </row>
    <row r="2916" spans="1:9" ht="13.2" x14ac:dyDescent="0.25">
      <c r="A2916" s="176">
        <f t="shared" si="48"/>
        <v>4772481.6134690344</v>
      </c>
      <c r="B2916" s="243" t="s">
        <v>1199</v>
      </c>
      <c r="C2916" s="262" t="s">
        <v>264</v>
      </c>
      <c r="D2916" s="243" t="s">
        <v>1200</v>
      </c>
      <c r="E2916" s="243" t="s">
        <v>275</v>
      </c>
      <c r="F2916" s="243" t="s">
        <v>850</v>
      </c>
      <c r="G2916" s="243">
        <v>521530</v>
      </c>
      <c r="H2916" s="243">
        <v>4743900</v>
      </c>
      <c r="I2916" s="184" t="e">
        <f>VLOOKUP(LEFT(C2916,6),#REF!,3,0)</f>
        <v>#REF!</v>
      </c>
    </row>
    <row r="2917" spans="1:9" ht="13.2" x14ac:dyDescent="0.25">
      <c r="A2917" s="176">
        <f t="shared" si="48"/>
        <v>4772481.6134690344</v>
      </c>
      <c r="B2917" s="243" t="s">
        <v>1199</v>
      </c>
      <c r="C2917" s="262" t="s">
        <v>260</v>
      </c>
      <c r="D2917" s="243" t="s">
        <v>1200</v>
      </c>
      <c r="E2917" s="243" t="s">
        <v>275</v>
      </c>
      <c r="F2917" s="243" t="s">
        <v>850</v>
      </c>
      <c r="G2917" s="243">
        <v>521530</v>
      </c>
      <c r="H2917" s="243">
        <v>4743900</v>
      </c>
      <c r="I2917" s="184" t="e">
        <f>VLOOKUP(LEFT(C2917,6),#REF!,3,0)</f>
        <v>#REF!</v>
      </c>
    </row>
    <row r="2918" spans="1:9" ht="13.2" x14ac:dyDescent="0.25">
      <c r="A2918" s="176">
        <f t="shared" si="48"/>
        <v>4772481.6134690344</v>
      </c>
      <c r="B2918" s="243" t="s">
        <v>1199</v>
      </c>
      <c r="C2918" s="262" t="s">
        <v>229</v>
      </c>
      <c r="D2918" s="243" t="s">
        <v>1200</v>
      </c>
      <c r="E2918" s="243" t="s">
        <v>275</v>
      </c>
      <c r="F2918" s="243" t="s">
        <v>850</v>
      </c>
      <c r="G2918" s="243">
        <v>521530</v>
      </c>
      <c r="H2918" s="243">
        <v>4743900</v>
      </c>
      <c r="I2918" s="184" t="e">
        <f>VLOOKUP(LEFT(C2918,6),#REF!,3,0)</f>
        <v>#REF!</v>
      </c>
    </row>
    <row r="2919" spans="1:9" ht="13.2" x14ac:dyDescent="0.25">
      <c r="A2919" s="176">
        <f t="shared" si="48"/>
        <v>4772481.6134690344</v>
      </c>
      <c r="B2919" s="243" t="s">
        <v>1199</v>
      </c>
      <c r="C2919" s="247" t="s">
        <v>1156</v>
      </c>
      <c r="D2919" s="243" t="s">
        <v>1200</v>
      </c>
      <c r="E2919" s="243" t="s">
        <v>275</v>
      </c>
      <c r="F2919" s="243" t="s">
        <v>850</v>
      </c>
      <c r="G2919" s="243">
        <v>521530</v>
      </c>
      <c r="H2919" s="243">
        <v>4743900</v>
      </c>
      <c r="I2919" s="184" t="e">
        <f>VLOOKUP(LEFT(C2919,6),#REF!,3,0)</f>
        <v>#REF!</v>
      </c>
    </row>
    <row r="2920" spans="1:9" ht="13.2" x14ac:dyDescent="0.25">
      <c r="A2920" s="176">
        <f t="shared" si="48"/>
        <v>4772481.6134690344</v>
      </c>
      <c r="B2920" s="243" t="s">
        <v>1199</v>
      </c>
      <c r="C2920" s="247" t="s">
        <v>1157</v>
      </c>
      <c r="D2920" s="243" t="s">
        <v>1200</v>
      </c>
      <c r="E2920" s="243" t="s">
        <v>275</v>
      </c>
      <c r="F2920" s="243" t="s">
        <v>850</v>
      </c>
      <c r="G2920" s="243">
        <v>521530</v>
      </c>
      <c r="H2920" s="243">
        <v>4743900</v>
      </c>
      <c r="I2920" s="184" t="e">
        <f>VLOOKUP(LEFT(C2920,6),#REF!,3,0)</f>
        <v>#REF!</v>
      </c>
    </row>
    <row r="2921" spans="1:9" ht="13.2" x14ac:dyDescent="0.25">
      <c r="A2921" s="176">
        <f t="shared" si="48"/>
        <v>4772481.6134690344</v>
      </c>
      <c r="B2921" s="243" t="s">
        <v>1199</v>
      </c>
      <c r="C2921" s="247" t="s">
        <v>1158</v>
      </c>
      <c r="D2921" s="243" t="s">
        <v>1200</v>
      </c>
      <c r="E2921" s="243" t="s">
        <v>275</v>
      </c>
      <c r="F2921" s="243" t="s">
        <v>850</v>
      </c>
      <c r="G2921" s="243">
        <v>521530</v>
      </c>
      <c r="H2921" s="243">
        <v>4743900</v>
      </c>
      <c r="I2921" s="184" t="e">
        <f>VLOOKUP(LEFT(C2921,6),#REF!,3,0)</f>
        <v>#REF!</v>
      </c>
    </row>
    <row r="2922" spans="1:9" ht="13.2" x14ac:dyDescent="0.25">
      <c r="A2922" s="176">
        <f t="shared" si="48"/>
        <v>4772481.6134690344</v>
      </c>
      <c r="B2922" s="243" t="s">
        <v>1199</v>
      </c>
      <c r="C2922" s="247" t="s">
        <v>1159</v>
      </c>
      <c r="D2922" s="243" t="s">
        <v>1200</v>
      </c>
      <c r="E2922" s="243" t="s">
        <v>275</v>
      </c>
      <c r="F2922" s="243" t="s">
        <v>850</v>
      </c>
      <c r="G2922" s="243">
        <v>521530</v>
      </c>
      <c r="H2922" s="243">
        <v>4743900</v>
      </c>
      <c r="I2922" s="184" t="e">
        <f>VLOOKUP(LEFT(C2922,6),#REF!,3,0)</f>
        <v>#REF!</v>
      </c>
    </row>
    <row r="2923" spans="1:9" ht="13.2" x14ac:dyDescent="0.25">
      <c r="A2923" s="176">
        <f t="shared" si="48"/>
        <v>4772481.6134690344</v>
      </c>
      <c r="B2923" s="243" t="s">
        <v>1199</v>
      </c>
      <c r="C2923" s="247" t="s">
        <v>1160</v>
      </c>
      <c r="D2923" s="243" t="s">
        <v>1200</v>
      </c>
      <c r="E2923" s="243" t="s">
        <v>275</v>
      </c>
      <c r="F2923" s="243" t="s">
        <v>850</v>
      </c>
      <c r="G2923" s="243">
        <v>521530</v>
      </c>
      <c r="H2923" s="243">
        <v>4743900</v>
      </c>
      <c r="I2923" s="184" t="e">
        <f>VLOOKUP(LEFT(C2923,6),#REF!,3,0)</f>
        <v>#REF!</v>
      </c>
    </row>
    <row r="2924" spans="1:9" ht="13.2" x14ac:dyDescent="0.25">
      <c r="A2924" s="176">
        <f t="shared" si="48"/>
        <v>4772481.6134690344</v>
      </c>
      <c r="B2924" s="243" t="s">
        <v>1199</v>
      </c>
      <c r="C2924" s="247" t="s">
        <v>1161</v>
      </c>
      <c r="D2924" s="243" t="s">
        <v>1200</v>
      </c>
      <c r="E2924" s="243" t="s">
        <v>275</v>
      </c>
      <c r="F2924" s="243" t="s">
        <v>850</v>
      </c>
      <c r="G2924" s="243">
        <v>521530</v>
      </c>
      <c r="H2924" s="243">
        <v>4743900</v>
      </c>
      <c r="I2924" s="184" t="e">
        <f>VLOOKUP(LEFT(C2924,6),#REF!,3,0)</f>
        <v>#REF!</v>
      </c>
    </row>
    <row r="2925" spans="1:9" ht="13.2" x14ac:dyDescent="0.25">
      <c r="A2925" s="176">
        <f t="shared" si="48"/>
        <v>4772481.6134690344</v>
      </c>
      <c r="B2925" s="243" t="s">
        <v>1199</v>
      </c>
      <c r="C2925" s="247" t="s">
        <v>1162</v>
      </c>
      <c r="D2925" s="243" t="s">
        <v>1200</v>
      </c>
      <c r="E2925" s="243" t="s">
        <v>275</v>
      </c>
      <c r="F2925" s="243" t="s">
        <v>850</v>
      </c>
      <c r="G2925" s="243">
        <v>521530</v>
      </c>
      <c r="H2925" s="243">
        <v>4743900</v>
      </c>
      <c r="I2925" s="184" t="e">
        <f>VLOOKUP(LEFT(C2925,6),#REF!,3,0)</f>
        <v>#REF!</v>
      </c>
    </row>
    <row r="2926" spans="1:9" ht="13.2" x14ac:dyDescent="0.25">
      <c r="A2926" s="176">
        <f t="shared" si="48"/>
        <v>4772481.6134690344</v>
      </c>
      <c r="B2926" s="243" t="s">
        <v>1199</v>
      </c>
      <c r="C2926" s="247" t="s">
        <v>1163</v>
      </c>
      <c r="D2926" s="243" t="s">
        <v>1200</v>
      </c>
      <c r="E2926" s="243" t="s">
        <v>275</v>
      </c>
      <c r="F2926" s="243" t="s">
        <v>850</v>
      </c>
      <c r="G2926" s="243">
        <v>521530</v>
      </c>
      <c r="H2926" s="243">
        <v>4743900</v>
      </c>
      <c r="I2926" s="184" t="e">
        <f>VLOOKUP(LEFT(C2926,6),#REF!,3,0)</f>
        <v>#REF!</v>
      </c>
    </row>
    <row r="2927" spans="1:9" ht="13.2" x14ac:dyDescent="0.25">
      <c r="A2927" s="176">
        <f t="shared" si="48"/>
        <v>4772481.6134690344</v>
      </c>
      <c r="B2927" s="243" t="s">
        <v>1199</v>
      </c>
      <c r="C2927" s="247" t="s">
        <v>1164</v>
      </c>
      <c r="D2927" s="243" t="s">
        <v>1200</v>
      </c>
      <c r="E2927" s="243" t="s">
        <v>275</v>
      </c>
      <c r="F2927" s="243" t="s">
        <v>850</v>
      </c>
      <c r="G2927" s="243">
        <v>521530</v>
      </c>
      <c r="H2927" s="243">
        <v>4743900</v>
      </c>
      <c r="I2927" s="184" t="e">
        <f>VLOOKUP(LEFT(C2927,6),#REF!,3,0)</f>
        <v>#REF!</v>
      </c>
    </row>
    <row r="2928" spans="1:9" ht="13.2" x14ac:dyDescent="0.25">
      <c r="A2928" s="176">
        <f t="shared" si="48"/>
        <v>4772481.6134690344</v>
      </c>
      <c r="B2928" s="243" t="s">
        <v>1199</v>
      </c>
      <c r="C2928" s="248" t="s">
        <v>1165</v>
      </c>
      <c r="D2928" s="243" t="s">
        <v>1200</v>
      </c>
      <c r="E2928" s="243" t="s">
        <v>275</v>
      </c>
      <c r="F2928" s="243" t="s">
        <v>850</v>
      </c>
      <c r="G2928" s="243">
        <v>521530</v>
      </c>
      <c r="H2928" s="243">
        <v>4743900</v>
      </c>
      <c r="I2928" s="184" t="e">
        <f>VLOOKUP(LEFT(C2928,6),#REF!,3,0)</f>
        <v>#REF!</v>
      </c>
    </row>
    <row r="2929" spans="1:9" ht="13.2" x14ac:dyDescent="0.25">
      <c r="A2929" s="176">
        <f t="shared" si="48"/>
        <v>4772481.6134690344</v>
      </c>
      <c r="B2929" s="243" t="s">
        <v>1199</v>
      </c>
      <c r="C2929" s="243" t="s">
        <v>586</v>
      </c>
      <c r="D2929" s="243" t="s">
        <v>1200</v>
      </c>
      <c r="E2929" s="243" t="s">
        <v>275</v>
      </c>
      <c r="F2929" s="243" t="s">
        <v>850</v>
      </c>
      <c r="G2929" s="243">
        <v>521530</v>
      </c>
      <c r="H2929" s="243">
        <v>4743900</v>
      </c>
      <c r="I2929" s="184" t="e">
        <f>VLOOKUP(LEFT(C2929,6),#REF!,3,0)</f>
        <v>#REF!</v>
      </c>
    </row>
    <row r="2930" spans="1:9" ht="13.2" x14ac:dyDescent="0.25">
      <c r="A2930" s="176">
        <f t="shared" si="48"/>
        <v>4772481.6134690344</v>
      </c>
      <c r="B2930" s="243" t="s">
        <v>1199</v>
      </c>
      <c r="C2930" s="243" t="s">
        <v>495</v>
      </c>
      <c r="D2930" s="243" t="s">
        <v>1200</v>
      </c>
      <c r="E2930" s="243" t="s">
        <v>275</v>
      </c>
      <c r="F2930" s="243" t="s">
        <v>850</v>
      </c>
      <c r="G2930" s="243">
        <v>521530</v>
      </c>
      <c r="H2930" s="243">
        <v>4743900</v>
      </c>
      <c r="I2930" s="184" t="e">
        <f>VLOOKUP(LEFT(C2930,6),#REF!,3,0)</f>
        <v>#REF!</v>
      </c>
    </row>
    <row r="2931" spans="1:9" ht="13.2" x14ac:dyDescent="0.25">
      <c r="A2931" s="176">
        <f t="shared" si="48"/>
        <v>4772481.6134690344</v>
      </c>
      <c r="B2931" s="243" t="s">
        <v>1199</v>
      </c>
      <c r="C2931" s="243" t="s">
        <v>497</v>
      </c>
      <c r="D2931" s="243" t="s">
        <v>1200</v>
      </c>
      <c r="E2931" s="243" t="s">
        <v>275</v>
      </c>
      <c r="F2931" s="243" t="s">
        <v>850</v>
      </c>
      <c r="G2931" s="243">
        <v>521530</v>
      </c>
      <c r="H2931" s="243">
        <v>4743900</v>
      </c>
      <c r="I2931" s="184" t="e">
        <f>VLOOKUP(LEFT(C2931,6),#REF!,3,0)</f>
        <v>#REF!</v>
      </c>
    </row>
    <row r="2932" spans="1:9" ht="13.2" x14ac:dyDescent="0.25">
      <c r="A2932" s="176">
        <f t="shared" si="48"/>
        <v>4772481.6134690344</v>
      </c>
      <c r="B2932" s="243" t="s">
        <v>1199</v>
      </c>
      <c r="C2932" s="243" t="s">
        <v>499</v>
      </c>
      <c r="D2932" s="243" t="s">
        <v>1200</v>
      </c>
      <c r="E2932" s="243" t="s">
        <v>275</v>
      </c>
      <c r="F2932" s="243" t="s">
        <v>850</v>
      </c>
      <c r="G2932" s="243">
        <v>521530</v>
      </c>
      <c r="H2932" s="243">
        <v>4743900</v>
      </c>
      <c r="I2932" s="184" t="e">
        <f>VLOOKUP(LEFT(C2932,6),#REF!,3,0)</f>
        <v>#REF!</v>
      </c>
    </row>
    <row r="2933" spans="1:9" ht="13.2" x14ac:dyDescent="0.25">
      <c r="A2933" s="176">
        <f t="shared" si="48"/>
        <v>4772481.6134690344</v>
      </c>
      <c r="B2933" s="243" t="s">
        <v>1199</v>
      </c>
      <c r="C2933" s="243" t="s">
        <v>598</v>
      </c>
      <c r="D2933" s="243" t="s">
        <v>1200</v>
      </c>
      <c r="E2933" s="243" t="s">
        <v>275</v>
      </c>
      <c r="F2933" s="243" t="s">
        <v>850</v>
      </c>
      <c r="G2933" s="243">
        <v>521530</v>
      </c>
      <c r="H2933" s="243">
        <v>4743900</v>
      </c>
      <c r="I2933" s="184" t="e">
        <f>VLOOKUP(LEFT(C2933,6),#REF!,3,0)</f>
        <v>#REF!</v>
      </c>
    </row>
    <row r="2934" spans="1:9" ht="13.2" x14ac:dyDescent="0.25">
      <c r="A2934" s="176">
        <f t="shared" si="48"/>
        <v>4784144.4134662151</v>
      </c>
      <c r="B2934" s="243" t="s">
        <v>1180</v>
      </c>
      <c r="C2934" s="253" t="s">
        <v>263</v>
      </c>
      <c r="D2934" s="243" t="s">
        <v>1181</v>
      </c>
      <c r="E2934" s="243" t="s">
        <v>341</v>
      </c>
      <c r="F2934" s="243" t="s">
        <v>850</v>
      </c>
      <c r="G2934" s="243">
        <v>528800</v>
      </c>
      <c r="H2934" s="243">
        <v>4754830</v>
      </c>
      <c r="I2934" s="184" t="e">
        <f>VLOOKUP(LEFT(C2934,6),#REF!,3,0)</f>
        <v>#REF!</v>
      </c>
    </row>
    <row r="2935" spans="1:9" ht="13.2" x14ac:dyDescent="0.25">
      <c r="A2935" s="176">
        <f t="shared" si="48"/>
        <v>4784144.4134662151</v>
      </c>
      <c r="B2935" s="243" t="s">
        <v>1180</v>
      </c>
      <c r="C2935" s="253" t="s">
        <v>246</v>
      </c>
      <c r="D2935" s="243" t="s">
        <v>1181</v>
      </c>
      <c r="E2935" s="243" t="s">
        <v>341</v>
      </c>
      <c r="F2935" s="243" t="s">
        <v>850</v>
      </c>
      <c r="G2935" s="243">
        <v>528800</v>
      </c>
      <c r="H2935" s="243">
        <v>4754830</v>
      </c>
      <c r="I2935" s="184" t="e">
        <f>VLOOKUP(LEFT(C2935,6),#REF!,3,0)</f>
        <v>#REF!</v>
      </c>
    </row>
    <row r="2936" spans="1:9" ht="13.2" x14ac:dyDescent="0.25">
      <c r="A2936" s="176">
        <f t="shared" si="48"/>
        <v>4784144.4134662151</v>
      </c>
      <c r="B2936" s="243" t="s">
        <v>1180</v>
      </c>
      <c r="C2936" s="253" t="s">
        <v>271</v>
      </c>
      <c r="D2936" s="243" t="s">
        <v>1181</v>
      </c>
      <c r="E2936" s="243" t="s">
        <v>341</v>
      </c>
      <c r="F2936" s="243" t="s">
        <v>850</v>
      </c>
      <c r="G2936" s="243">
        <v>528800</v>
      </c>
      <c r="H2936" s="243">
        <v>4754830</v>
      </c>
      <c r="I2936" s="184" t="e">
        <f>VLOOKUP(LEFT(C2936,6),#REF!,3,0)</f>
        <v>#REF!</v>
      </c>
    </row>
    <row r="2937" spans="1:9" ht="13.2" x14ac:dyDescent="0.25">
      <c r="A2937" s="176">
        <f t="shared" si="48"/>
        <v>4784144.4134662151</v>
      </c>
      <c r="B2937" s="243" t="s">
        <v>1180</v>
      </c>
      <c r="C2937" s="253" t="s">
        <v>286</v>
      </c>
      <c r="D2937" s="243" t="s">
        <v>1181</v>
      </c>
      <c r="E2937" s="243" t="s">
        <v>341</v>
      </c>
      <c r="F2937" s="243" t="s">
        <v>850</v>
      </c>
      <c r="G2937" s="243">
        <v>528800</v>
      </c>
      <c r="H2937" s="243">
        <v>4754830</v>
      </c>
      <c r="I2937" s="184" t="e">
        <f>VLOOKUP(LEFT(C2937,6),#REF!,3,0)</f>
        <v>#REF!</v>
      </c>
    </row>
    <row r="2938" spans="1:9" ht="13.2" x14ac:dyDescent="0.25">
      <c r="A2938" s="176">
        <f t="shared" si="48"/>
        <v>4784144.4134662151</v>
      </c>
      <c r="B2938" s="243" t="s">
        <v>1180</v>
      </c>
      <c r="C2938" s="253" t="s">
        <v>243</v>
      </c>
      <c r="D2938" s="243" t="s">
        <v>1181</v>
      </c>
      <c r="E2938" s="243" t="s">
        <v>341</v>
      </c>
      <c r="F2938" s="243" t="s">
        <v>850</v>
      </c>
      <c r="G2938" s="243">
        <v>528800</v>
      </c>
      <c r="H2938" s="243">
        <v>4754830</v>
      </c>
      <c r="I2938" s="184" t="e">
        <f>VLOOKUP(LEFT(C2938,6),#REF!,3,0)</f>
        <v>#REF!</v>
      </c>
    </row>
    <row r="2939" spans="1:9" ht="13.2" x14ac:dyDescent="0.25">
      <c r="A2939" s="176">
        <f t="shared" si="48"/>
        <v>4784144.4134662151</v>
      </c>
      <c r="B2939" s="243" t="s">
        <v>1180</v>
      </c>
      <c r="C2939" s="253" t="s">
        <v>259</v>
      </c>
      <c r="D2939" s="243" t="s">
        <v>1181</v>
      </c>
      <c r="E2939" s="243" t="s">
        <v>341</v>
      </c>
      <c r="F2939" s="243" t="s">
        <v>850</v>
      </c>
      <c r="G2939" s="243">
        <v>528800</v>
      </c>
      <c r="H2939" s="243">
        <v>4754830</v>
      </c>
      <c r="I2939" s="184" t="e">
        <f>VLOOKUP(LEFT(C2939,6),#REF!,3,0)</f>
        <v>#REF!</v>
      </c>
    </row>
    <row r="2940" spans="1:9" ht="13.2" x14ac:dyDescent="0.25">
      <c r="A2940" s="176">
        <f t="shared" si="48"/>
        <v>4784144.4134662151</v>
      </c>
      <c r="B2940" s="243" t="s">
        <v>1180</v>
      </c>
      <c r="C2940" s="253" t="s">
        <v>251</v>
      </c>
      <c r="D2940" s="243" t="s">
        <v>1181</v>
      </c>
      <c r="E2940" s="243" t="s">
        <v>341</v>
      </c>
      <c r="F2940" s="243" t="s">
        <v>850</v>
      </c>
      <c r="G2940" s="243">
        <v>528800</v>
      </c>
      <c r="H2940" s="243">
        <v>4754830</v>
      </c>
      <c r="I2940" s="184" t="e">
        <f>VLOOKUP(LEFT(C2940,6),#REF!,3,0)</f>
        <v>#REF!</v>
      </c>
    </row>
    <row r="2941" spans="1:9" ht="13.2" x14ac:dyDescent="0.25">
      <c r="A2941" s="176">
        <f t="shared" si="48"/>
        <v>4784144.4134662151</v>
      </c>
      <c r="B2941" s="243" t="s">
        <v>1180</v>
      </c>
      <c r="C2941" s="253" t="s">
        <v>244</v>
      </c>
      <c r="D2941" s="243" t="s">
        <v>1181</v>
      </c>
      <c r="E2941" s="243" t="s">
        <v>341</v>
      </c>
      <c r="F2941" s="243" t="s">
        <v>850</v>
      </c>
      <c r="G2941" s="243">
        <v>528800</v>
      </c>
      <c r="H2941" s="243">
        <v>4754830</v>
      </c>
      <c r="I2941" s="184" t="e">
        <f>VLOOKUP(LEFT(C2941,6),#REF!,3,0)</f>
        <v>#REF!</v>
      </c>
    </row>
    <row r="2942" spans="1:9" ht="13.2" x14ac:dyDescent="0.25">
      <c r="A2942" s="176">
        <f t="shared" si="48"/>
        <v>4784144.4134662151</v>
      </c>
      <c r="B2942" s="243" t="s">
        <v>1180</v>
      </c>
      <c r="C2942" s="253" t="s">
        <v>248</v>
      </c>
      <c r="D2942" s="243" t="s">
        <v>1181</v>
      </c>
      <c r="E2942" s="243" t="s">
        <v>341</v>
      </c>
      <c r="F2942" s="243" t="s">
        <v>850</v>
      </c>
      <c r="G2942" s="243">
        <v>528800</v>
      </c>
      <c r="H2942" s="243">
        <v>4754830</v>
      </c>
      <c r="I2942" s="184" t="e">
        <f>VLOOKUP(LEFT(C2942,6),#REF!,3,0)</f>
        <v>#REF!</v>
      </c>
    </row>
    <row r="2943" spans="1:9" ht="13.2" x14ac:dyDescent="0.25">
      <c r="A2943" s="176">
        <f t="shared" si="48"/>
        <v>4784144.4134662151</v>
      </c>
      <c r="B2943" s="243" t="s">
        <v>1180</v>
      </c>
      <c r="C2943" s="253" t="s">
        <v>245</v>
      </c>
      <c r="D2943" s="243" t="s">
        <v>1181</v>
      </c>
      <c r="E2943" s="243" t="s">
        <v>341</v>
      </c>
      <c r="F2943" s="243" t="s">
        <v>850</v>
      </c>
      <c r="G2943" s="243">
        <v>528800</v>
      </c>
      <c r="H2943" s="243">
        <v>4754830</v>
      </c>
      <c r="I2943" s="184" t="e">
        <f>VLOOKUP(LEFT(C2943,6),#REF!,3,0)</f>
        <v>#REF!</v>
      </c>
    </row>
    <row r="2944" spans="1:9" ht="13.2" x14ac:dyDescent="0.25">
      <c r="A2944" s="176">
        <f t="shared" ref="A2944:A3007" si="49">SQRT((G2944-G$2)^2+(H2944-H$2)^2)</f>
        <v>4784144.4134662151</v>
      </c>
      <c r="B2944" s="243" t="s">
        <v>1180</v>
      </c>
      <c r="C2944" s="253" t="s">
        <v>287</v>
      </c>
      <c r="D2944" s="243" t="s">
        <v>1181</v>
      </c>
      <c r="E2944" s="243" t="s">
        <v>341</v>
      </c>
      <c r="F2944" s="243" t="s">
        <v>850</v>
      </c>
      <c r="G2944" s="243">
        <v>528800</v>
      </c>
      <c r="H2944" s="243">
        <v>4754830</v>
      </c>
      <c r="I2944" s="184" t="e">
        <f>VLOOKUP(LEFT(C2944,6),#REF!,3,0)</f>
        <v>#REF!</v>
      </c>
    </row>
    <row r="2945" spans="1:9" ht="13.2" x14ac:dyDescent="0.25">
      <c r="A2945" s="176">
        <f t="shared" si="49"/>
        <v>4784144.4134662151</v>
      </c>
      <c r="B2945" s="243" t="s">
        <v>1180</v>
      </c>
      <c r="C2945" s="253" t="s">
        <v>288</v>
      </c>
      <c r="D2945" s="243" t="s">
        <v>1181</v>
      </c>
      <c r="E2945" s="243" t="s">
        <v>341</v>
      </c>
      <c r="F2945" s="243" t="s">
        <v>850</v>
      </c>
      <c r="G2945" s="243">
        <v>528800</v>
      </c>
      <c r="H2945" s="243">
        <v>4754830</v>
      </c>
      <c r="I2945" s="184" t="e">
        <f>VLOOKUP(LEFT(C2945,6),#REF!,3,0)</f>
        <v>#REF!</v>
      </c>
    </row>
    <row r="2946" spans="1:9" ht="13.2" x14ac:dyDescent="0.25">
      <c r="A2946" s="176">
        <f t="shared" si="49"/>
        <v>4784144.4134662151</v>
      </c>
      <c r="B2946" s="243" t="s">
        <v>1180</v>
      </c>
      <c r="C2946" s="253" t="s">
        <v>289</v>
      </c>
      <c r="D2946" s="243" t="s">
        <v>1181</v>
      </c>
      <c r="E2946" s="243" t="s">
        <v>341</v>
      </c>
      <c r="F2946" s="243" t="s">
        <v>850</v>
      </c>
      <c r="G2946" s="243">
        <v>528800</v>
      </c>
      <c r="H2946" s="243">
        <v>4754830</v>
      </c>
      <c r="I2946" s="184" t="e">
        <f>VLOOKUP(LEFT(C2946,6),#REF!,3,0)</f>
        <v>#REF!</v>
      </c>
    </row>
    <row r="2947" spans="1:9" ht="13.2" x14ac:dyDescent="0.25">
      <c r="A2947" s="176">
        <f t="shared" si="49"/>
        <v>4784144.4134662151</v>
      </c>
      <c r="B2947" s="243" t="s">
        <v>1180</v>
      </c>
      <c r="C2947" s="253" t="s">
        <v>339</v>
      </c>
      <c r="D2947" s="243" t="s">
        <v>1181</v>
      </c>
      <c r="E2947" s="243" t="s">
        <v>341</v>
      </c>
      <c r="F2947" s="243" t="s">
        <v>850</v>
      </c>
      <c r="G2947" s="243">
        <v>528800</v>
      </c>
      <c r="H2947" s="243">
        <v>4754830</v>
      </c>
      <c r="I2947" s="184" t="e">
        <f>VLOOKUP(LEFT(C2947,6),#REF!,3,0)</f>
        <v>#REF!</v>
      </c>
    </row>
    <row r="2948" spans="1:9" ht="13.2" x14ac:dyDescent="0.25">
      <c r="A2948" s="176">
        <f t="shared" si="49"/>
        <v>4784144.4134662151</v>
      </c>
      <c r="B2948" s="243" t="s">
        <v>1180</v>
      </c>
      <c r="C2948" s="260" t="s">
        <v>252</v>
      </c>
      <c r="D2948" s="243" t="s">
        <v>1181</v>
      </c>
      <c r="E2948" s="243" t="s">
        <v>341</v>
      </c>
      <c r="F2948" s="243" t="s">
        <v>850</v>
      </c>
      <c r="G2948" s="243">
        <v>528800</v>
      </c>
      <c r="H2948" s="243">
        <v>4754830</v>
      </c>
      <c r="I2948" s="184" t="e">
        <f>VLOOKUP(LEFT(C2948,6),#REF!,3,0)</f>
        <v>#REF!</v>
      </c>
    </row>
    <row r="2949" spans="1:9" ht="13.2" x14ac:dyDescent="0.25">
      <c r="A2949" s="176">
        <f t="shared" si="49"/>
        <v>4784144.4134662151</v>
      </c>
      <c r="B2949" s="243" t="s">
        <v>1180</v>
      </c>
      <c r="C2949" s="260" t="s">
        <v>265</v>
      </c>
      <c r="D2949" s="243" t="s">
        <v>1181</v>
      </c>
      <c r="E2949" s="243" t="s">
        <v>341</v>
      </c>
      <c r="F2949" s="243" t="s">
        <v>850</v>
      </c>
      <c r="G2949" s="243">
        <v>528800</v>
      </c>
      <c r="H2949" s="243">
        <v>4754830</v>
      </c>
      <c r="I2949" s="184" t="e">
        <f>VLOOKUP(LEFT(C2949,6),#REF!,3,0)</f>
        <v>#REF!</v>
      </c>
    </row>
    <row r="2950" spans="1:9" ht="13.2" x14ac:dyDescent="0.25">
      <c r="A2950" s="176">
        <f t="shared" si="49"/>
        <v>4784144.4134662151</v>
      </c>
      <c r="B2950" s="243" t="s">
        <v>1180</v>
      </c>
      <c r="C2950" s="261" t="s">
        <v>772</v>
      </c>
      <c r="D2950" s="243" t="s">
        <v>1181</v>
      </c>
      <c r="E2950" s="243" t="s">
        <v>341</v>
      </c>
      <c r="F2950" s="243" t="s">
        <v>850</v>
      </c>
      <c r="G2950" s="243">
        <v>528800</v>
      </c>
      <c r="H2950" s="243">
        <v>4754830</v>
      </c>
      <c r="I2950" s="184" t="e">
        <f>VLOOKUP(LEFT(C2950,6),#REF!,3,0)</f>
        <v>#REF!</v>
      </c>
    </row>
    <row r="2951" spans="1:9" ht="13.2" x14ac:dyDescent="0.25">
      <c r="A2951" s="176">
        <f t="shared" si="49"/>
        <v>4784144.4134662151</v>
      </c>
      <c r="B2951" s="243" t="s">
        <v>1180</v>
      </c>
      <c r="C2951" s="262" t="s">
        <v>241</v>
      </c>
      <c r="D2951" s="243" t="s">
        <v>1181</v>
      </c>
      <c r="E2951" s="243" t="s">
        <v>341</v>
      </c>
      <c r="F2951" s="243" t="s">
        <v>850</v>
      </c>
      <c r="G2951" s="243">
        <v>528800</v>
      </c>
      <c r="H2951" s="243">
        <v>4754830</v>
      </c>
      <c r="I2951" s="184" t="e">
        <f>VLOOKUP(LEFT(C2951,6),#REF!,3,0)</f>
        <v>#REF!</v>
      </c>
    </row>
    <row r="2952" spans="1:9" ht="13.2" x14ac:dyDescent="0.25">
      <c r="A2952" s="176">
        <f t="shared" si="49"/>
        <v>4784144.4134662151</v>
      </c>
      <c r="B2952" s="243" t="s">
        <v>1180</v>
      </c>
      <c r="C2952" s="262" t="s">
        <v>242</v>
      </c>
      <c r="D2952" s="243" t="s">
        <v>1181</v>
      </c>
      <c r="E2952" s="243" t="s">
        <v>341</v>
      </c>
      <c r="F2952" s="243" t="s">
        <v>850</v>
      </c>
      <c r="G2952" s="243">
        <v>528800</v>
      </c>
      <c r="H2952" s="243">
        <v>4754830</v>
      </c>
      <c r="I2952" s="184" t="e">
        <f>VLOOKUP(LEFT(C2952,6),#REF!,3,0)</f>
        <v>#REF!</v>
      </c>
    </row>
    <row r="2953" spans="1:9" ht="13.2" x14ac:dyDescent="0.25">
      <c r="A2953" s="176">
        <f t="shared" si="49"/>
        <v>4784144.4134662151</v>
      </c>
      <c r="B2953" s="243" t="s">
        <v>1180</v>
      </c>
      <c r="C2953" s="262" t="s">
        <v>247</v>
      </c>
      <c r="D2953" s="243" t="s">
        <v>1181</v>
      </c>
      <c r="E2953" s="243" t="s">
        <v>341</v>
      </c>
      <c r="F2953" s="243" t="s">
        <v>850</v>
      </c>
      <c r="G2953" s="243">
        <v>528800</v>
      </c>
      <c r="H2953" s="243">
        <v>4754830</v>
      </c>
      <c r="I2953" s="184" t="e">
        <f>VLOOKUP(LEFT(C2953,6),#REF!,3,0)</f>
        <v>#REF!</v>
      </c>
    </row>
    <row r="2954" spans="1:9" ht="13.2" x14ac:dyDescent="0.25">
      <c r="A2954" s="176">
        <f t="shared" si="49"/>
        <v>4784144.4134662151</v>
      </c>
      <c r="B2954" s="243" t="s">
        <v>1180</v>
      </c>
      <c r="C2954" s="262" t="s">
        <v>249</v>
      </c>
      <c r="D2954" s="243" t="s">
        <v>1181</v>
      </c>
      <c r="E2954" s="243" t="s">
        <v>341</v>
      </c>
      <c r="F2954" s="243" t="s">
        <v>850</v>
      </c>
      <c r="G2954" s="243">
        <v>528800</v>
      </c>
      <c r="H2954" s="243">
        <v>4754830</v>
      </c>
      <c r="I2954" s="184" t="e">
        <f>VLOOKUP(LEFT(C2954,6),#REF!,3,0)</f>
        <v>#REF!</v>
      </c>
    </row>
    <row r="2955" spans="1:9" ht="13.2" x14ac:dyDescent="0.25">
      <c r="A2955" s="176">
        <f t="shared" si="49"/>
        <v>4784144.4134662151</v>
      </c>
      <c r="B2955" s="243" t="s">
        <v>1180</v>
      </c>
      <c r="C2955" s="262" t="s">
        <v>250</v>
      </c>
      <c r="D2955" s="243" t="s">
        <v>1181</v>
      </c>
      <c r="E2955" s="243" t="s">
        <v>341</v>
      </c>
      <c r="F2955" s="243" t="s">
        <v>850</v>
      </c>
      <c r="G2955" s="243">
        <v>528800</v>
      </c>
      <c r="H2955" s="243">
        <v>4754830</v>
      </c>
      <c r="I2955" s="184" t="e">
        <f>VLOOKUP(LEFT(C2955,6),#REF!,3,0)</f>
        <v>#REF!</v>
      </c>
    </row>
    <row r="2956" spans="1:9" ht="13.2" x14ac:dyDescent="0.25">
      <c r="A2956" s="176">
        <f t="shared" si="49"/>
        <v>4784144.4134662151</v>
      </c>
      <c r="B2956" s="243" t="s">
        <v>1180</v>
      </c>
      <c r="C2956" s="262" t="s">
        <v>253</v>
      </c>
      <c r="D2956" s="243" t="s">
        <v>1181</v>
      </c>
      <c r="E2956" s="243" t="s">
        <v>341</v>
      </c>
      <c r="F2956" s="243" t="s">
        <v>850</v>
      </c>
      <c r="G2956" s="243">
        <v>528800</v>
      </c>
      <c r="H2956" s="243">
        <v>4754830</v>
      </c>
      <c r="I2956" s="184" t="e">
        <f>VLOOKUP(LEFT(C2956,6),#REF!,3,0)</f>
        <v>#REF!</v>
      </c>
    </row>
    <row r="2957" spans="1:9" ht="13.2" x14ac:dyDescent="0.25">
      <c r="A2957" s="176">
        <f t="shared" si="49"/>
        <v>4784144.4134662151</v>
      </c>
      <c r="B2957" s="243" t="s">
        <v>1180</v>
      </c>
      <c r="C2957" s="262" t="s">
        <v>254</v>
      </c>
      <c r="D2957" s="243" t="s">
        <v>1181</v>
      </c>
      <c r="E2957" s="243" t="s">
        <v>341</v>
      </c>
      <c r="F2957" s="243" t="s">
        <v>850</v>
      </c>
      <c r="G2957" s="243">
        <v>528800</v>
      </c>
      <c r="H2957" s="243">
        <v>4754830</v>
      </c>
      <c r="I2957" s="184" t="e">
        <f>VLOOKUP(LEFT(C2957,6),#REF!,3,0)</f>
        <v>#REF!</v>
      </c>
    </row>
    <row r="2958" spans="1:9" ht="13.2" x14ac:dyDescent="0.25">
      <c r="A2958" s="176">
        <f t="shared" si="49"/>
        <v>4784144.4134662151</v>
      </c>
      <c r="B2958" s="243" t="s">
        <v>1180</v>
      </c>
      <c r="C2958" s="262" t="s">
        <v>255</v>
      </c>
      <c r="D2958" s="243" t="s">
        <v>1181</v>
      </c>
      <c r="E2958" s="243" t="s">
        <v>341</v>
      </c>
      <c r="F2958" s="243" t="s">
        <v>850</v>
      </c>
      <c r="G2958" s="243">
        <v>528800</v>
      </c>
      <c r="H2958" s="243">
        <v>4754830</v>
      </c>
      <c r="I2958" s="184" t="e">
        <f>VLOOKUP(LEFT(C2958,6),#REF!,3,0)</f>
        <v>#REF!</v>
      </c>
    </row>
    <row r="2959" spans="1:9" ht="13.2" x14ac:dyDescent="0.25">
      <c r="A2959" s="176">
        <f t="shared" si="49"/>
        <v>4784144.4134662151</v>
      </c>
      <c r="B2959" s="243" t="s">
        <v>1180</v>
      </c>
      <c r="C2959" s="262" t="s">
        <v>256</v>
      </c>
      <c r="D2959" s="243" t="s">
        <v>1181</v>
      </c>
      <c r="E2959" s="243" t="s">
        <v>341</v>
      </c>
      <c r="F2959" s="243" t="s">
        <v>850</v>
      </c>
      <c r="G2959" s="243">
        <v>528800</v>
      </c>
      <c r="H2959" s="243">
        <v>4754830</v>
      </c>
      <c r="I2959" s="184" t="e">
        <f>VLOOKUP(LEFT(C2959,6),#REF!,3,0)</f>
        <v>#REF!</v>
      </c>
    </row>
    <row r="2960" spans="1:9" ht="13.2" x14ac:dyDescent="0.25">
      <c r="A2960" s="176">
        <f t="shared" si="49"/>
        <v>4784144.4134662151</v>
      </c>
      <c r="B2960" s="243" t="s">
        <v>1180</v>
      </c>
      <c r="C2960" s="262" t="s">
        <v>257</v>
      </c>
      <c r="D2960" s="243" t="s">
        <v>1181</v>
      </c>
      <c r="E2960" s="243" t="s">
        <v>341</v>
      </c>
      <c r="F2960" s="243" t="s">
        <v>850</v>
      </c>
      <c r="G2960" s="243">
        <v>528800</v>
      </c>
      <c r="H2960" s="243">
        <v>4754830</v>
      </c>
      <c r="I2960" s="184" t="e">
        <f>VLOOKUP(LEFT(C2960,6),#REF!,3,0)</f>
        <v>#REF!</v>
      </c>
    </row>
    <row r="2961" spans="1:9" ht="13.2" x14ac:dyDescent="0.25">
      <c r="A2961" s="176">
        <f t="shared" si="49"/>
        <v>4784144.4134662151</v>
      </c>
      <c r="B2961" s="243" t="s">
        <v>1180</v>
      </c>
      <c r="C2961" s="262" t="s">
        <v>258</v>
      </c>
      <c r="D2961" s="243" t="s">
        <v>1181</v>
      </c>
      <c r="E2961" s="243" t="s">
        <v>341</v>
      </c>
      <c r="F2961" s="243" t="s">
        <v>850</v>
      </c>
      <c r="G2961" s="243">
        <v>528800</v>
      </c>
      <c r="H2961" s="243">
        <v>4754830</v>
      </c>
      <c r="I2961" s="184" t="e">
        <f>VLOOKUP(LEFT(C2961,6),#REF!,3,0)</f>
        <v>#REF!</v>
      </c>
    </row>
    <row r="2962" spans="1:9" ht="13.2" x14ac:dyDescent="0.25">
      <c r="A2962" s="176">
        <f t="shared" si="49"/>
        <v>4784144.4134662151</v>
      </c>
      <c r="B2962" s="243" t="s">
        <v>1180</v>
      </c>
      <c r="C2962" s="262" t="s">
        <v>261</v>
      </c>
      <c r="D2962" s="243" t="s">
        <v>1181</v>
      </c>
      <c r="E2962" s="243" t="s">
        <v>341</v>
      </c>
      <c r="F2962" s="243" t="s">
        <v>850</v>
      </c>
      <c r="G2962" s="243">
        <v>528800</v>
      </c>
      <c r="H2962" s="243">
        <v>4754830</v>
      </c>
      <c r="I2962" s="184" t="e">
        <f>VLOOKUP(LEFT(C2962,6),#REF!,3,0)</f>
        <v>#REF!</v>
      </c>
    </row>
    <row r="2963" spans="1:9" ht="13.2" x14ac:dyDescent="0.25">
      <c r="A2963" s="176">
        <f t="shared" si="49"/>
        <v>4784144.4134662151</v>
      </c>
      <c r="B2963" s="243" t="s">
        <v>1180</v>
      </c>
      <c r="C2963" s="262" t="s">
        <v>262</v>
      </c>
      <c r="D2963" s="243" t="s">
        <v>1181</v>
      </c>
      <c r="E2963" s="243" t="s">
        <v>341</v>
      </c>
      <c r="F2963" s="243" t="s">
        <v>850</v>
      </c>
      <c r="G2963" s="243">
        <v>528800</v>
      </c>
      <c r="H2963" s="243">
        <v>4754830</v>
      </c>
      <c r="I2963" s="184" t="e">
        <f>VLOOKUP(LEFT(C2963,6),#REF!,3,0)</f>
        <v>#REF!</v>
      </c>
    </row>
    <row r="2964" spans="1:9" ht="13.2" x14ac:dyDescent="0.25">
      <c r="A2964" s="176">
        <f t="shared" si="49"/>
        <v>4784144.4134662151</v>
      </c>
      <c r="B2964" s="243" t="s">
        <v>1180</v>
      </c>
      <c r="C2964" s="262" t="s">
        <v>264</v>
      </c>
      <c r="D2964" s="243" t="s">
        <v>1181</v>
      </c>
      <c r="E2964" s="243" t="s">
        <v>341</v>
      </c>
      <c r="F2964" s="243" t="s">
        <v>850</v>
      </c>
      <c r="G2964" s="243">
        <v>528800</v>
      </c>
      <c r="H2964" s="243">
        <v>4754830</v>
      </c>
      <c r="I2964" s="184" t="e">
        <f>VLOOKUP(LEFT(C2964,6),#REF!,3,0)</f>
        <v>#REF!</v>
      </c>
    </row>
    <row r="2965" spans="1:9" ht="13.2" x14ac:dyDescent="0.25">
      <c r="A2965" s="176">
        <f t="shared" si="49"/>
        <v>4784144.4134662151</v>
      </c>
      <c r="B2965" s="243" t="s">
        <v>1180</v>
      </c>
      <c r="C2965" s="262" t="s">
        <v>260</v>
      </c>
      <c r="D2965" s="243" t="s">
        <v>1181</v>
      </c>
      <c r="E2965" s="243" t="s">
        <v>341</v>
      </c>
      <c r="F2965" s="243" t="s">
        <v>850</v>
      </c>
      <c r="G2965" s="243">
        <v>528800</v>
      </c>
      <c r="H2965" s="243">
        <v>4754830</v>
      </c>
      <c r="I2965" s="184" t="e">
        <f>VLOOKUP(LEFT(C2965,6),#REF!,3,0)</f>
        <v>#REF!</v>
      </c>
    </row>
    <row r="2966" spans="1:9" ht="13.2" x14ac:dyDescent="0.25">
      <c r="A2966" s="176">
        <f t="shared" si="49"/>
        <v>4784144.4134662151</v>
      </c>
      <c r="B2966" s="243" t="s">
        <v>1180</v>
      </c>
      <c r="C2966" s="262" t="s">
        <v>229</v>
      </c>
      <c r="D2966" s="243" t="s">
        <v>1181</v>
      </c>
      <c r="E2966" s="243" t="s">
        <v>341</v>
      </c>
      <c r="F2966" s="243" t="s">
        <v>850</v>
      </c>
      <c r="G2966" s="243">
        <v>528800</v>
      </c>
      <c r="H2966" s="243">
        <v>4754830</v>
      </c>
      <c r="I2966" s="184" t="e">
        <f>VLOOKUP(LEFT(C2966,6),#REF!,3,0)</f>
        <v>#REF!</v>
      </c>
    </row>
    <row r="2967" spans="1:9" ht="13.2" x14ac:dyDescent="0.25">
      <c r="A2967" s="176">
        <f t="shared" si="49"/>
        <v>4784144.4134662151</v>
      </c>
      <c r="B2967" s="243" t="s">
        <v>1180</v>
      </c>
      <c r="C2967" s="247" t="s">
        <v>1156</v>
      </c>
      <c r="D2967" s="243" t="s">
        <v>1181</v>
      </c>
      <c r="E2967" s="243" t="s">
        <v>341</v>
      </c>
      <c r="F2967" s="243" t="s">
        <v>850</v>
      </c>
      <c r="G2967" s="243">
        <v>528800</v>
      </c>
      <c r="H2967" s="243">
        <v>4754830</v>
      </c>
      <c r="I2967" s="184" t="e">
        <f>VLOOKUP(LEFT(C2967,6),#REF!,3,0)</f>
        <v>#REF!</v>
      </c>
    </row>
    <row r="2968" spans="1:9" ht="13.2" x14ac:dyDescent="0.25">
      <c r="A2968" s="176">
        <f t="shared" si="49"/>
        <v>4784144.4134662151</v>
      </c>
      <c r="B2968" s="243" t="s">
        <v>1180</v>
      </c>
      <c r="C2968" s="247" t="s">
        <v>1157</v>
      </c>
      <c r="D2968" s="243" t="s">
        <v>1181</v>
      </c>
      <c r="E2968" s="243" t="s">
        <v>341</v>
      </c>
      <c r="F2968" s="243" t="s">
        <v>850</v>
      </c>
      <c r="G2968" s="243">
        <v>528800</v>
      </c>
      <c r="H2968" s="243">
        <v>4754830</v>
      </c>
      <c r="I2968" s="184" t="e">
        <f>VLOOKUP(LEFT(C2968,6),#REF!,3,0)</f>
        <v>#REF!</v>
      </c>
    </row>
    <row r="2969" spans="1:9" ht="13.2" x14ac:dyDescent="0.25">
      <c r="A2969" s="176">
        <f t="shared" si="49"/>
        <v>4784144.4134662151</v>
      </c>
      <c r="B2969" s="243" t="s">
        <v>1180</v>
      </c>
      <c r="C2969" s="247" t="s">
        <v>1158</v>
      </c>
      <c r="D2969" s="243" t="s">
        <v>1181</v>
      </c>
      <c r="E2969" s="243" t="s">
        <v>341</v>
      </c>
      <c r="F2969" s="243" t="s">
        <v>850</v>
      </c>
      <c r="G2969" s="243">
        <v>528800</v>
      </c>
      <c r="H2969" s="243">
        <v>4754830</v>
      </c>
      <c r="I2969" s="184" t="e">
        <f>VLOOKUP(LEFT(C2969,6),#REF!,3,0)</f>
        <v>#REF!</v>
      </c>
    </row>
    <row r="2970" spans="1:9" ht="13.2" x14ac:dyDescent="0.25">
      <c r="A2970" s="176">
        <f t="shared" si="49"/>
        <v>4784144.4134662151</v>
      </c>
      <c r="B2970" s="243" t="s">
        <v>1180</v>
      </c>
      <c r="C2970" s="247" t="s">
        <v>1159</v>
      </c>
      <c r="D2970" s="243" t="s">
        <v>1181</v>
      </c>
      <c r="E2970" s="243" t="s">
        <v>341</v>
      </c>
      <c r="F2970" s="243" t="s">
        <v>850</v>
      </c>
      <c r="G2970" s="243">
        <v>528800</v>
      </c>
      <c r="H2970" s="243">
        <v>4754830</v>
      </c>
      <c r="I2970" s="184" t="e">
        <f>VLOOKUP(LEFT(C2970,6),#REF!,3,0)</f>
        <v>#REF!</v>
      </c>
    </row>
    <row r="2971" spans="1:9" ht="13.2" x14ac:dyDescent="0.25">
      <c r="A2971" s="176">
        <f t="shared" si="49"/>
        <v>4784144.4134662151</v>
      </c>
      <c r="B2971" s="243" t="s">
        <v>1180</v>
      </c>
      <c r="C2971" s="247" t="s">
        <v>1160</v>
      </c>
      <c r="D2971" s="243" t="s">
        <v>1181</v>
      </c>
      <c r="E2971" s="243" t="s">
        <v>341</v>
      </c>
      <c r="F2971" s="243" t="s">
        <v>850</v>
      </c>
      <c r="G2971" s="243">
        <v>528800</v>
      </c>
      <c r="H2971" s="243">
        <v>4754830</v>
      </c>
      <c r="I2971" s="184" t="e">
        <f>VLOOKUP(LEFT(C2971,6),#REF!,3,0)</f>
        <v>#REF!</v>
      </c>
    </row>
    <row r="2972" spans="1:9" ht="13.2" x14ac:dyDescent="0.25">
      <c r="A2972" s="176">
        <f t="shared" si="49"/>
        <v>4784144.4134662151</v>
      </c>
      <c r="B2972" s="243" t="s">
        <v>1180</v>
      </c>
      <c r="C2972" s="247" t="s">
        <v>1161</v>
      </c>
      <c r="D2972" s="243" t="s">
        <v>1181</v>
      </c>
      <c r="E2972" s="243" t="s">
        <v>341</v>
      </c>
      <c r="F2972" s="243" t="s">
        <v>850</v>
      </c>
      <c r="G2972" s="243">
        <v>528800</v>
      </c>
      <c r="H2972" s="243">
        <v>4754830</v>
      </c>
      <c r="I2972" s="184" t="e">
        <f>VLOOKUP(LEFT(C2972,6),#REF!,3,0)</f>
        <v>#REF!</v>
      </c>
    </row>
    <row r="2973" spans="1:9" ht="13.2" x14ac:dyDescent="0.25">
      <c r="A2973" s="176">
        <f t="shared" si="49"/>
        <v>4784144.4134662151</v>
      </c>
      <c r="B2973" s="243" t="s">
        <v>1180</v>
      </c>
      <c r="C2973" s="247" t="s">
        <v>1162</v>
      </c>
      <c r="D2973" s="243" t="s">
        <v>1181</v>
      </c>
      <c r="E2973" s="243" t="s">
        <v>341</v>
      </c>
      <c r="F2973" s="243" t="s">
        <v>850</v>
      </c>
      <c r="G2973" s="243">
        <v>528800</v>
      </c>
      <c r="H2973" s="243">
        <v>4754830</v>
      </c>
      <c r="I2973" s="184" t="e">
        <f>VLOOKUP(LEFT(C2973,6),#REF!,3,0)</f>
        <v>#REF!</v>
      </c>
    </row>
    <row r="2974" spans="1:9" ht="13.2" x14ac:dyDescent="0.25">
      <c r="A2974" s="176">
        <f t="shared" si="49"/>
        <v>4784144.4134662151</v>
      </c>
      <c r="B2974" s="243" t="s">
        <v>1180</v>
      </c>
      <c r="C2974" s="247" t="s">
        <v>1163</v>
      </c>
      <c r="D2974" s="243" t="s">
        <v>1181</v>
      </c>
      <c r="E2974" s="243" t="s">
        <v>341</v>
      </c>
      <c r="F2974" s="243" t="s">
        <v>850</v>
      </c>
      <c r="G2974" s="243">
        <v>528800</v>
      </c>
      <c r="H2974" s="243">
        <v>4754830</v>
      </c>
      <c r="I2974" s="184" t="e">
        <f>VLOOKUP(LEFT(C2974,6),#REF!,3,0)</f>
        <v>#REF!</v>
      </c>
    </row>
    <row r="2975" spans="1:9" ht="13.2" x14ac:dyDescent="0.25">
      <c r="A2975" s="176">
        <f t="shared" si="49"/>
        <v>4784144.4134662151</v>
      </c>
      <c r="B2975" s="243" t="s">
        <v>1180</v>
      </c>
      <c r="C2975" s="247" t="s">
        <v>1164</v>
      </c>
      <c r="D2975" s="243" t="s">
        <v>1181</v>
      </c>
      <c r="E2975" s="243" t="s">
        <v>341</v>
      </c>
      <c r="F2975" s="243" t="s">
        <v>850</v>
      </c>
      <c r="G2975" s="243">
        <v>528800</v>
      </c>
      <c r="H2975" s="243">
        <v>4754830</v>
      </c>
      <c r="I2975" s="184" t="e">
        <f>VLOOKUP(LEFT(C2975,6),#REF!,3,0)</f>
        <v>#REF!</v>
      </c>
    </row>
    <row r="2976" spans="1:9" ht="13.2" x14ac:dyDescent="0.25">
      <c r="A2976" s="176">
        <f t="shared" si="49"/>
        <v>4784144.4134662151</v>
      </c>
      <c r="B2976" s="243" t="s">
        <v>1180</v>
      </c>
      <c r="C2976" s="248" t="s">
        <v>1165</v>
      </c>
      <c r="D2976" s="243" t="s">
        <v>1181</v>
      </c>
      <c r="E2976" s="243" t="s">
        <v>341</v>
      </c>
      <c r="F2976" s="243" t="s">
        <v>850</v>
      </c>
      <c r="G2976" s="243">
        <v>528800</v>
      </c>
      <c r="H2976" s="243">
        <v>4754830</v>
      </c>
      <c r="I2976" s="184" t="e">
        <f>VLOOKUP(LEFT(C2976,6),#REF!,3,0)</f>
        <v>#REF!</v>
      </c>
    </row>
    <row r="2977" spans="1:9" ht="13.2" x14ac:dyDescent="0.25">
      <c r="A2977" s="176">
        <f t="shared" si="49"/>
        <v>4784144.4134662151</v>
      </c>
      <c r="B2977" s="243" t="s">
        <v>1180</v>
      </c>
      <c r="C2977" s="243" t="s">
        <v>586</v>
      </c>
      <c r="D2977" s="243" t="s">
        <v>1181</v>
      </c>
      <c r="E2977" s="243" t="s">
        <v>341</v>
      </c>
      <c r="F2977" s="243" t="s">
        <v>850</v>
      </c>
      <c r="G2977" s="243">
        <v>528800</v>
      </c>
      <c r="H2977" s="243">
        <v>4754830</v>
      </c>
      <c r="I2977" s="184" t="e">
        <f>VLOOKUP(LEFT(C2977,6),#REF!,3,0)</f>
        <v>#REF!</v>
      </c>
    </row>
    <row r="2978" spans="1:9" ht="13.2" x14ac:dyDescent="0.25">
      <c r="A2978" s="176">
        <f t="shared" si="49"/>
        <v>4784144.4134662151</v>
      </c>
      <c r="B2978" s="243" t="s">
        <v>1180</v>
      </c>
      <c r="C2978" s="243" t="s">
        <v>495</v>
      </c>
      <c r="D2978" s="243" t="s">
        <v>1181</v>
      </c>
      <c r="E2978" s="243" t="s">
        <v>341</v>
      </c>
      <c r="F2978" s="243" t="s">
        <v>850</v>
      </c>
      <c r="G2978" s="243">
        <v>528800</v>
      </c>
      <c r="H2978" s="243">
        <v>4754830</v>
      </c>
      <c r="I2978" s="184" t="e">
        <f>VLOOKUP(LEFT(C2978,6),#REF!,3,0)</f>
        <v>#REF!</v>
      </c>
    </row>
    <row r="2979" spans="1:9" ht="13.2" x14ac:dyDescent="0.25">
      <c r="A2979" s="176">
        <f t="shared" si="49"/>
        <v>4784144.4134662151</v>
      </c>
      <c r="B2979" s="243" t="s">
        <v>1180</v>
      </c>
      <c r="C2979" s="243" t="s">
        <v>497</v>
      </c>
      <c r="D2979" s="243" t="s">
        <v>1181</v>
      </c>
      <c r="E2979" s="243" t="s">
        <v>341</v>
      </c>
      <c r="F2979" s="243" t="s">
        <v>850</v>
      </c>
      <c r="G2979" s="243">
        <v>528800</v>
      </c>
      <c r="H2979" s="243">
        <v>4754830</v>
      </c>
      <c r="I2979" s="184" t="e">
        <f>VLOOKUP(LEFT(C2979,6),#REF!,3,0)</f>
        <v>#REF!</v>
      </c>
    </row>
    <row r="2980" spans="1:9" ht="13.2" x14ac:dyDescent="0.25">
      <c r="A2980" s="176">
        <f t="shared" si="49"/>
        <v>4784144.4134662151</v>
      </c>
      <c r="B2980" s="243" t="s">
        <v>1180</v>
      </c>
      <c r="C2980" s="243" t="s">
        <v>499</v>
      </c>
      <c r="D2980" s="243" t="s">
        <v>1181</v>
      </c>
      <c r="E2980" s="243" t="s">
        <v>341</v>
      </c>
      <c r="F2980" s="243" t="s">
        <v>850</v>
      </c>
      <c r="G2980" s="243">
        <v>528800</v>
      </c>
      <c r="H2980" s="243">
        <v>4754830</v>
      </c>
      <c r="I2980" s="184" t="e">
        <f>VLOOKUP(LEFT(C2980,6),#REF!,3,0)</f>
        <v>#REF!</v>
      </c>
    </row>
    <row r="2981" spans="1:9" ht="13.2" x14ac:dyDescent="0.25">
      <c r="A2981" s="176">
        <f t="shared" si="49"/>
        <v>4784144.4134662151</v>
      </c>
      <c r="B2981" s="243" t="s">
        <v>1180</v>
      </c>
      <c r="C2981" s="243" t="s">
        <v>598</v>
      </c>
      <c r="D2981" s="243" t="s">
        <v>1181</v>
      </c>
      <c r="E2981" s="243" t="s">
        <v>341</v>
      </c>
      <c r="F2981" s="243" t="s">
        <v>850</v>
      </c>
      <c r="G2981" s="243">
        <v>528800</v>
      </c>
      <c r="H2981" s="243">
        <v>4754830</v>
      </c>
      <c r="I2981" s="184" t="e">
        <f>VLOOKUP(LEFT(C2981,6),#REF!,3,0)</f>
        <v>#REF!</v>
      </c>
    </row>
    <row r="2982" spans="1:9" ht="13.2" x14ac:dyDescent="0.25">
      <c r="A2982" s="176">
        <f t="shared" si="49"/>
        <v>4795816.0447174162</v>
      </c>
      <c r="B2982" s="252" t="s">
        <v>1064</v>
      </c>
      <c r="C2982" s="253" t="s">
        <v>263</v>
      </c>
      <c r="D2982" s="252"/>
      <c r="E2982" s="252" t="s">
        <v>788</v>
      </c>
      <c r="F2982" s="252" t="s">
        <v>279</v>
      </c>
      <c r="G2982" s="252">
        <v>561263</v>
      </c>
      <c r="H2982" s="252">
        <v>4762860</v>
      </c>
      <c r="I2982" s="184" t="e">
        <f>VLOOKUP(LEFT(C2982,6),#REF!,3,0)</f>
        <v>#REF!</v>
      </c>
    </row>
    <row r="2983" spans="1:9" ht="13.2" x14ac:dyDescent="0.25">
      <c r="A2983" s="176">
        <f t="shared" si="49"/>
        <v>4795816.0447174162</v>
      </c>
      <c r="B2983" s="252" t="s">
        <v>1064</v>
      </c>
      <c r="C2983" s="253" t="s">
        <v>246</v>
      </c>
      <c r="D2983" s="252"/>
      <c r="E2983" s="252" t="s">
        <v>788</v>
      </c>
      <c r="F2983" s="252" t="s">
        <v>279</v>
      </c>
      <c r="G2983" s="252">
        <v>561263</v>
      </c>
      <c r="H2983" s="252">
        <v>4762860</v>
      </c>
      <c r="I2983" s="184" t="e">
        <f>VLOOKUP(LEFT(C2983,6),#REF!,3,0)</f>
        <v>#REF!</v>
      </c>
    </row>
    <row r="2984" spans="1:9" ht="13.2" x14ac:dyDescent="0.25">
      <c r="A2984" s="176">
        <f t="shared" si="49"/>
        <v>4795816.0447174162</v>
      </c>
      <c r="B2984" s="252" t="s">
        <v>1064</v>
      </c>
      <c r="C2984" s="253" t="s">
        <v>271</v>
      </c>
      <c r="D2984" s="252"/>
      <c r="E2984" s="252" t="s">
        <v>788</v>
      </c>
      <c r="F2984" s="252" t="s">
        <v>279</v>
      </c>
      <c r="G2984" s="252">
        <v>561263</v>
      </c>
      <c r="H2984" s="252">
        <v>4762860</v>
      </c>
      <c r="I2984" s="184" t="e">
        <f>VLOOKUP(LEFT(C2984,6),#REF!,3,0)</f>
        <v>#REF!</v>
      </c>
    </row>
    <row r="2985" spans="1:9" ht="13.2" x14ac:dyDescent="0.25">
      <c r="A2985" s="176">
        <f t="shared" si="49"/>
        <v>4795816.0447174162</v>
      </c>
      <c r="B2985" s="252" t="s">
        <v>1064</v>
      </c>
      <c r="C2985" s="253" t="s">
        <v>286</v>
      </c>
      <c r="D2985" s="252"/>
      <c r="E2985" s="252" t="s">
        <v>788</v>
      </c>
      <c r="F2985" s="252" t="s">
        <v>279</v>
      </c>
      <c r="G2985" s="252">
        <v>561263</v>
      </c>
      <c r="H2985" s="252">
        <v>4762860</v>
      </c>
      <c r="I2985" s="184" t="e">
        <f>VLOOKUP(LEFT(C2985,6),#REF!,3,0)</f>
        <v>#REF!</v>
      </c>
    </row>
    <row r="2986" spans="1:9" ht="13.2" x14ac:dyDescent="0.25">
      <c r="A2986" s="176">
        <f t="shared" si="49"/>
        <v>4795816.0447174162</v>
      </c>
      <c r="B2986" s="252" t="s">
        <v>1064</v>
      </c>
      <c r="C2986" s="253" t="s">
        <v>243</v>
      </c>
      <c r="D2986" s="252"/>
      <c r="E2986" s="252" t="s">
        <v>788</v>
      </c>
      <c r="F2986" s="252" t="s">
        <v>279</v>
      </c>
      <c r="G2986" s="252">
        <v>561263</v>
      </c>
      <c r="H2986" s="252">
        <v>4762860</v>
      </c>
      <c r="I2986" s="184" t="e">
        <f>VLOOKUP(LEFT(C2986,6),#REF!,3,0)</f>
        <v>#REF!</v>
      </c>
    </row>
    <row r="2987" spans="1:9" ht="13.2" x14ac:dyDescent="0.25">
      <c r="A2987" s="176">
        <f t="shared" si="49"/>
        <v>4795816.0447174162</v>
      </c>
      <c r="B2987" s="252" t="s">
        <v>1064</v>
      </c>
      <c r="C2987" s="253" t="s">
        <v>259</v>
      </c>
      <c r="D2987" s="252"/>
      <c r="E2987" s="252" t="s">
        <v>788</v>
      </c>
      <c r="F2987" s="252" t="s">
        <v>279</v>
      </c>
      <c r="G2987" s="252">
        <v>561263</v>
      </c>
      <c r="H2987" s="252">
        <v>4762860</v>
      </c>
      <c r="I2987" s="184" t="e">
        <f>VLOOKUP(LEFT(C2987,6),#REF!,3,0)</f>
        <v>#REF!</v>
      </c>
    </row>
    <row r="2988" spans="1:9" ht="13.2" x14ac:dyDescent="0.25">
      <c r="A2988" s="176">
        <f t="shared" si="49"/>
        <v>4795816.0447174162</v>
      </c>
      <c r="B2988" s="252" t="s">
        <v>1064</v>
      </c>
      <c r="C2988" s="253" t="s">
        <v>251</v>
      </c>
      <c r="D2988" s="252"/>
      <c r="E2988" s="252" t="s">
        <v>788</v>
      </c>
      <c r="F2988" s="252" t="s">
        <v>279</v>
      </c>
      <c r="G2988" s="252">
        <v>561263</v>
      </c>
      <c r="H2988" s="252">
        <v>4762860</v>
      </c>
      <c r="I2988" s="184" t="e">
        <f>VLOOKUP(LEFT(C2988,6),#REF!,3,0)</f>
        <v>#REF!</v>
      </c>
    </row>
    <row r="2989" spans="1:9" ht="13.2" x14ac:dyDescent="0.25">
      <c r="A2989" s="176">
        <f t="shared" si="49"/>
        <v>4795816.0447174162</v>
      </c>
      <c r="B2989" s="252" t="s">
        <v>1064</v>
      </c>
      <c r="C2989" s="253" t="s">
        <v>244</v>
      </c>
      <c r="D2989" s="252"/>
      <c r="E2989" s="252" t="s">
        <v>788</v>
      </c>
      <c r="F2989" s="252" t="s">
        <v>279</v>
      </c>
      <c r="G2989" s="252">
        <v>561263</v>
      </c>
      <c r="H2989" s="252">
        <v>4762860</v>
      </c>
      <c r="I2989" s="184" t="e">
        <f>VLOOKUP(LEFT(C2989,6),#REF!,3,0)</f>
        <v>#REF!</v>
      </c>
    </row>
    <row r="2990" spans="1:9" ht="13.2" x14ac:dyDescent="0.25">
      <c r="A2990" s="176">
        <f t="shared" si="49"/>
        <v>4795816.0447174162</v>
      </c>
      <c r="B2990" s="252" t="s">
        <v>1064</v>
      </c>
      <c r="C2990" s="253" t="s">
        <v>248</v>
      </c>
      <c r="D2990" s="252"/>
      <c r="E2990" s="252" t="s">
        <v>788</v>
      </c>
      <c r="F2990" s="252" t="s">
        <v>279</v>
      </c>
      <c r="G2990" s="252">
        <v>561263</v>
      </c>
      <c r="H2990" s="252">
        <v>4762860</v>
      </c>
      <c r="I2990" s="184" t="e">
        <f>VLOOKUP(LEFT(C2990,6),#REF!,3,0)</f>
        <v>#REF!</v>
      </c>
    </row>
    <row r="2991" spans="1:9" ht="13.2" x14ac:dyDescent="0.25">
      <c r="A2991" s="176">
        <f t="shared" si="49"/>
        <v>4795816.0447174162</v>
      </c>
      <c r="B2991" s="252" t="s">
        <v>1064</v>
      </c>
      <c r="C2991" s="253" t="s">
        <v>245</v>
      </c>
      <c r="D2991" s="252"/>
      <c r="E2991" s="252" t="s">
        <v>788</v>
      </c>
      <c r="F2991" s="252" t="s">
        <v>279</v>
      </c>
      <c r="G2991" s="252">
        <v>561263</v>
      </c>
      <c r="H2991" s="252">
        <v>4762860</v>
      </c>
      <c r="I2991" s="184" t="e">
        <f>VLOOKUP(LEFT(C2991,6),#REF!,3,0)</f>
        <v>#REF!</v>
      </c>
    </row>
    <row r="2992" spans="1:9" ht="13.2" x14ac:dyDescent="0.25">
      <c r="A2992" s="176">
        <f t="shared" si="49"/>
        <v>4795816.0447174162</v>
      </c>
      <c r="B2992" s="252" t="s">
        <v>1064</v>
      </c>
      <c r="C2992" s="253" t="s">
        <v>287</v>
      </c>
      <c r="D2992" s="252"/>
      <c r="E2992" s="252" t="s">
        <v>788</v>
      </c>
      <c r="F2992" s="252" t="s">
        <v>279</v>
      </c>
      <c r="G2992" s="252">
        <v>561263</v>
      </c>
      <c r="H2992" s="252">
        <v>4762860</v>
      </c>
      <c r="I2992" s="184" t="e">
        <f>VLOOKUP(LEFT(C2992,6),#REF!,3,0)</f>
        <v>#REF!</v>
      </c>
    </row>
    <row r="2993" spans="1:9" ht="13.2" x14ac:dyDescent="0.25">
      <c r="A2993" s="176">
        <f t="shared" si="49"/>
        <v>4795816.0447174162</v>
      </c>
      <c r="B2993" s="252" t="s">
        <v>1064</v>
      </c>
      <c r="C2993" s="253" t="s">
        <v>288</v>
      </c>
      <c r="D2993" s="252"/>
      <c r="E2993" s="252" t="s">
        <v>788</v>
      </c>
      <c r="F2993" s="252" t="s">
        <v>279</v>
      </c>
      <c r="G2993" s="252">
        <v>561263</v>
      </c>
      <c r="H2993" s="252">
        <v>4762860</v>
      </c>
      <c r="I2993" s="184" t="e">
        <f>VLOOKUP(LEFT(C2993,6),#REF!,3,0)</f>
        <v>#REF!</v>
      </c>
    </row>
    <row r="2994" spans="1:9" ht="13.2" x14ac:dyDescent="0.25">
      <c r="A2994" s="176">
        <f t="shared" si="49"/>
        <v>4795816.0447174162</v>
      </c>
      <c r="B2994" s="252" t="s">
        <v>1064</v>
      </c>
      <c r="C2994" s="253" t="s">
        <v>289</v>
      </c>
      <c r="D2994" s="252"/>
      <c r="E2994" s="252" t="s">
        <v>788</v>
      </c>
      <c r="F2994" s="252" t="s">
        <v>279</v>
      </c>
      <c r="G2994" s="252">
        <v>561263</v>
      </c>
      <c r="H2994" s="252">
        <v>4762860</v>
      </c>
      <c r="I2994" s="184" t="e">
        <f>VLOOKUP(LEFT(C2994,6),#REF!,3,0)</f>
        <v>#REF!</v>
      </c>
    </row>
    <row r="2995" spans="1:9" ht="13.2" x14ac:dyDescent="0.25">
      <c r="A2995" s="176">
        <f t="shared" si="49"/>
        <v>4795816.0447174162</v>
      </c>
      <c r="B2995" s="252" t="s">
        <v>1064</v>
      </c>
      <c r="C2995" s="253" t="s">
        <v>339</v>
      </c>
      <c r="D2995" s="252"/>
      <c r="E2995" s="252" t="s">
        <v>788</v>
      </c>
      <c r="F2995" s="252" t="s">
        <v>279</v>
      </c>
      <c r="G2995" s="252">
        <v>561263</v>
      </c>
      <c r="H2995" s="252">
        <v>4762860</v>
      </c>
      <c r="I2995" s="184" t="e">
        <f>VLOOKUP(LEFT(C2995,6),#REF!,3,0)</f>
        <v>#REF!</v>
      </c>
    </row>
    <row r="2996" spans="1:9" ht="13.2" x14ac:dyDescent="0.25">
      <c r="A2996" s="176">
        <f t="shared" si="49"/>
        <v>4795816.0447174162</v>
      </c>
      <c r="B2996" s="252" t="s">
        <v>1064</v>
      </c>
      <c r="C2996" s="260" t="s">
        <v>252</v>
      </c>
      <c r="D2996" s="252"/>
      <c r="E2996" s="252" t="s">
        <v>788</v>
      </c>
      <c r="F2996" s="252" t="s">
        <v>279</v>
      </c>
      <c r="G2996" s="252">
        <v>561263</v>
      </c>
      <c r="H2996" s="252">
        <v>4762860</v>
      </c>
      <c r="I2996" s="184" t="e">
        <f>VLOOKUP(LEFT(C2996,6),#REF!,3,0)</f>
        <v>#REF!</v>
      </c>
    </row>
    <row r="2997" spans="1:9" ht="13.2" x14ac:dyDescent="0.25">
      <c r="A2997" s="176">
        <f t="shared" si="49"/>
        <v>4795816.0447174162</v>
      </c>
      <c r="B2997" s="252" t="s">
        <v>1064</v>
      </c>
      <c r="C2997" s="260" t="s">
        <v>265</v>
      </c>
      <c r="D2997" s="252"/>
      <c r="E2997" s="252" t="s">
        <v>788</v>
      </c>
      <c r="F2997" s="252" t="s">
        <v>279</v>
      </c>
      <c r="G2997" s="252">
        <v>561263</v>
      </c>
      <c r="H2997" s="252">
        <v>4762860</v>
      </c>
      <c r="I2997" s="184" t="e">
        <f>VLOOKUP(LEFT(C2997,6),#REF!,3,0)</f>
        <v>#REF!</v>
      </c>
    </row>
    <row r="2998" spans="1:9" ht="13.2" x14ac:dyDescent="0.25">
      <c r="A2998" s="176">
        <f t="shared" si="49"/>
        <v>4795816.0447174162</v>
      </c>
      <c r="B2998" s="252" t="s">
        <v>1064</v>
      </c>
      <c r="C2998" s="261" t="s">
        <v>772</v>
      </c>
      <c r="D2998" s="252"/>
      <c r="E2998" s="252" t="s">
        <v>788</v>
      </c>
      <c r="F2998" s="252" t="s">
        <v>279</v>
      </c>
      <c r="G2998" s="252">
        <v>561263</v>
      </c>
      <c r="H2998" s="252">
        <v>4762860</v>
      </c>
      <c r="I2998" s="184" t="e">
        <f>VLOOKUP(LEFT(C2998,6),#REF!,3,0)</f>
        <v>#REF!</v>
      </c>
    </row>
    <row r="2999" spans="1:9" ht="13.2" x14ac:dyDescent="0.25">
      <c r="A2999" s="176">
        <f t="shared" si="49"/>
        <v>4795816.0447174162</v>
      </c>
      <c r="B2999" s="252" t="s">
        <v>1064</v>
      </c>
      <c r="C2999" s="262" t="s">
        <v>241</v>
      </c>
      <c r="D2999" s="252"/>
      <c r="E2999" s="252" t="s">
        <v>788</v>
      </c>
      <c r="F2999" s="252" t="s">
        <v>279</v>
      </c>
      <c r="G2999" s="252">
        <v>561263</v>
      </c>
      <c r="H2999" s="252">
        <v>4762860</v>
      </c>
      <c r="I2999" s="184" t="e">
        <f>VLOOKUP(LEFT(C2999,6),#REF!,3,0)</f>
        <v>#REF!</v>
      </c>
    </row>
    <row r="3000" spans="1:9" ht="13.2" x14ac:dyDescent="0.25">
      <c r="A3000" s="176">
        <f t="shared" si="49"/>
        <v>4795816.0447174162</v>
      </c>
      <c r="B3000" s="252" t="s">
        <v>1064</v>
      </c>
      <c r="C3000" s="262" t="s">
        <v>242</v>
      </c>
      <c r="D3000" s="252"/>
      <c r="E3000" s="252" t="s">
        <v>788</v>
      </c>
      <c r="F3000" s="252" t="s">
        <v>279</v>
      </c>
      <c r="G3000" s="252">
        <v>561263</v>
      </c>
      <c r="H3000" s="252">
        <v>4762860</v>
      </c>
      <c r="I3000" s="184" t="e">
        <f>VLOOKUP(LEFT(C3000,6),#REF!,3,0)</f>
        <v>#REF!</v>
      </c>
    </row>
    <row r="3001" spans="1:9" ht="13.2" x14ac:dyDescent="0.25">
      <c r="A3001" s="176">
        <f t="shared" si="49"/>
        <v>4795816.0447174162</v>
      </c>
      <c r="B3001" s="252" t="s">
        <v>1064</v>
      </c>
      <c r="C3001" s="262" t="s">
        <v>247</v>
      </c>
      <c r="D3001" s="252"/>
      <c r="E3001" s="252" t="s">
        <v>788</v>
      </c>
      <c r="F3001" s="252" t="s">
        <v>279</v>
      </c>
      <c r="G3001" s="252">
        <v>561263</v>
      </c>
      <c r="H3001" s="252">
        <v>4762860</v>
      </c>
      <c r="I3001" s="184" t="e">
        <f>VLOOKUP(LEFT(C3001,6),#REF!,3,0)</f>
        <v>#REF!</v>
      </c>
    </row>
    <row r="3002" spans="1:9" ht="13.2" x14ac:dyDescent="0.25">
      <c r="A3002" s="176">
        <f t="shared" si="49"/>
        <v>4795816.0447174162</v>
      </c>
      <c r="B3002" s="252" t="s">
        <v>1064</v>
      </c>
      <c r="C3002" s="262" t="s">
        <v>249</v>
      </c>
      <c r="D3002" s="252"/>
      <c r="E3002" s="252" t="s">
        <v>788</v>
      </c>
      <c r="F3002" s="252" t="s">
        <v>279</v>
      </c>
      <c r="G3002" s="252">
        <v>561263</v>
      </c>
      <c r="H3002" s="252">
        <v>4762860</v>
      </c>
      <c r="I3002" s="184" t="e">
        <f>VLOOKUP(LEFT(C3002,6),#REF!,3,0)</f>
        <v>#REF!</v>
      </c>
    </row>
    <row r="3003" spans="1:9" ht="13.2" x14ac:dyDescent="0.25">
      <c r="A3003" s="176">
        <f t="shared" si="49"/>
        <v>4795816.0447174162</v>
      </c>
      <c r="B3003" s="252" t="s">
        <v>1064</v>
      </c>
      <c r="C3003" s="262" t="s">
        <v>250</v>
      </c>
      <c r="D3003" s="252"/>
      <c r="E3003" s="252" t="s">
        <v>788</v>
      </c>
      <c r="F3003" s="252" t="s">
        <v>279</v>
      </c>
      <c r="G3003" s="252">
        <v>561263</v>
      </c>
      <c r="H3003" s="252">
        <v>4762860</v>
      </c>
      <c r="I3003" s="184" t="e">
        <f>VLOOKUP(LEFT(C3003,6),#REF!,3,0)</f>
        <v>#REF!</v>
      </c>
    </row>
    <row r="3004" spans="1:9" ht="13.2" x14ac:dyDescent="0.25">
      <c r="A3004" s="176">
        <f t="shared" si="49"/>
        <v>4795816.0447174162</v>
      </c>
      <c r="B3004" s="252" t="s">
        <v>1064</v>
      </c>
      <c r="C3004" s="262" t="s">
        <v>253</v>
      </c>
      <c r="D3004" s="252"/>
      <c r="E3004" s="252" t="s">
        <v>788</v>
      </c>
      <c r="F3004" s="252" t="s">
        <v>279</v>
      </c>
      <c r="G3004" s="252">
        <v>561263</v>
      </c>
      <c r="H3004" s="252">
        <v>4762860</v>
      </c>
      <c r="I3004" s="184" t="e">
        <f>VLOOKUP(LEFT(C3004,6),#REF!,3,0)</f>
        <v>#REF!</v>
      </c>
    </row>
    <row r="3005" spans="1:9" ht="13.2" x14ac:dyDescent="0.25">
      <c r="A3005" s="176">
        <f t="shared" si="49"/>
        <v>4795816.0447174162</v>
      </c>
      <c r="B3005" s="252" t="s">
        <v>1064</v>
      </c>
      <c r="C3005" s="262" t="s">
        <v>254</v>
      </c>
      <c r="D3005" s="252"/>
      <c r="E3005" s="252" t="s">
        <v>788</v>
      </c>
      <c r="F3005" s="252" t="s">
        <v>279</v>
      </c>
      <c r="G3005" s="252">
        <v>561263</v>
      </c>
      <c r="H3005" s="252">
        <v>4762860</v>
      </c>
      <c r="I3005" s="184" t="e">
        <f>VLOOKUP(LEFT(C3005,6),#REF!,3,0)</f>
        <v>#REF!</v>
      </c>
    </row>
    <row r="3006" spans="1:9" ht="13.2" x14ac:dyDescent="0.25">
      <c r="A3006" s="176">
        <f t="shared" si="49"/>
        <v>4795816.0447174162</v>
      </c>
      <c r="B3006" s="252" t="s">
        <v>1064</v>
      </c>
      <c r="C3006" s="262" t="s">
        <v>255</v>
      </c>
      <c r="D3006" s="252"/>
      <c r="E3006" s="252" t="s">
        <v>788</v>
      </c>
      <c r="F3006" s="252" t="s">
        <v>279</v>
      </c>
      <c r="G3006" s="252">
        <v>561263</v>
      </c>
      <c r="H3006" s="252">
        <v>4762860</v>
      </c>
      <c r="I3006" s="184" t="e">
        <f>VLOOKUP(LEFT(C3006,6),#REF!,3,0)</f>
        <v>#REF!</v>
      </c>
    </row>
    <row r="3007" spans="1:9" ht="13.2" x14ac:dyDescent="0.25">
      <c r="A3007" s="176">
        <f t="shared" si="49"/>
        <v>4795816.0447174162</v>
      </c>
      <c r="B3007" s="252" t="s">
        <v>1064</v>
      </c>
      <c r="C3007" s="262" t="s">
        <v>256</v>
      </c>
      <c r="D3007" s="252"/>
      <c r="E3007" s="252" t="s">
        <v>788</v>
      </c>
      <c r="F3007" s="252" t="s">
        <v>279</v>
      </c>
      <c r="G3007" s="252">
        <v>561263</v>
      </c>
      <c r="H3007" s="252">
        <v>4762860</v>
      </c>
      <c r="I3007" s="184" t="e">
        <f>VLOOKUP(LEFT(C3007,6),#REF!,3,0)</f>
        <v>#REF!</v>
      </c>
    </row>
    <row r="3008" spans="1:9" ht="13.2" x14ac:dyDescent="0.25">
      <c r="A3008" s="176">
        <f t="shared" ref="A3008:A3071" si="50">SQRT((G3008-G$2)^2+(H3008-H$2)^2)</f>
        <v>4795816.0447174162</v>
      </c>
      <c r="B3008" s="252" t="s">
        <v>1064</v>
      </c>
      <c r="C3008" s="262" t="s">
        <v>257</v>
      </c>
      <c r="D3008" s="252"/>
      <c r="E3008" s="252" t="s">
        <v>788</v>
      </c>
      <c r="F3008" s="252" t="s">
        <v>279</v>
      </c>
      <c r="G3008" s="252">
        <v>561263</v>
      </c>
      <c r="H3008" s="252">
        <v>4762860</v>
      </c>
      <c r="I3008" s="184" t="e">
        <f>VLOOKUP(LEFT(C3008,6),#REF!,3,0)</f>
        <v>#REF!</v>
      </c>
    </row>
    <row r="3009" spans="1:10" ht="13.2" x14ac:dyDescent="0.25">
      <c r="A3009" s="176">
        <f t="shared" si="50"/>
        <v>4795816.0447174162</v>
      </c>
      <c r="B3009" s="252" t="s">
        <v>1064</v>
      </c>
      <c r="C3009" s="262" t="s">
        <v>258</v>
      </c>
      <c r="D3009" s="252"/>
      <c r="E3009" s="252" t="s">
        <v>788</v>
      </c>
      <c r="F3009" s="252" t="s">
        <v>279</v>
      </c>
      <c r="G3009" s="252">
        <v>561263</v>
      </c>
      <c r="H3009" s="252">
        <v>4762860</v>
      </c>
      <c r="I3009" s="184" t="e">
        <f>VLOOKUP(LEFT(C3009,6),#REF!,3,0)</f>
        <v>#REF!</v>
      </c>
    </row>
    <row r="3010" spans="1:10" ht="13.2" x14ac:dyDescent="0.25">
      <c r="A3010" s="176">
        <f t="shared" si="50"/>
        <v>4795816.0447174162</v>
      </c>
      <c r="B3010" s="252" t="s">
        <v>1064</v>
      </c>
      <c r="C3010" s="262" t="s">
        <v>261</v>
      </c>
      <c r="D3010" s="252"/>
      <c r="E3010" s="252" t="s">
        <v>788</v>
      </c>
      <c r="F3010" s="252" t="s">
        <v>279</v>
      </c>
      <c r="G3010" s="252">
        <v>561263</v>
      </c>
      <c r="H3010" s="252">
        <v>4762860</v>
      </c>
      <c r="I3010" s="184" t="e">
        <f>VLOOKUP(LEFT(C3010,6),#REF!,3,0)</f>
        <v>#REF!</v>
      </c>
    </row>
    <row r="3011" spans="1:10" ht="13.2" x14ac:dyDescent="0.25">
      <c r="A3011" s="176">
        <f t="shared" si="50"/>
        <v>4795816.0447174162</v>
      </c>
      <c r="B3011" s="252" t="s">
        <v>1064</v>
      </c>
      <c r="C3011" s="262" t="s">
        <v>262</v>
      </c>
      <c r="D3011" s="252"/>
      <c r="E3011" s="252" t="s">
        <v>788</v>
      </c>
      <c r="F3011" s="252" t="s">
        <v>279</v>
      </c>
      <c r="G3011" s="252">
        <v>561263</v>
      </c>
      <c r="H3011" s="252">
        <v>4762860</v>
      </c>
      <c r="I3011" s="184" t="e">
        <f>VLOOKUP(LEFT(C3011,6),#REF!,3,0)</f>
        <v>#REF!</v>
      </c>
    </row>
    <row r="3012" spans="1:10" ht="13.2" x14ac:dyDescent="0.25">
      <c r="A3012" s="176">
        <f t="shared" si="50"/>
        <v>4795816.0447174162</v>
      </c>
      <c r="B3012" s="252" t="s">
        <v>1064</v>
      </c>
      <c r="C3012" s="262" t="s">
        <v>264</v>
      </c>
      <c r="D3012" s="252"/>
      <c r="E3012" s="252" t="s">
        <v>788</v>
      </c>
      <c r="F3012" s="252" t="s">
        <v>279</v>
      </c>
      <c r="G3012" s="252">
        <v>561263</v>
      </c>
      <c r="H3012" s="252">
        <v>4762860</v>
      </c>
      <c r="I3012" s="184" t="e">
        <f>VLOOKUP(LEFT(C3012,6),#REF!,3,0)</f>
        <v>#REF!</v>
      </c>
    </row>
    <row r="3013" spans="1:10" ht="13.2" x14ac:dyDescent="0.25">
      <c r="A3013" s="176">
        <f t="shared" si="50"/>
        <v>4795816.0447174162</v>
      </c>
      <c r="B3013" s="252" t="s">
        <v>1064</v>
      </c>
      <c r="C3013" s="262" t="s">
        <v>260</v>
      </c>
      <c r="D3013" s="252"/>
      <c r="E3013" s="252" t="s">
        <v>788</v>
      </c>
      <c r="F3013" s="252" t="s">
        <v>279</v>
      </c>
      <c r="G3013" s="252">
        <v>561263</v>
      </c>
      <c r="H3013" s="252">
        <v>4762860</v>
      </c>
      <c r="I3013" s="184" t="e">
        <f>VLOOKUP(LEFT(C3013,6),#REF!,3,0)</f>
        <v>#REF!</v>
      </c>
    </row>
    <row r="3014" spans="1:10" ht="13.2" x14ac:dyDescent="0.25">
      <c r="A3014" s="176">
        <f t="shared" si="50"/>
        <v>4795816.0447174162</v>
      </c>
      <c r="B3014" s="252" t="s">
        <v>1064</v>
      </c>
      <c r="C3014" s="262" t="s">
        <v>229</v>
      </c>
      <c r="D3014" s="252"/>
      <c r="E3014" s="252" t="s">
        <v>788</v>
      </c>
      <c r="F3014" s="252" t="s">
        <v>279</v>
      </c>
      <c r="G3014" s="252">
        <v>561263</v>
      </c>
      <c r="H3014" s="252">
        <v>4762860</v>
      </c>
      <c r="I3014" s="184" t="e">
        <f>VLOOKUP(LEFT(C3014,6),#REF!,3,0)</f>
        <v>#REF!</v>
      </c>
    </row>
    <row r="3015" spans="1:10" ht="13.2" x14ac:dyDescent="0.25">
      <c r="A3015" s="176">
        <f t="shared" si="50"/>
        <v>4795816.0447174162</v>
      </c>
      <c r="B3015" s="252" t="s">
        <v>1064</v>
      </c>
      <c r="C3015" s="247" t="s">
        <v>1156</v>
      </c>
      <c r="D3015" s="252"/>
      <c r="E3015" s="252" t="s">
        <v>788</v>
      </c>
      <c r="F3015" s="252" t="s">
        <v>279</v>
      </c>
      <c r="G3015" s="252">
        <v>561263</v>
      </c>
      <c r="H3015" s="252">
        <v>4762860</v>
      </c>
      <c r="I3015" s="184" t="e">
        <f>VLOOKUP(LEFT(C3015,6),#REF!,3,0)</f>
        <v>#REF!</v>
      </c>
    </row>
    <row r="3016" spans="1:10" ht="13.2" x14ac:dyDescent="0.25">
      <c r="A3016" s="176">
        <f t="shared" si="50"/>
        <v>4795816.0447174162</v>
      </c>
      <c r="B3016" s="252" t="s">
        <v>1064</v>
      </c>
      <c r="C3016" s="247" t="s">
        <v>1157</v>
      </c>
      <c r="D3016" s="252"/>
      <c r="E3016" s="252" t="s">
        <v>788</v>
      </c>
      <c r="F3016" s="252" t="s">
        <v>279</v>
      </c>
      <c r="G3016" s="252">
        <v>561263</v>
      </c>
      <c r="H3016" s="252">
        <v>4762860</v>
      </c>
      <c r="I3016" s="184" t="e">
        <f>VLOOKUP(LEFT(C3016,6),#REF!,3,0)</f>
        <v>#REF!</v>
      </c>
    </row>
    <row r="3017" spans="1:10" ht="13.2" x14ac:dyDescent="0.25">
      <c r="A3017" s="176">
        <f t="shared" si="50"/>
        <v>4795816.0447174162</v>
      </c>
      <c r="B3017" s="252" t="s">
        <v>1064</v>
      </c>
      <c r="C3017" s="247" t="s">
        <v>1158</v>
      </c>
      <c r="D3017" s="252"/>
      <c r="E3017" s="252" t="s">
        <v>788</v>
      </c>
      <c r="F3017" s="252" t="s">
        <v>279</v>
      </c>
      <c r="G3017" s="252">
        <v>561263</v>
      </c>
      <c r="H3017" s="252">
        <v>4762860</v>
      </c>
      <c r="I3017" s="184" t="e">
        <f>VLOOKUP(LEFT(C3017,6),#REF!,3,0)</f>
        <v>#REF!</v>
      </c>
    </row>
    <row r="3018" spans="1:10" ht="13.2" x14ac:dyDescent="0.25">
      <c r="A3018" s="176">
        <f t="shared" si="50"/>
        <v>4795816.0447174162</v>
      </c>
      <c r="B3018" s="252" t="s">
        <v>1064</v>
      </c>
      <c r="C3018" s="247" t="s">
        <v>1159</v>
      </c>
      <c r="D3018" s="252"/>
      <c r="E3018" s="252" t="s">
        <v>788</v>
      </c>
      <c r="F3018" s="252" t="s">
        <v>279</v>
      </c>
      <c r="G3018" s="252">
        <v>561263</v>
      </c>
      <c r="H3018" s="252">
        <v>4762860</v>
      </c>
      <c r="I3018" s="184" t="e">
        <f>VLOOKUP(LEFT(C3018,6),#REF!,3,0)</f>
        <v>#REF!</v>
      </c>
    </row>
    <row r="3019" spans="1:10" ht="13.2" x14ac:dyDescent="0.25">
      <c r="A3019" s="176">
        <f t="shared" si="50"/>
        <v>4795816.0447174162</v>
      </c>
      <c r="B3019" s="252" t="s">
        <v>1064</v>
      </c>
      <c r="C3019" s="247" t="s">
        <v>1160</v>
      </c>
      <c r="D3019" s="252"/>
      <c r="E3019" s="252" t="s">
        <v>788</v>
      </c>
      <c r="F3019" s="252" t="s">
        <v>279</v>
      </c>
      <c r="G3019" s="252">
        <v>561263</v>
      </c>
      <c r="H3019" s="252">
        <v>4762860</v>
      </c>
      <c r="I3019" s="184" t="e">
        <f>VLOOKUP(LEFT(C3019,6),#REF!,3,0)</f>
        <v>#REF!</v>
      </c>
      <c r="J3019" s="187"/>
    </row>
    <row r="3020" spans="1:10" ht="13.2" x14ac:dyDescent="0.25">
      <c r="A3020" s="176">
        <f t="shared" si="50"/>
        <v>4795816.0447174162</v>
      </c>
      <c r="B3020" s="252" t="s">
        <v>1064</v>
      </c>
      <c r="C3020" s="247" t="s">
        <v>1161</v>
      </c>
      <c r="D3020" s="252"/>
      <c r="E3020" s="252" t="s">
        <v>788</v>
      </c>
      <c r="F3020" s="252" t="s">
        <v>279</v>
      </c>
      <c r="G3020" s="252">
        <v>561263</v>
      </c>
      <c r="H3020" s="252">
        <v>4762860</v>
      </c>
      <c r="I3020" s="184" t="e">
        <f>VLOOKUP(LEFT(C3020,6),#REF!,3,0)</f>
        <v>#REF!</v>
      </c>
      <c r="J3020" s="165"/>
    </row>
    <row r="3021" spans="1:10" ht="13.2" x14ac:dyDescent="0.25">
      <c r="A3021" s="176">
        <f t="shared" si="50"/>
        <v>4795816.0447174162</v>
      </c>
      <c r="B3021" s="252" t="s">
        <v>1064</v>
      </c>
      <c r="C3021" s="247" t="s">
        <v>1162</v>
      </c>
      <c r="D3021" s="252"/>
      <c r="E3021" s="252" t="s">
        <v>788</v>
      </c>
      <c r="F3021" s="252" t="s">
        <v>279</v>
      </c>
      <c r="G3021" s="252">
        <v>561263</v>
      </c>
      <c r="H3021" s="252">
        <v>4762860</v>
      </c>
      <c r="I3021" s="184" t="e">
        <f>VLOOKUP(LEFT(C3021,6),#REF!,3,0)</f>
        <v>#REF!</v>
      </c>
      <c r="J3021" s="165"/>
    </row>
    <row r="3022" spans="1:10" ht="13.2" x14ac:dyDescent="0.25">
      <c r="A3022" s="176">
        <f t="shared" si="50"/>
        <v>4795816.0447174162</v>
      </c>
      <c r="B3022" s="252" t="s">
        <v>1064</v>
      </c>
      <c r="C3022" s="247" t="s">
        <v>1163</v>
      </c>
      <c r="D3022" s="252"/>
      <c r="E3022" s="252" t="s">
        <v>788</v>
      </c>
      <c r="F3022" s="252" t="s">
        <v>279</v>
      </c>
      <c r="G3022" s="252">
        <v>561263</v>
      </c>
      <c r="H3022" s="252">
        <v>4762860</v>
      </c>
      <c r="I3022" s="184" t="e">
        <f>VLOOKUP(LEFT(C3022,6),#REF!,3,0)</f>
        <v>#REF!</v>
      </c>
      <c r="J3022" s="165"/>
    </row>
    <row r="3023" spans="1:10" ht="13.2" x14ac:dyDescent="0.25">
      <c r="A3023" s="176">
        <f t="shared" si="50"/>
        <v>4795816.0447174162</v>
      </c>
      <c r="B3023" s="252" t="s">
        <v>1064</v>
      </c>
      <c r="C3023" s="247" t="s">
        <v>1164</v>
      </c>
      <c r="D3023" s="252"/>
      <c r="E3023" s="252" t="s">
        <v>788</v>
      </c>
      <c r="F3023" s="252" t="s">
        <v>279</v>
      </c>
      <c r="G3023" s="252">
        <v>561263</v>
      </c>
      <c r="H3023" s="252">
        <v>4762860</v>
      </c>
      <c r="I3023" s="184" t="e">
        <f>VLOOKUP(LEFT(C3023,6),#REF!,3,0)</f>
        <v>#REF!</v>
      </c>
      <c r="J3023" s="165"/>
    </row>
    <row r="3024" spans="1:10" ht="13.2" x14ac:dyDescent="0.25">
      <c r="A3024" s="176">
        <f t="shared" si="50"/>
        <v>4795816.0447174162</v>
      </c>
      <c r="B3024" s="252" t="s">
        <v>1064</v>
      </c>
      <c r="C3024" s="248" t="s">
        <v>1165</v>
      </c>
      <c r="D3024" s="252"/>
      <c r="E3024" s="252" t="s">
        <v>788</v>
      </c>
      <c r="F3024" s="252" t="s">
        <v>279</v>
      </c>
      <c r="G3024" s="252">
        <v>561263</v>
      </c>
      <c r="H3024" s="252">
        <v>4762860</v>
      </c>
      <c r="I3024" s="184" t="e">
        <f>VLOOKUP(LEFT(C3024,6),#REF!,3,0)</f>
        <v>#REF!</v>
      </c>
      <c r="J3024" s="165"/>
    </row>
    <row r="3025" spans="1:10" ht="13.2" x14ac:dyDescent="0.25">
      <c r="A3025" s="176">
        <f t="shared" si="50"/>
        <v>4795816.0447174162</v>
      </c>
      <c r="B3025" s="252" t="s">
        <v>1064</v>
      </c>
      <c r="C3025" s="243" t="s">
        <v>586</v>
      </c>
      <c r="D3025" s="252"/>
      <c r="E3025" s="252" t="s">
        <v>788</v>
      </c>
      <c r="F3025" s="252" t="s">
        <v>279</v>
      </c>
      <c r="G3025" s="252">
        <v>561263</v>
      </c>
      <c r="H3025" s="252">
        <v>4762860</v>
      </c>
      <c r="I3025" s="184" t="e">
        <f>VLOOKUP(LEFT(C3025,6),#REF!,3,0)</f>
        <v>#REF!</v>
      </c>
      <c r="J3025" s="165"/>
    </row>
    <row r="3026" spans="1:10" ht="13.2" x14ac:dyDescent="0.25">
      <c r="A3026" s="176">
        <f t="shared" si="50"/>
        <v>4795816.0447174162</v>
      </c>
      <c r="B3026" s="252" t="s">
        <v>1064</v>
      </c>
      <c r="C3026" s="243" t="s">
        <v>495</v>
      </c>
      <c r="D3026" s="252"/>
      <c r="E3026" s="252" t="s">
        <v>788</v>
      </c>
      <c r="F3026" s="252" t="s">
        <v>279</v>
      </c>
      <c r="G3026" s="252">
        <v>561263</v>
      </c>
      <c r="H3026" s="252">
        <v>4762860</v>
      </c>
      <c r="I3026" s="184" t="e">
        <f>VLOOKUP(LEFT(C3026,6),#REF!,3,0)</f>
        <v>#REF!</v>
      </c>
      <c r="J3026" s="165"/>
    </row>
    <row r="3027" spans="1:10" ht="13.2" x14ac:dyDescent="0.25">
      <c r="A3027" s="176">
        <f t="shared" si="50"/>
        <v>4795816.0447174162</v>
      </c>
      <c r="B3027" s="252" t="s">
        <v>1064</v>
      </c>
      <c r="C3027" s="243" t="s">
        <v>497</v>
      </c>
      <c r="D3027" s="252"/>
      <c r="E3027" s="252" t="s">
        <v>788</v>
      </c>
      <c r="F3027" s="252" t="s">
        <v>279</v>
      </c>
      <c r="G3027" s="252">
        <v>561263</v>
      </c>
      <c r="H3027" s="252">
        <v>4762860</v>
      </c>
      <c r="I3027" s="184" t="e">
        <f>VLOOKUP(LEFT(C3027,6),#REF!,3,0)</f>
        <v>#REF!</v>
      </c>
    </row>
    <row r="3028" spans="1:10" ht="13.2" x14ac:dyDescent="0.25">
      <c r="A3028" s="176">
        <f t="shared" si="50"/>
        <v>4795816.0447174162</v>
      </c>
      <c r="B3028" s="252" t="s">
        <v>1064</v>
      </c>
      <c r="C3028" s="243" t="s">
        <v>499</v>
      </c>
      <c r="D3028" s="252"/>
      <c r="E3028" s="252" t="s">
        <v>788</v>
      </c>
      <c r="F3028" s="252" t="s">
        <v>279</v>
      </c>
      <c r="G3028" s="252">
        <v>561263</v>
      </c>
      <c r="H3028" s="252">
        <v>4762860</v>
      </c>
      <c r="I3028" s="184" t="e">
        <f>VLOOKUP(LEFT(C3028,6),#REF!,3,0)</f>
        <v>#REF!</v>
      </c>
    </row>
    <row r="3029" spans="1:10" ht="13.2" x14ac:dyDescent="0.25">
      <c r="A3029" s="176">
        <f t="shared" si="50"/>
        <v>4795816.0447174162</v>
      </c>
      <c r="B3029" s="252" t="s">
        <v>1064</v>
      </c>
      <c r="C3029" s="243" t="s">
        <v>598</v>
      </c>
      <c r="D3029" s="252"/>
      <c r="E3029" s="252" t="s">
        <v>788</v>
      </c>
      <c r="F3029" s="252" t="s">
        <v>279</v>
      </c>
      <c r="G3029" s="252">
        <v>561263</v>
      </c>
      <c r="H3029" s="252">
        <v>4762860</v>
      </c>
      <c r="I3029" s="184" t="e">
        <f>VLOOKUP(LEFT(C3029,6),#REF!,3,0)</f>
        <v>#REF!</v>
      </c>
    </row>
    <row r="3030" spans="1:10" ht="13.2" x14ac:dyDescent="0.25">
      <c r="A3030" s="176">
        <f t="shared" si="50"/>
        <v>4821790.2155216169</v>
      </c>
      <c r="B3030" s="243" t="s">
        <v>1188</v>
      </c>
      <c r="C3030" s="253" t="s">
        <v>263</v>
      </c>
      <c r="D3030" s="243" t="s">
        <v>1189</v>
      </c>
      <c r="E3030" s="243" t="s">
        <v>270</v>
      </c>
      <c r="F3030" s="243" t="s">
        <v>268</v>
      </c>
      <c r="G3030" s="243">
        <v>501400</v>
      </c>
      <c r="H3030" s="243">
        <v>4795650</v>
      </c>
      <c r="I3030" s="184" t="e">
        <f>VLOOKUP(LEFT(C3030,6),#REF!,3,0)</f>
        <v>#REF!</v>
      </c>
    </row>
    <row r="3031" spans="1:10" ht="13.2" x14ac:dyDescent="0.25">
      <c r="A3031" s="176">
        <f t="shared" si="50"/>
        <v>4821790.2155216169</v>
      </c>
      <c r="B3031" s="243" t="s">
        <v>1188</v>
      </c>
      <c r="C3031" s="253" t="s">
        <v>246</v>
      </c>
      <c r="D3031" s="243" t="s">
        <v>1189</v>
      </c>
      <c r="E3031" s="243" t="s">
        <v>270</v>
      </c>
      <c r="F3031" s="243" t="s">
        <v>268</v>
      </c>
      <c r="G3031" s="243">
        <v>501400</v>
      </c>
      <c r="H3031" s="243">
        <v>4795650</v>
      </c>
      <c r="I3031" s="184" t="e">
        <f>VLOOKUP(LEFT(C3031,6),#REF!,3,0)</f>
        <v>#REF!</v>
      </c>
    </row>
    <row r="3032" spans="1:10" ht="13.2" x14ac:dyDescent="0.25">
      <c r="A3032" s="176">
        <f t="shared" si="50"/>
        <v>4821790.2155216169</v>
      </c>
      <c r="B3032" s="243" t="s">
        <v>1188</v>
      </c>
      <c r="C3032" s="253" t="s">
        <v>271</v>
      </c>
      <c r="D3032" s="243" t="s">
        <v>1189</v>
      </c>
      <c r="E3032" s="243" t="s">
        <v>270</v>
      </c>
      <c r="F3032" s="243" t="s">
        <v>268</v>
      </c>
      <c r="G3032" s="243">
        <v>501400</v>
      </c>
      <c r="H3032" s="243">
        <v>4795650</v>
      </c>
      <c r="I3032" s="184" t="e">
        <f>VLOOKUP(LEFT(C3032,6),#REF!,3,0)</f>
        <v>#REF!</v>
      </c>
    </row>
    <row r="3033" spans="1:10" ht="13.2" x14ac:dyDescent="0.25">
      <c r="A3033" s="176">
        <f t="shared" si="50"/>
        <v>4821790.2155216169</v>
      </c>
      <c r="B3033" s="243" t="s">
        <v>1188</v>
      </c>
      <c r="C3033" s="253" t="s">
        <v>286</v>
      </c>
      <c r="D3033" s="243" t="s">
        <v>1189</v>
      </c>
      <c r="E3033" s="243" t="s">
        <v>270</v>
      </c>
      <c r="F3033" s="243" t="s">
        <v>268</v>
      </c>
      <c r="G3033" s="243">
        <v>501400</v>
      </c>
      <c r="H3033" s="243">
        <v>4795650</v>
      </c>
      <c r="I3033" s="184" t="e">
        <f>VLOOKUP(LEFT(C3033,6),#REF!,3,0)</f>
        <v>#REF!</v>
      </c>
    </row>
    <row r="3034" spans="1:10" ht="13.2" x14ac:dyDescent="0.25">
      <c r="A3034" s="176">
        <f t="shared" si="50"/>
        <v>4821790.2155216169</v>
      </c>
      <c r="B3034" s="243" t="s">
        <v>1188</v>
      </c>
      <c r="C3034" s="253" t="s">
        <v>243</v>
      </c>
      <c r="D3034" s="243" t="s">
        <v>1189</v>
      </c>
      <c r="E3034" s="243" t="s">
        <v>270</v>
      </c>
      <c r="F3034" s="243" t="s">
        <v>268</v>
      </c>
      <c r="G3034" s="243">
        <v>501400</v>
      </c>
      <c r="H3034" s="243">
        <v>4795650</v>
      </c>
      <c r="I3034" s="184" t="e">
        <f>VLOOKUP(LEFT(C3034,6),#REF!,3,0)</f>
        <v>#REF!</v>
      </c>
    </row>
    <row r="3035" spans="1:10" ht="13.2" x14ac:dyDescent="0.25">
      <c r="A3035" s="176">
        <f t="shared" si="50"/>
        <v>4821790.2155216169</v>
      </c>
      <c r="B3035" s="243" t="s">
        <v>1188</v>
      </c>
      <c r="C3035" s="253" t="s">
        <v>259</v>
      </c>
      <c r="D3035" s="243" t="s">
        <v>1189</v>
      </c>
      <c r="E3035" s="243" t="s">
        <v>270</v>
      </c>
      <c r="F3035" s="243" t="s">
        <v>268</v>
      </c>
      <c r="G3035" s="243">
        <v>501400</v>
      </c>
      <c r="H3035" s="243">
        <v>4795650</v>
      </c>
      <c r="I3035" s="184" t="e">
        <f>VLOOKUP(LEFT(C3035,6),#REF!,3,0)</f>
        <v>#REF!</v>
      </c>
    </row>
    <row r="3036" spans="1:10" ht="13.2" x14ac:dyDescent="0.25">
      <c r="A3036" s="176">
        <f t="shared" si="50"/>
        <v>4821790.2155216169</v>
      </c>
      <c r="B3036" s="243" t="s">
        <v>1188</v>
      </c>
      <c r="C3036" s="253" t="s">
        <v>251</v>
      </c>
      <c r="D3036" s="243" t="s">
        <v>1189</v>
      </c>
      <c r="E3036" s="243" t="s">
        <v>270</v>
      </c>
      <c r="F3036" s="243" t="s">
        <v>268</v>
      </c>
      <c r="G3036" s="243">
        <v>501400</v>
      </c>
      <c r="H3036" s="243">
        <v>4795650</v>
      </c>
      <c r="I3036" s="184" t="e">
        <f>VLOOKUP(LEFT(C3036,6),#REF!,3,0)</f>
        <v>#REF!</v>
      </c>
    </row>
    <row r="3037" spans="1:10" ht="13.2" x14ac:dyDescent="0.25">
      <c r="A3037" s="176">
        <f t="shared" si="50"/>
        <v>4821790.2155216169</v>
      </c>
      <c r="B3037" s="243" t="s">
        <v>1188</v>
      </c>
      <c r="C3037" s="253" t="s">
        <v>244</v>
      </c>
      <c r="D3037" s="243" t="s">
        <v>1189</v>
      </c>
      <c r="E3037" s="243" t="s">
        <v>270</v>
      </c>
      <c r="F3037" s="243" t="s">
        <v>268</v>
      </c>
      <c r="G3037" s="243">
        <v>501400</v>
      </c>
      <c r="H3037" s="243">
        <v>4795650</v>
      </c>
      <c r="I3037" s="184" t="e">
        <f>VLOOKUP(LEFT(C3037,6),#REF!,3,0)</f>
        <v>#REF!</v>
      </c>
    </row>
    <row r="3038" spans="1:10" ht="13.2" x14ac:dyDescent="0.25">
      <c r="A3038" s="176">
        <f t="shared" si="50"/>
        <v>4821790.2155216169</v>
      </c>
      <c r="B3038" s="243" t="s">
        <v>1188</v>
      </c>
      <c r="C3038" s="253" t="s">
        <v>248</v>
      </c>
      <c r="D3038" s="243" t="s">
        <v>1189</v>
      </c>
      <c r="E3038" s="243" t="s">
        <v>270</v>
      </c>
      <c r="F3038" s="243" t="s">
        <v>268</v>
      </c>
      <c r="G3038" s="243">
        <v>501400</v>
      </c>
      <c r="H3038" s="243">
        <v>4795650</v>
      </c>
      <c r="I3038" s="184" t="e">
        <f>VLOOKUP(LEFT(C3038,6),#REF!,3,0)</f>
        <v>#REF!</v>
      </c>
    </row>
    <row r="3039" spans="1:10" ht="13.2" x14ac:dyDescent="0.25">
      <c r="A3039" s="176">
        <f t="shared" si="50"/>
        <v>4821790.2155216169</v>
      </c>
      <c r="B3039" s="243" t="s">
        <v>1188</v>
      </c>
      <c r="C3039" s="253" t="s">
        <v>245</v>
      </c>
      <c r="D3039" s="243" t="s">
        <v>1189</v>
      </c>
      <c r="E3039" s="243" t="s">
        <v>270</v>
      </c>
      <c r="F3039" s="243" t="s">
        <v>268</v>
      </c>
      <c r="G3039" s="243">
        <v>501400</v>
      </c>
      <c r="H3039" s="243">
        <v>4795650</v>
      </c>
      <c r="I3039" s="184" t="e">
        <f>VLOOKUP(LEFT(C3039,6),#REF!,3,0)</f>
        <v>#REF!</v>
      </c>
    </row>
    <row r="3040" spans="1:10" ht="13.2" x14ac:dyDescent="0.25">
      <c r="A3040" s="176">
        <f t="shared" si="50"/>
        <v>4821790.2155216169</v>
      </c>
      <c r="B3040" s="243" t="s">
        <v>1188</v>
      </c>
      <c r="C3040" s="253" t="s">
        <v>287</v>
      </c>
      <c r="D3040" s="243" t="s">
        <v>1189</v>
      </c>
      <c r="E3040" s="243" t="s">
        <v>270</v>
      </c>
      <c r="F3040" s="243" t="s">
        <v>268</v>
      </c>
      <c r="G3040" s="243">
        <v>501400</v>
      </c>
      <c r="H3040" s="243">
        <v>4795650</v>
      </c>
      <c r="I3040" s="184" t="e">
        <f>VLOOKUP(LEFT(C3040,6),#REF!,3,0)</f>
        <v>#REF!</v>
      </c>
    </row>
    <row r="3041" spans="1:9" ht="13.2" x14ac:dyDescent="0.25">
      <c r="A3041" s="176">
        <f t="shared" si="50"/>
        <v>4821790.2155216169</v>
      </c>
      <c r="B3041" s="243" t="s">
        <v>1188</v>
      </c>
      <c r="C3041" s="253" t="s">
        <v>288</v>
      </c>
      <c r="D3041" s="243" t="s">
        <v>1189</v>
      </c>
      <c r="E3041" s="243" t="s">
        <v>270</v>
      </c>
      <c r="F3041" s="243" t="s">
        <v>268</v>
      </c>
      <c r="G3041" s="243">
        <v>501400</v>
      </c>
      <c r="H3041" s="243">
        <v>4795650</v>
      </c>
      <c r="I3041" s="184" t="e">
        <f>VLOOKUP(LEFT(C3041,6),#REF!,3,0)</f>
        <v>#REF!</v>
      </c>
    </row>
    <row r="3042" spans="1:9" ht="13.2" x14ac:dyDescent="0.25">
      <c r="A3042" s="176">
        <f t="shared" si="50"/>
        <v>4821790.2155216169</v>
      </c>
      <c r="B3042" s="243" t="s">
        <v>1188</v>
      </c>
      <c r="C3042" s="253" t="s">
        <v>289</v>
      </c>
      <c r="D3042" s="243" t="s">
        <v>1189</v>
      </c>
      <c r="E3042" s="243" t="s">
        <v>270</v>
      </c>
      <c r="F3042" s="243" t="s">
        <v>268</v>
      </c>
      <c r="G3042" s="243">
        <v>501400</v>
      </c>
      <c r="H3042" s="243">
        <v>4795650</v>
      </c>
      <c r="I3042" s="184" t="e">
        <f>VLOOKUP(LEFT(C3042,6),#REF!,3,0)</f>
        <v>#REF!</v>
      </c>
    </row>
    <row r="3043" spans="1:9" ht="13.2" x14ac:dyDescent="0.25">
      <c r="A3043" s="176">
        <f t="shared" si="50"/>
        <v>4821790.2155216169</v>
      </c>
      <c r="B3043" s="243" t="s">
        <v>1188</v>
      </c>
      <c r="C3043" s="253" t="s">
        <v>339</v>
      </c>
      <c r="D3043" s="243" t="s">
        <v>1189</v>
      </c>
      <c r="E3043" s="243" t="s">
        <v>270</v>
      </c>
      <c r="F3043" s="243" t="s">
        <v>268</v>
      </c>
      <c r="G3043" s="243">
        <v>501400</v>
      </c>
      <c r="H3043" s="243">
        <v>4795650</v>
      </c>
      <c r="I3043" s="184" t="e">
        <f>VLOOKUP(LEFT(C3043,6),#REF!,3,0)</f>
        <v>#REF!</v>
      </c>
    </row>
    <row r="3044" spans="1:9" ht="13.2" x14ac:dyDescent="0.25">
      <c r="A3044" s="176">
        <f t="shared" si="50"/>
        <v>4821790.2155216169</v>
      </c>
      <c r="B3044" s="243" t="s">
        <v>1188</v>
      </c>
      <c r="C3044" s="260" t="s">
        <v>252</v>
      </c>
      <c r="D3044" s="243" t="s">
        <v>1189</v>
      </c>
      <c r="E3044" s="243" t="s">
        <v>270</v>
      </c>
      <c r="F3044" s="243" t="s">
        <v>268</v>
      </c>
      <c r="G3044" s="243">
        <v>501400</v>
      </c>
      <c r="H3044" s="243">
        <v>4795650</v>
      </c>
      <c r="I3044" s="184" t="e">
        <f>VLOOKUP(LEFT(C3044,6),#REF!,3,0)</f>
        <v>#REF!</v>
      </c>
    </row>
    <row r="3045" spans="1:9" ht="13.2" x14ac:dyDescent="0.25">
      <c r="A3045" s="176">
        <f t="shared" si="50"/>
        <v>4821790.2155216169</v>
      </c>
      <c r="B3045" s="243" t="s">
        <v>1188</v>
      </c>
      <c r="C3045" s="260" t="s">
        <v>265</v>
      </c>
      <c r="D3045" s="243" t="s">
        <v>1189</v>
      </c>
      <c r="E3045" s="243" t="s">
        <v>270</v>
      </c>
      <c r="F3045" s="243" t="s">
        <v>268</v>
      </c>
      <c r="G3045" s="243">
        <v>501400</v>
      </c>
      <c r="H3045" s="243">
        <v>4795650</v>
      </c>
      <c r="I3045" s="184" t="e">
        <f>VLOOKUP(LEFT(C3045,6),#REF!,3,0)</f>
        <v>#REF!</v>
      </c>
    </row>
    <row r="3046" spans="1:9" ht="13.2" x14ac:dyDescent="0.25">
      <c r="A3046" s="176">
        <f t="shared" si="50"/>
        <v>4821790.2155216169</v>
      </c>
      <c r="B3046" s="243" t="s">
        <v>1188</v>
      </c>
      <c r="C3046" s="261" t="s">
        <v>772</v>
      </c>
      <c r="D3046" s="243" t="s">
        <v>1189</v>
      </c>
      <c r="E3046" s="243" t="s">
        <v>270</v>
      </c>
      <c r="F3046" s="243" t="s">
        <v>268</v>
      </c>
      <c r="G3046" s="243">
        <v>501400</v>
      </c>
      <c r="H3046" s="243">
        <v>4795650</v>
      </c>
      <c r="I3046" s="184" t="e">
        <f>VLOOKUP(LEFT(C3046,6),#REF!,3,0)</f>
        <v>#REF!</v>
      </c>
    </row>
    <row r="3047" spans="1:9" ht="13.2" x14ac:dyDescent="0.25">
      <c r="A3047" s="176">
        <f t="shared" si="50"/>
        <v>4821790.2155216169</v>
      </c>
      <c r="B3047" s="243" t="s">
        <v>1188</v>
      </c>
      <c r="C3047" s="262" t="s">
        <v>241</v>
      </c>
      <c r="D3047" s="243" t="s">
        <v>1189</v>
      </c>
      <c r="E3047" s="243" t="s">
        <v>270</v>
      </c>
      <c r="F3047" s="243" t="s">
        <v>268</v>
      </c>
      <c r="G3047" s="243">
        <v>501400</v>
      </c>
      <c r="H3047" s="243">
        <v>4795650</v>
      </c>
      <c r="I3047" s="184" t="e">
        <f>VLOOKUP(LEFT(C3047,6),#REF!,3,0)</f>
        <v>#REF!</v>
      </c>
    </row>
    <row r="3048" spans="1:9" ht="13.2" x14ac:dyDescent="0.25">
      <c r="A3048" s="176">
        <f t="shared" si="50"/>
        <v>4821790.2155216169</v>
      </c>
      <c r="B3048" s="243" t="s">
        <v>1188</v>
      </c>
      <c r="C3048" s="262" t="s">
        <v>242</v>
      </c>
      <c r="D3048" s="243" t="s">
        <v>1189</v>
      </c>
      <c r="E3048" s="243" t="s">
        <v>270</v>
      </c>
      <c r="F3048" s="243" t="s">
        <v>268</v>
      </c>
      <c r="G3048" s="243">
        <v>501400</v>
      </c>
      <c r="H3048" s="243">
        <v>4795650</v>
      </c>
      <c r="I3048" s="184" t="e">
        <f>VLOOKUP(LEFT(C3048,6),#REF!,3,0)</f>
        <v>#REF!</v>
      </c>
    </row>
    <row r="3049" spans="1:9" ht="13.2" x14ac:dyDescent="0.25">
      <c r="A3049" s="176">
        <f t="shared" si="50"/>
        <v>4821790.2155216169</v>
      </c>
      <c r="B3049" s="243" t="s">
        <v>1188</v>
      </c>
      <c r="C3049" s="262" t="s">
        <v>247</v>
      </c>
      <c r="D3049" s="243" t="s">
        <v>1189</v>
      </c>
      <c r="E3049" s="243" t="s">
        <v>270</v>
      </c>
      <c r="F3049" s="243" t="s">
        <v>268</v>
      </c>
      <c r="G3049" s="243">
        <v>501400</v>
      </c>
      <c r="H3049" s="243">
        <v>4795650</v>
      </c>
      <c r="I3049" s="184" t="e">
        <f>VLOOKUP(LEFT(C3049,6),#REF!,3,0)</f>
        <v>#REF!</v>
      </c>
    </row>
    <row r="3050" spans="1:9" ht="13.2" x14ac:dyDescent="0.25">
      <c r="A3050" s="176">
        <f t="shared" si="50"/>
        <v>4821790.2155216169</v>
      </c>
      <c r="B3050" s="243" t="s">
        <v>1188</v>
      </c>
      <c r="C3050" s="262" t="s">
        <v>249</v>
      </c>
      <c r="D3050" s="243" t="s">
        <v>1189</v>
      </c>
      <c r="E3050" s="243" t="s">
        <v>270</v>
      </c>
      <c r="F3050" s="243" t="s">
        <v>268</v>
      </c>
      <c r="G3050" s="243">
        <v>501400</v>
      </c>
      <c r="H3050" s="243">
        <v>4795650</v>
      </c>
      <c r="I3050" s="184" t="e">
        <f>VLOOKUP(LEFT(C3050,6),#REF!,3,0)</f>
        <v>#REF!</v>
      </c>
    </row>
    <row r="3051" spans="1:9" ht="13.2" x14ac:dyDescent="0.25">
      <c r="A3051" s="176">
        <f t="shared" si="50"/>
        <v>4821790.2155216169</v>
      </c>
      <c r="B3051" s="243" t="s">
        <v>1188</v>
      </c>
      <c r="C3051" s="262" t="s">
        <v>250</v>
      </c>
      <c r="D3051" s="243" t="s">
        <v>1189</v>
      </c>
      <c r="E3051" s="243" t="s">
        <v>270</v>
      </c>
      <c r="F3051" s="243" t="s">
        <v>268</v>
      </c>
      <c r="G3051" s="243">
        <v>501400</v>
      </c>
      <c r="H3051" s="243">
        <v>4795650</v>
      </c>
      <c r="I3051" s="184" t="e">
        <f>VLOOKUP(LEFT(C3051,6),#REF!,3,0)</f>
        <v>#REF!</v>
      </c>
    </row>
    <row r="3052" spans="1:9" ht="13.2" x14ac:dyDescent="0.25">
      <c r="A3052" s="176">
        <f t="shared" si="50"/>
        <v>4821790.2155216169</v>
      </c>
      <c r="B3052" s="243" t="s">
        <v>1188</v>
      </c>
      <c r="C3052" s="262" t="s">
        <v>253</v>
      </c>
      <c r="D3052" s="243" t="s">
        <v>1189</v>
      </c>
      <c r="E3052" s="243" t="s">
        <v>270</v>
      </c>
      <c r="F3052" s="243" t="s">
        <v>268</v>
      </c>
      <c r="G3052" s="243">
        <v>501400</v>
      </c>
      <c r="H3052" s="243">
        <v>4795650</v>
      </c>
      <c r="I3052" s="184" t="e">
        <f>VLOOKUP(LEFT(C3052,6),#REF!,3,0)</f>
        <v>#REF!</v>
      </c>
    </row>
    <row r="3053" spans="1:9" ht="13.2" x14ac:dyDescent="0.25">
      <c r="A3053" s="176">
        <f t="shared" si="50"/>
        <v>4821790.2155216169</v>
      </c>
      <c r="B3053" s="243" t="s">
        <v>1188</v>
      </c>
      <c r="C3053" s="262" t="s">
        <v>254</v>
      </c>
      <c r="D3053" s="243" t="s">
        <v>1189</v>
      </c>
      <c r="E3053" s="243" t="s">
        <v>270</v>
      </c>
      <c r="F3053" s="243" t="s">
        <v>268</v>
      </c>
      <c r="G3053" s="243">
        <v>501400</v>
      </c>
      <c r="H3053" s="243">
        <v>4795650</v>
      </c>
      <c r="I3053" s="184" t="e">
        <f>VLOOKUP(LEFT(C3053,6),#REF!,3,0)</f>
        <v>#REF!</v>
      </c>
    </row>
    <row r="3054" spans="1:9" ht="13.2" x14ac:dyDescent="0.25">
      <c r="A3054" s="176">
        <f t="shared" si="50"/>
        <v>4821790.2155216169</v>
      </c>
      <c r="B3054" s="243" t="s">
        <v>1188</v>
      </c>
      <c r="C3054" s="262" t="s">
        <v>255</v>
      </c>
      <c r="D3054" s="243" t="s">
        <v>1189</v>
      </c>
      <c r="E3054" s="243" t="s">
        <v>270</v>
      </c>
      <c r="F3054" s="243" t="s">
        <v>268</v>
      </c>
      <c r="G3054" s="243">
        <v>501400</v>
      </c>
      <c r="H3054" s="243">
        <v>4795650</v>
      </c>
      <c r="I3054" s="184" t="e">
        <f>VLOOKUP(LEFT(C3054,6),#REF!,3,0)</f>
        <v>#REF!</v>
      </c>
    </row>
    <row r="3055" spans="1:9" ht="13.2" x14ac:dyDescent="0.25">
      <c r="A3055" s="176">
        <f t="shared" si="50"/>
        <v>4821790.2155216169</v>
      </c>
      <c r="B3055" s="243" t="s">
        <v>1188</v>
      </c>
      <c r="C3055" s="262" t="s">
        <v>256</v>
      </c>
      <c r="D3055" s="243" t="s">
        <v>1189</v>
      </c>
      <c r="E3055" s="243" t="s">
        <v>270</v>
      </c>
      <c r="F3055" s="243" t="s">
        <v>268</v>
      </c>
      <c r="G3055" s="243">
        <v>501400</v>
      </c>
      <c r="H3055" s="243">
        <v>4795650</v>
      </c>
      <c r="I3055" s="184" t="e">
        <f>VLOOKUP(LEFT(C3055,6),#REF!,3,0)</f>
        <v>#REF!</v>
      </c>
    </row>
    <row r="3056" spans="1:9" ht="13.2" x14ac:dyDescent="0.25">
      <c r="A3056" s="176">
        <f t="shared" si="50"/>
        <v>4821790.2155216169</v>
      </c>
      <c r="B3056" s="243" t="s">
        <v>1188</v>
      </c>
      <c r="C3056" s="262" t="s">
        <v>257</v>
      </c>
      <c r="D3056" s="243" t="s">
        <v>1189</v>
      </c>
      <c r="E3056" s="243" t="s">
        <v>270</v>
      </c>
      <c r="F3056" s="243" t="s">
        <v>268</v>
      </c>
      <c r="G3056" s="243">
        <v>501400</v>
      </c>
      <c r="H3056" s="243">
        <v>4795650</v>
      </c>
      <c r="I3056" s="184" t="e">
        <f>VLOOKUP(LEFT(C3056,6),#REF!,3,0)</f>
        <v>#REF!</v>
      </c>
    </row>
    <row r="3057" spans="1:9" ht="13.2" x14ac:dyDescent="0.25">
      <c r="A3057" s="176">
        <f t="shared" si="50"/>
        <v>4821790.2155216169</v>
      </c>
      <c r="B3057" s="243" t="s">
        <v>1188</v>
      </c>
      <c r="C3057" s="262" t="s">
        <v>258</v>
      </c>
      <c r="D3057" s="243" t="s">
        <v>1189</v>
      </c>
      <c r="E3057" s="243" t="s">
        <v>270</v>
      </c>
      <c r="F3057" s="243" t="s">
        <v>268</v>
      </c>
      <c r="G3057" s="243">
        <v>501400</v>
      </c>
      <c r="H3057" s="243">
        <v>4795650</v>
      </c>
      <c r="I3057" s="184" t="e">
        <f>VLOOKUP(LEFT(C3057,6),#REF!,3,0)</f>
        <v>#REF!</v>
      </c>
    </row>
    <row r="3058" spans="1:9" ht="13.2" x14ac:dyDescent="0.25">
      <c r="A3058" s="176">
        <f t="shared" si="50"/>
        <v>4821790.2155216169</v>
      </c>
      <c r="B3058" s="243" t="s">
        <v>1188</v>
      </c>
      <c r="C3058" s="262" t="s">
        <v>261</v>
      </c>
      <c r="D3058" s="243" t="s">
        <v>1189</v>
      </c>
      <c r="E3058" s="243" t="s">
        <v>270</v>
      </c>
      <c r="F3058" s="243" t="s">
        <v>268</v>
      </c>
      <c r="G3058" s="243">
        <v>501400</v>
      </c>
      <c r="H3058" s="243">
        <v>4795650</v>
      </c>
      <c r="I3058" s="184" t="e">
        <f>VLOOKUP(LEFT(C3058,6),#REF!,3,0)</f>
        <v>#REF!</v>
      </c>
    </row>
    <row r="3059" spans="1:9" ht="13.2" x14ac:dyDescent="0.25">
      <c r="A3059" s="176">
        <f t="shared" si="50"/>
        <v>4821790.2155216169</v>
      </c>
      <c r="B3059" s="243" t="s">
        <v>1188</v>
      </c>
      <c r="C3059" s="262" t="s">
        <v>262</v>
      </c>
      <c r="D3059" s="243" t="s">
        <v>1189</v>
      </c>
      <c r="E3059" s="243" t="s">
        <v>270</v>
      </c>
      <c r="F3059" s="243" t="s">
        <v>268</v>
      </c>
      <c r="G3059" s="243">
        <v>501400</v>
      </c>
      <c r="H3059" s="243">
        <v>4795650</v>
      </c>
      <c r="I3059" s="184" t="e">
        <f>VLOOKUP(LEFT(C3059,6),#REF!,3,0)</f>
        <v>#REF!</v>
      </c>
    </row>
    <row r="3060" spans="1:9" ht="13.2" x14ac:dyDescent="0.25">
      <c r="A3060" s="176">
        <f t="shared" si="50"/>
        <v>4821790.2155216169</v>
      </c>
      <c r="B3060" s="243" t="s">
        <v>1188</v>
      </c>
      <c r="C3060" s="262" t="s">
        <v>264</v>
      </c>
      <c r="D3060" s="243" t="s">
        <v>1189</v>
      </c>
      <c r="E3060" s="243" t="s">
        <v>270</v>
      </c>
      <c r="F3060" s="243" t="s">
        <v>268</v>
      </c>
      <c r="G3060" s="243">
        <v>501400</v>
      </c>
      <c r="H3060" s="243">
        <v>4795650</v>
      </c>
      <c r="I3060" s="184" t="e">
        <f>VLOOKUP(LEFT(C3060,6),#REF!,3,0)</f>
        <v>#REF!</v>
      </c>
    </row>
    <row r="3061" spans="1:9" ht="13.2" x14ac:dyDescent="0.25">
      <c r="A3061" s="176">
        <f t="shared" si="50"/>
        <v>4821790.2155216169</v>
      </c>
      <c r="B3061" s="243" t="s">
        <v>1188</v>
      </c>
      <c r="C3061" s="262" t="s">
        <v>260</v>
      </c>
      <c r="D3061" s="243" t="s">
        <v>1189</v>
      </c>
      <c r="E3061" s="243" t="s">
        <v>270</v>
      </c>
      <c r="F3061" s="243" t="s">
        <v>268</v>
      </c>
      <c r="G3061" s="243">
        <v>501400</v>
      </c>
      <c r="H3061" s="243">
        <v>4795650</v>
      </c>
      <c r="I3061" s="184" t="e">
        <f>VLOOKUP(LEFT(C3061,6),#REF!,3,0)</f>
        <v>#REF!</v>
      </c>
    </row>
    <row r="3062" spans="1:9" ht="13.2" x14ac:dyDescent="0.25">
      <c r="A3062" s="176">
        <f t="shared" si="50"/>
        <v>4821790.2155216169</v>
      </c>
      <c r="B3062" s="243" t="s">
        <v>1188</v>
      </c>
      <c r="C3062" s="262" t="s">
        <v>229</v>
      </c>
      <c r="D3062" s="243" t="s">
        <v>1189</v>
      </c>
      <c r="E3062" s="243" t="s">
        <v>270</v>
      </c>
      <c r="F3062" s="243" t="s">
        <v>268</v>
      </c>
      <c r="G3062" s="243">
        <v>501400</v>
      </c>
      <c r="H3062" s="243">
        <v>4795650</v>
      </c>
      <c r="I3062" s="184" t="e">
        <f>VLOOKUP(LEFT(C3062,6),#REF!,3,0)</f>
        <v>#REF!</v>
      </c>
    </row>
    <row r="3063" spans="1:9" ht="13.2" x14ac:dyDescent="0.25">
      <c r="A3063" s="176">
        <f t="shared" si="50"/>
        <v>4821790.2155216169</v>
      </c>
      <c r="B3063" s="243" t="s">
        <v>1188</v>
      </c>
      <c r="C3063" s="247" t="s">
        <v>1156</v>
      </c>
      <c r="D3063" s="243" t="s">
        <v>1189</v>
      </c>
      <c r="E3063" s="243" t="s">
        <v>270</v>
      </c>
      <c r="F3063" s="243" t="s">
        <v>268</v>
      </c>
      <c r="G3063" s="243">
        <v>501400</v>
      </c>
      <c r="H3063" s="243">
        <v>4795650</v>
      </c>
      <c r="I3063" s="184" t="e">
        <f>VLOOKUP(LEFT(C3063,6),#REF!,3,0)</f>
        <v>#REF!</v>
      </c>
    </row>
    <row r="3064" spans="1:9" ht="13.2" x14ac:dyDescent="0.25">
      <c r="A3064" s="176">
        <f t="shared" si="50"/>
        <v>4821790.2155216169</v>
      </c>
      <c r="B3064" s="243" t="s">
        <v>1188</v>
      </c>
      <c r="C3064" s="247" t="s">
        <v>1157</v>
      </c>
      <c r="D3064" s="243" t="s">
        <v>1189</v>
      </c>
      <c r="E3064" s="243" t="s">
        <v>270</v>
      </c>
      <c r="F3064" s="243" t="s">
        <v>268</v>
      </c>
      <c r="G3064" s="243">
        <v>501400</v>
      </c>
      <c r="H3064" s="243">
        <v>4795650</v>
      </c>
      <c r="I3064" s="184" t="e">
        <f>VLOOKUP(LEFT(C3064,6),#REF!,3,0)</f>
        <v>#REF!</v>
      </c>
    </row>
    <row r="3065" spans="1:9" ht="13.2" x14ac:dyDescent="0.25">
      <c r="A3065" s="176">
        <f t="shared" si="50"/>
        <v>4821790.2155216169</v>
      </c>
      <c r="B3065" s="243" t="s">
        <v>1188</v>
      </c>
      <c r="C3065" s="247" t="s">
        <v>1158</v>
      </c>
      <c r="D3065" s="243" t="s">
        <v>1189</v>
      </c>
      <c r="E3065" s="243" t="s">
        <v>270</v>
      </c>
      <c r="F3065" s="243" t="s">
        <v>268</v>
      </c>
      <c r="G3065" s="243">
        <v>501400</v>
      </c>
      <c r="H3065" s="243">
        <v>4795650</v>
      </c>
      <c r="I3065" s="184" t="e">
        <f>VLOOKUP(LEFT(C3065,6),#REF!,3,0)</f>
        <v>#REF!</v>
      </c>
    </row>
    <row r="3066" spans="1:9" ht="13.2" x14ac:dyDescent="0.25">
      <c r="A3066" s="176">
        <f t="shared" si="50"/>
        <v>4821790.2155216169</v>
      </c>
      <c r="B3066" s="243" t="s">
        <v>1188</v>
      </c>
      <c r="C3066" s="247" t="s">
        <v>1159</v>
      </c>
      <c r="D3066" s="243" t="s">
        <v>1189</v>
      </c>
      <c r="E3066" s="243" t="s">
        <v>270</v>
      </c>
      <c r="F3066" s="243" t="s">
        <v>268</v>
      </c>
      <c r="G3066" s="243">
        <v>501400</v>
      </c>
      <c r="H3066" s="243">
        <v>4795650</v>
      </c>
      <c r="I3066" s="184" t="e">
        <f>VLOOKUP(LEFT(C3066,6),#REF!,3,0)</f>
        <v>#REF!</v>
      </c>
    </row>
    <row r="3067" spans="1:9" ht="13.2" x14ac:dyDescent="0.25">
      <c r="A3067" s="176">
        <f t="shared" si="50"/>
        <v>4821790.2155216169</v>
      </c>
      <c r="B3067" s="243" t="s">
        <v>1188</v>
      </c>
      <c r="C3067" s="247" t="s">
        <v>1160</v>
      </c>
      <c r="D3067" s="243" t="s">
        <v>1189</v>
      </c>
      <c r="E3067" s="243" t="s">
        <v>270</v>
      </c>
      <c r="F3067" s="243" t="s">
        <v>268</v>
      </c>
      <c r="G3067" s="243">
        <v>501400</v>
      </c>
      <c r="H3067" s="243">
        <v>4795650</v>
      </c>
      <c r="I3067" s="184" t="e">
        <f>VLOOKUP(LEFT(C3067,6),#REF!,3,0)</f>
        <v>#REF!</v>
      </c>
    </row>
    <row r="3068" spans="1:9" ht="13.2" x14ac:dyDescent="0.25">
      <c r="A3068" s="176">
        <f t="shared" si="50"/>
        <v>4821790.2155216169</v>
      </c>
      <c r="B3068" s="243" t="s">
        <v>1188</v>
      </c>
      <c r="C3068" s="247" t="s">
        <v>1161</v>
      </c>
      <c r="D3068" s="243" t="s">
        <v>1189</v>
      </c>
      <c r="E3068" s="243" t="s">
        <v>270</v>
      </c>
      <c r="F3068" s="243" t="s">
        <v>268</v>
      </c>
      <c r="G3068" s="243">
        <v>501400</v>
      </c>
      <c r="H3068" s="243">
        <v>4795650</v>
      </c>
      <c r="I3068" s="184" t="e">
        <f>VLOOKUP(LEFT(C3068,6),#REF!,3,0)</f>
        <v>#REF!</v>
      </c>
    </row>
    <row r="3069" spans="1:9" ht="13.2" x14ac:dyDescent="0.25">
      <c r="A3069" s="176">
        <f t="shared" si="50"/>
        <v>4821790.2155216169</v>
      </c>
      <c r="B3069" s="243" t="s">
        <v>1188</v>
      </c>
      <c r="C3069" s="247" t="s">
        <v>1162</v>
      </c>
      <c r="D3069" s="243" t="s">
        <v>1189</v>
      </c>
      <c r="E3069" s="243" t="s">
        <v>270</v>
      </c>
      <c r="F3069" s="243" t="s">
        <v>268</v>
      </c>
      <c r="G3069" s="243">
        <v>501400</v>
      </c>
      <c r="H3069" s="243">
        <v>4795650</v>
      </c>
      <c r="I3069" s="184" t="e">
        <f>VLOOKUP(LEFT(C3069,6),#REF!,3,0)</f>
        <v>#REF!</v>
      </c>
    </row>
    <row r="3070" spans="1:9" ht="13.2" x14ac:dyDescent="0.25">
      <c r="A3070" s="176">
        <f t="shared" si="50"/>
        <v>4821790.2155216169</v>
      </c>
      <c r="B3070" s="243" t="s">
        <v>1188</v>
      </c>
      <c r="C3070" s="247" t="s">
        <v>1163</v>
      </c>
      <c r="D3070" s="243" t="s">
        <v>1189</v>
      </c>
      <c r="E3070" s="243" t="s">
        <v>270</v>
      </c>
      <c r="F3070" s="243" t="s">
        <v>268</v>
      </c>
      <c r="G3070" s="243">
        <v>501400</v>
      </c>
      <c r="H3070" s="243">
        <v>4795650</v>
      </c>
      <c r="I3070" s="184" t="e">
        <f>VLOOKUP(LEFT(C3070,6),#REF!,3,0)</f>
        <v>#REF!</v>
      </c>
    </row>
    <row r="3071" spans="1:9" ht="13.2" x14ac:dyDescent="0.25">
      <c r="A3071" s="176">
        <f t="shared" si="50"/>
        <v>4821790.2155216169</v>
      </c>
      <c r="B3071" s="243" t="s">
        <v>1188</v>
      </c>
      <c r="C3071" s="247" t="s">
        <v>1164</v>
      </c>
      <c r="D3071" s="243" t="s">
        <v>1189</v>
      </c>
      <c r="E3071" s="243" t="s">
        <v>270</v>
      </c>
      <c r="F3071" s="243" t="s">
        <v>268</v>
      </c>
      <c r="G3071" s="243">
        <v>501400</v>
      </c>
      <c r="H3071" s="243">
        <v>4795650</v>
      </c>
      <c r="I3071" s="184" t="e">
        <f>VLOOKUP(LEFT(C3071,6),#REF!,3,0)</f>
        <v>#REF!</v>
      </c>
    </row>
    <row r="3072" spans="1:9" ht="13.2" x14ac:dyDescent="0.25">
      <c r="A3072" s="176">
        <f t="shared" ref="A3072:A3135" si="51">SQRT((G3072-G$2)^2+(H3072-H$2)^2)</f>
        <v>4821790.2155216169</v>
      </c>
      <c r="B3072" s="243" t="s">
        <v>1188</v>
      </c>
      <c r="C3072" s="248" t="s">
        <v>1165</v>
      </c>
      <c r="D3072" s="243" t="s">
        <v>1189</v>
      </c>
      <c r="E3072" s="243" t="s">
        <v>270</v>
      </c>
      <c r="F3072" s="243" t="s">
        <v>268</v>
      </c>
      <c r="G3072" s="243">
        <v>501400</v>
      </c>
      <c r="H3072" s="243">
        <v>4795650</v>
      </c>
      <c r="I3072" s="184" t="e">
        <f>VLOOKUP(LEFT(C3072,6),#REF!,3,0)</f>
        <v>#REF!</v>
      </c>
    </row>
    <row r="3073" spans="1:9" ht="13.2" x14ac:dyDescent="0.25">
      <c r="A3073" s="176">
        <f t="shared" si="51"/>
        <v>4821790.2155216169</v>
      </c>
      <c r="B3073" s="243" t="s">
        <v>1188</v>
      </c>
      <c r="C3073" s="243" t="s">
        <v>586</v>
      </c>
      <c r="D3073" s="243" t="s">
        <v>1189</v>
      </c>
      <c r="E3073" s="243" t="s">
        <v>270</v>
      </c>
      <c r="F3073" s="243" t="s">
        <v>268</v>
      </c>
      <c r="G3073" s="243">
        <v>501400</v>
      </c>
      <c r="H3073" s="243">
        <v>4795650</v>
      </c>
      <c r="I3073" s="184" t="e">
        <f>VLOOKUP(LEFT(C3073,6),#REF!,3,0)</f>
        <v>#REF!</v>
      </c>
    </row>
    <row r="3074" spans="1:9" ht="13.2" x14ac:dyDescent="0.25">
      <c r="A3074" s="176">
        <f t="shared" si="51"/>
        <v>4821790.2155216169</v>
      </c>
      <c r="B3074" s="243" t="s">
        <v>1188</v>
      </c>
      <c r="C3074" s="243" t="s">
        <v>495</v>
      </c>
      <c r="D3074" s="243" t="s">
        <v>1189</v>
      </c>
      <c r="E3074" s="243" t="s">
        <v>270</v>
      </c>
      <c r="F3074" s="243" t="s">
        <v>268</v>
      </c>
      <c r="G3074" s="243">
        <v>501400</v>
      </c>
      <c r="H3074" s="243">
        <v>4795650</v>
      </c>
      <c r="I3074" s="184" t="e">
        <f>VLOOKUP(LEFT(C3074,6),#REF!,3,0)</f>
        <v>#REF!</v>
      </c>
    </row>
    <row r="3075" spans="1:9" ht="13.2" x14ac:dyDescent="0.25">
      <c r="A3075" s="176">
        <f t="shared" si="51"/>
        <v>4821790.2155216169</v>
      </c>
      <c r="B3075" s="243" t="s">
        <v>1188</v>
      </c>
      <c r="C3075" s="243" t="s">
        <v>497</v>
      </c>
      <c r="D3075" s="243" t="s">
        <v>1189</v>
      </c>
      <c r="E3075" s="243" t="s">
        <v>270</v>
      </c>
      <c r="F3075" s="243" t="s">
        <v>268</v>
      </c>
      <c r="G3075" s="243">
        <v>501400</v>
      </c>
      <c r="H3075" s="243">
        <v>4795650</v>
      </c>
      <c r="I3075" s="184" t="e">
        <f>VLOOKUP(LEFT(C3075,6),#REF!,3,0)</f>
        <v>#REF!</v>
      </c>
    </row>
    <row r="3076" spans="1:9" ht="13.2" x14ac:dyDescent="0.25">
      <c r="A3076" s="176">
        <f t="shared" si="51"/>
        <v>4821790.2155216169</v>
      </c>
      <c r="B3076" s="243" t="s">
        <v>1188</v>
      </c>
      <c r="C3076" s="243" t="s">
        <v>499</v>
      </c>
      <c r="D3076" s="243" t="s">
        <v>1189</v>
      </c>
      <c r="E3076" s="243" t="s">
        <v>270</v>
      </c>
      <c r="F3076" s="243" t="s">
        <v>268</v>
      </c>
      <c r="G3076" s="243">
        <v>501400</v>
      </c>
      <c r="H3076" s="243">
        <v>4795650</v>
      </c>
      <c r="I3076" s="184" t="e">
        <f>VLOOKUP(LEFT(C3076,6),#REF!,3,0)</f>
        <v>#REF!</v>
      </c>
    </row>
    <row r="3077" spans="1:9" ht="13.2" x14ac:dyDescent="0.25">
      <c r="A3077" s="176">
        <f t="shared" si="51"/>
        <v>4821790.2155216169</v>
      </c>
      <c r="B3077" s="243" t="s">
        <v>1188</v>
      </c>
      <c r="C3077" s="243" t="s">
        <v>598</v>
      </c>
      <c r="D3077" s="243" t="s">
        <v>1189</v>
      </c>
      <c r="E3077" s="243" t="s">
        <v>270</v>
      </c>
      <c r="F3077" s="243" t="s">
        <v>268</v>
      </c>
      <c r="G3077" s="243">
        <v>501400</v>
      </c>
      <c r="H3077" s="243">
        <v>4795650</v>
      </c>
      <c r="I3077" s="184" t="e">
        <f>VLOOKUP(LEFT(C3077,6),#REF!,3,0)</f>
        <v>#REF!</v>
      </c>
    </row>
    <row r="3078" spans="1:9" ht="13.2" x14ac:dyDescent="0.25">
      <c r="A3078" s="176">
        <f t="shared" si="51"/>
        <v>4772181.1745259631</v>
      </c>
      <c r="B3078" s="243" t="s">
        <v>1166</v>
      </c>
      <c r="C3078" s="253" t="s">
        <v>263</v>
      </c>
      <c r="D3078" s="243" t="s">
        <v>1167</v>
      </c>
      <c r="E3078" s="243" t="s">
        <v>692</v>
      </c>
      <c r="F3078" s="243" t="s">
        <v>850</v>
      </c>
      <c r="G3078" s="243">
        <v>517400</v>
      </c>
      <c r="H3078" s="243">
        <v>4744050</v>
      </c>
      <c r="I3078" s="184" t="e">
        <f>VLOOKUP(LEFT(C3078,6),#REF!,3,0)</f>
        <v>#REF!</v>
      </c>
    </row>
    <row r="3079" spans="1:9" ht="13.2" x14ac:dyDescent="0.25">
      <c r="A3079" s="176">
        <f t="shared" si="51"/>
        <v>4772181.1745259631</v>
      </c>
      <c r="B3079" s="243" t="s">
        <v>1166</v>
      </c>
      <c r="C3079" s="253" t="s">
        <v>246</v>
      </c>
      <c r="D3079" s="243" t="s">
        <v>1167</v>
      </c>
      <c r="E3079" s="243" t="s">
        <v>692</v>
      </c>
      <c r="F3079" s="243" t="s">
        <v>850</v>
      </c>
      <c r="G3079" s="243">
        <v>517400</v>
      </c>
      <c r="H3079" s="243">
        <v>4744050</v>
      </c>
      <c r="I3079" s="184" t="e">
        <f>VLOOKUP(LEFT(C3079,6),#REF!,3,0)</f>
        <v>#REF!</v>
      </c>
    </row>
    <row r="3080" spans="1:9" ht="13.2" x14ac:dyDescent="0.25">
      <c r="A3080" s="176">
        <f t="shared" si="51"/>
        <v>4772181.1745259631</v>
      </c>
      <c r="B3080" s="243" t="s">
        <v>1166</v>
      </c>
      <c r="C3080" s="253" t="s">
        <v>271</v>
      </c>
      <c r="D3080" s="243" t="s">
        <v>1167</v>
      </c>
      <c r="E3080" s="243" t="s">
        <v>692</v>
      </c>
      <c r="F3080" s="243" t="s">
        <v>850</v>
      </c>
      <c r="G3080" s="243">
        <v>517400</v>
      </c>
      <c r="H3080" s="243">
        <v>4744050</v>
      </c>
      <c r="I3080" s="184" t="e">
        <f>VLOOKUP(LEFT(C3080,6),#REF!,3,0)</f>
        <v>#REF!</v>
      </c>
    </row>
    <row r="3081" spans="1:9" ht="13.2" x14ac:dyDescent="0.25">
      <c r="A3081" s="176">
        <f t="shared" si="51"/>
        <v>4772181.1745259631</v>
      </c>
      <c r="B3081" s="243" t="s">
        <v>1166</v>
      </c>
      <c r="C3081" s="253" t="s">
        <v>286</v>
      </c>
      <c r="D3081" s="243" t="s">
        <v>1167</v>
      </c>
      <c r="E3081" s="243" t="s">
        <v>692</v>
      </c>
      <c r="F3081" s="243" t="s">
        <v>850</v>
      </c>
      <c r="G3081" s="243">
        <v>517400</v>
      </c>
      <c r="H3081" s="243">
        <v>4744050</v>
      </c>
      <c r="I3081" s="184" t="e">
        <f>VLOOKUP(LEFT(C3081,6),#REF!,3,0)</f>
        <v>#REF!</v>
      </c>
    </row>
    <row r="3082" spans="1:9" ht="13.2" x14ac:dyDescent="0.25">
      <c r="A3082" s="176">
        <f t="shared" si="51"/>
        <v>4772181.1745259631</v>
      </c>
      <c r="B3082" s="243" t="s">
        <v>1166</v>
      </c>
      <c r="C3082" s="253" t="s">
        <v>243</v>
      </c>
      <c r="D3082" s="243" t="s">
        <v>1167</v>
      </c>
      <c r="E3082" s="243" t="s">
        <v>692</v>
      </c>
      <c r="F3082" s="243" t="s">
        <v>850</v>
      </c>
      <c r="G3082" s="243">
        <v>517400</v>
      </c>
      <c r="H3082" s="243">
        <v>4744050</v>
      </c>
      <c r="I3082" s="184" t="e">
        <f>VLOOKUP(LEFT(C3082,6),#REF!,3,0)</f>
        <v>#REF!</v>
      </c>
    </row>
    <row r="3083" spans="1:9" ht="13.2" x14ac:dyDescent="0.25">
      <c r="A3083" s="176">
        <f t="shared" si="51"/>
        <v>4772181.1745259631</v>
      </c>
      <c r="B3083" s="243" t="s">
        <v>1166</v>
      </c>
      <c r="C3083" s="253" t="s">
        <v>259</v>
      </c>
      <c r="D3083" s="243" t="s">
        <v>1167</v>
      </c>
      <c r="E3083" s="243" t="s">
        <v>692</v>
      </c>
      <c r="F3083" s="243" t="s">
        <v>850</v>
      </c>
      <c r="G3083" s="243">
        <v>517400</v>
      </c>
      <c r="H3083" s="243">
        <v>4744050</v>
      </c>
      <c r="I3083" s="184" t="e">
        <f>VLOOKUP(LEFT(C3083,6),#REF!,3,0)</f>
        <v>#REF!</v>
      </c>
    </row>
    <row r="3084" spans="1:9" ht="13.2" x14ac:dyDescent="0.25">
      <c r="A3084" s="176">
        <f t="shared" si="51"/>
        <v>4772181.1745259631</v>
      </c>
      <c r="B3084" s="243" t="s">
        <v>1166</v>
      </c>
      <c r="C3084" s="253" t="s">
        <v>251</v>
      </c>
      <c r="D3084" s="243" t="s">
        <v>1167</v>
      </c>
      <c r="E3084" s="243" t="s">
        <v>692</v>
      </c>
      <c r="F3084" s="243" t="s">
        <v>850</v>
      </c>
      <c r="G3084" s="243">
        <v>517400</v>
      </c>
      <c r="H3084" s="243">
        <v>4744050</v>
      </c>
      <c r="I3084" s="184" t="e">
        <f>VLOOKUP(LEFT(C3084,6),#REF!,3,0)</f>
        <v>#REF!</v>
      </c>
    </row>
    <row r="3085" spans="1:9" ht="13.2" x14ac:dyDescent="0.25">
      <c r="A3085" s="176">
        <f t="shared" si="51"/>
        <v>4772181.1745259631</v>
      </c>
      <c r="B3085" s="243" t="s">
        <v>1166</v>
      </c>
      <c r="C3085" s="253" t="s">
        <v>244</v>
      </c>
      <c r="D3085" s="243" t="s">
        <v>1167</v>
      </c>
      <c r="E3085" s="243" t="s">
        <v>692</v>
      </c>
      <c r="F3085" s="243" t="s">
        <v>850</v>
      </c>
      <c r="G3085" s="243">
        <v>517400</v>
      </c>
      <c r="H3085" s="243">
        <v>4744050</v>
      </c>
      <c r="I3085" s="184" t="e">
        <f>VLOOKUP(LEFT(C3085,6),#REF!,3,0)</f>
        <v>#REF!</v>
      </c>
    </row>
    <row r="3086" spans="1:9" ht="13.2" x14ac:dyDescent="0.25">
      <c r="A3086" s="176">
        <f t="shared" si="51"/>
        <v>4772181.1745259631</v>
      </c>
      <c r="B3086" s="243" t="s">
        <v>1166</v>
      </c>
      <c r="C3086" s="253" t="s">
        <v>248</v>
      </c>
      <c r="D3086" s="243" t="s">
        <v>1167</v>
      </c>
      <c r="E3086" s="243" t="s">
        <v>692</v>
      </c>
      <c r="F3086" s="243" t="s">
        <v>850</v>
      </c>
      <c r="G3086" s="243">
        <v>517400</v>
      </c>
      <c r="H3086" s="243">
        <v>4744050</v>
      </c>
      <c r="I3086" s="184" t="e">
        <f>VLOOKUP(LEFT(C3086,6),#REF!,3,0)</f>
        <v>#REF!</v>
      </c>
    </row>
    <row r="3087" spans="1:9" ht="13.2" x14ac:dyDescent="0.25">
      <c r="A3087" s="176">
        <f t="shared" si="51"/>
        <v>4772181.1745259631</v>
      </c>
      <c r="B3087" s="243" t="s">
        <v>1166</v>
      </c>
      <c r="C3087" s="253" t="s">
        <v>245</v>
      </c>
      <c r="D3087" s="243" t="s">
        <v>1167</v>
      </c>
      <c r="E3087" s="243" t="s">
        <v>692</v>
      </c>
      <c r="F3087" s="243" t="s">
        <v>850</v>
      </c>
      <c r="G3087" s="243">
        <v>517400</v>
      </c>
      <c r="H3087" s="243">
        <v>4744050</v>
      </c>
      <c r="I3087" s="184" t="e">
        <f>VLOOKUP(LEFT(C3087,6),#REF!,3,0)</f>
        <v>#REF!</v>
      </c>
    </row>
    <row r="3088" spans="1:9" ht="13.2" x14ac:dyDescent="0.25">
      <c r="A3088" s="176">
        <f t="shared" si="51"/>
        <v>4772181.1745259631</v>
      </c>
      <c r="B3088" s="243" t="s">
        <v>1166</v>
      </c>
      <c r="C3088" s="253" t="s">
        <v>287</v>
      </c>
      <c r="D3088" s="243" t="s">
        <v>1167</v>
      </c>
      <c r="E3088" s="243" t="s">
        <v>692</v>
      </c>
      <c r="F3088" s="243" t="s">
        <v>850</v>
      </c>
      <c r="G3088" s="243">
        <v>517400</v>
      </c>
      <c r="H3088" s="243">
        <v>4744050</v>
      </c>
      <c r="I3088" s="184" t="e">
        <f>VLOOKUP(LEFT(C3088,6),#REF!,3,0)</f>
        <v>#REF!</v>
      </c>
    </row>
    <row r="3089" spans="1:9" ht="13.2" x14ac:dyDescent="0.25">
      <c r="A3089" s="176">
        <f t="shared" si="51"/>
        <v>4772181.1745259631</v>
      </c>
      <c r="B3089" s="243" t="s">
        <v>1166</v>
      </c>
      <c r="C3089" s="253" t="s">
        <v>288</v>
      </c>
      <c r="D3089" s="243" t="s">
        <v>1167</v>
      </c>
      <c r="E3089" s="243" t="s">
        <v>692</v>
      </c>
      <c r="F3089" s="243" t="s">
        <v>850</v>
      </c>
      <c r="G3089" s="243">
        <v>517400</v>
      </c>
      <c r="H3089" s="243">
        <v>4744050</v>
      </c>
      <c r="I3089" s="184" t="e">
        <f>VLOOKUP(LEFT(C3089,6),#REF!,3,0)</f>
        <v>#REF!</v>
      </c>
    </row>
    <row r="3090" spans="1:9" ht="13.2" x14ac:dyDescent="0.25">
      <c r="A3090" s="176">
        <f t="shared" si="51"/>
        <v>4772181.1745259631</v>
      </c>
      <c r="B3090" s="243" t="s">
        <v>1166</v>
      </c>
      <c r="C3090" s="253" t="s">
        <v>289</v>
      </c>
      <c r="D3090" s="243" t="s">
        <v>1167</v>
      </c>
      <c r="E3090" s="243" t="s">
        <v>692</v>
      </c>
      <c r="F3090" s="243" t="s">
        <v>850</v>
      </c>
      <c r="G3090" s="243">
        <v>517400</v>
      </c>
      <c r="H3090" s="243">
        <v>4744050</v>
      </c>
      <c r="I3090" s="184" t="e">
        <f>VLOOKUP(LEFT(C3090,6),#REF!,3,0)</f>
        <v>#REF!</v>
      </c>
    </row>
    <row r="3091" spans="1:9" ht="13.2" x14ac:dyDescent="0.25">
      <c r="A3091" s="176">
        <f t="shared" si="51"/>
        <v>4772181.1745259631</v>
      </c>
      <c r="B3091" s="243" t="s">
        <v>1166</v>
      </c>
      <c r="C3091" s="253" t="s">
        <v>339</v>
      </c>
      <c r="D3091" s="243" t="s">
        <v>1167</v>
      </c>
      <c r="E3091" s="243" t="s">
        <v>692</v>
      </c>
      <c r="F3091" s="243" t="s">
        <v>850</v>
      </c>
      <c r="G3091" s="243">
        <v>517400</v>
      </c>
      <c r="H3091" s="243">
        <v>4744050</v>
      </c>
      <c r="I3091" s="184" t="e">
        <f>VLOOKUP(LEFT(C3091,6),#REF!,3,0)</f>
        <v>#REF!</v>
      </c>
    </row>
    <row r="3092" spans="1:9" ht="13.2" x14ac:dyDescent="0.25">
      <c r="A3092" s="176">
        <f t="shared" si="51"/>
        <v>4772181.1745259631</v>
      </c>
      <c r="B3092" s="243" t="s">
        <v>1166</v>
      </c>
      <c r="C3092" s="260" t="s">
        <v>252</v>
      </c>
      <c r="D3092" s="243" t="s">
        <v>1167</v>
      </c>
      <c r="E3092" s="243" t="s">
        <v>692</v>
      </c>
      <c r="F3092" s="243" t="s">
        <v>850</v>
      </c>
      <c r="G3092" s="243">
        <v>517400</v>
      </c>
      <c r="H3092" s="243">
        <v>4744050</v>
      </c>
      <c r="I3092" s="184" t="e">
        <f>VLOOKUP(LEFT(C3092,6),#REF!,3,0)</f>
        <v>#REF!</v>
      </c>
    </row>
    <row r="3093" spans="1:9" ht="13.2" x14ac:dyDescent="0.25">
      <c r="A3093" s="176">
        <f t="shared" si="51"/>
        <v>4772181.1745259631</v>
      </c>
      <c r="B3093" s="243" t="s">
        <v>1166</v>
      </c>
      <c r="C3093" s="260" t="s">
        <v>265</v>
      </c>
      <c r="D3093" s="243" t="s">
        <v>1167</v>
      </c>
      <c r="E3093" s="243" t="s">
        <v>692</v>
      </c>
      <c r="F3093" s="243" t="s">
        <v>850</v>
      </c>
      <c r="G3093" s="243">
        <v>517400</v>
      </c>
      <c r="H3093" s="243">
        <v>4744050</v>
      </c>
      <c r="I3093" s="184" t="e">
        <f>VLOOKUP(LEFT(C3093,6),#REF!,3,0)</f>
        <v>#REF!</v>
      </c>
    </row>
    <row r="3094" spans="1:9" ht="13.2" x14ac:dyDescent="0.25">
      <c r="A3094" s="176">
        <f t="shared" si="51"/>
        <v>4772181.1745259631</v>
      </c>
      <c r="B3094" s="243" t="s">
        <v>1166</v>
      </c>
      <c r="C3094" s="261" t="s">
        <v>772</v>
      </c>
      <c r="D3094" s="243" t="s">
        <v>1167</v>
      </c>
      <c r="E3094" s="243" t="s">
        <v>692</v>
      </c>
      <c r="F3094" s="243" t="s">
        <v>850</v>
      </c>
      <c r="G3094" s="243">
        <v>517400</v>
      </c>
      <c r="H3094" s="243">
        <v>4744050</v>
      </c>
      <c r="I3094" s="184" t="e">
        <f>VLOOKUP(LEFT(C3094,6),#REF!,3,0)</f>
        <v>#REF!</v>
      </c>
    </row>
    <row r="3095" spans="1:9" ht="13.2" x14ac:dyDescent="0.25">
      <c r="A3095" s="176">
        <f t="shared" si="51"/>
        <v>4772181.1745259631</v>
      </c>
      <c r="B3095" s="243" t="s">
        <v>1166</v>
      </c>
      <c r="C3095" s="262" t="s">
        <v>241</v>
      </c>
      <c r="D3095" s="243" t="s">
        <v>1167</v>
      </c>
      <c r="E3095" s="243" t="s">
        <v>692</v>
      </c>
      <c r="F3095" s="243" t="s">
        <v>850</v>
      </c>
      <c r="G3095" s="243">
        <v>517400</v>
      </c>
      <c r="H3095" s="243">
        <v>4744050</v>
      </c>
      <c r="I3095" s="184" t="e">
        <f>VLOOKUP(LEFT(C3095,6),#REF!,3,0)</f>
        <v>#REF!</v>
      </c>
    </row>
    <row r="3096" spans="1:9" ht="13.2" x14ac:dyDescent="0.25">
      <c r="A3096" s="176">
        <f t="shared" si="51"/>
        <v>4772181.1745259631</v>
      </c>
      <c r="B3096" s="243" t="s">
        <v>1166</v>
      </c>
      <c r="C3096" s="262" t="s">
        <v>242</v>
      </c>
      <c r="D3096" s="243" t="s">
        <v>1167</v>
      </c>
      <c r="E3096" s="243" t="s">
        <v>692</v>
      </c>
      <c r="F3096" s="243" t="s">
        <v>850</v>
      </c>
      <c r="G3096" s="243">
        <v>517400</v>
      </c>
      <c r="H3096" s="243">
        <v>4744050</v>
      </c>
      <c r="I3096" s="184" t="e">
        <f>VLOOKUP(LEFT(C3096,6),#REF!,3,0)</f>
        <v>#REF!</v>
      </c>
    </row>
    <row r="3097" spans="1:9" ht="13.2" x14ac:dyDescent="0.25">
      <c r="A3097" s="176">
        <f t="shared" si="51"/>
        <v>4772181.1745259631</v>
      </c>
      <c r="B3097" s="243" t="s">
        <v>1166</v>
      </c>
      <c r="C3097" s="262" t="s">
        <v>247</v>
      </c>
      <c r="D3097" s="243" t="s">
        <v>1167</v>
      </c>
      <c r="E3097" s="243" t="s">
        <v>692</v>
      </c>
      <c r="F3097" s="243" t="s">
        <v>850</v>
      </c>
      <c r="G3097" s="243">
        <v>517400</v>
      </c>
      <c r="H3097" s="243">
        <v>4744050</v>
      </c>
      <c r="I3097" s="184" t="e">
        <f>VLOOKUP(LEFT(C3097,6),#REF!,3,0)</f>
        <v>#REF!</v>
      </c>
    </row>
    <row r="3098" spans="1:9" ht="13.2" x14ac:dyDescent="0.25">
      <c r="A3098" s="176">
        <f t="shared" si="51"/>
        <v>4772181.1745259631</v>
      </c>
      <c r="B3098" s="243" t="s">
        <v>1166</v>
      </c>
      <c r="C3098" s="262" t="s">
        <v>249</v>
      </c>
      <c r="D3098" s="243" t="s">
        <v>1167</v>
      </c>
      <c r="E3098" s="243" t="s">
        <v>692</v>
      </c>
      <c r="F3098" s="243" t="s">
        <v>850</v>
      </c>
      <c r="G3098" s="243">
        <v>517400</v>
      </c>
      <c r="H3098" s="243">
        <v>4744050</v>
      </c>
      <c r="I3098" s="184" t="e">
        <f>VLOOKUP(LEFT(C3098,6),#REF!,3,0)</f>
        <v>#REF!</v>
      </c>
    </row>
    <row r="3099" spans="1:9" ht="13.2" x14ac:dyDescent="0.25">
      <c r="A3099" s="176">
        <f t="shared" si="51"/>
        <v>4772181.1745259631</v>
      </c>
      <c r="B3099" s="243" t="s">
        <v>1166</v>
      </c>
      <c r="C3099" s="262" t="s">
        <v>250</v>
      </c>
      <c r="D3099" s="243" t="s">
        <v>1167</v>
      </c>
      <c r="E3099" s="243" t="s">
        <v>692</v>
      </c>
      <c r="F3099" s="243" t="s">
        <v>850</v>
      </c>
      <c r="G3099" s="243">
        <v>517400</v>
      </c>
      <c r="H3099" s="243">
        <v>4744050</v>
      </c>
      <c r="I3099" s="184" t="e">
        <f>VLOOKUP(LEFT(C3099,6),#REF!,3,0)</f>
        <v>#REF!</v>
      </c>
    </row>
    <row r="3100" spans="1:9" ht="13.2" x14ac:dyDescent="0.25">
      <c r="A3100" s="176">
        <f t="shared" si="51"/>
        <v>4772181.1745259631</v>
      </c>
      <c r="B3100" s="243" t="s">
        <v>1166</v>
      </c>
      <c r="C3100" s="262" t="s">
        <v>253</v>
      </c>
      <c r="D3100" s="243" t="s">
        <v>1167</v>
      </c>
      <c r="E3100" s="243" t="s">
        <v>692</v>
      </c>
      <c r="F3100" s="243" t="s">
        <v>850</v>
      </c>
      <c r="G3100" s="243">
        <v>517400</v>
      </c>
      <c r="H3100" s="243">
        <v>4744050</v>
      </c>
      <c r="I3100" s="184" t="e">
        <f>VLOOKUP(LEFT(C3100,6),#REF!,3,0)</f>
        <v>#REF!</v>
      </c>
    </row>
    <row r="3101" spans="1:9" ht="13.2" x14ac:dyDescent="0.25">
      <c r="A3101" s="176">
        <f t="shared" si="51"/>
        <v>4772181.1745259631</v>
      </c>
      <c r="B3101" s="243" t="s">
        <v>1166</v>
      </c>
      <c r="C3101" s="262" t="s">
        <v>254</v>
      </c>
      <c r="D3101" s="243" t="s">
        <v>1167</v>
      </c>
      <c r="E3101" s="243" t="s">
        <v>692</v>
      </c>
      <c r="F3101" s="243" t="s">
        <v>850</v>
      </c>
      <c r="G3101" s="243">
        <v>517400</v>
      </c>
      <c r="H3101" s="243">
        <v>4744050</v>
      </c>
      <c r="I3101" s="184" t="e">
        <f>VLOOKUP(LEFT(C3101,6),#REF!,3,0)</f>
        <v>#REF!</v>
      </c>
    </row>
    <row r="3102" spans="1:9" ht="13.2" x14ac:dyDescent="0.25">
      <c r="A3102" s="176">
        <f t="shared" si="51"/>
        <v>4772181.1745259631</v>
      </c>
      <c r="B3102" s="243" t="s">
        <v>1166</v>
      </c>
      <c r="C3102" s="262" t="s">
        <v>255</v>
      </c>
      <c r="D3102" s="243" t="s">
        <v>1167</v>
      </c>
      <c r="E3102" s="243" t="s">
        <v>692</v>
      </c>
      <c r="F3102" s="243" t="s">
        <v>850</v>
      </c>
      <c r="G3102" s="243">
        <v>517400</v>
      </c>
      <c r="H3102" s="243">
        <v>4744050</v>
      </c>
      <c r="I3102" s="184" t="e">
        <f>VLOOKUP(LEFT(C3102,6),#REF!,3,0)</f>
        <v>#REF!</v>
      </c>
    </row>
    <row r="3103" spans="1:9" ht="13.2" x14ac:dyDescent="0.25">
      <c r="A3103" s="176">
        <f t="shared" si="51"/>
        <v>4772181.1745259631</v>
      </c>
      <c r="B3103" s="243" t="s">
        <v>1166</v>
      </c>
      <c r="C3103" s="262" t="s">
        <v>256</v>
      </c>
      <c r="D3103" s="243" t="s">
        <v>1167</v>
      </c>
      <c r="E3103" s="243" t="s">
        <v>692</v>
      </c>
      <c r="F3103" s="243" t="s">
        <v>850</v>
      </c>
      <c r="G3103" s="243">
        <v>517400</v>
      </c>
      <c r="H3103" s="243">
        <v>4744050</v>
      </c>
      <c r="I3103" s="184" t="e">
        <f>VLOOKUP(LEFT(C3103,6),#REF!,3,0)</f>
        <v>#REF!</v>
      </c>
    </row>
    <row r="3104" spans="1:9" ht="13.2" x14ac:dyDescent="0.25">
      <c r="A3104" s="176">
        <f t="shared" si="51"/>
        <v>4772181.1745259631</v>
      </c>
      <c r="B3104" s="243" t="s">
        <v>1166</v>
      </c>
      <c r="C3104" s="262" t="s">
        <v>257</v>
      </c>
      <c r="D3104" s="243" t="s">
        <v>1167</v>
      </c>
      <c r="E3104" s="243" t="s">
        <v>692</v>
      </c>
      <c r="F3104" s="243" t="s">
        <v>850</v>
      </c>
      <c r="G3104" s="243">
        <v>517400</v>
      </c>
      <c r="H3104" s="243">
        <v>4744050</v>
      </c>
      <c r="I3104" s="184" t="e">
        <f>VLOOKUP(LEFT(C3104,6),#REF!,3,0)</f>
        <v>#REF!</v>
      </c>
    </row>
    <row r="3105" spans="1:9" ht="13.2" x14ac:dyDescent="0.25">
      <c r="A3105" s="176">
        <f t="shared" si="51"/>
        <v>4772181.1745259631</v>
      </c>
      <c r="B3105" s="243" t="s">
        <v>1166</v>
      </c>
      <c r="C3105" s="262" t="s">
        <v>258</v>
      </c>
      <c r="D3105" s="243" t="s">
        <v>1167</v>
      </c>
      <c r="E3105" s="243" t="s">
        <v>692</v>
      </c>
      <c r="F3105" s="243" t="s">
        <v>850</v>
      </c>
      <c r="G3105" s="243">
        <v>517400</v>
      </c>
      <c r="H3105" s="243">
        <v>4744050</v>
      </c>
      <c r="I3105" s="184" t="e">
        <f>VLOOKUP(LEFT(C3105,6),#REF!,3,0)</f>
        <v>#REF!</v>
      </c>
    </row>
    <row r="3106" spans="1:9" ht="13.2" x14ac:dyDescent="0.25">
      <c r="A3106" s="176">
        <f t="shared" si="51"/>
        <v>4772181.1745259631</v>
      </c>
      <c r="B3106" s="243" t="s">
        <v>1166</v>
      </c>
      <c r="C3106" s="262" t="s">
        <v>261</v>
      </c>
      <c r="D3106" s="243" t="s">
        <v>1167</v>
      </c>
      <c r="E3106" s="243" t="s">
        <v>692</v>
      </c>
      <c r="F3106" s="243" t="s">
        <v>850</v>
      </c>
      <c r="G3106" s="243">
        <v>517400</v>
      </c>
      <c r="H3106" s="243">
        <v>4744050</v>
      </c>
      <c r="I3106" s="184" t="e">
        <f>VLOOKUP(LEFT(C3106,6),#REF!,3,0)</f>
        <v>#REF!</v>
      </c>
    </row>
    <row r="3107" spans="1:9" ht="13.2" x14ac:dyDescent="0.25">
      <c r="A3107" s="176">
        <f t="shared" si="51"/>
        <v>4772181.1745259631</v>
      </c>
      <c r="B3107" s="243" t="s">
        <v>1166</v>
      </c>
      <c r="C3107" s="262" t="s">
        <v>262</v>
      </c>
      <c r="D3107" s="243" t="s">
        <v>1167</v>
      </c>
      <c r="E3107" s="243" t="s">
        <v>692</v>
      </c>
      <c r="F3107" s="243" t="s">
        <v>850</v>
      </c>
      <c r="G3107" s="243">
        <v>517400</v>
      </c>
      <c r="H3107" s="243">
        <v>4744050</v>
      </c>
      <c r="I3107" s="184" t="e">
        <f>VLOOKUP(LEFT(C3107,6),#REF!,3,0)</f>
        <v>#REF!</v>
      </c>
    </row>
    <row r="3108" spans="1:9" ht="13.2" x14ac:dyDescent="0.25">
      <c r="A3108" s="176">
        <f t="shared" si="51"/>
        <v>4772181.1745259631</v>
      </c>
      <c r="B3108" s="243" t="s">
        <v>1166</v>
      </c>
      <c r="C3108" s="262" t="s">
        <v>264</v>
      </c>
      <c r="D3108" s="243" t="s">
        <v>1167</v>
      </c>
      <c r="E3108" s="243" t="s">
        <v>692</v>
      </c>
      <c r="F3108" s="243" t="s">
        <v>850</v>
      </c>
      <c r="G3108" s="243">
        <v>517400</v>
      </c>
      <c r="H3108" s="243">
        <v>4744050</v>
      </c>
      <c r="I3108" s="184" t="e">
        <f>VLOOKUP(LEFT(C3108,6),#REF!,3,0)</f>
        <v>#REF!</v>
      </c>
    </row>
    <row r="3109" spans="1:9" ht="13.2" x14ac:dyDescent="0.25">
      <c r="A3109" s="176">
        <f t="shared" si="51"/>
        <v>4772181.1745259631</v>
      </c>
      <c r="B3109" s="243" t="s">
        <v>1166</v>
      </c>
      <c r="C3109" s="262" t="s">
        <v>260</v>
      </c>
      <c r="D3109" s="243" t="s">
        <v>1167</v>
      </c>
      <c r="E3109" s="243" t="s">
        <v>692</v>
      </c>
      <c r="F3109" s="243" t="s">
        <v>850</v>
      </c>
      <c r="G3109" s="243">
        <v>517400</v>
      </c>
      <c r="H3109" s="243">
        <v>4744050</v>
      </c>
      <c r="I3109" s="184" t="e">
        <f>VLOOKUP(LEFT(C3109,6),#REF!,3,0)</f>
        <v>#REF!</v>
      </c>
    </row>
    <row r="3110" spans="1:9" ht="13.2" x14ac:dyDescent="0.25">
      <c r="A3110" s="176">
        <f t="shared" si="51"/>
        <v>4772181.1745259631</v>
      </c>
      <c r="B3110" s="243" t="s">
        <v>1166</v>
      </c>
      <c r="C3110" s="262" t="s">
        <v>229</v>
      </c>
      <c r="D3110" s="243" t="s">
        <v>1167</v>
      </c>
      <c r="E3110" s="243" t="s">
        <v>692</v>
      </c>
      <c r="F3110" s="243" t="s">
        <v>850</v>
      </c>
      <c r="G3110" s="243">
        <v>517400</v>
      </c>
      <c r="H3110" s="243">
        <v>4744050</v>
      </c>
      <c r="I3110" s="184" t="e">
        <f>VLOOKUP(LEFT(C3110,6),#REF!,3,0)</f>
        <v>#REF!</v>
      </c>
    </row>
    <row r="3111" spans="1:9" ht="13.2" x14ac:dyDescent="0.25">
      <c r="A3111" s="176">
        <f t="shared" si="51"/>
        <v>4772181.1745259631</v>
      </c>
      <c r="B3111" s="243" t="s">
        <v>1166</v>
      </c>
      <c r="C3111" s="247" t="s">
        <v>1156</v>
      </c>
      <c r="D3111" s="243" t="s">
        <v>1167</v>
      </c>
      <c r="E3111" s="243" t="s">
        <v>692</v>
      </c>
      <c r="F3111" s="243" t="s">
        <v>850</v>
      </c>
      <c r="G3111" s="243">
        <v>517400</v>
      </c>
      <c r="H3111" s="243">
        <v>4744050</v>
      </c>
      <c r="I3111" s="184" t="e">
        <f>VLOOKUP(LEFT(C3111,6),#REF!,3,0)</f>
        <v>#REF!</v>
      </c>
    </row>
    <row r="3112" spans="1:9" ht="13.2" x14ac:dyDescent="0.25">
      <c r="A3112" s="176">
        <f t="shared" si="51"/>
        <v>4772181.1745259631</v>
      </c>
      <c r="B3112" s="243" t="s">
        <v>1166</v>
      </c>
      <c r="C3112" s="247" t="s">
        <v>1157</v>
      </c>
      <c r="D3112" s="243" t="s">
        <v>1167</v>
      </c>
      <c r="E3112" s="243" t="s">
        <v>692</v>
      </c>
      <c r="F3112" s="243" t="s">
        <v>850</v>
      </c>
      <c r="G3112" s="243">
        <v>517400</v>
      </c>
      <c r="H3112" s="243">
        <v>4744050</v>
      </c>
      <c r="I3112" s="184" t="e">
        <f>VLOOKUP(LEFT(C3112,6),#REF!,3,0)</f>
        <v>#REF!</v>
      </c>
    </row>
    <row r="3113" spans="1:9" ht="13.2" x14ac:dyDescent="0.25">
      <c r="A3113" s="176">
        <f t="shared" si="51"/>
        <v>4772181.1745259631</v>
      </c>
      <c r="B3113" s="243" t="s">
        <v>1166</v>
      </c>
      <c r="C3113" s="247" t="s">
        <v>1158</v>
      </c>
      <c r="D3113" s="243" t="s">
        <v>1167</v>
      </c>
      <c r="E3113" s="243" t="s">
        <v>692</v>
      </c>
      <c r="F3113" s="243" t="s">
        <v>850</v>
      </c>
      <c r="G3113" s="243">
        <v>517400</v>
      </c>
      <c r="H3113" s="243">
        <v>4744050</v>
      </c>
      <c r="I3113" s="184" t="e">
        <f>VLOOKUP(LEFT(C3113,6),#REF!,3,0)</f>
        <v>#REF!</v>
      </c>
    </row>
    <row r="3114" spans="1:9" ht="13.2" x14ac:dyDescent="0.25">
      <c r="A3114" s="176">
        <f t="shared" si="51"/>
        <v>4772181.1745259631</v>
      </c>
      <c r="B3114" s="243" t="s">
        <v>1166</v>
      </c>
      <c r="C3114" s="247" t="s">
        <v>1159</v>
      </c>
      <c r="D3114" s="243" t="s">
        <v>1167</v>
      </c>
      <c r="E3114" s="243" t="s">
        <v>692</v>
      </c>
      <c r="F3114" s="243" t="s">
        <v>850</v>
      </c>
      <c r="G3114" s="243">
        <v>517400</v>
      </c>
      <c r="H3114" s="243">
        <v>4744050</v>
      </c>
      <c r="I3114" s="184" t="e">
        <f>VLOOKUP(LEFT(C3114,6),#REF!,3,0)</f>
        <v>#REF!</v>
      </c>
    </row>
    <row r="3115" spans="1:9" ht="13.2" x14ac:dyDescent="0.25">
      <c r="A3115" s="176">
        <f t="shared" si="51"/>
        <v>4772181.1745259631</v>
      </c>
      <c r="B3115" s="243" t="s">
        <v>1166</v>
      </c>
      <c r="C3115" s="247" t="s">
        <v>1160</v>
      </c>
      <c r="D3115" s="243" t="s">
        <v>1167</v>
      </c>
      <c r="E3115" s="243" t="s">
        <v>692</v>
      </c>
      <c r="F3115" s="243" t="s">
        <v>850</v>
      </c>
      <c r="G3115" s="243">
        <v>517400</v>
      </c>
      <c r="H3115" s="243">
        <v>4744050</v>
      </c>
      <c r="I3115" s="184" t="e">
        <f>VLOOKUP(LEFT(C3115,6),#REF!,3,0)</f>
        <v>#REF!</v>
      </c>
    </row>
    <row r="3116" spans="1:9" ht="13.2" x14ac:dyDescent="0.25">
      <c r="A3116" s="176">
        <f t="shared" si="51"/>
        <v>4772181.1745259631</v>
      </c>
      <c r="B3116" s="243" t="s">
        <v>1166</v>
      </c>
      <c r="C3116" s="247" t="s">
        <v>1161</v>
      </c>
      <c r="D3116" s="243" t="s">
        <v>1167</v>
      </c>
      <c r="E3116" s="243" t="s">
        <v>692</v>
      </c>
      <c r="F3116" s="243" t="s">
        <v>850</v>
      </c>
      <c r="G3116" s="243">
        <v>517400</v>
      </c>
      <c r="H3116" s="243">
        <v>4744050</v>
      </c>
      <c r="I3116" s="184" t="e">
        <f>VLOOKUP(LEFT(C3116,6),#REF!,3,0)</f>
        <v>#REF!</v>
      </c>
    </row>
    <row r="3117" spans="1:9" ht="13.2" x14ac:dyDescent="0.25">
      <c r="A3117" s="176">
        <f t="shared" si="51"/>
        <v>4772181.1745259631</v>
      </c>
      <c r="B3117" s="243" t="s">
        <v>1166</v>
      </c>
      <c r="C3117" s="247" t="s">
        <v>1162</v>
      </c>
      <c r="D3117" s="243" t="s">
        <v>1167</v>
      </c>
      <c r="E3117" s="243" t="s">
        <v>692</v>
      </c>
      <c r="F3117" s="243" t="s">
        <v>850</v>
      </c>
      <c r="G3117" s="243">
        <v>517400</v>
      </c>
      <c r="H3117" s="243">
        <v>4744050</v>
      </c>
      <c r="I3117" s="184" t="e">
        <f>VLOOKUP(LEFT(C3117,6),#REF!,3,0)</f>
        <v>#REF!</v>
      </c>
    </row>
    <row r="3118" spans="1:9" ht="13.2" x14ac:dyDescent="0.25">
      <c r="A3118" s="176">
        <f t="shared" si="51"/>
        <v>4772181.1745259631</v>
      </c>
      <c r="B3118" s="243" t="s">
        <v>1166</v>
      </c>
      <c r="C3118" s="247" t="s">
        <v>1163</v>
      </c>
      <c r="D3118" s="243" t="s">
        <v>1167</v>
      </c>
      <c r="E3118" s="243" t="s">
        <v>692</v>
      </c>
      <c r="F3118" s="243" t="s">
        <v>850</v>
      </c>
      <c r="G3118" s="243">
        <v>517400</v>
      </c>
      <c r="H3118" s="243">
        <v>4744050</v>
      </c>
      <c r="I3118" s="184" t="e">
        <f>VLOOKUP(LEFT(C3118,6),#REF!,3,0)</f>
        <v>#REF!</v>
      </c>
    </row>
    <row r="3119" spans="1:9" ht="13.2" x14ac:dyDescent="0.25">
      <c r="A3119" s="176">
        <f t="shared" si="51"/>
        <v>4772181.1745259631</v>
      </c>
      <c r="B3119" s="243" t="s">
        <v>1166</v>
      </c>
      <c r="C3119" s="247" t="s">
        <v>1164</v>
      </c>
      <c r="D3119" s="243" t="s">
        <v>1167</v>
      </c>
      <c r="E3119" s="243" t="s">
        <v>692</v>
      </c>
      <c r="F3119" s="243" t="s">
        <v>850</v>
      </c>
      <c r="G3119" s="243">
        <v>517400</v>
      </c>
      <c r="H3119" s="243">
        <v>4744050</v>
      </c>
      <c r="I3119" s="184" t="e">
        <f>VLOOKUP(LEFT(C3119,6),#REF!,3,0)</f>
        <v>#REF!</v>
      </c>
    </row>
    <row r="3120" spans="1:9" ht="13.2" x14ac:dyDescent="0.25">
      <c r="A3120" s="176">
        <f t="shared" si="51"/>
        <v>4772181.1745259631</v>
      </c>
      <c r="B3120" s="243" t="s">
        <v>1166</v>
      </c>
      <c r="C3120" s="248" t="s">
        <v>1165</v>
      </c>
      <c r="D3120" s="243" t="s">
        <v>1167</v>
      </c>
      <c r="E3120" s="243" t="s">
        <v>692</v>
      </c>
      <c r="F3120" s="243" t="s">
        <v>850</v>
      </c>
      <c r="G3120" s="243">
        <v>517400</v>
      </c>
      <c r="H3120" s="243">
        <v>4744050</v>
      </c>
      <c r="I3120" s="184" t="e">
        <f>VLOOKUP(LEFT(C3120,6),#REF!,3,0)</f>
        <v>#REF!</v>
      </c>
    </row>
    <row r="3121" spans="1:9" ht="13.2" x14ac:dyDescent="0.25">
      <c r="A3121" s="176">
        <f t="shared" si="51"/>
        <v>4772181.1745259631</v>
      </c>
      <c r="B3121" s="243" t="s">
        <v>1166</v>
      </c>
      <c r="C3121" s="243" t="s">
        <v>586</v>
      </c>
      <c r="D3121" s="243" t="s">
        <v>1167</v>
      </c>
      <c r="E3121" s="243" t="s">
        <v>692</v>
      </c>
      <c r="F3121" s="243" t="s">
        <v>850</v>
      </c>
      <c r="G3121" s="243">
        <v>517400</v>
      </c>
      <c r="H3121" s="243">
        <v>4744050</v>
      </c>
      <c r="I3121" s="184" t="e">
        <f>VLOOKUP(LEFT(C3121,6),#REF!,3,0)</f>
        <v>#REF!</v>
      </c>
    </row>
    <row r="3122" spans="1:9" ht="13.2" x14ac:dyDescent="0.25">
      <c r="A3122" s="176">
        <f t="shared" si="51"/>
        <v>4772181.1745259631</v>
      </c>
      <c r="B3122" s="243" t="s">
        <v>1166</v>
      </c>
      <c r="C3122" s="243" t="s">
        <v>495</v>
      </c>
      <c r="D3122" s="243" t="s">
        <v>1167</v>
      </c>
      <c r="E3122" s="243" t="s">
        <v>692</v>
      </c>
      <c r="F3122" s="243" t="s">
        <v>850</v>
      </c>
      <c r="G3122" s="243">
        <v>517400</v>
      </c>
      <c r="H3122" s="243">
        <v>4744050</v>
      </c>
      <c r="I3122" s="184" t="e">
        <f>VLOOKUP(LEFT(C3122,6),#REF!,3,0)</f>
        <v>#REF!</v>
      </c>
    </row>
    <row r="3123" spans="1:9" ht="13.2" x14ac:dyDescent="0.25">
      <c r="A3123" s="176">
        <f t="shared" si="51"/>
        <v>4772181.1745259631</v>
      </c>
      <c r="B3123" s="243" t="s">
        <v>1166</v>
      </c>
      <c r="C3123" s="243" t="s">
        <v>497</v>
      </c>
      <c r="D3123" s="243" t="s">
        <v>1167</v>
      </c>
      <c r="E3123" s="243" t="s">
        <v>692</v>
      </c>
      <c r="F3123" s="243" t="s">
        <v>850</v>
      </c>
      <c r="G3123" s="243">
        <v>517400</v>
      </c>
      <c r="H3123" s="243">
        <v>4744050</v>
      </c>
      <c r="I3123" s="184" t="e">
        <f>VLOOKUP(LEFT(C3123,6),#REF!,3,0)</f>
        <v>#REF!</v>
      </c>
    </row>
    <row r="3124" spans="1:9" ht="13.2" x14ac:dyDescent="0.25">
      <c r="A3124" s="176">
        <f t="shared" si="51"/>
        <v>4772181.1745259631</v>
      </c>
      <c r="B3124" s="243" t="s">
        <v>1166</v>
      </c>
      <c r="C3124" s="243" t="s">
        <v>499</v>
      </c>
      <c r="D3124" s="243" t="s">
        <v>1167</v>
      </c>
      <c r="E3124" s="243" t="s">
        <v>692</v>
      </c>
      <c r="F3124" s="243" t="s">
        <v>850</v>
      </c>
      <c r="G3124" s="243">
        <v>517400</v>
      </c>
      <c r="H3124" s="243">
        <v>4744050</v>
      </c>
      <c r="I3124" s="184" t="e">
        <f>VLOOKUP(LEFT(C3124,6),#REF!,3,0)</f>
        <v>#REF!</v>
      </c>
    </row>
    <row r="3125" spans="1:9" ht="13.2" x14ac:dyDescent="0.25">
      <c r="A3125" s="176">
        <f t="shared" si="51"/>
        <v>4772181.1745259631</v>
      </c>
      <c r="B3125" s="243" t="s">
        <v>1166</v>
      </c>
      <c r="C3125" s="243" t="s">
        <v>598</v>
      </c>
      <c r="D3125" s="243" t="s">
        <v>1167</v>
      </c>
      <c r="E3125" s="243" t="s">
        <v>692</v>
      </c>
      <c r="F3125" s="243" t="s">
        <v>850</v>
      </c>
      <c r="G3125" s="243">
        <v>517400</v>
      </c>
      <c r="H3125" s="243">
        <v>4744050</v>
      </c>
      <c r="I3125" s="184" t="e">
        <f>VLOOKUP(LEFT(C3125,6),#REF!,3,0)</f>
        <v>#REF!</v>
      </c>
    </row>
    <row r="3126" spans="1:9" ht="13.2" x14ac:dyDescent="0.25">
      <c r="A3126" s="176">
        <f t="shared" si="51"/>
        <v>4825924.2214494003</v>
      </c>
      <c r="B3126" s="263" t="s">
        <v>1203</v>
      </c>
      <c r="C3126" s="253" t="s">
        <v>263</v>
      </c>
      <c r="D3126" s="252"/>
      <c r="E3126" s="252" t="s">
        <v>851</v>
      </c>
      <c r="F3126" s="252" t="s">
        <v>268</v>
      </c>
      <c r="G3126" s="252">
        <v>499006</v>
      </c>
      <c r="H3126" s="252">
        <v>4800056</v>
      </c>
      <c r="I3126" s="184" t="e">
        <f>VLOOKUP(LEFT(C3126,6),#REF!,3,0)</f>
        <v>#REF!</v>
      </c>
    </row>
    <row r="3127" spans="1:9" ht="13.2" x14ac:dyDescent="0.25">
      <c r="A3127" s="176">
        <f t="shared" si="51"/>
        <v>4825924.2214494003</v>
      </c>
      <c r="B3127" s="263" t="s">
        <v>1203</v>
      </c>
      <c r="C3127" s="253" t="s">
        <v>246</v>
      </c>
      <c r="D3127" s="252"/>
      <c r="E3127" s="252" t="s">
        <v>851</v>
      </c>
      <c r="F3127" s="252" t="s">
        <v>268</v>
      </c>
      <c r="G3127" s="252">
        <v>499006</v>
      </c>
      <c r="H3127" s="252">
        <v>4800056</v>
      </c>
      <c r="I3127" s="184" t="e">
        <f>VLOOKUP(LEFT(C3127,6),#REF!,3,0)</f>
        <v>#REF!</v>
      </c>
    </row>
    <row r="3128" spans="1:9" ht="13.2" x14ac:dyDescent="0.25">
      <c r="A3128" s="176">
        <f t="shared" si="51"/>
        <v>4825924.2214494003</v>
      </c>
      <c r="B3128" s="263" t="s">
        <v>1203</v>
      </c>
      <c r="C3128" s="253" t="s">
        <v>271</v>
      </c>
      <c r="D3128" s="252"/>
      <c r="E3128" s="252" t="s">
        <v>851</v>
      </c>
      <c r="F3128" s="252" t="s">
        <v>268</v>
      </c>
      <c r="G3128" s="252">
        <v>499006</v>
      </c>
      <c r="H3128" s="252">
        <v>4800056</v>
      </c>
      <c r="I3128" s="184" t="e">
        <f>VLOOKUP(LEFT(C3128,6),#REF!,3,0)</f>
        <v>#REF!</v>
      </c>
    </row>
    <row r="3129" spans="1:9" ht="13.2" x14ac:dyDescent="0.25">
      <c r="A3129" s="176">
        <f t="shared" si="51"/>
        <v>4825924.2214494003</v>
      </c>
      <c r="B3129" s="263" t="s">
        <v>1203</v>
      </c>
      <c r="C3129" s="253" t="s">
        <v>286</v>
      </c>
      <c r="D3129" s="252"/>
      <c r="E3129" s="252" t="s">
        <v>851</v>
      </c>
      <c r="F3129" s="252" t="s">
        <v>268</v>
      </c>
      <c r="G3129" s="252">
        <v>499006</v>
      </c>
      <c r="H3129" s="252">
        <v>4800056</v>
      </c>
      <c r="I3129" s="184" t="e">
        <f>VLOOKUP(LEFT(C3129,6),#REF!,3,0)</f>
        <v>#REF!</v>
      </c>
    </row>
    <row r="3130" spans="1:9" ht="13.2" x14ac:dyDescent="0.25">
      <c r="A3130" s="176">
        <f t="shared" si="51"/>
        <v>4825924.2214494003</v>
      </c>
      <c r="B3130" s="263" t="s">
        <v>1203</v>
      </c>
      <c r="C3130" s="253" t="s">
        <v>243</v>
      </c>
      <c r="D3130" s="252"/>
      <c r="E3130" s="252" t="s">
        <v>851</v>
      </c>
      <c r="F3130" s="252" t="s">
        <v>268</v>
      </c>
      <c r="G3130" s="252">
        <v>499006</v>
      </c>
      <c r="H3130" s="252">
        <v>4800056</v>
      </c>
      <c r="I3130" s="184" t="e">
        <f>VLOOKUP(LEFT(C3130,6),#REF!,3,0)</f>
        <v>#REF!</v>
      </c>
    </row>
    <row r="3131" spans="1:9" ht="13.2" x14ac:dyDescent="0.25">
      <c r="A3131" s="176">
        <f t="shared" si="51"/>
        <v>4825924.2214494003</v>
      </c>
      <c r="B3131" s="263" t="s">
        <v>1203</v>
      </c>
      <c r="C3131" s="253" t="s">
        <v>259</v>
      </c>
      <c r="D3131" s="252"/>
      <c r="E3131" s="252" t="s">
        <v>851</v>
      </c>
      <c r="F3131" s="252" t="s">
        <v>268</v>
      </c>
      <c r="G3131" s="252">
        <v>499006</v>
      </c>
      <c r="H3131" s="252">
        <v>4800056</v>
      </c>
      <c r="I3131" s="184" t="e">
        <f>VLOOKUP(LEFT(C3131,6),#REF!,3,0)</f>
        <v>#REF!</v>
      </c>
    </row>
    <row r="3132" spans="1:9" ht="13.2" x14ac:dyDescent="0.25">
      <c r="A3132" s="176">
        <f t="shared" si="51"/>
        <v>4825924.2214494003</v>
      </c>
      <c r="B3132" s="263" t="s">
        <v>1203</v>
      </c>
      <c r="C3132" s="253" t="s">
        <v>251</v>
      </c>
      <c r="D3132" s="252"/>
      <c r="E3132" s="252" t="s">
        <v>851</v>
      </c>
      <c r="F3132" s="252" t="s">
        <v>268</v>
      </c>
      <c r="G3132" s="252">
        <v>499006</v>
      </c>
      <c r="H3132" s="252">
        <v>4800056</v>
      </c>
      <c r="I3132" s="184" t="e">
        <f>VLOOKUP(LEFT(C3132,6),#REF!,3,0)</f>
        <v>#REF!</v>
      </c>
    </row>
    <row r="3133" spans="1:9" ht="13.2" x14ac:dyDescent="0.25">
      <c r="A3133" s="176">
        <f t="shared" si="51"/>
        <v>4825924.2214494003</v>
      </c>
      <c r="B3133" s="263" t="s">
        <v>1203</v>
      </c>
      <c r="C3133" s="253" t="s">
        <v>244</v>
      </c>
      <c r="D3133" s="252"/>
      <c r="E3133" s="252" t="s">
        <v>851</v>
      </c>
      <c r="F3133" s="252" t="s">
        <v>268</v>
      </c>
      <c r="G3133" s="252">
        <v>499006</v>
      </c>
      <c r="H3133" s="252">
        <v>4800056</v>
      </c>
      <c r="I3133" s="184" t="e">
        <f>VLOOKUP(LEFT(C3133,6),#REF!,3,0)</f>
        <v>#REF!</v>
      </c>
    </row>
    <row r="3134" spans="1:9" ht="13.2" x14ac:dyDescent="0.25">
      <c r="A3134" s="176">
        <f t="shared" si="51"/>
        <v>4825924.2214494003</v>
      </c>
      <c r="B3134" s="263" t="s">
        <v>1203</v>
      </c>
      <c r="C3134" s="253" t="s">
        <v>248</v>
      </c>
      <c r="D3134" s="252"/>
      <c r="E3134" s="252" t="s">
        <v>851</v>
      </c>
      <c r="F3134" s="252" t="s">
        <v>268</v>
      </c>
      <c r="G3134" s="252">
        <v>499006</v>
      </c>
      <c r="H3134" s="252">
        <v>4800056</v>
      </c>
      <c r="I3134" s="184" t="e">
        <f>VLOOKUP(LEFT(C3134,6),#REF!,3,0)</f>
        <v>#REF!</v>
      </c>
    </row>
    <row r="3135" spans="1:9" ht="13.2" x14ac:dyDescent="0.25">
      <c r="A3135" s="176">
        <f t="shared" si="51"/>
        <v>4825924.2214494003</v>
      </c>
      <c r="B3135" s="263" t="s">
        <v>1203</v>
      </c>
      <c r="C3135" s="253" t="s">
        <v>245</v>
      </c>
      <c r="D3135" s="252"/>
      <c r="E3135" s="252" t="s">
        <v>851</v>
      </c>
      <c r="F3135" s="252" t="s">
        <v>268</v>
      </c>
      <c r="G3135" s="252">
        <v>499006</v>
      </c>
      <c r="H3135" s="252">
        <v>4800056</v>
      </c>
      <c r="I3135" s="184" t="e">
        <f>VLOOKUP(LEFT(C3135,6),#REF!,3,0)</f>
        <v>#REF!</v>
      </c>
    </row>
    <row r="3136" spans="1:9" ht="13.2" x14ac:dyDescent="0.25">
      <c r="A3136" s="176">
        <f t="shared" ref="A3136:A3199" si="52">SQRT((G3136-G$2)^2+(H3136-H$2)^2)</f>
        <v>4825924.2214494003</v>
      </c>
      <c r="B3136" s="263" t="s">
        <v>1203</v>
      </c>
      <c r="C3136" s="253" t="s">
        <v>287</v>
      </c>
      <c r="D3136" s="252"/>
      <c r="E3136" s="252" t="s">
        <v>851</v>
      </c>
      <c r="F3136" s="252" t="s">
        <v>268</v>
      </c>
      <c r="G3136" s="252">
        <v>499006</v>
      </c>
      <c r="H3136" s="252">
        <v>4800056</v>
      </c>
      <c r="I3136" s="184" t="e">
        <f>VLOOKUP(LEFT(C3136,6),#REF!,3,0)</f>
        <v>#REF!</v>
      </c>
    </row>
    <row r="3137" spans="1:9" ht="13.2" x14ac:dyDescent="0.25">
      <c r="A3137" s="176">
        <f t="shared" si="52"/>
        <v>4825924.2214494003</v>
      </c>
      <c r="B3137" s="263" t="s">
        <v>1203</v>
      </c>
      <c r="C3137" s="253" t="s">
        <v>288</v>
      </c>
      <c r="D3137" s="252"/>
      <c r="E3137" s="252" t="s">
        <v>851</v>
      </c>
      <c r="F3137" s="252" t="s">
        <v>268</v>
      </c>
      <c r="G3137" s="252">
        <v>499006</v>
      </c>
      <c r="H3137" s="252">
        <v>4800056</v>
      </c>
      <c r="I3137" s="184" t="e">
        <f>VLOOKUP(LEFT(C3137,6),#REF!,3,0)</f>
        <v>#REF!</v>
      </c>
    </row>
    <row r="3138" spans="1:9" ht="13.2" x14ac:dyDescent="0.25">
      <c r="A3138" s="176">
        <f t="shared" si="52"/>
        <v>4825924.2214494003</v>
      </c>
      <c r="B3138" s="263" t="s">
        <v>1203</v>
      </c>
      <c r="C3138" s="253" t="s">
        <v>289</v>
      </c>
      <c r="D3138" s="252"/>
      <c r="E3138" s="252" t="s">
        <v>851</v>
      </c>
      <c r="F3138" s="252" t="s">
        <v>268</v>
      </c>
      <c r="G3138" s="252">
        <v>499006</v>
      </c>
      <c r="H3138" s="252">
        <v>4800056</v>
      </c>
      <c r="I3138" s="184" t="e">
        <f>VLOOKUP(LEFT(C3138,6),#REF!,3,0)</f>
        <v>#REF!</v>
      </c>
    </row>
    <row r="3139" spans="1:9" ht="13.2" x14ac:dyDescent="0.25">
      <c r="A3139" s="176">
        <f t="shared" si="52"/>
        <v>4825924.2214494003</v>
      </c>
      <c r="B3139" s="263" t="s">
        <v>1203</v>
      </c>
      <c r="C3139" s="253" t="s">
        <v>339</v>
      </c>
      <c r="D3139" s="252"/>
      <c r="E3139" s="252" t="s">
        <v>851</v>
      </c>
      <c r="F3139" s="252" t="s">
        <v>268</v>
      </c>
      <c r="G3139" s="252">
        <v>499006</v>
      </c>
      <c r="H3139" s="252">
        <v>4800056</v>
      </c>
      <c r="I3139" s="184" t="e">
        <f>VLOOKUP(LEFT(C3139,6),#REF!,3,0)</f>
        <v>#REF!</v>
      </c>
    </row>
    <row r="3140" spans="1:9" ht="13.2" x14ac:dyDescent="0.25">
      <c r="A3140" s="176">
        <f t="shared" si="52"/>
        <v>4825924.2214494003</v>
      </c>
      <c r="B3140" s="263" t="s">
        <v>1203</v>
      </c>
      <c r="C3140" s="260" t="s">
        <v>252</v>
      </c>
      <c r="D3140" s="252"/>
      <c r="E3140" s="252" t="s">
        <v>851</v>
      </c>
      <c r="F3140" s="252" t="s">
        <v>268</v>
      </c>
      <c r="G3140" s="252">
        <v>499006</v>
      </c>
      <c r="H3140" s="252">
        <v>4800056</v>
      </c>
      <c r="I3140" s="184" t="e">
        <f>VLOOKUP(LEFT(C3140,6),#REF!,3,0)</f>
        <v>#REF!</v>
      </c>
    </row>
    <row r="3141" spans="1:9" ht="13.2" x14ac:dyDescent="0.25">
      <c r="A3141" s="176">
        <f t="shared" si="52"/>
        <v>4825924.2214494003</v>
      </c>
      <c r="B3141" s="263" t="s">
        <v>1203</v>
      </c>
      <c r="C3141" s="260" t="s">
        <v>265</v>
      </c>
      <c r="D3141" s="252"/>
      <c r="E3141" s="252" t="s">
        <v>851</v>
      </c>
      <c r="F3141" s="252" t="s">
        <v>268</v>
      </c>
      <c r="G3141" s="252">
        <v>499006</v>
      </c>
      <c r="H3141" s="252">
        <v>4800056</v>
      </c>
      <c r="I3141" s="184" t="e">
        <f>VLOOKUP(LEFT(C3141,6),#REF!,3,0)</f>
        <v>#REF!</v>
      </c>
    </row>
    <row r="3142" spans="1:9" ht="13.2" x14ac:dyDescent="0.25">
      <c r="A3142" s="176">
        <f t="shared" si="52"/>
        <v>4825924.2214494003</v>
      </c>
      <c r="B3142" s="263" t="s">
        <v>1203</v>
      </c>
      <c r="C3142" s="261" t="s">
        <v>772</v>
      </c>
      <c r="D3142" s="252"/>
      <c r="E3142" s="252" t="s">
        <v>851</v>
      </c>
      <c r="F3142" s="252" t="s">
        <v>268</v>
      </c>
      <c r="G3142" s="252">
        <v>499006</v>
      </c>
      <c r="H3142" s="252">
        <v>4800056</v>
      </c>
      <c r="I3142" s="184" t="e">
        <f>VLOOKUP(LEFT(C3142,6),#REF!,3,0)</f>
        <v>#REF!</v>
      </c>
    </row>
    <row r="3143" spans="1:9" ht="13.2" x14ac:dyDescent="0.25">
      <c r="A3143" s="176">
        <f t="shared" si="52"/>
        <v>4825924.2214494003</v>
      </c>
      <c r="B3143" s="263" t="s">
        <v>1203</v>
      </c>
      <c r="C3143" s="262" t="s">
        <v>241</v>
      </c>
      <c r="D3143" s="252"/>
      <c r="E3143" s="252" t="s">
        <v>851</v>
      </c>
      <c r="F3143" s="252" t="s">
        <v>268</v>
      </c>
      <c r="G3143" s="252">
        <v>499006</v>
      </c>
      <c r="H3143" s="252">
        <v>4800056</v>
      </c>
      <c r="I3143" s="184" t="e">
        <f>VLOOKUP(LEFT(C3143,6),#REF!,3,0)</f>
        <v>#REF!</v>
      </c>
    </row>
    <row r="3144" spans="1:9" ht="13.2" x14ac:dyDescent="0.25">
      <c r="A3144" s="176">
        <f t="shared" si="52"/>
        <v>4825924.2214494003</v>
      </c>
      <c r="B3144" s="263" t="s">
        <v>1203</v>
      </c>
      <c r="C3144" s="262" t="s">
        <v>242</v>
      </c>
      <c r="D3144" s="252"/>
      <c r="E3144" s="252" t="s">
        <v>851</v>
      </c>
      <c r="F3144" s="252" t="s">
        <v>268</v>
      </c>
      <c r="G3144" s="252">
        <v>499006</v>
      </c>
      <c r="H3144" s="252">
        <v>4800056</v>
      </c>
      <c r="I3144" s="184" t="e">
        <f>VLOOKUP(LEFT(C3144,6),#REF!,3,0)</f>
        <v>#REF!</v>
      </c>
    </row>
    <row r="3145" spans="1:9" ht="13.2" x14ac:dyDescent="0.25">
      <c r="A3145" s="176">
        <f t="shared" si="52"/>
        <v>4825924.2214494003</v>
      </c>
      <c r="B3145" s="263" t="s">
        <v>1203</v>
      </c>
      <c r="C3145" s="262" t="s">
        <v>247</v>
      </c>
      <c r="D3145" s="252"/>
      <c r="E3145" s="252" t="s">
        <v>851</v>
      </c>
      <c r="F3145" s="252" t="s">
        <v>268</v>
      </c>
      <c r="G3145" s="252">
        <v>499006</v>
      </c>
      <c r="H3145" s="252">
        <v>4800056</v>
      </c>
      <c r="I3145" s="184" t="e">
        <f>VLOOKUP(LEFT(C3145,6),#REF!,3,0)</f>
        <v>#REF!</v>
      </c>
    </row>
    <row r="3146" spans="1:9" ht="13.2" x14ac:dyDescent="0.25">
      <c r="A3146" s="176">
        <f t="shared" si="52"/>
        <v>4825924.2214494003</v>
      </c>
      <c r="B3146" s="263" t="s">
        <v>1203</v>
      </c>
      <c r="C3146" s="262" t="s">
        <v>249</v>
      </c>
      <c r="D3146" s="252"/>
      <c r="E3146" s="252" t="s">
        <v>851</v>
      </c>
      <c r="F3146" s="252" t="s">
        <v>268</v>
      </c>
      <c r="G3146" s="252">
        <v>499006</v>
      </c>
      <c r="H3146" s="252">
        <v>4800056</v>
      </c>
      <c r="I3146" s="184" t="e">
        <f>VLOOKUP(LEFT(C3146,6),#REF!,3,0)</f>
        <v>#REF!</v>
      </c>
    </row>
    <row r="3147" spans="1:9" ht="13.2" x14ac:dyDescent="0.25">
      <c r="A3147" s="176">
        <f t="shared" si="52"/>
        <v>4825924.2214494003</v>
      </c>
      <c r="B3147" s="263" t="s">
        <v>1203</v>
      </c>
      <c r="C3147" s="262" t="s">
        <v>250</v>
      </c>
      <c r="D3147" s="252"/>
      <c r="E3147" s="252" t="s">
        <v>851</v>
      </c>
      <c r="F3147" s="252" t="s">
        <v>268</v>
      </c>
      <c r="G3147" s="252">
        <v>499006</v>
      </c>
      <c r="H3147" s="252">
        <v>4800056</v>
      </c>
      <c r="I3147" s="184" t="e">
        <f>VLOOKUP(LEFT(C3147,6),#REF!,3,0)</f>
        <v>#REF!</v>
      </c>
    </row>
    <row r="3148" spans="1:9" ht="13.2" x14ac:dyDescent="0.25">
      <c r="A3148" s="176">
        <f t="shared" si="52"/>
        <v>4825924.2214494003</v>
      </c>
      <c r="B3148" s="263" t="s">
        <v>1203</v>
      </c>
      <c r="C3148" s="262" t="s">
        <v>253</v>
      </c>
      <c r="D3148" s="252"/>
      <c r="E3148" s="252" t="s">
        <v>851</v>
      </c>
      <c r="F3148" s="252" t="s">
        <v>268</v>
      </c>
      <c r="G3148" s="252">
        <v>499006</v>
      </c>
      <c r="H3148" s="252">
        <v>4800056</v>
      </c>
      <c r="I3148" s="184" t="e">
        <f>VLOOKUP(LEFT(C3148,6),#REF!,3,0)</f>
        <v>#REF!</v>
      </c>
    </row>
    <row r="3149" spans="1:9" ht="13.2" x14ac:dyDescent="0.25">
      <c r="A3149" s="176">
        <f t="shared" si="52"/>
        <v>4825924.2214494003</v>
      </c>
      <c r="B3149" s="263" t="s">
        <v>1203</v>
      </c>
      <c r="C3149" s="262" t="s">
        <v>254</v>
      </c>
      <c r="D3149" s="252"/>
      <c r="E3149" s="252" t="s">
        <v>851</v>
      </c>
      <c r="F3149" s="252" t="s">
        <v>268</v>
      </c>
      <c r="G3149" s="252">
        <v>499006</v>
      </c>
      <c r="H3149" s="252">
        <v>4800056</v>
      </c>
      <c r="I3149" s="184" t="e">
        <f>VLOOKUP(LEFT(C3149,6),#REF!,3,0)</f>
        <v>#REF!</v>
      </c>
    </row>
    <row r="3150" spans="1:9" ht="13.2" x14ac:dyDescent="0.25">
      <c r="A3150" s="176">
        <f t="shared" si="52"/>
        <v>4825924.2214494003</v>
      </c>
      <c r="B3150" s="263" t="s">
        <v>1203</v>
      </c>
      <c r="C3150" s="262" t="s">
        <v>255</v>
      </c>
      <c r="D3150" s="252"/>
      <c r="E3150" s="252" t="s">
        <v>851</v>
      </c>
      <c r="F3150" s="252" t="s">
        <v>268</v>
      </c>
      <c r="G3150" s="252">
        <v>499006</v>
      </c>
      <c r="H3150" s="252">
        <v>4800056</v>
      </c>
      <c r="I3150" s="184" t="e">
        <f>VLOOKUP(LEFT(C3150,6),#REF!,3,0)</f>
        <v>#REF!</v>
      </c>
    </row>
    <row r="3151" spans="1:9" ht="13.2" x14ac:dyDescent="0.25">
      <c r="A3151" s="176">
        <f t="shared" si="52"/>
        <v>4825924.2214494003</v>
      </c>
      <c r="B3151" s="263" t="s">
        <v>1203</v>
      </c>
      <c r="C3151" s="262" t="s">
        <v>256</v>
      </c>
      <c r="D3151" s="252"/>
      <c r="E3151" s="252" t="s">
        <v>851</v>
      </c>
      <c r="F3151" s="252" t="s">
        <v>268</v>
      </c>
      <c r="G3151" s="252">
        <v>499006</v>
      </c>
      <c r="H3151" s="252">
        <v>4800056</v>
      </c>
      <c r="I3151" s="184" t="e">
        <f>VLOOKUP(LEFT(C3151,6),#REF!,3,0)</f>
        <v>#REF!</v>
      </c>
    </row>
    <row r="3152" spans="1:9" ht="13.2" x14ac:dyDescent="0.25">
      <c r="A3152" s="176">
        <f t="shared" si="52"/>
        <v>4825924.2214494003</v>
      </c>
      <c r="B3152" s="263" t="s">
        <v>1203</v>
      </c>
      <c r="C3152" s="262" t="s">
        <v>257</v>
      </c>
      <c r="D3152" s="252"/>
      <c r="E3152" s="252" t="s">
        <v>851</v>
      </c>
      <c r="F3152" s="252" t="s">
        <v>268</v>
      </c>
      <c r="G3152" s="252">
        <v>499006</v>
      </c>
      <c r="H3152" s="252">
        <v>4800056</v>
      </c>
      <c r="I3152" s="184" t="e">
        <f>VLOOKUP(LEFT(C3152,6),#REF!,3,0)</f>
        <v>#REF!</v>
      </c>
    </row>
    <row r="3153" spans="1:9" ht="13.2" x14ac:dyDescent="0.25">
      <c r="A3153" s="176">
        <f t="shared" si="52"/>
        <v>4825924.2214494003</v>
      </c>
      <c r="B3153" s="263" t="s">
        <v>1203</v>
      </c>
      <c r="C3153" s="262" t="s">
        <v>258</v>
      </c>
      <c r="D3153" s="252"/>
      <c r="E3153" s="252" t="s">
        <v>851</v>
      </c>
      <c r="F3153" s="252" t="s">
        <v>268</v>
      </c>
      <c r="G3153" s="252">
        <v>499006</v>
      </c>
      <c r="H3153" s="252">
        <v>4800056</v>
      </c>
      <c r="I3153" s="184" t="e">
        <f>VLOOKUP(LEFT(C3153,6),#REF!,3,0)</f>
        <v>#REF!</v>
      </c>
    </row>
    <row r="3154" spans="1:9" ht="13.2" x14ac:dyDescent="0.25">
      <c r="A3154" s="176">
        <f t="shared" si="52"/>
        <v>4825924.2214494003</v>
      </c>
      <c r="B3154" s="263" t="s">
        <v>1203</v>
      </c>
      <c r="C3154" s="262" t="s">
        <v>261</v>
      </c>
      <c r="D3154" s="252"/>
      <c r="E3154" s="252" t="s">
        <v>851</v>
      </c>
      <c r="F3154" s="252" t="s">
        <v>268</v>
      </c>
      <c r="G3154" s="252">
        <v>499006</v>
      </c>
      <c r="H3154" s="252">
        <v>4800056</v>
      </c>
      <c r="I3154" s="184" t="e">
        <f>VLOOKUP(LEFT(C3154,6),#REF!,3,0)</f>
        <v>#REF!</v>
      </c>
    </row>
    <row r="3155" spans="1:9" ht="13.2" x14ac:dyDescent="0.25">
      <c r="A3155" s="176">
        <f t="shared" si="52"/>
        <v>4825924.2214494003</v>
      </c>
      <c r="B3155" s="263" t="s">
        <v>1203</v>
      </c>
      <c r="C3155" s="262" t="s">
        <v>262</v>
      </c>
      <c r="D3155" s="252"/>
      <c r="E3155" s="252" t="s">
        <v>851</v>
      </c>
      <c r="F3155" s="252" t="s">
        <v>268</v>
      </c>
      <c r="G3155" s="252">
        <v>499006</v>
      </c>
      <c r="H3155" s="252">
        <v>4800056</v>
      </c>
      <c r="I3155" s="184" t="e">
        <f>VLOOKUP(LEFT(C3155,6),#REF!,3,0)</f>
        <v>#REF!</v>
      </c>
    </row>
    <row r="3156" spans="1:9" ht="13.2" x14ac:dyDescent="0.25">
      <c r="A3156" s="176">
        <f t="shared" si="52"/>
        <v>4825924.2214494003</v>
      </c>
      <c r="B3156" s="263" t="s">
        <v>1203</v>
      </c>
      <c r="C3156" s="262" t="s">
        <v>264</v>
      </c>
      <c r="D3156" s="252"/>
      <c r="E3156" s="252" t="s">
        <v>851</v>
      </c>
      <c r="F3156" s="252" t="s">
        <v>268</v>
      </c>
      <c r="G3156" s="252">
        <v>499006</v>
      </c>
      <c r="H3156" s="252">
        <v>4800056</v>
      </c>
      <c r="I3156" s="184" t="e">
        <f>VLOOKUP(LEFT(C3156,6),#REF!,3,0)</f>
        <v>#REF!</v>
      </c>
    </row>
    <row r="3157" spans="1:9" ht="13.2" x14ac:dyDescent="0.25">
      <c r="A3157" s="176">
        <f t="shared" si="52"/>
        <v>4825924.2214494003</v>
      </c>
      <c r="B3157" s="263" t="s">
        <v>1203</v>
      </c>
      <c r="C3157" s="262" t="s">
        <v>260</v>
      </c>
      <c r="D3157" s="252"/>
      <c r="E3157" s="252" t="s">
        <v>851</v>
      </c>
      <c r="F3157" s="252" t="s">
        <v>268</v>
      </c>
      <c r="G3157" s="252">
        <v>499006</v>
      </c>
      <c r="H3157" s="252">
        <v>4800056</v>
      </c>
      <c r="I3157" s="184" t="e">
        <f>VLOOKUP(LEFT(C3157,6),#REF!,3,0)</f>
        <v>#REF!</v>
      </c>
    </row>
    <row r="3158" spans="1:9" ht="13.2" x14ac:dyDescent="0.25">
      <c r="A3158" s="176">
        <f t="shared" si="52"/>
        <v>4825924.2214494003</v>
      </c>
      <c r="B3158" s="263" t="s">
        <v>1203</v>
      </c>
      <c r="C3158" s="262" t="s">
        <v>229</v>
      </c>
      <c r="D3158" s="252"/>
      <c r="E3158" s="252" t="s">
        <v>851</v>
      </c>
      <c r="F3158" s="252" t="s">
        <v>268</v>
      </c>
      <c r="G3158" s="252">
        <v>499006</v>
      </c>
      <c r="H3158" s="252">
        <v>4800056</v>
      </c>
      <c r="I3158" s="184" t="e">
        <f>VLOOKUP(LEFT(C3158,6),#REF!,3,0)</f>
        <v>#REF!</v>
      </c>
    </row>
    <row r="3159" spans="1:9" ht="13.2" x14ac:dyDescent="0.25">
      <c r="A3159" s="176">
        <f t="shared" si="52"/>
        <v>4825924.2214494003</v>
      </c>
      <c r="B3159" s="263" t="s">
        <v>1203</v>
      </c>
      <c r="C3159" s="247" t="s">
        <v>1156</v>
      </c>
      <c r="D3159" s="252"/>
      <c r="E3159" s="252" t="s">
        <v>851</v>
      </c>
      <c r="F3159" s="252" t="s">
        <v>268</v>
      </c>
      <c r="G3159" s="252">
        <v>499006</v>
      </c>
      <c r="H3159" s="252">
        <v>4800056</v>
      </c>
      <c r="I3159" s="184" t="e">
        <f>VLOOKUP(LEFT(C3159,6),#REF!,3,0)</f>
        <v>#REF!</v>
      </c>
    </row>
    <row r="3160" spans="1:9" ht="13.2" x14ac:dyDescent="0.25">
      <c r="A3160" s="176">
        <f t="shared" si="52"/>
        <v>4825924.2214494003</v>
      </c>
      <c r="B3160" s="263" t="s">
        <v>1203</v>
      </c>
      <c r="C3160" s="247" t="s">
        <v>1157</v>
      </c>
      <c r="D3160" s="252"/>
      <c r="E3160" s="252" t="s">
        <v>851</v>
      </c>
      <c r="F3160" s="252" t="s">
        <v>268</v>
      </c>
      <c r="G3160" s="252">
        <v>499006</v>
      </c>
      <c r="H3160" s="252">
        <v>4800056</v>
      </c>
      <c r="I3160" s="184" t="e">
        <f>VLOOKUP(LEFT(C3160,6),#REF!,3,0)</f>
        <v>#REF!</v>
      </c>
    </row>
    <row r="3161" spans="1:9" ht="13.2" x14ac:dyDescent="0.25">
      <c r="A3161" s="176">
        <f t="shared" si="52"/>
        <v>4825924.2214494003</v>
      </c>
      <c r="B3161" s="263" t="s">
        <v>1203</v>
      </c>
      <c r="C3161" s="247" t="s">
        <v>1158</v>
      </c>
      <c r="D3161" s="252"/>
      <c r="E3161" s="252" t="s">
        <v>851</v>
      </c>
      <c r="F3161" s="252" t="s">
        <v>268</v>
      </c>
      <c r="G3161" s="252">
        <v>499006</v>
      </c>
      <c r="H3161" s="252">
        <v>4800056</v>
      </c>
      <c r="I3161" s="184" t="e">
        <f>VLOOKUP(LEFT(C3161,6),#REF!,3,0)</f>
        <v>#REF!</v>
      </c>
    </row>
    <row r="3162" spans="1:9" ht="13.2" x14ac:dyDescent="0.25">
      <c r="A3162" s="176">
        <f t="shared" si="52"/>
        <v>4825924.2214494003</v>
      </c>
      <c r="B3162" s="263" t="s">
        <v>1203</v>
      </c>
      <c r="C3162" s="247" t="s">
        <v>1159</v>
      </c>
      <c r="D3162" s="252"/>
      <c r="E3162" s="252" t="s">
        <v>851</v>
      </c>
      <c r="F3162" s="252" t="s">
        <v>268</v>
      </c>
      <c r="G3162" s="252">
        <v>499006</v>
      </c>
      <c r="H3162" s="252">
        <v>4800056</v>
      </c>
      <c r="I3162" s="184" t="e">
        <f>VLOOKUP(LEFT(C3162,6),#REF!,3,0)</f>
        <v>#REF!</v>
      </c>
    </row>
    <row r="3163" spans="1:9" ht="13.2" x14ac:dyDescent="0.25">
      <c r="A3163" s="176">
        <f t="shared" si="52"/>
        <v>4825924.2214494003</v>
      </c>
      <c r="B3163" s="263" t="s">
        <v>1203</v>
      </c>
      <c r="C3163" s="247" t="s">
        <v>1160</v>
      </c>
      <c r="D3163" s="252"/>
      <c r="E3163" s="252" t="s">
        <v>851</v>
      </c>
      <c r="F3163" s="252" t="s">
        <v>268</v>
      </c>
      <c r="G3163" s="252">
        <v>499006</v>
      </c>
      <c r="H3163" s="252">
        <v>4800056</v>
      </c>
      <c r="I3163" s="184" t="e">
        <f>VLOOKUP(LEFT(C3163,6),#REF!,3,0)</f>
        <v>#REF!</v>
      </c>
    </row>
    <row r="3164" spans="1:9" ht="13.2" x14ac:dyDescent="0.25">
      <c r="A3164" s="176">
        <f t="shared" si="52"/>
        <v>4825924.2214494003</v>
      </c>
      <c r="B3164" s="263" t="s">
        <v>1203</v>
      </c>
      <c r="C3164" s="247" t="s">
        <v>1161</v>
      </c>
      <c r="D3164" s="252"/>
      <c r="E3164" s="252" t="s">
        <v>851</v>
      </c>
      <c r="F3164" s="252" t="s">
        <v>268</v>
      </c>
      <c r="G3164" s="252">
        <v>499006</v>
      </c>
      <c r="H3164" s="252">
        <v>4800056</v>
      </c>
      <c r="I3164" s="184" t="e">
        <f>VLOOKUP(LEFT(C3164,6),#REF!,3,0)</f>
        <v>#REF!</v>
      </c>
    </row>
    <row r="3165" spans="1:9" ht="13.2" x14ac:dyDescent="0.25">
      <c r="A3165" s="176">
        <f t="shared" si="52"/>
        <v>4825924.2214494003</v>
      </c>
      <c r="B3165" s="263" t="s">
        <v>1203</v>
      </c>
      <c r="C3165" s="247" t="s">
        <v>1162</v>
      </c>
      <c r="D3165" s="252"/>
      <c r="E3165" s="252" t="s">
        <v>851</v>
      </c>
      <c r="F3165" s="252" t="s">
        <v>268</v>
      </c>
      <c r="G3165" s="252">
        <v>499006</v>
      </c>
      <c r="H3165" s="252">
        <v>4800056</v>
      </c>
      <c r="I3165" s="184" t="e">
        <f>VLOOKUP(LEFT(C3165,6),#REF!,3,0)</f>
        <v>#REF!</v>
      </c>
    </row>
    <row r="3166" spans="1:9" ht="13.2" x14ac:dyDescent="0.25">
      <c r="A3166" s="176">
        <f t="shared" si="52"/>
        <v>4825924.2214494003</v>
      </c>
      <c r="B3166" s="263" t="s">
        <v>1203</v>
      </c>
      <c r="C3166" s="247" t="s">
        <v>1163</v>
      </c>
      <c r="D3166" s="252"/>
      <c r="E3166" s="252" t="s">
        <v>851</v>
      </c>
      <c r="F3166" s="252" t="s">
        <v>268</v>
      </c>
      <c r="G3166" s="252">
        <v>499006</v>
      </c>
      <c r="H3166" s="252">
        <v>4800056</v>
      </c>
      <c r="I3166" s="184" t="e">
        <f>VLOOKUP(LEFT(C3166,6),#REF!,3,0)</f>
        <v>#REF!</v>
      </c>
    </row>
    <row r="3167" spans="1:9" ht="13.2" x14ac:dyDescent="0.25">
      <c r="A3167" s="176">
        <f t="shared" si="52"/>
        <v>4825924.2214494003</v>
      </c>
      <c r="B3167" s="263" t="s">
        <v>1203</v>
      </c>
      <c r="C3167" s="247" t="s">
        <v>1164</v>
      </c>
      <c r="D3167" s="252"/>
      <c r="E3167" s="252" t="s">
        <v>851</v>
      </c>
      <c r="F3167" s="252" t="s">
        <v>268</v>
      </c>
      <c r="G3167" s="252">
        <v>499006</v>
      </c>
      <c r="H3167" s="252">
        <v>4800056</v>
      </c>
      <c r="I3167" s="184" t="e">
        <f>VLOOKUP(LEFT(C3167,6),#REF!,3,0)</f>
        <v>#REF!</v>
      </c>
    </row>
    <row r="3168" spans="1:9" ht="13.2" x14ac:dyDescent="0.25">
      <c r="A3168" s="176">
        <f t="shared" si="52"/>
        <v>4825924.2214494003</v>
      </c>
      <c r="B3168" s="263" t="s">
        <v>1203</v>
      </c>
      <c r="C3168" s="248" t="s">
        <v>1165</v>
      </c>
      <c r="D3168" s="252"/>
      <c r="E3168" s="252" t="s">
        <v>851</v>
      </c>
      <c r="F3168" s="252" t="s">
        <v>268</v>
      </c>
      <c r="G3168" s="252">
        <v>499006</v>
      </c>
      <c r="H3168" s="252">
        <v>4800056</v>
      </c>
      <c r="I3168" s="184" t="e">
        <f>VLOOKUP(LEFT(C3168,6),#REF!,3,0)</f>
        <v>#REF!</v>
      </c>
    </row>
    <row r="3169" spans="1:9" ht="13.2" x14ac:dyDescent="0.25">
      <c r="A3169" s="176">
        <f t="shared" si="52"/>
        <v>4825924.2214494003</v>
      </c>
      <c r="B3169" s="263" t="s">
        <v>1203</v>
      </c>
      <c r="C3169" s="243" t="s">
        <v>586</v>
      </c>
      <c r="D3169" s="252"/>
      <c r="E3169" s="252" t="s">
        <v>851</v>
      </c>
      <c r="F3169" s="252" t="s">
        <v>268</v>
      </c>
      <c r="G3169" s="252">
        <v>499006</v>
      </c>
      <c r="H3169" s="252">
        <v>4800056</v>
      </c>
      <c r="I3169" s="184" t="e">
        <f>VLOOKUP(LEFT(C3169,6),#REF!,3,0)</f>
        <v>#REF!</v>
      </c>
    </row>
    <row r="3170" spans="1:9" ht="13.2" x14ac:dyDescent="0.25">
      <c r="A3170" s="176">
        <f t="shared" si="52"/>
        <v>4825924.2214494003</v>
      </c>
      <c r="B3170" s="263" t="s">
        <v>1203</v>
      </c>
      <c r="C3170" s="243" t="s">
        <v>495</v>
      </c>
      <c r="D3170" s="252"/>
      <c r="E3170" s="252" t="s">
        <v>851</v>
      </c>
      <c r="F3170" s="252" t="s">
        <v>268</v>
      </c>
      <c r="G3170" s="252">
        <v>499006</v>
      </c>
      <c r="H3170" s="252">
        <v>4800056</v>
      </c>
      <c r="I3170" s="184" t="e">
        <f>VLOOKUP(LEFT(C3170,6),#REF!,3,0)</f>
        <v>#REF!</v>
      </c>
    </row>
    <row r="3171" spans="1:9" ht="13.2" x14ac:dyDescent="0.25">
      <c r="A3171" s="176">
        <f t="shared" si="52"/>
        <v>4825924.2214494003</v>
      </c>
      <c r="B3171" s="263" t="s">
        <v>1203</v>
      </c>
      <c r="C3171" s="243" t="s">
        <v>497</v>
      </c>
      <c r="D3171" s="252"/>
      <c r="E3171" s="252" t="s">
        <v>851</v>
      </c>
      <c r="F3171" s="252" t="s">
        <v>268</v>
      </c>
      <c r="G3171" s="252">
        <v>499006</v>
      </c>
      <c r="H3171" s="252">
        <v>4800056</v>
      </c>
      <c r="I3171" s="184" t="e">
        <f>VLOOKUP(LEFT(C3171,6),#REF!,3,0)</f>
        <v>#REF!</v>
      </c>
    </row>
    <row r="3172" spans="1:9" ht="13.2" x14ac:dyDescent="0.25">
      <c r="A3172" s="176">
        <f t="shared" si="52"/>
        <v>4825924.2214494003</v>
      </c>
      <c r="B3172" s="263" t="s">
        <v>1203</v>
      </c>
      <c r="C3172" s="243" t="s">
        <v>499</v>
      </c>
      <c r="D3172" s="252"/>
      <c r="E3172" s="252" t="s">
        <v>851</v>
      </c>
      <c r="F3172" s="252" t="s">
        <v>268</v>
      </c>
      <c r="G3172" s="252">
        <v>499006</v>
      </c>
      <c r="H3172" s="252">
        <v>4800056</v>
      </c>
      <c r="I3172" s="184" t="e">
        <f>VLOOKUP(LEFT(C3172,6),#REF!,3,0)</f>
        <v>#REF!</v>
      </c>
    </row>
    <row r="3173" spans="1:9" ht="13.2" x14ac:dyDescent="0.25">
      <c r="A3173" s="176">
        <f t="shared" si="52"/>
        <v>4825924.2214494003</v>
      </c>
      <c r="B3173" s="263" t="s">
        <v>1203</v>
      </c>
      <c r="C3173" s="243" t="s">
        <v>598</v>
      </c>
      <c r="D3173" s="252"/>
      <c r="E3173" s="252" t="s">
        <v>851</v>
      </c>
      <c r="F3173" s="252" t="s">
        <v>268</v>
      </c>
      <c r="G3173" s="252">
        <v>499006</v>
      </c>
      <c r="H3173" s="252">
        <v>4800056</v>
      </c>
      <c r="I3173" s="184" t="e">
        <f>VLOOKUP(LEFT(C3173,6),#REF!,3,0)</f>
        <v>#REF!</v>
      </c>
    </row>
    <row r="3174" spans="1:9" ht="13.2" x14ac:dyDescent="0.25">
      <c r="A3174" s="176">
        <f t="shared" si="52"/>
        <v>4826262.8586205291</v>
      </c>
      <c r="B3174" s="243" t="s">
        <v>1168</v>
      </c>
      <c r="C3174" s="253" t="s">
        <v>263</v>
      </c>
      <c r="D3174" s="243" t="s">
        <v>1169</v>
      </c>
      <c r="E3174" s="243" t="s">
        <v>852</v>
      </c>
      <c r="F3174" s="243" t="s">
        <v>268</v>
      </c>
      <c r="G3174" s="243">
        <v>491410</v>
      </c>
      <c r="H3174" s="243">
        <v>4801180</v>
      </c>
      <c r="I3174" s="184" t="e">
        <f>VLOOKUP(LEFT(C3174,6),#REF!,3,0)</f>
        <v>#REF!</v>
      </c>
    </row>
    <row r="3175" spans="1:9" ht="13.2" x14ac:dyDescent="0.25">
      <c r="A3175" s="176">
        <f t="shared" si="52"/>
        <v>4826262.8586205291</v>
      </c>
      <c r="B3175" s="243" t="s">
        <v>1168</v>
      </c>
      <c r="C3175" s="253" t="s">
        <v>246</v>
      </c>
      <c r="D3175" s="243" t="s">
        <v>1169</v>
      </c>
      <c r="E3175" s="243" t="s">
        <v>852</v>
      </c>
      <c r="F3175" s="243" t="s">
        <v>268</v>
      </c>
      <c r="G3175" s="243">
        <v>491410</v>
      </c>
      <c r="H3175" s="243">
        <v>4801180</v>
      </c>
      <c r="I3175" s="184" t="e">
        <f>VLOOKUP(LEFT(C3175,6),#REF!,3,0)</f>
        <v>#REF!</v>
      </c>
    </row>
    <row r="3176" spans="1:9" ht="13.2" x14ac:dyDescent="0.25">
      <c r="A3176" s="176">
        <f t="shared" si="52"/>
        <v>4826262.8586205291</v>
      </c>
      <c r="B3176" s="243" t="s">
        <v>1168</v>
      </c>
      <c r="C3176" s="253" t="s">
        <v>271</v>
      </c>
      <c r="D3176" s="243" t="s">
        <v>1169</v>
      </c>
      <c r="E3176" s="243" t="s">
        <v>852</v>
      </c>
      <c r="F3176" s="243" t="s">
        <v>268</v>
      </c>
      <c r="G3176" s="243">
        <v>491410</v>
      </c>
      <c r="H3176" s="243">
        <v>4801180</v>
      </c>
      <c r="I3176" s="184" t="e">
        <f>VLOOKUP(LEFT(C3176,6),#REF!,3,0)</f>
        <v>#REF!</v>
      </c>
    </row>
    <row r="3177" spans="1:9" ht="13.2" x14ac:dyDescent="0.25">
      <c r="A3177" s="176">
        <f t="shared" si="52"/>
        <v>4826262.8586205291</v>
      </c>
      <c r="B3177" s="243" t="s">
        <v>1168</v>
      </c>
      <c r="C3177" s="253" t="s">
        <v>286</v>
      </c>
      <c r="D3177" s="243" t="s">
        <v>1169</v>
      </c>
      <c r="E3177" s="243" t="s">
        <v>852</v>
      </c>
      <c r="F3177" s="243" t="s">
        <v>268</v>
      </c>
      <c r="G3177" s="243">
        <v>491410</v>
      </c>
      <c r="H3177" s="243">
        <v>4801180</v>
      </c>
      <c r="I3177" s="184" t="e">
        <f>VLOOKUP(LEFT(C3177,6),#REF!,3,0)</f>
        <v>#REF!</v>
      </c>
    </row>
    <row r="3178" spans="1:9" ht="13.2" x14ac:dyDescent="0.25">
      <c r="A3178" s="176">
        <f t="shared" si="52"/>
        <v>4826262.8586205291</v>
      </c>
      <c r="B3178" s="243" t="s">
        <v>1168</v>
      </c>
      <c r="C3178" s="253" t="s">
        <v>243</v>
      </c>
      <c r="D3178" s="243" t="s">
        <v>1169</v>
      </c>
      <c r="E3178" s="243" t="s">
        <v>852</v>
      </c>
      <c r="F3178" s="243" t="s">
        <v>268</v>
      </c>
      <c r="G3178" s="243">
        <v>491410</v>
      </c>
      <c r="H3178" s="243">
        <v>4801180</v>
      </c>
      <c r="I3178" s="184" t="e">
        <f>VLOOKUP(LEFT(C3178,6),#REF!,3,0)</f>
        <v>#REF!</v>
      </c>
    </row>
    <row r="3179" spans="1:9" ht="13.2" x14ac:dyDescent="0.25">
      <c r="A3179" s="176">
        <f t="shared" si="52"/>
        <v>4826262.8586205291</v>
      </c>
      <c r="B3179" s="243" t="s">
        <v>1168</v>
      </c>
      <c r="C3179" s="253" t="s">
        <v>259</v>
      </c>
      <c r="D3179" s="243" t="s">
        <v>1169</v>
      </c>
      <c r="E3179" s="243" t="s">
        <v>852</v>
      </c>
      <c r="F3179" s="243" t="s">
        <v>268</v>
      </c>
      <c r="G3179" s="243">
        <v>491410</v>
      </c>
      <c r="H3179" s="243">
        <v>4801180</v>
      </c>
      <c r="I3179" s="184" t="e">
        <f>VLOOKUP(LEFT(C3179,6),#REF!,3,0)</f>
        <v>#REF!</v>
      </c>
    </row>
    <row r="3180" spans="1:9" ht="13.2" x14ac:dyDescent="0.25">
      <c r="A3180" s="176">
        <f t="shared" si="52"/>
        <v>4826262.8586205291</v>
      </c>
      <c r="B3180" s="243" t="s">
        <v>1168</v>
      </c>
      <c r="C3180" s="253" t="s">
        <v>251</v>
      </c>
      <c r="D3180" s="243" t="s">
        <v>1169</v>
      </c>
      <c r="E3180" s="243" t="s">
        <v>852</v>
      </c>
      <c r="F3180" s="243" t="s">
        <v>268</v>
      </c>
      <c r="G3180" s="243">
        <v>491410</v>
      </c>
      <c r="H3180" s="243">
        <v>4801180</v>
      </c>
      <c r="I3180" s="184" t="e">
        <f>VLOOKUP(LEFT(C3180,6),#REF!,3,0)</f>
        <v>#REF!</v>
      </c>
    </row>
    <row r="3181" spans="1:9" ht="13.2" x14ac:dyDescent="0.25">
      <c r="A3181" s="176">
        <f t="shared" si="52"/>
        <v>4826262.8586205291</v>
      </c>
      <c r="B3181" s="243" t="s">
        <v>1168</v>
      </c>
      <c r="C3181" s="253" t="s">
        <v>244</v>
      </c>
      <c r="D3181" s="243" t="s">
        <v>1169</v>
      </c>
      <c r="E3181" s="243" t="s">
        <v>852</v>
      </c>
      <c r="F3181" s="243" t="s">
        <v>268</v>
      </c>
      <c r="G3181" s="243">
        <v>491410</v>
      </c>
      <c r="H3181" s="243">
        <v>4801180</v>
      </c>
      <c r="I3181" s="184" t="e">
        <f>VLOOKUP(LEFT(C3181,6),#REF!,3,0)</f>
        <v>#REF!</v>
      </c>
    </row>
    <row r="3182" spans="1:9" ht="13.2" x14ac:dyDescent="0.25">
      <c r="A3182" s="176">
        <f t="shared" si="52"/>
        <v>4826262.8586205291</v>
      </c>
      <c r="B3182" s="243" t="s">
        <v>1168</v>
      </c>
      <c r="C3182" s="253" t="s">
        <v>248</v>
      </c>
      <c r="D3182" s="243" t="s">
        <v>1169</v>
      </c>
      <c r="E3182" s="243" t="s">
        <v>852</v>
      </c>
      <c r="F3182" s="243" t="s">
        <v>268</v>
      </c>
      <c r="G3182" s="243">
        <v>491410</v>
      </c>
      <c r="H3182" s="243">
        <v>4801180</v>
      </c>
      <c r="I3182" s="184" t="e">
        <f>VLOOKUP(LEFT(C3182,6),#REF!,3,0)</f>
        <v>#REF!</v>
      </c>
    </row>
    <row r="3183" spans="1:9" ht="13.2" x14ac:dyDescent="0.25">
      <c r="A3183" s="176">
        <f t="shared" si="52"/>
        <v>4826262.8586205291</v>
      </c>
      <c r="B3183" s="243" t="s">
        <v>1168</v>
      </c>
      <c r="C3183" s="253" t="s">
        <v>245</v>
      </c>
      <c r="D3183" s="243" t="s">
        <v>1169</v>
      </c>
      <c r="E3183" s="243" t="s">
        <v>852</v>
      </c>
      <c r="F3183" s="243" t="s">
        <v>268</v>
      </c>
      <c r="G3183" s="243">
        <v>491410</v>
      </c>
      <c r="H3183" s="243">
        <v>4801180</v>
      </c>
      <c r="I3183" s="184" t="e">
        <f>VLOOKUP(LEFT(C3183,6),#REF!,3,0)</f>
        <v>#REF!</v>
      </c>
    </row>
    <row r="3184" spans="1:9" ht="13.2" x14ac:dyDescent="0.25">
      <c r="A3184" s="176">
        <f t="shared" si="52"/>
        <v>4826262.8586205291</v>
      </c>
      <c r="B3184" s="243" t="s">
        <v>1168</v>
      </c>
      <c r="C3184" s="253" t="s">
        <v>287</v>
      </c>
      <c r="D3184" s="243" t="s">
        <v>1169</v>
      </c>
      <c r="E3184" s="243" t="s">
        <v>852</v>
      </c>
      <c r="F3184" s="243" t="s">
        <v>268</v>
      </c>
      <c r="G3184" s="243">
        <v>491410</v>
      </c>
      <c r="H3184" s="243">
        <v>4801180</v>
      </c>
      <c r="I3184" s="184" t="e">
        <f>VLOOKUP(LEFT(C3184,6),#REF!,3,0)</f>
        <v>#REF!</v>
      </c>
    </row>
    <row r="3185" spans="1:9" ht="13.2" x14ac:dyDescent="0.25">
      <c r="A3185" s="176">
        <f t="shared" si="52"/>
        <v>4826262.8586205291</v>
      </c>
      <c r="B3185" s="243" t="s">
        <v>1168</v>
      </c>
      <c r="C3185" s="253" t="s">
        <v>288</v>
      </c>
      <c r="D3185" s="243" t="s">
        <v>1169</v>
      </c>
      <c r="E3185" s="243" t="s">
        <v>852</v>
      </c>
      <c r="F3185" s="243" t="s">
        <v>268</v>
      </c>
      <c r="G3185" s="243">
        <v>491410</v>
      </c>
      <c r="H3185" s="243">
        <v>4801180</v>
      </c>
      <c r="I3185" s="184" t="e">
        <f>VLOOKUP(LEFT(C3185,6),#REF!,3,0)</f>
        <v>#REF!</v>
      </c>
    </row>
    <row r="3186" spans="1:9" ht="13.2" x14ac:dyDescent="0.25">
      <c r="A3186" s="176">
        <f t="shared" si="52"/>
        <v>4826262.8586205291</v>
      </c>
      <c r="B3186" s="243" t="s">
        <v>1168</v>
      </c>
      <c r="C3186" s="253" t="s">
        <v>289</v>
      </c>
      <c r="D3186" s="243" t="s">
        <v>1169</v>
      </c>
      <c r="E3186" s="243" t="s">
        <v>852</v>
      </c>
      <c r="F3186" s="243" t="s">
        <v>268</v>
      </c>
      <c r="G3186" s="243">
        <v>491410</v>
      </c>
      <c r="H3186" s="243">
        <v>4801180</v>
      </c>
      <c r="I3186" s="184" t="e">
        <f>VLOOKUP(LEFT(C3186,6),#REF!,3,0)</f>
        <v>#REF!</v>
      </c>
    </row>
    <row r="3187" spans="1:9" ht="13.2" x14ac:dyDescent="0.25">
      <c r="A3187" s="176">
        <f t="shared" si="52"/>
        <v>4826262.8586205291</v>
      </c>
      <c r="B3187" s="243" t="s">
        <v>1168</v>
      </c>
      <c r="C3187" s="253" t="s">
        <v>339</v>
      </c>
      <c r="D3187" s="243" t="s">
        <v>1169</v>
      </c>
      <c r="E3187" s="243" t="s">
        <v>852</v>
      </c>
      <c r="F3187" s="243" t="s">
        <v>268</v>
      </c>
      <c r="G3187" s="243">
        <v>491410</v>
      </c>
      <c r="H3187" s="243">
        <v>4801180</v>
      </c>
      <c r="I3187" s="184" t="e">
        <f>VLOOKUP(LEFT(C3187,6),#REF!,3,0)</f>
        <v>#REF!</v>
      </c>
    </row>
    <row r="3188" spans="1:9" ht="13.2" x14ac:dyDescent="0.25">
      <c r="A3188" s="176">
        <f t="shared" si="52"/>
        <v>4826262.8586205291</v>
      </c>
      <c r="B3188" s="243" t="s">
        <v>1168</v>
      </c>
      <c r="C3188" s="260" t="s">
        <v>252</v>
      </c>
      <c r="D3188" s="243" t="s">
        <v>1169</v>
      </c>
      <c r="E3188" s="243" t="s">
        <v>852</v>
      </c>
      <c r="F3188" s="243" t="s">
        <v>268</v>
      </c>
      <c r="G3188" s="243">
        <v>491410</v>
      </c>
      <c r="H3188" s="243">
        <v>4801180</v>
      </c>
      <c r="I3188" s="184" t="e">
        <f>VLOOKUP(LEFT(C3188,6),#REF!,3,0)</f>
        <v>#REF!</v>
      </c>
    </row>
    <row r="3189" spans="1:9" ht="13.2" x14ac:dyDescent="0.25">
      <c r="A3189" s="176">
        <f t="shared" si="52"/>
        <v>4826262.8586205291</v>
      </c>
      <c r="B3189" s="243" t="s">
        <v>1168</v>
      </c>
      <c r="C3189" s="260" t="s">
        <v>265</v>
      </c>
      <c r="D3189" s="243" t="s">
        <v>1169</v>
      </c>
      <c r="E3189" s="243" t="s">
        <v>852</v>
      </c>
      <c r="F3189" s="243" t="s">
        <v>268</v>
      </c>
      <c r="G3189" s="243">
        <v>491410</v>
      </c>
      <c r="H3189" s="243">
        <v>4801180</v>
      </c>
      <c r="I3189" s="184" t="e">
        <f>VLOOKUP(LEFT(C3189,6),#REF!,3,0)</f>
        <v>#REF!</v>
      </c>
    </row>
    <row r="3190" spans="1:9" ht="13.2" x14ac:dyDescent="0.25">
      <c r="A3190" s="176">
        <f t="shared" si="52"/>
        <v>4826262.8586205291</v>
      </c>
      <c r="B3190" s="243" t="s">
        <v>1168</v>
      </c>
      <c r="C3190" s="261" t="s">
        <v>772</v>
      </c>
      <c r="D3190" s="243" t="s">
        <v>1169</v>
      </c>
      <c r="E3190" s="243" t="s">
        <v>852</v>
      </c>
      <c r="F3190" s="243" t="s">
        <v>268</v>
      </c>
      <c r="G3190" s="243">
        <v>491410</v>
      </c>
      <c r="H3190" s="243">
        <v>4801180</v>
      </c>
      <c r="I3190" s="184" t="e">
        <f>VLOOKUP(LEFT(C3190,6),#REF!,3,0)</f>
        <v>#REF!</v>
      </c>
    </row>
    <row r="3191" spans="1:9" ht="13.2" x14ac:dyDescent="0.25">
      <c r="A3191" s="176">
        <f t="shared" si="52"/>
        <v>4826262.8586205291</v>
      </c>
      <c r="B3191" s="243" t="s">
        <v>1168</v>
      </c>
      <c r="C3191" s="262" t="s">
        <v>241</v>
      </c>
      <c r="D3191" s="243" t="s">
        <v>1169</v>
      </c>
      <c r="E3191" s="243" t="s">
        <v>852</v>
      </c>
      <c r="F3191" s="243" t="s">
        <v>268</v>
      </c>
      <c r="G3191" s="243">
        <v>491410</v>
      </c>
      <c r="H3191" s="243">
        <v>4801180</v>
      </c>
      <c r="I3191" s="184" t="e">
        <f>VLOOKUP(LEFT(C3191,6),#REF!,3,0)</f>
        <v>#REF!</v>
      </c>
    </row>
    <row r="3192" spans="1:9" ht="13.2" x14ac:dyDescent="0.25">
      <c r="A3192" s="176">
        <f t="shared" si="52"/>
        <v>4826262.8586205291</v>
      </c>
      <c r="B3192" s="243" t="s">
        <v>1168</v>
      </c>
      <c r="C3192" s="262" t="s">
        <v>242</v>
      </c>
      <c r="D3192" s="243" t="s">
        <v>1169</v>
      </c>
      <c r="E3192" s="243" t="s">
        <v>852</v>
      </c>
      <c r="F3192" s="243" t="s">
        <v>268</v>
      </c>
      <c r="G3192" s="243">
        <v>491410</v>
      </c>
      <c r="H3192" s="243">
        <v>4801180</v>
      </c>
      <c r="I3192" s="184" t="e">
        <f>VLOOKUP(LEFT(C3192,6),#REF!,3,0)</f>
        <v>#REF!</v>
      </c>
    </row>
    <row r="3193" spans="1:9" ht="13.2" x14ac:dyDescent="0.25">
      <c r="A3193" s="176">
        <f t="shared" si="52"/>
        <v>4826262.8586205291</v>
      </c>
      <c r="B3193" s="243" t="s">
        <v>1168</v>
      </c>
      <c r="C3193" s="262" t="s">
        <v>247</v>
      </c>
      <c r="D3193" s="243" t="s">
        <v>1169</v>
      </c>
      <c r="E3193" s="243" t="s">
        <v>852</v>
      </c>
      <c r="F3193" s="243" t="s">
        <v>268</v>
      </c>
      <c r="G3193" s="243">
        <v>491410</v>
      </c>
      <c r="H3193" s="243">
        <v>4801180</v>
      </c>
      <c r="I3193" s="184" t="e">
        <f>VLOOKUP(LEFT(C3193,6),#REF!,3,0)</f>
        <v>#REF!</v>
      </c>
    </row>
    <row r="3194" spans="1:9" ht="13.2" x14ac:dyDescent="0.25">
      <c r="A3194" s="176">
        <f t="shared" si="52"/>
        <v>4826262.8586205291</v>
      </c>
      <c r="B3194" s="243" t="s">
        <v>1168</v>
      </c>
      <c r="C3194" s="262" t="s">
        <v>249</v>
      </c>
      <c r="D3194" s="243" t="s">
        <v>1169</v>
      </c>
      <c r="E3194" s="243" t="s">
        <v>852</v>
      </c>
      <c r="F3194" s="243" t="s">
        <v>268</v>
      </c>
      <c r="G3194" s="243">
        <v>491410</v>
      </c>
      <c r="H3194" s="243">
        <v>4801180</v>
      </c>
      <c r="I3194" s="184" t="e">
        <f>VLOOKUP(LEFT(C3194,6),#REF!,3,0)</f>
        <v>#REF!</v>
      </c>
    </row>
    <row r="3195" spans="1:9" ht="13.2" x14ac:dyDescent="0.25">
      <c r="A3195" s="176">
        <f t="shared" si="52"/>
        <v>4826262.8586205291</v>
      </c>
      <c r="B3195" s="243" t="s">
        <v>1168</v>
      </c>
      <c r="C3195" s="262" t="s">
        <v>250</v>
      </c>
      <c r="D3195" s="243" t="s">
        <v>1169</v>
      </c>
      <c r="E3195" s="243" t="s">
        <v>852</v>
      </c>
      <c r="F3195" s="243" t="s">
        <v>268</v>
      </c>
      <c r="G3195" s="243">
        <v>491410</v>
      </c>
      <c r="H3195" s="243">
        <v>4801180</v>
      </c>
      <c r="I3195" s="184" t="e">
        <f>VLOOKUP(LEFT(C3195,6),#REF!,3,0)</f>
        <v>#REF!</v>
      </c>
    </row>
    <row r="3196" spans="1:9" ht="13.2" x14ac:dyDescent="0.25">
      <c r="A3196" s="176">
        <f t="shared" si="52"/>
        <v>4826262.8586205291</v>
      </c>
      <c r="B3196" s="243" t="s">
        <v>1168</v>
      </c>
      <c r="C3196" s="262" t="s">
        <v>253</v>
      </c>
      <c r="D3196" s="243" t="s">
        <v>1169</v>
      </c>
      <c r="E3196" s="243" t="s">
        <v>852</v>
      </c>
      <c r="F3196" s="243" t="s">
        <v>268</v>
      </c>
      <c r="G3196" s="243">
        <v>491410</v>
      </c>
      <c r="H3196" s="243">
        <v>4801180</v>
      </c>
      <c r="I3196" s="184" t="e">
        <f>VLOOKUP(LEFT(C3196,6),#REF!,3,0)</f>
        <v>#REF!</v>
      </c>
    </row>
    <row r="3197" spans="1:9" ht="13.2" x14ac:dyDescent="0.25">
      <c r="A3197" s="176">
        <f t="shared" si="52"/>
        <v>4826262.8586205291</v>
      </c>
      <c r="B3197" s="243" t="s">
        <v>1168</v>
      </c>
      <c r="C3197" s="262" t="s">
        <v>254</v>
      </c>
      <c r="D3197" s="243" t="s">
        <v>1169</v>
      </c>
      <c r="E3197" s="243" t="s">
        <v>852</v>
      </c>
      <c r="F3197" s="243" t="s">
        <v>268</v>
      </c>
      <c r="G3197" s="243">
        <v>491410</v>
      </c>
      <c r="H3197" s="243">
        <v>4801180</v>
      </c>
      <c r="I3197" s="184" t="e">
        <f>VLOOKUP(LEFT(C3197,6),#REF!,3,0)</f>
        <v>#REF!</v>
      </c>
    </row>
    <row r="3198" spans="1:9" ht="13.2" x14ac:dyDescent="0.25">
      <c r="A3198" s="176">
        <f t="shared" si="52"/>
        <v>4826262.8586205291</v>
      </c>
      <c r="B3198" s="243" t="s">
        <v>1168</v>
      </c>
      <c r="C3198" s="262" t="s">
        <v>255</v>
      </c>
      <c r="D3198" s="243" t="s">
        <v>1169</v>
      </c>
      <c r="E3198" s="243" t="s">
        <v>852</v>
      </c>
      <c r="F3198" s="243" t="s">
        <v>268</v>
      </c>
      <c r="G3198" s="243">
        <v>491410</v>
      </c>
      <c r="H3198" s="243">
        <v>4801180</v>
      </c>
      <c r="I3198" s="184" t="e">
        <f>VLOOKUP(LEFT(C3198,6),#REF!,3,0)</f>
        <v>#REF!</v>
      </c>
    </row>
    <row r="3199" spans="1:9" ht="13.2" x14ac:dyDescent="0.25">
      <c r="A3199" s="176">
        <f t="shared" si="52"/>
        <v>4826262.8586205291</v>
      </c>
      <c r="B3199" s="243" t="s">
        <v>1168</v>
      </c>
      <c r="C3199" s="262" t="s">
        <v>256</v>
      </c>
      <c r="D3199" s="243" t="s">
        <v>1169</v>
      </c>
      <c r="E3199" s="243" t="s">
        <v>852</v>
      </c>
      <c r="F3199" s="243" t="s">
        <v>268</v>
      </c>
      <c r="G3199" s="243">
        <v>491410</v>
      </c>
      <c r="H3199" s="243">
        <v>4801180</v>
      </c>
      <c r="I3199" s="184" t="e">
        <f>VLOOKUP(LEFT(C3199,6),#REF!,3,0)</f>
        <v>#REF!</v>
      </c>
    </row>
    <row r="3200" spans="1:9" ht="13.2" x14ac:dyDescent="0.25">
      <c r="A3200" s="176">
        <f t="shared" ref="A3200:A3263" si="53">SQRT((G3200-G$2)^2+(H3200-H$2)^2)</f>
        <v>4826262.8586205291</v>
      </c>
      <c r="B3200" s="243" t="s">
        <v>1168</v>
      </c>
      <c r="C3200" s="262" t="s">
        <v>257</v>
      </c>
      <c r="D3200" s="243" t="s">
        <v>1169</v>
      </c>
      <c r="E3200" s="243" t="s">
        <v>852</v>
      </c>
      <c r="F3200" s="243" t="s">
        <v>268</v>
      </c>
      <c r="G3200" s="243">
        <v>491410</v>
      </c>
      <c r="H3200" s="243">
        <v>4801180</v>
      </c>
      <c r="I3200" s="184" t="e">
        <f>VLOOKUP(LEFT(C3200,6),#REF!,3,0)</f>
        <v>#REF!</v>
      </c>
    </row>
    <row r="3201" spans="1:9" ht="13.2" x14ac:dyDescent="0.25">
      <c r="A3201" s="176">
        <f t="shared" si="53"/>
        <v>4826262.8586205291</v>
      </c>
      <c r="B3201" s="243" t="s">
        <v>1168</v>
      </c>
      <c r="C3201" s="262" t="s">
        <v>258</v>
      </c>
      <c r="D3201" s="243" t="s">
        <v>1169</v>
      </c>
      <c r="E3201" s="243" t="s">
        <v>852</v>
      </c>
      <c r="F3201" s="243" t="s">
        <v>268</v>
      </c>
      <c r="G3201" s="243">
        <v>491410</v>
      </c>
      <c r="H3201" s="243">
        <v>4801180</v>
      </c>
      <c r="I3201" s="184" t="e">
        <f>VLOOKUP(LEFT(C3201,6),#REF!,3,0)</f>
        <v>#REF!</v>
      </c>
    </row>
    <row r="3202" spans="1:9" ht="13.2" x14ac:dyDescent="0.25">
      <c r="A3202" s="176">
        <f t="shared" si="53"/>
        <v>4826262.8586205291</v>
      </c>
      <c r="B3202" s="243" t="s">
        <v>1168</v>
      </c>
      <c r="C3202" s="262" t="s">
        <v>261</v>
      </c>
      <c r="D3202" s="243" t="s">
        <v>1169</v>
      </c>
      <c r="E3202" s="243" t="s">
        <v>852</v>
      </c>
      <c r="F3202" s="243" t="s">
        <v>268</v>
      </c>
      <c r="G3202" s="243">
        <v>491410</v>
      </c>
      <c r="H3202" s="243">
        <v>4801180</v>
      </c>
      <c r="I3202" s="184" t="e">
        <f>VLOOKUP(LEFT(C3202,6),#REF!,3,0)</f>
        <v>#REF!</v>
      </c>
    </row>
    <row r="3203" spans="1:9" ht="13.2" x14ac:dyDescent="0.25">
      <c r="A3203" s="176">
        <f t="shared" si="53"/>
        <v>4826262.8586205291</v>
      </c>
      <c r="B3203" s="243" t="s">
        <v>1168</v>
      </c>
      <c r="C3203" s="262" t="s">
        <v>262</v>
      </c>
      <c r="D3203" s="243" t="s">
        <v>1169</v>
      </c>
      <c r="E3203" s="243" t="s">
        <v>852</v>
      </c>
      <c r="F3203" s="243" t="s">
        <v>268</v>
      </c>
      <c r="G3203" s="243">
        <v>491410</v>
      </c>
      <c r="H3203" s="243">
        <v>4801180</v>
      </c>
      <c r="I3203" s="184" t="e">
        <f>VLOOKUP(LEFT(C3203,6),#REF!,3,0)</f>
        <v>#REF!</v>
      </c>
    </row>
    <row r="3204" spans="1:9" ht="13.2" x14ac:dyDescent="0.25">
      <c r="A3204" s="176">
        <f t="shared" si="53"/>
        <v>4826262.8586205291</v>
      </c>
      <c r="B3204" s="243" t="s">
        <v>1168</v>
      </c>
      <c r="C3204" s="262" t="s">
        <v>264</v>
      </c>
      <c r="D3204" s="243" t="s">
        <v>1169</v>
      </c>
      <c r="E3204" s="243" t="s">
        <v>852</v>
      </c>
      <c r="F3204" s="243" t="s">
        <v>268</v>
      </c>
      <c r="G3204" s="243">
        <v>491410</v>
      </c>
      <c r="H3204" s="243">
        <v>4801180</v>
      </c>
      <c r="I3204" s="184" t="e">
        <f>VLOOKUP(LEFT(C3204,6),#REF!,3,0)</f>
        <v>#REF!</v>
      </c>
    </row>
    <row r="3205" spans="1:9" ht="13.2" x14ac:dyDescent="0.25">
      <c r="A3205" s="176">
        <f t="shared" si="53"/>
        <v>4826262.8586205291</v>
      </c>
      <c r="B3205" s="243" t="s">
        <v>1168</v>
      </c>
      <c r="C3205" s="262" t="s">
        <v>260</v>
      </c>
      <c r="D3205" s="243" t="s">
        <v>1169</v>
      </c>
      <c r="E3205" s="243" t="s">
        <v>852</v>
      </c>
      <c r="F3205" s="243" t="s">
        <v>268</v>
      </c>
      <c r="G3205" s="243">
        <v>491410</v>
      </c>
      <c r="H3205" s="243">
        <v>4801180</v>
      </c>
      <c r="I3205" s="184" t="e">
        <f>VLOOKUP(LEFT(C3205,6),#REF!,3,0)</f>
        <v>#REF!</v>
      </c>
    </row>
    <row r="3206" spans="1:9" ht="13.2" x14ac:dyDescent="0.25">
      <c r="A3206" s="176">
        <f t="shared" si="53"/>
        <v>4826262.8586205291</v>
      </c>
      <c r="B3206" s="243" t="s">
        <v>1168</v>
      </c>
      <c r="C3206" s="262" t="s">
        <v>229</v>
      </c>
      <c r="D3206" s="243" t="s">
        <v>1169</v>
      </c>
      <c r="E3206" s="243" t="s">
        <v>852</v>
      </c>
      <c r="F3206" s="243" t="s">
        <v>268</v>
      </c>
      <c r="G3206" s="243">
        <v>491410</v>
      </c>
      <c r="H3206" s="243">
        <v>4801180</v>
      </c>
      <c r="I3206" s="184" t="e">
        <f>VLOOKUP(LEFT(C3206,6),#REF!,3,0)</f>
        <v>#REF!</v>
      </c>
    </row>
    <row r="3207" spans="1:9" ht="13.2" x14ac:dyDescent="0.25">
      <c r="A3207" s="176">
        <f t="shared" si="53"/>
        <v>4826262.8586205291</v>
      </c>
      <c r="B3207" s="243" t="s">
        <v>1168</v>
      </c>
      <c r="C3207" s="247" t="s">
        <v>1156</v>
      </c>
      <c r="D3207" s="243" t="s">
        <v>1169</v>
      </c>
      <c r="E3207" s="243" t="s">
        <v>852</v>
      </c>
      <c r="F3207" s="243" t="s">
        <v>268</v>
      </c>
      <c r="G3207" s="243">
        <v>491410</v>
      </c>
      <c r="H3207" s="243">
        <v>4801180</v>
      </c>
      <c r="I3207" s="184" t="e">
        <f>VLOOKUP(LEFT(C3207,6),#REF!,3,0)</f>
        <v>#REF!</v>
      </c>
    </row>
    <row r="3208" spans="1:9" ht="13.2" x14ac:dyDescent="0.25">
      <c r="A3208" s="176">
        <f t="shared" si="53"/>
        <v>4826262.8586205291</v>
      </c>
      <c r="B3208" s="243" t="s">
        <v>1168</v>
      </c>
      <c r="C3208" s="247" t="s">
        <v>1157</v>
      </c>
      <c r="D3208" s="243" t="s">
        <v>1169</v>
      </c>
      <c r="E3208" s="243" t="s">
        <v>852</v>
      </c>
      <c r="F3208" s="243" t="s">
        <v>268</v>
      </c>
      <c r="G3208" s="243">
        <v>491410</v>
      </c>
      <c r="H3208" s="243">
        <v>4801180</v>
      </c>
      <c r="I3208" s="184" t="e">
        <f>VLOOKUP(LEFT(C3208,6),#REF!,3,0)</f>
        <v>#REF!</v>
      </c>
    </row>
    <row r="3209" spans="1:9" ht="13.2" x14ac:dyDescent="0.25">
      <c r="A3209" s="176">
        <f t="shared" si="53"/>
        <v>4826262.8586205291</v>
      </c>
      <c r="B3209" s="243" t="s">
        <v>1168</v>
      </c>
      <c r="C3209" s="247" t="s">
        <v>1158</v>
      </c>
      <c r="D3209" s="243" t="s">
        <v>1169</v>
      </c>
      <c r="E3209" s="243" t="s">
        <v>852</v>
      </c>
      <c r="F3209" s="243" t="s">
        <v>268</v>
      </c>
      <c r="G3209" s="243">
        <v>491410</v>
      </c>
      <c r="H3209" s="243">
        <v>4801180</v>
      </c>
      <c r="I3209" s="184" t="e">
        <f>VLOOKUP(LEFT(C3209,6),#REF!,3,0)</f>
        <v>#REF!</v>
      </c>
    </row>
    <row r="3210" spans="1:9" ht="13.2" x14ac:dyDescent="0.25">
      <c r="A3210" s="176">
        <f t="shared" si="53"/>
        <v>4826262.8586205291</v>
      </c>
      <c r="B3210" s="243" t="s">
        <v>1168</v>
      </c>
      <c r="C3210" s="247" t="s">
        <v>1159</v>
      </c>
      <c r="D3210" s="243" t="s">
        <v>1169</v>
      </c>
      <c r="E3210" s="243" t="s">
        <v>852</v>
      </c>
      <c r="F3210" s="243" t="s">
        <v>268</v>
      </c>
      <c r="G3210" s="243">
        <v>491410</v>
      </c>
      <c r="H3210" s="243">
        <v>4801180</v>
      </c>
      <c r="I3210" s="184" t="e">
        <f>VLOOKUP(LEFT(C3210,6),#REF!,3,0)</f>
        <v>#REF!</v>
      </c>
    </row>
    <row r="3211" spans="1:9" ht="13.2" x14ac:dyDescent="0.25">
      <c r="A3211" s="176">
        <f t="shared" si="53"/>
        <v>4826262.8586205291</v>
      </c>
      <c r="B3211" s="243" t="s">
        <v>1168</v>
      </c>
      <c r="C3211" s="247" t="s">
        <v>1160</v>
      </c>
      <c r="D3211" s="243" t="s">
        <v>1169</v>
      </c>
      <c r="E3211" s="243" t="s">
        <v>852</v>
      </c>
      <c r="F3211" s="243" t="s">
        <v>268</v>
      </c>
      <c r="G3211" s="243">
        <v>491410</v>
      </c>
      <c r="H3211" s="243">
        <v>4801180</v>
      </c>
      <c r="I3211" s="184" t="e">
        <f>VLOOKUP(LEFT(C3211,6),#REF!,3,0)</f>
        <v>#REF!</v>
      </c>
    </row>
    <row r="3212" spans="1:9" ht="13.2" x14ac:dyDescent="0.25">
      <c r="A3212" s="176">
        <f t="shared" si="53"/>
        <v>4826262.8586205291</v>
      </c>
      <c r="B3212" s="243" t="s">
        <v>1168</v>
      </c>
      <c r="C3212" s="247" t="s">
        <v>1161</v>
      </c>
      <c r="D3212" s="243" t="s">
        <v>1169</v>
      </c>
      <c r="E3212" s="243" t="s">
        <v>852</v>
      </c>
      <c r="F3212" s="243" t="s">
        <v>268</v>
      </c>
      <c r="G3212" s="243">
        <v>491410</v>
      </c>
      <c r="H3212" s="243">
        <v>4801180</v>
      </c>
      <c r="I3212" s="184" t="e">
        <f>VLOOKUP(LEFT(C3212,6),#REF!,3,0)</f>
        <v>#REF!</v>
      </c>
    </row>
    <row r="3213" spans="1:9" ht="13.2" x14ac:dyDescent="0.25">
      <c r="A3213" s="176">
        <f t="shared" si="53"/>
        <v>4826262.8586205291</v>
      </c>
      <c r="B3213" s="243" t="s">
        <v>1168</v>
      </c>
      <c r="C3213" s="247" t="s">
        <v>1162</v>
      </c>
      <c r="D3213" s="243" t="s">
        <v>1169</v>
      </c>
      <c r="E3213" s="243" t="s">
        <v>852</v>
      </c>
      <c r="F3213" s="243" t="s">
        <v>268</v>
      </c>
      <c r="G3213" s="243">
        <v>491410</v>
      </c>
      <c r="H3213" s="243">
        <v>4801180</v>
      </c>
      <c r="I3213" s="184" t="e">
        <f>VLOOKUP(LEFT(C3213,6),#REF!,3,0)</f>
        <v>#REF!</v>
      </c>
    </row>
    <row r="3214" spans="1:9" ht="13.2" x14ac:dyDescent="0.25">
      <c r="A3214" s="176">
        <f t="shared" si="53"/>
        <v>4826262.8586205291</v>
      </c>
      <c r="B3214" s="243" t="s">
        <v>1168</v>
      </c>
      <c r="C3214" s="247" t="s">
        <v>1163</v>
      </c>
      <c r="D3214" s="243" t="s">
        <v>1169</v>
      </c>
      <c r="E3214" s="243" t="s">
        <v>852</v>
      </c>
      <c r="F3214" s="243" t="s">
        <v>268</v>
      </c>
      <c r="G3214" s="243">
        <v>491410</v>
      </c>
      <c r="H3214" s="243">
        <v>4801180</v>
      </c>
      <c r="I3214" s="184" t="e">
        <f>VLOOKUP(LEFT(C3214,6),#REF!,3,0)</f>
        <v>#REF!</v>
      </c>
    </row>
    <row r="3215" spans="1:9" ht="13.2" x14ac:dyDescent="0.25">
      <c r="A3215" s="176">
        <f t="shared" si="53"/>
        <v>4826262.8586205291</v>
      </c>
      <c r="B3215" s="243" t="s">
        <v>1168</v>
      </c>
      <c r="C3215" s="247" t="s">
        <v>1164</v>
      </c>
      <c r="D3215" s="243" t="s">
        <v>1169</v>
      </c>
      <c r="E3215" s="243" t="s">
        <v>852</v>
      </c>
      <c r="F3215" s="243" t="s">
        <v>268</v>
      </c>
      <c r="G3215" s="243">
        <v>491410</v>
      </c>
      <c r="H3215" s="243">
        <v>4801180</v>
      </c>
      <c r="I3215" s="184" t="e">
        <f>VLOOKUP(LEFT(C3215,6),#REF!,3,0)</f>
        <v>#REF!</v>
      </c>
    </row>
    <row r="3216" spans="1:9" ht="13.2" x14ac:dyDescent="0.25">
      <c r="A3216" s="176">
        <f t="shared" si="53"/>
        <v>4826262.8586205291</v>
      </c>
      <c r="B3216" s="243" t="s">
        <v>1168</v>
      </c>
      <c r="C3216" s="248" t="s">
        <v>1165</v>
      </c>
      <c r="D3216" s="243" t="s">
        <v>1169</v>
      </c>
      <c r="E3216" s="243" t="s">
        <v>852</v>
      </c>
      <c r="F3216" s="243" t="s">
        <v>268</v>
      </c>
      <c r="G3216" s="243">
        <v>491410</v>
      </c>
      <c r="H3216" s="243">
        <v>4801180</v>
      </c>
      <c r="I3216" s="184" t="e">
        <f>VLOOKUP(LEFT(C3216,6),#REF!,3,0)</f>
        <v>#REF!</v>
      </c>
    </row>
    <row r="3217" spans="1:9" ht="13.2" x14ac:dyDescent="0.25">
      <c r="A3217" s="176">
        <f t="shared" si="53"/>
        <v>4826262.8586205291</v>
      </c>
      <c r="B3217" s="243" t="s">
        <v>1168</v>
      </c>
      <c r="C3217" s="243" t="s">
        <v>586</v>
      </c>
      <c r="D3217" s="243" t="s">
        <v>1169</v>
      </c>
      <c r="E3217" s="243" t="s">
        <v>852</v>
      </c>
      <c r="F3217" s="243" t="s">
        <v>268</v>
      </c>
      <c r="G3217" s="243">
        <v>491410</v>
      </c>
      <c r="H3217" s="243">
        <v>4801180</v>
      </c>
      <c r="I3217" s="184" t="e">
        <f>VLOOKUP(LEFT(C3217,6),#REF!,3,0)</f>
        <v>#REF!</v>
      </c>
    </row>
    <row r="3218" spans="1:9" ht="13.2" x14ac:dyDescent="0.25">
      <c r="A3218" s="176">
        <f t="shared" si="53"/>
        <v>4826262.8586205291</v>
      </c>
      <c r="B3218" s="243" t="s">
        <v>1168</v>
      </c>
      <c r="C3218" s="243" t="s">
        <v>495</v>
      </c>
      <c r="D3218" s="243" t="s">
        <v>1169</v>
      </c>
      <c r="E3218" s="243" t="s">
        <v>852</v>
      </c>
      <c r="F3218" s="243" t="s">
        <v>268</v>
      </c>
      <c r="G3218" s="243">
        <v>491410</v>
      </c>
      <c r="H3218" s="243">
        <v>4801180</v>
      </c>
      <c r="I3218" s="184" t="e">
        <f>VLOOKUP(LEFT(C3218,6),#REF!,3,0)</f>
        <v>#REF!</v>
      </c>
    </row>
    <row r="3219" spans="1:9" ht="13.2" x14ac:dyDescent="0.25">
      <c r="A3219" s="176">
        <f t="shared" si="53"/>
        <v>4826262.8586205291</v>
      </c>
      <c r="B3219" s="243" t="s">
        <v>1168</v>
      </c>
      <c r="C3219" s="243" t="s">
        <v>497</v>
      </c>
      <c r="D3219" s="243" t="s">
        <v>1169</v>
      </c>
      <c r="E3219" s="243" t="s">
        <v>852</v>
      </c>
      <c r="F3219" s="243" t="s">
        <v>268</v>
      </c>
      <c r="G3219" s="243">
        <v>491410</v>
      </c>
      <c r="H3219" s="243">
        <v>4801180</v>
      </c>
      <c r="I3219" s="184" t="e">
        <f>VLOOKUP(LEFT(C3219,6),#REF!,3,0)</f>
        <v>#REF!</v>
      </c>
    </row>
    <row r="3220" spans="1:9" ht="13.2" x14ac:dyDescent="0.25">
      <c r="A3220" s="176">
        <f t="shared" si="53"/>
        <v>4826262.8586205291</v>
      </c>
      <c r="B3220" s="243" t="s">
        <v>1168</v>
      </c>
      <c r="C3220" s="243" t="s">
        <v>499</v>
      </c>
      <c r="D3220" s="243" t="s">
        <v>1169</v>
      </c>
      <c r="E3220" s="243" t="s">
        <v>852</v>
      </c>
      <c r="F3220" s="243" t="s">
        <v>268</v>
      </c>
      <c r="G3220" s="243">
        <v>491410</v>
      </c>
      <c r="H3220" s="243">
        <v>4801180</v>
      </c>
      <c r="I3220" s="184" t="e">
        <f>VLOOKUP(LEFT(C3220,6),#REF!,3,0)</f>
        <v>#REF!</v>
      </c>
    </row>
    <row r="3221" spans="1:9" ht="13.2" x14ac:dyDescent="0.25">
      <c r="A3221" s="176">
        <f t="shared" si="53"/>
        <v>4826262.8586205291</v>
      </c>
      <c r="B3221" s="243" t="s">
        <v>1168</v>
      </c>
      <c r="C3221" s="243" t="s">
        <v>598</v>
      </c>
      <c r="D3221" s="243" t="s">
        <v>1169</v>
      </c>
      <c r="E3221" s="243" t="s">
        <v>852</v>
      </c>
      <c r="F3221" s="243" t="s">
        <v>268</v>
      </c>
      <c r="G3221" s="243">
        <v>491410</v>
      </c>
      <c r="H3221" s="243">
        <v>4801180</v>
      </c>
      <c r="I3221" s="184" t="e">
        <f>VLOOKUP(LEFT(C3221,6),#REF!,3,0)</f>
        <v>#REF!</v>
      </c>
    </row>
    <row r="3222" spans="1:9" ht="13.2" x14ac:dyDescent="0.25">
      <c r="A3222" s="176">
        <f t="shared" si="53"/>
        <v>4825585.385473974</v>
      </c>
      <c r="B3222" s="243" t="s">
        <v>1182</v>
      </c>
      <c r="C3222" s="253" t="s">
        <v>263</v>
      </c>
      <c r="D3222" s="243" t="s">
        <v>1183</v>
      </c>
      <c r="E3222" s="243" t="s">
        <v>852</v>
      </c>
      <c r="F3222" s="243" t="s">
        <v>268</v>
      </c>
      <c r="G3222" s="243">
        <v>493350</v>
      </c>
      <c r="H3222" s="243">
        <v>4800300</v>
      </c>
      <c r="I3222" s="184" t="e">
        <f>VLOOKUP(LEFT(C3222,6),#REF!,3,0)</f>
        <v>#REF!</v>
      </c>
    </row>
    <row r="3223" spans="1:9" ht="13.2" x14ac:dyDescent="0.25">
      <c r="A3223" s="176">
        <f t="shared" si="53"/>
        <v>4825585.385473974</v>
      </c>
      <c r="B3223" s="243" t="s">
        <v>1182</v>
      </c>
      <c r="C3223" s="253" t="s">
        <v>246</v>
      </c>
      <c r="D3223" s="243" t="s">
        <v>1183</v>
      </c>
      <c r="E3223" s="243" t="s">
        <v>852</v>
      </c>
      <c r="F3223" s="243" t="s">
        <v>268</v>
      </c>
      <c r="G3223" s="243">
        <v>493350</v>
      </c>
      <c r="H3223" s="243">
        <v>4800300</v>
      </c>
      <c r="I3223" s="184" t="e">
        <f>VLOOKUP(LEFT(C3223,6),#REF!,3,0)</f>
        <v>#REF!</v>
      </c>
    </row>
    <row r="3224" spans="1:9" ht="13.2" x14ac:dyDescent="0.25">
      <c r="A3224" s="176">
        <f t="shared" si="53"/>
        <v>4825585.385473974</v>
      </c>
      <c r="B3224" s="243" t="s">
        <v>1182</v>
      </c>
      <c r="C3224" s="253" t="s">
        <v>271</v>
      </c>
      <c r="D3224" s="243" t="s">
        <v>1183</v>
      </c>
      <c r="E3224" s="243" t="s">
        <v>852</v>
      </c>
      <c r="F3224" s="243" t="s">
        <v>268</v>
      </c>
      <c r="G3224" s="243">
        <v>493350</v>
      </c>
      <c r="H3224" s="243">
        <v>4800300</v>
      </c>
      <c r="I3224" s="184" t="e">
        <f>VLOOKUP(LEFT(C3224,6),#REF!,3,0)</f>
        <v>#REF!</v>
      </c>
    </row>
    <row r="3225" spans="1:9" ht="13.2" x14ac:dyDescent="0.25">
      <c r="A3225" s="176">
        <f t="shared" si="53"/>
        <v>4825585.385473974</v>
      </c>
      <c r="B3225" s="243" t="s">
        <v>1182</v>
      </c>
      <c r="C3225" s="253" t="s">
        <v>286</v>
      </c>
      <c r="D3225" s="243" t="s">
        <v>1183</v>
      </c>
      <c r="E3225" s="243" t="s">
        <v>852</v>
      </c>
      <c r="F3225" s="243" t="s">
        <v>268</v>
      </c>
      <c r="G3225" s="243">
        <v>493350</v>
      </c>
      <c r="H3225" s="243">
        <v>4800300</v>
      </c>
      <c r="I3225" s="184" t="e">
        <f>VLOOKUP(LEFT(C3225,6),#REF!,3,0)</f>
        <v>#REF!</v>
      </c>
    </row>
    <row r="3226" spans="1:9" ht="13.2" x14ac:dyDescent="0.25">
      <c r="A3226" s="176">
        <f t="shared" si="53"/>
        <v>4825585.385473974</v>
      </c>
      <c r="B3226" s="243" t="s">
        <v>1182</v>
      </c>
      <c r="C3226" s="253" t="s">
        <v>243</v>
      </c>
      <c r="D3226" s="243" t="s">
        <v>1183</v>
      </c>
      <c r="E3226" s="243" t="s">
        <v>852</v>
      </c>
      <c r="F3226" s="243" t="s">
        <v>268</v>
      </c>
      <c r="G3226" s="243">
        <v>493350</v>
      </c>
      <c r="H3226" s="243">
        <v>4800300</v>
      </c>
      <c r="I3226" s="184" t="e">
        <f>VLOOKUP(LEFT(C3226,6),#REF!,3,0)</f>
        <v>#REF!</v>
      </c>
    </row>
    <row r="3227" spans="1:9" ht="13.2" x14ac:dyDescent="0.25">
      <c r="A3227" s="176">
        <f t="shared" si="53"/>
        <v>4825585.385473974</v>
      </c>
      <c r="B3227" s="243" t="s">
        <v>1182</v>
      </c>
      <c r="C3227" s="253" t="s">
        <v>259</v>
      </c>
      <c r="D3227" s="243" t="s">
        <v>1183</v>
      </c>
      <c r="E3227" s="243" t="s">
        <v>852</v>
      </c>
      <c r="F3227" s="243" t="s">
        <v>268</v>
      </c>
      <c r="G3227" s="243">
        <v>493350</v>
      </c>
      <c r="H3227" s="243">
        <v>4800300</v>
      </c>
      <c r="I3227" s="184" t="e">
        <f>VLOOKUP(LEFT(C3227,6),#REF!,3,0)</f>
        <v>#REF!</v>
      </c>
    </row>
    <row r="3228" spans="1:9" ht="13.2" x14ac:dyDescent="0.25">
      <c r="A3228" s="176">
        <f t="shared" si="53"/>
        <v>4825585.385473974</v>
      </c>
      <c r="B3228" s="243" t="s">
        <v>1182</v>
      </c>
      <c r="C3228" s="253" t="s">
        <v>251</v>
      </c>
      <c r="D3228" s="243" t="s">
        <v>1183</v>
      </c>
      <c r="E3228" s="243" t="s">
        <v>852</v>
      </c>
      <c r="F3228" s="243" t="s">
        <v>268</v>
      </c>
      <c r="G3228" s="243">
        <v>493350</v>
      </c>
      <c r="H3228" s="243">
        <v>4800300</v>
      </c>
      <c r="I3228" s="184" t="e">
        <f>VLOOKUP(LEFT(C3228,6),#REF!,3,0)</f>
        <v>#REF!</v>
      </c>
    </row>
    <row r="3229" spans="1:9" ht="13.2" x14ac:dyDescent="0.25">
      <c r="A3229" s="176">
        <f t="shared" si="53"/>
        <v>4825585.385473974</v>
      </c>
      <c r="B3229" s="243" t="s">
        <v>1182</v>
      </c>
      <c r="C3229" s="253" t="s">
        <v>244</v>
      </c>
      <c r="D3229" s="243" t="s">
        <v>1183</v>
      </c>
      <c r="E3229" s="243" t="s">
        <v>852</v>
      </c>
      <c r="F3229" s="243" t="s">
        <v>268</v>
      </c>
      <c r="G3229" s="243">
        <v>493350</v>
      </c>
      <c r="H3229" s="243">
        <v>4800300</v>
      </c>
      <c r="I3229" s="184" t="e">
        <f>VLOOKUP(LEFT(C3229,6),#REF!,3,0)</f>
        <v>#REF!</v>
      </c>
    </row>
    <row r="3230" spans="1:9" ht="13.2" x14ac:dyDescent="0.25">
      <c r="A3230" s="176">
        <f t="shared" si="53"/>
        <v>4825585.385473974</v>
      </c>
      <c r="B3230" s="243" t="s">
        <v>1182</v>
      </c>
      <c r="C3230" s="253" t="s">
        <v>248</v>
      </c>
      <c r="D3230" s="243" t="s">
        <v>1183</v>
      </c>
      <c r="E3230" s="243" t="s">
        <v>852</v>
      </c>
      <c r="F3230" s="243" t="s">
        <v>268</v>
      </c>
      <c r="G3230" s="243">
        <v>493350</v>
      </c>
      <c r="H3230" s="243">
        <v>4800300</v>
      </c>
      <c r="I3230" s="184" t="e">
        <f>VLOOKUP(LEFT(C3230,6),#REF!,3,0)</f>
        <v>#REF!</v>
      </c>
    </row>
    <row r="3231" spans="1:9" ht="13.2" x14ac:dyDescent="0.25">
      <c r="A3231" s="176">
        <f t="shared" si="53"/>
        <v>4825585.385473974</v>
      </c>
      <c r="B3231" s="243" t="s">
        <v>1182</v>
      </c>
      <c r="C3231" s="253" t="s">
        <v>245</v>
      </c>
      <c r="D3231" s="243" t="s">
        <v>1183</v>
      </c>
      <c r="E3231" s="243" t="s">
        <v>852</v>
      </c>
      <c r="F3231" s="243" t="s">
        <v>268</v>
      </c>
      <c r="G3231" s="243">
        <v>493350</v>
      </c>
      <c r="H3231" s="243">
        <v>4800300</v>
      </c>
      <c r="I3231" s="184" t="e">
        <f>VLOOKUP(LEFT(C3231,6),#REF!,3,0)</f>
        <v>#REF!</v>
      </c>
    </row>
    <row r="3232" spans="1:9" ht="13.2" x14ac:dyDescent="0.25">
      <c r="A3232" s="176">
        <f t="shared" si="53"/>
        <v>4825585.385473974</v>
      </c>
      <c r="B3232" s="243" t="s">
        <v>1182</v>
      </c>
      <c r="C3232" s="253" t="s">
        <v>287</v>
      </c>
      <c r="D3232" s="243" t="s">
        <v>1183</v>
      </c>
      <c r="E3232" s="243" t="s">
        <v>852</v>
      </c>
      <c r="F3232" s="243" t="s">
        <v>268</v>
      </c>
      <c r="G3232" s="243">
        <v>493350</v>
      </c>
      <c r="H3232" s="243">
        <v>4800300</v>
      </c>
      <c r="I3232" s="184" t="e">
        <f>VLOOKUP(LEFT(C3232,6),#REF!,3,0)</f>
        <v>#REF!</v>
      </c>
    </row>
    <row r="3233" spans="1:9" ht="13.2" x14ac:dyDescent="0.25">
      <c r="A3233" s="176">
        <f t="shared" si="53"/>
        <v>4825585.385473974</v>
      </c>
      <c r="B3233" s="243" t="s">
        <v>1182</v>
      </c>
      <c r="C3233" s="253" t="s">
        <v>288</v>
      </c>
      <c r="D3233" s="243" t="s">
        <v>1183</v>
      </c>
      <c r="E3233" s="243" t="s">
        <v>852</v>
      </c>
      <c r="F3233" s="243" t="s">
        <v>268</v>
      </c>
      <c r="G3233" s="243">
        <v>493350</v>
      </c>
      <c r="H3233" s="243">
        <v>4800300</v>
      </c>
      <c r="I3233" s="184" t="e">
        <f>VLOOKUP(LEFT(C3233,6),#REF!,3,0)</f>
        <v>#REF!</v>
      </c>
    </row>
    <row r="3234" spans="1:9" ht="13.2" x14ac:dyDescent="0.25">
      <c r="A3234" s="176">
        <f t="shared" si="53"/>
        <v>4825585.385473974</v>
      </c>
      <c r="B3234" s="243" t="s">
        <v>1182</v>
      </c>
      <c r="C3234" s="253" t="s">
        <v>289</v>
      </c>
      <c r="D3234" s="243" t="s">
        <v>1183</v>
      </c>
      <c r="E3234" s="243" t="s">
        <v>852</v>
      </c>
      <c r="F3234" s="243" t="s">
        <v>268</v>
      </c>
      <c r="G3234" s="243">
        <v>493350</v>
      </c>
      <c r="H3234" s="243">
        <v>4800300</v>
      </c>
      <c r="I3234" s="184" t="e">
        <f>VLOOKUP(LEFT(C3234,6),#REF!,3,0)</f>
        <v>#REF!</v>
      </c>
    </row>
    <row r="3235" spans="1:9" ht="13.2" x14ac:dyDescent="0.25">
      <c r="A3235" s="176">
        <f t="shared" si="53"/>
        <v>4825585.385473974</v>
      </c>
      <c r="B3235" s="243" t="s">
        <v>1182</v>
      </c>
      <c r="C3235" s="253" t="s">
        <v>339</v>
      </c>
      <c r="D3235" s="243" t="s">
        <v>1183</v>
      </c>
      <c r="E3235" s="243" t="s">
        <v>852</v>
      </c>
      <c r="F3235" s="243" t="s">
        <v>268</v>
      </c>
      <c r="G3235" s="243">
        <v>493350</v>
      </c>
      <c r="H3235" s="243">
        <v>4800300</v>
      </c>
      <c r="I3235" s="184" t="e">
        <f>VLOOKUP(LEFT(C3235,6),#REF!,3,0)</f>
        <v>#REF!</v>
      </c>
    </row>
    <row r="3236" spans="1:9" ht="13.2" x14ac:dyDescent="0.25">
      <c r="A3236" s="176">
        <f t="shared" si="53"/>
        <v>4825585.385473974</v>
      </c>
      <c r="B3236" s="243" t="s">
        <v>1182</v>
      </c>
      <c r="C3236" s="260" t="s">
        <v>252</v>
      </c>
      <c r="D3236" s="243" t="s">
        <v>1183</v>
      </c>
      <c r="E3236" s="243" t="s">
        <v>852</v>
      </c>
      <c r="F3236" s="243" t="s">
        <v>268</v>
      </c>
      <c r="G3236" s="243">
        <v>493350</v>
      </c>
      <c r="H3236" s="243">
        <v>4800300</v>
      </c>
      <c r="I3236" s="184" t="e">
        <f>VLOOKUP(LEFT(C3236,6),#REF!,3,0)</f>
        <v>#REF!</v>
      </c>
    </row>
    <row r="3237" spans="1:9" ht="13.2" x14ac:dyDescent="0.25">
      <c r="A3237" s="176">
        <f t="shared" si="53"/>
        <v>4825585.385473974</v>
      </c>
      <c r="B3237" s="243" t="s">
        <v>1182</v>
      </c>
      <c r="C3237" s="260" t="s">
        <v>265</v>
      </c>
      <c r="D3237" s="243" t="s">
        <v>1183</v>
      </c>
      <c r="E3237" s="243" t="s">
        <v>852</v>
      </c>
      <c r="F3237" s="243" t="s">
        <v>268</v>
      </c>
      <c r="G3237" s="243">
        <v>493350</v>
      </c>
      <c r="H3237" s="243">
        <v>4800300</v>
      </c>
      <c r="I3237" s="184" t="e">
        <f>VLOOKUP(LEFT(C3237,6),#REF!,3,0)</f>
        <v>#REF!</v>
      </c>
    </row>
    <row r="3238" spans="1:9" ht="13.2" x14ac:dyDescent="0.25">
      <c r="A3238" s="176">
        <f t="shared" si="53"/>
        <v>4825585.385473974</v>
      </c>
      <c r="B3238" s="243" t="s">
        <v>1182</v>
      </c>
      <c r="C3238" s="261" t="s">
        <v>772</v>
      </c>
      <c r="D3238" s="243" t="s">
        <v>1183</v>
      </c>
      <c r="E3238" s="243" t="s">
        <v>852</v>
      </c>
      <c r="F3238" s="243" t="s">
        <v>268</v>
      </c>
      <c r="G3238" s="243">
        <v>493350</v>
      </c>
      <c r="H3238" s="243">
        <v>4800300</v>
      </c>
      <c r="I3238" s="184" t="e">
        <f>VLOOKUP(LEFT(C3238,6),#REF!,3,0)</f>
        <v>#REF!</v>
      </c>
    </row>
    <row r="3239" spans="1:9" ht="13.2" x14ac:dyDescent="0.25">
      <c r="A3239" s="176">
        <f t="shared" si="53"/>
        <v>4825585.385473974</v>
      </c>
      <c r="B3239" s="243" t="s">
        <v>1182</v>
      </c>
      <c r="C3239" s="262" t="s">
        <v>241</v>
      </c>
      <c r="D3239" s="243" t="s">
        <v>1183</v>
      </c>
      <c r="E3239" s="243" t="s">
        <v>852</v>
      </c>
      <c r="F3239" s="243" t="s">
        <v>268</v>
      </c>
      <c r="G3239" s="243">
        <v>493350</v>
      </c>
      <c r="H3239" s="243">
        <v>4800300</v>
      </c>
      <c r="I3239" s="184" t="e">
        <f>VLOOKUP(LEFT(C3239,6),#REF!,3,0)</f>
        <v>#REF!</v>
      </c>
    </row>
    <row r="3240" spans="1:9" ht="13.2" x14ac:dyDescent="0.25">
      <c r="A3240" s="176">
        <f t="shared" si="53"/>
        <v>4825585.385473974</v>
      </c>
      <c r="B3240" s="243" t="s">
        <v>1182</v>
      </c>
      <c r="C3240" s="262" t="s">
        <v>242</v>
      </c>
      <c r="D3240" s="243" t="s">
        <v>1183</v>
      </c>
      <c r="E3240" s="243" t="s">
        <v>852</v>
      </c>
      <c r="F3240" s="243" t="s">
        <v>268</v>
      </c>
      <c r="G3240" s="243">
        <v>493350</v>
      </c>
      <c r="H3240" s="243">
        <v>4800300</v>
      </c>
      <c r="I3240" s="184" t="e">
        <f>VLOOKUP(LEFT(C3240,6),#REF!,3,0)</f>
        <v>#REF!</v>
      </c>
    </row>
    <row r="3241" spans="1:9" ht="13.2" x14ac:dyDescent="0.25">
      <c r="A3241" s="176">
        <f t="shared" si="53"/>
        <v>4825585.385473974</v>
      </c>
      <c r="B3241" s="243" t="s">
        <v>1182</v>
      </c>
      <c r="C3241" s="262" t="s">
        <v>247</v>
      </c>
      <c r="D3241" s="243" t="s">
        <v>1183</v>
      </c>
      <c r="E3241" s="243" t="s">
        <v>852</v>
      </c>
      <c r="F3241" s="243" t="s">
        <v>268</v>
      </c>
      <c r="G3241" s="243">
        <v>493350</v>
      </c>
      <c r="H3241" s="243">
        <v>4800300</v>
      </c>
      <c r="I3241" s="184" t="e">
        <f>VLOOKUP(LEFT(C3241,6),#REF!,3,0)</f>
        <v>#REF!</v>
      </c>
    </row>
    <row r="3242" spans="1:9" ht="13.2" x14ac:dyDescent="0.25">
      <c r="A3242" s="176">
        <f t="shared" si="53"/>
        <v>4825585.385473974</v>
      </c>
      <c r="B3242" s="243" t="s">
        <v>1182</v>
      </c>
      <c r="C3242" s="262" t="s">
        <v>249</v>
      </c>
      <c r="D3242" s="243" t="s">
        <v>1183</v>
      </c>
      <c r="E3242" s="243" t="s">
        <v>852</v>
      </c>
      <c r="F3242" s="243" t="s">
        <v>268</v>
      </c>
      <c r="G3242" s="243">
        <v>493350</v>
      </c>
      <c r="H3242" s="243">
        <v>4800300</v>
      </c>
      <c r="I3242" s="184" t="e">
        <f>VLOOKUP(LEFT(C3242,6),#REF!,3,0)</f>
        <v>#REF!</v>
      </c>
    </row>
    <row r="3243" spans="1:9" ht="13.2" x14ac:dyDescent="0.25">
      <c r="A3243" s="176">
        <f t="shared" si="53"/>
        <v>4825585.385473974</v>
      </c>
      <c r="B3243" s="243" t="s">
        <v>1182</v>
      </c>
      <c r="C3243" s="262" t="s">
        <v>250</v>
      </c>
      <c r="D3243" s="243" t="s">
        <v>1183</v>
      </c>
      <c r="E3243" s="243" t="s">
        <v>852</v>
      </c>
      <c r="F3243" s="243" t="s">
        <v>268</v>
      </c>
      <c r="G3243" s="243">
        <v>493350</v>
      </c>
      <c r="H3243" s="243">
        <v>4800300</v>
      </c>
      <c r="I3243" s="184" t="e">
        <f>VLOOKUP(LEFT(C3243,6),#REF!,3,0)</f>
        <v>#REF!</v>
      </c>
    </row>
    <row r="3244" spans="1:9" ht="13.2" x14ac:dyDescent="0.25">
      <c r="A3244" s="176">
        <f t="shared" si="53"/>
        <v>4825585.385473974</v>
      </c>
      <c r="B3244" s="243" t="s">
        <v>1182</v>
      </c>
      <c r="C3244" s="262" t="s">
        <v>253</v>
      </c>
      <c r="D3244" s="243" t="s">
        <v>1183</v>
      </c>
      <c r="E3244" s="243" t="s">
        <v>852</v>
      </c>
      <c r="F3244" s="243" t="s">
        <v>268</v>
      </c>
      <c r="G3244" s="243">
        <v>493350</v>
      </c>
      <c r="H3244" s="243">
        <v>4800300</v>
      </c>
      <c r="I3244" s="184" t="e">
        <f>VLOOKUP(LEFT(C3244,6),#REF!,3,0)</f>
        <v>#REF!</v>
      </c>
    </row>
    <row r="3245" spans="1:9" ht="13.2" x14ac:dyDescent="0.25">
      <c r="A3245" s="176">
        <f t="shared" si="53"/>
        <v>4825585.385473974</v>
      </c>
      <c r="B3245" s="243" t="s">
        <v>1182</v>
      </c>
      <c r="C3245" s="262" t="s">
        <v>254</v>
      </c>
      <c r="D3245" s="243" t="s">
        <v>1183</v>
      </c>
      <c r="E3245" s="243" t="s">
        <v>852</v>
      </c>
      <c r="F3245" s="243" t="s">
        <v>268</v>
      </c>
      <c r="G3245" s="243">
        <v>493350</v>
      </c>
      <c r="H3245" s="243">
        <v>4800300</v>
      </c>
      <c r="I3245" s="184" t="e">
        <f>VLOOKUP(LEFT(C3245,6),#REF!,3,0)</f>
        <v>#REF!</v>
      </c>
    </row>
    <row r="3246" spans="1:9" ht="13.2" x14ac:dyDescent="0.25">
      <c r="A3246" s="176">
        <f t="shared" si="53"/>
        <v>4825585.385473974</v>
      </c>
      <c r="B3246" s="243" t="s">
        <v>1182</v>
      </c>
      <c r="C3246" s="262" t="s">
        <v>255</v>
      </c>
      <c r="D3246" s="243" t="s">
        <v>1183</v>
      </c>
      <c r="E3246" s="243" t="s">
        <v>852</v>
      </c>
      <c r="F3246" s="243" t="s">
        <v>268</v>
      </c>
      <c r="G3246" s="243">
        <v>493350</v>
      </c>
      <c r="H3246" s="243">
        <v>4800300</v>
      </c>
      <c r="I3246" s="184" t="e">
        <f>VLOOKUP(LEFT(C3246,6),#REF!,3,0)</f>
        <v>#REF!</v>
      </c>
    </row>
    <row r="3247" spans="1:9" ht="13.2" x14ac:dyDescent="0.25">
      <c r="A3247" s="176">
        <f t="shared" si="53"/>
        <v>4825585.385473974</v>
      </c>
      <c r="B3247" s="243" t="s">
        <v>1182</v>
      </c>
      <c r="C3247" s="262" t="s">
        <v>256</v>
      </c>
      <c r="D3247" s="243" t="s">
        <v>1183</v>
      </c>
      <c r="E3247" s="243" t="s">
        <v>852</v>
      </c>
      <c r="F3247" s="243" t="s">
        <v>268</v>
      </c>
      <c r="G3247" s="243">
        <v>493350</v>
      </c>
      <c r="H3247" s="243">
        <v>4800300</v>
      </c>
      <c r="I3247" s="184" t="e">
        <f>VLOOKUP(LEFT(C3247,6),#REF!,3,0)</f>
        <v>#REF!</v>
      </c>
    </row>
    <row r="3248" spans="1:9" ht="13.2" x14ac:dyDescent="0.25">
      <c r="A3248" s="176">
        <f t="shared" si="53"/>
        <v>4825585.385473974</v>
      </c>
      <c r="B3248" s="243" t="s">
        <v>1182</v>
      </c>
      <c r="C3248" s="262" t="s">
        <v>257</v>
      </c>
      <c r="D3248" s="243" t="s">
        <v>1183</v>
      </c>
      <c r="E3248" s="243" t="s">
        <v>852</v>
      </c>
      <c r="F3248" s="243" t="s">
        <v>268</v>
      </c>
      <c r="G3248" s="243">
        <v>493350</v>
      </c>
      <c r="H3248" s="243">
        <v>4800300</v>
      </c>
      <c r="I3248" s="184" t="e">
        <f>VLOOKUP(LEFT(C3248,6),#REF!,3,0)</f>
        <v>#REF!</v>
      </c>
    </row>
    <row r="3249" spans="1:9" ht="13.2" x14ac:dyDescent="0.25">
      <c r="A3249" s="176">
        <f t="shared" si="53"/>
        <v>4825585.385473974</v>
      </c>
      <c r="B3249" s="243" t="s">
        <v>1182</v>
      </c>
      <c r="C3249" s="262" t="s">
        <v>258</v>
      </c>
      <c r="D3249" s="243" t="s">
        <v>1183</v>
      </c>
      <c r="E3249" s="243" t="s">
        <v>852</v>
      </c>
      <c r="F3249" s="243" t="s">
        <v>268</v>
      </c>
      <c r="G3249" s="243">
        <v>493350</v>
      </c>
      <c r="H3249" s="243">
        <v>4800300</v>
      </c>
      <c r="I3249" s="184" t="e">
        <f>VLOOKUP(LEFT(C3249,6),#REF!,3,0)</f>
        <v>#REF!</v>
      </c>
    </row>
    <row r="3250" spans="1:9" ht="13.2" x14ac:dyDescent="0.25">
      <c r="A3250" s="176">
        <f t="shared" si="53"/>
        <v>4825585.385473974</v>
      </c>
      <c r="B3250" s="243" t="s">
        <v>1182</v>
      </c>
      <c r="C3250" s="262" t="s">
        <v>261</v>
      </c>
      <c r="D3250" s="243" t="s">
        <v>1183</v>
      </c>
      <c r="E3250" s="243" t="s">
        <v>852</v>
      </c>
      <c r="F3250" s="243" t="s">
        <v>268</v>
      </c>
      <c r="G3250" s="243">
        <v>493350</v>
      </c>
      <c r="H3250" s="243">
        <v>4800300</v>
      </c>
      <c r="I3250" s="184" t="e">
        <f>VLOOKUP(LEFT(C3250,6),#REF!,3,0)</f>
        <v>#REF!</v>
      </c>
    </row>
    <row r="3251" spans="1:9" ht="13.2" x14ac:dyDescent="0.25">
      <c r="A3251" s="176">
        <f t="shared" si="53"/>
        <v>4825585.385473974</v>
      </c>
      <c r="B3251" s="243" t="s">
        <v>1182</v>
      </c>
      <c r="C3251" s="262" t="s">
        <v>262</v>
      </c>
      <c r="D3251" s="243" t="s">
        <v>1183</v>
      </c>
      <c r="E3251" s="243" t="s">
        <v>852</v>
      </c>
      <c r="F3251" s="243" t="s">
        <v>268</v>
      </c>
      <c r="G3251" s="243">
        <v>493350</v>
      </c>
      <c r="H3251" s="243">
        <v>4800300</v>
      </c>
      <c r="I3251" s="184" t="e">
        <f>VLOOKUP(LEFT(C3251,6),#REF!,3,0)</f>
        <v>#REF!</v>
      </c>
    </row>
    <row r="3252" spans="1:9" ht="13.2" x14ac:dyDescent="0.25">
      <c r="A3252" s="176">
        <f t="shared" si="53"/>
        <v>4825585.385473974</v>
      </c>
      <c r="B3252" s="243" t="s">
        <v>1182</v>
      </c>
      <c r="C3252" s="262" t="s">
        <v>264</v>
      </c>
      <c r="D3252" s="243" t="s">
        <v>1183</v>
      </c>
      <c r="E3252" s="243" t="s">
        <v>852</v>
      </c>
      <c r="F3252" s="243" t="s">
        <v>268</v>
      </c>
      <c r="G3252" s="243">
        <v>493350</v>
      </c>
      <c r="H3252" s="243">
        <v>4800300</v>
      </c>
      <c r="I3252" s="184" t="e">
        <f>VLOOKUP(LEFT(C3252,6),#REF!,3,0)</f>
        <v>#REF!</v>
      </c>
    </row>
    <row r="3253" spans="1:9" ht="13.2" x14ac:dyDescent="0.25">
      <c r="A3253" s="176">
        <f t="shared" si="53"/>
        <v>4825585.385473974</v>
      </c>
      <c r="B3253" s="243" t="s">
        <v>1182</v>
      </c>
      <c r="C3253" s="262" t="s">
        <v>260</v>
      </c>
      <c r="D3253" s="243" t="s">
        <v>1183</v>
      </c>
      <c r="E3253" s="243" t="s">
        <v>852</v>
      </c>
      <c r="F3253" s="243" t="s">
        <v>268</v>
      </c>
      <c r="G3253" s="243">
        <v>493350</v>
      </c>
      <c r="H3253" s="243">
        <v>4800300</v>
      </c>
      <c r="I3253" s="184" t="e">
        <f>VLOOKUP(LEFT(C3253,6),#REF!,3,0)</f>
        <v>#REF!</v>
      </c>
    </row>
    <row r="3254" spans="1:9" ht="13.2" x14ac:dyDescent="0.25">
      <c r="A3254" s="176">
        <f t="shared" si="53"/>
        <v>4825585.385473974</v>
      </c>
      <c r="B3254" s="243" t="s">
        <v>1182</v>
      </c>
      <c r="C3254" s="262" t="s">
        <v>229</v>
      </c>
      <c r="D3254" s="243" t="s">
        <v>1183</v>
      </c>
      <c r="E3254" s="243" t="s">
        <v>852</v>
      </c>
      <c r="F3254" s="243" t="s">
        <v>268</v>
      </c>
      <c r="G3254" s="243">
        <v>493350</v>
      </c>
      <c r="H3254" s="243">
        <v>4800300</v>
      </c>
      <c r="I3254" s="184" t="e">
        <f>VLOOKUP(LEFT(C3254,6),#REF!,3,0)</f>
        <v>#REF!</v>
      </c>
    </row>
    <row r="3255" spans="1:9" ht="13.2" x14ac:dyDescent="0.25">
      <c r="A3255" s="176">
        <f t="shared" si="53"/>
        <v>4825585.385473974</v>
      </c>
      <c r="B3255" s="243" t="s">
        <v>1182</v>
      </c>
      <c r="C3255" s="247" t="s">
        <v>1156</v>
      </c>
      <c r="D3255" s="243" t="s">
        <v>1183</v>
      </c>
      <c r="E3255" s="243" t="s">
        <v>852</v>
      </c>
      <c r="F3255" s="243" t="s">
        <v>268</v>
      </c>
      <c r="G3255" s="243">
        <v>493350</v>
      </c>
      <c r="H3255" s="243">
        <v>4800300</v>
      </c>
      <c r="I3255" s="184" t="e">
        <f>VLOOKUP(LEFT(C3255,6),#REF!,3,0)</f>
        <v>#REF!</v>
      </c>
    </row>
    <row r="3256" spans="1:9" ht="13.2" x14ac:dyDescent="0.25">
      <c r="A3256" s="176">
        <f t="shared" si="53"/>
        <v>4825585.385473974</v>
      </c>
      <c r="B3256" s="243" t="s">
        <v>1182</v>
      </c>
      <c r="C3256" s="247" t="s">
        <v>1157</v>
      </c>
      <c r="D3256" s="243" t="s">
        <v>1183</v>
      </c>
      <c r="E3256" s="243" t="s">
        <v>852</v>
      </c>
      <c r="F3256" s="243" t="s">
        <v>268</v>
      </c>
      <c r="G3256" s="243">
        <v>493350</v>
      </c>
      <c r="H3256" s="243">
        <v>4800300</v>
      </c>
      <c r="I3256" s="184" t="e">
        <f>VLOOKUP(LEFT(C3256,6),#REF!,3,0)</f>
        <v>#REF!</v>
      </c>
    </row>
    <row r="3257" spans="1:9" ht="13.2" x14ac:dyDescent="0.25">
      <c r="A3257" s="176">
        <f t="shared" si="53"/>
        <v>4825585.385473974</v>
      </c>
      <c r="B3257" s="243" t="s">
        <v>1182</v>
      </c>
      <c r="C3257" s="247" t="s">
        <v>1158</v>
      </c>
      <c r="D3257" s="243" t="s">
        <v>1183</v>
      </c>
      <c r="E3257" s="243" t="s">
        <v>852</v>
      </c>
      <c r="F3257" s="243" t="s">
        <v>268</v>
      </c>
      <c r="G3257" s="243">
        <v>493350</v>
      </c>
      <c r="H3257" s="243">
        <v>4800300</v>
      </c>
      <c r="I3257" s="184" t="e">
        <f>VLOOKUP(LEFT(C3257,6),#REF!,3,0)</f>
        <v>#REF!</v>
      </c>
    </row>
    <row r="3258" spans="1:9" ht="13.2" x14ac:dyDescent="0.25">
      <c r="A3258" s="176">
        <f t="shared" si="53"/>
        <v>4825585.385473974</v>
      </c>
      <c r="B3258" s="243" t="s">
        <v>1182</v>
      </c>
      <c r="C3258" s="247" t="s">
        <v>1159</v>
      </c>
      <c r="D3258" s="243" t="s">
        <v>1183</v>
      </c>
      <c r="E3258" s="243" t="s">
        <v>852</v>
      </c>
      <c r="F3258" s="243" t="s">
        <v>268</v>
      </c>
      <c r="G3258" s="243">
        <v>493350</v>
      </c>
      <c r="H3258" s="243">
        <v>4800300</v>
      </c>
      <c r="I3258" s="184" t="e">
        <f>VLOOKUP(LEFT(C3258,6),#REF!,3,0)</f>
        <v>#REF!</v>
      </c>
    </row>
    <row r="3259" spans="1:9" ht="13.2" x14ac:dyDescent="0.25">
      <c r="A3259" s="176">
        <f t="shared" si="53"/>
        <v>4825585.385473974</v>
      </c>
      <c r="B3259" s="243" t="s">
        <v>1182</v>
      </c>
      <c r="C3259" s="247" t="s">
        <v>1160</v>
      </c>
      <c r="D3259" s="243" t="s">
        <v>1183</v>
      </c>
      <c r="E3259" s="243" t="s">
        <v>852</v>
      </c>
      <c r="F3259" s="243" t="s">
        <v>268</v>
      </c>
      <c r="G3259" s="243">
        <v>493350</v>
      </c>
      <c r="H3259" s="243">
        <v>4800300</v>
      </c>
      <c r="I3259" s="184" t="e">
        <f>VLOOKUP(LEFT(C3259,6),#REF!,3,0)</f>
        <v>#REF!</v>
      </c>
    </row>
    <row r="3260" spans="1:9" ht="13.2" x14ac:dyDescent="0.25">
      <c r="A3260" s="176">
        <f t="shared" si="53"/>
        <v>4825585.385473974</v>
      </c>
      <c r="B3260" s="243" t="s">
        <v>1182</v>
      </c>
      <c r="C3260" s="247" t="s">
        <v>1161</v>
      </c>
      <c r="D3260" s="243" t="s">
        <v>1183</v>
      </c>
      <c r="E3260" s="243" t="s">
        <v>852</v>
      </c>
      <c r="F3260" s="243" t="s">
        <v>268</v>
      </c>
      <c r="G3260" s="243">
        <v>493350</v>
      </c>
      <c r="H3260" s="243">
        <v>4800300</v>
      </c>
      <c r="I3260" s="184" t="e">
        <f>VLOOKUP(LEFT(C3260,6),#REF!,3,0)</f>
        <v>#REF!</v>
      </c>
    </row>
    <row r="3261" spans="1:9" ht="13.2" x14ac:dyDescent="0.25">
      <c r="A3261" s="176">
        <f t="shared" si="53"/>
        <v>4825585.385473974</v>
      </c>
      <c r="B3261" s="243" t="s">
        <v>1182</v>
      </c>
      <c r="C3261" s="247" t="s">
        <v>1162</v>
      </c>
      <c r="D3261" s="243" t="s">
        <v>1183</v>
      </c>
      <c r="E3261" s="243" t="s">
        <v>852</v>
      </c>
      <c r="F3261" s="243" t="s">
        <v>268</v>
      </c>
      <c r="G3261" s="243">
        <v>493350</v>
      </c>
      <c r="H3261" s="243">
        <v>4800300</v>
      </c>
      <c r="I3261" s="184" t="e">
        <f>VLOOKUP(LEFT(C3261,6),#REF!,3,0)</f>
        <v>#REF!</v>
      </c>
    </row>
    <row r="3262" spans="1:9" ht="13.2" x14ac:dyDescent="0.25">
      <c r="A3262" s="176">
        <f t="shared" si="53"/>
        <v>4825585.385473974</v>
      </c>
      <c r="B3262" s="243" t="s">
        <v>1182</v>
      </c>
      <c r="C3262" s="247" t="s">
        <v>1163</v>
      </c>
      <c r="D3262" s="243" t="s">
        <v>1183</v>
      </c>
      <c r="E3262" s="243" t="s">
        <v>852</v>
      </c>
      <c r="F3262" s="243" t="s">
        <v>268</v>
      </c>
      <c r="G3262" s="243">
        <v>493350</v>
      </c>
      <c r="H3262" s="243">
        <v>4800300</v>
      </c>
      <c r="I3262" s="184" t="e">
        <f>VLOOKUP(LEFT(C3262,6),#REF!,3,0)</f>
        <v>#REF!</v>
      </c>
    </row>
    <row r="3263" spans="1:9" ht="13.2" x14ac:dyDescent="0.25">
      <c r="A3263" s="176">
        <f t="shared" si="53"/>
        <v>4825585.385473974</v>
      </c>
      <c r="B3263" s="243" t="s">
        <v>1182</v>
      </c>
      <c r="C3263" s="247" t="s">
        <v>1164</v>
      </c>
      <c r="D3263" s="243" t="s">
        <v>1183</v>
      </c>
      <c r="E3263" s="243" t="s">
        <v>852</v>
      </c>
      <c r="F3263" s="243" t="s">
        <v>268</v>
      </c>
      <c r="G3263" s="243">
        <v>493350</v>
      </c>
      <c r="H3263" s="243">
        <v>4800300</v>
      </c>
      <c r="I3263" s="184" t="e">
        <f>VLOOKUP(LEFT(C3263,6),#REF!,3,0)</f>
        <v>#REF!</v>
      </c>
    </row>
    <row r="3264" spans="1:9" ht="13.2" x14ac:dyDescent="0.25">
      <c r="A3264" s="176">
        <f t="shared" ref="A3264:A3327" si="54">SQRT((G3264-G$2)^2+(H3264-H$2)^2)</f>
        <v>4825585.385473974</v>
      </c>
      <c r="B3264" s="243" t="s">
        <v>1182</v>
      </c>
      <c r="C3264" s="248" t="s">
        <v>1165</v>
      </c>
      <c r="D3264" s="243" t="s">
        <v>1183</v>
      </c>
      <c r="E3264" s="243" t="s">
        <v>852</v>
      </c>
      <c r="F3264" s="243" t="s">
        <v>268</v>
      </c>
      <c r="G3264" s="243">
        <v>493350</v>
      </c>
      <c r="H3264" s="243">
        <v>4800300</v>
      </c>
      <c r="I3264" s="184" t="e">
        <f>VLOOKUP(LEFT(C3264,6),#REF!,3,0)</f>
        <v>#REF!</v>
      </c>
    </row>
    <row r="3265" spans="1:9" ht="13.2" x14ac:dyDescent="0.25">
      <c r="A3265" s="176">
        <f t="shared" si="54"/>
        <v>4825585.385473974</v>
      </c>
      <c r="B3265" s="243" t="s">
        <v>1182</v>
      </c>
      <c r="C3265" s="243" t="s">
        <v>586</v>
      </c>
      <c r="D3265" s="243" t="s">
        <v>1183</v>
      </c>
      <c r="E3265" s="243" t="s">
        <v>852</v>
      </c>
      <c r="F3265" s="243" t="s">
        <v>268</v>
      </c>
      <c r="G3265" s="243">
        <v>493350</v>
      </c>
      <c r="H3265" s="243">
        <v>4800300</v>
      </c>
      <c r="I3265" s="184" t="e">
        <f>VLOOKUP(LEFT(C3265,6),#REF!,3,0)</f>
        <v>#REF!</v>
      </c>
    </row>
    <row r="3266" spans="1:9" ht="13.2" x14ac:dyDescent="0.25">
      <c r="A3266" s="176">
        <f t="shared" si="54"/>
        <v>4825585.385473974</v>
      </c>
      <c r="B3266" s="243" t="s">
        <v>1182</v>
      </c>
      <c r="C3266" s="243" t="s">
        <v>495</v>
      </c>
      <c r="D3266" s="243" t="s">
        <v>1183</v>
      </c>
      <c r="E3266" s="243" t="s">
        <v>852</v>
      </c>
      <c r="F3266" s="243" t="s">
        <v>268</v>
      </c>
      <c r="G3266" s="243">
        <v>493350</v>
      </c>
      <c r="H3266" s="243">
        <v>4800300</v>
      </c>
      <c r="I3266" s="184" t="e">
        <f>VLOOKUP(LEFT(C3266,6),#REF!,3,0)</f>
        <v>#REF!</v>
      </c>
    </row>
    <row r="3267" spans="1:9" ht="13.2" x14ac:dyDescent="0.25">
      <c r="A3267" s="176">
        <f t="shared" si="54"/>
        <v>4825585.385473974</v>
      </c>
      <c r="B3267" s="243" t="s">
        <v>1182</v>
      </c>
      <c r="C3267" s="243" t="s">
        <v>497</v>
      </c>
      <c r="D3267" s="243" t="s">
        <v>1183</v>
      </c>
      <c r="E3267" s="243" t="s">
        <v>852</v>
      </c>
      <c r="F3267" s="243" t="s">
        <v>268</v>
      </c>
      <c r="G3267" s="243">
        <v>493350</v>
      </c>
      <c r="H3267" s="243">
        <v>4800300</v>
      </c>
      <c r="I3267" s="184" t="e">
        <f>VLOOKUP(LEFT(C3267,6),#REF!,3,0)</f>
        <v>#REF!</v>
      </c>
    </row>
    <row r="3268" spans="1:9" ht="13.2" x14ac:dyDescent="0.25">
      <c r="A3268" s="176">
        <f t="shared" si="54"/>
        <v>4825585.385473974</v>
      </c>
      <c r="B3268" s="243" t="s">
        <v>1182</v>
      </c>
      <c r="C3268" s="243" t="s">
        <v>499</v>
      </c>
      <c r="D3268" s="243" t="s">
        <v>1183</v>
      </c>
      <c r="E3268" s="243" t="s">
        <v>852</v>
      </c>
      <c r="F3268" s="243" t="s">
        <v>268</v>
      </c>
      <c r="G3268" s="243">
        <v>493350</v>
      </c>
      <c r="H3268" s="243">
        <v>4800300</v>
      </c>
      <c r="I3268" s="184" t="e">
        <f>VLOOKUP(LEFT(C3268,6),#REF!,3,0)</f>
        <v>#REF!</v>
      </c>
    </row>
    <row r="3269" spans="1:9" ht="13.2" x14ac:dyDescent="0.25">
      <c r="A3269" s="176">
        <f t="shared" si="54"/>
        <v>4825585.385473974</v>
      </c>
      <c r="B3269" s="243" t="s">
        <v>1182</v>
      </c>
      <c r="C3269" s="243" t="s">
        <v>598</v>
      </c>
      <c r="D3269" s="243" t="s">
        <v>1183</v>
      </c>
      <c r="E3269" s="243" t="s">
        <v>852</v>
      </c>
      <c r="F3269" s="243" t="s">
        <v>268</v>
      </c>
      <c r="G3269" s="243">
        <v>493350</v>
      </c>
      <c r="H3269" s="243">
        <v>4800300</v>
      </c>
      <c r="I3269" s="184" t="e">
        <f>VLOOKUP(LEFT(C3269,6),#REF!,3,0)</f>
        <v>#REF!</v>
      </c>
    </row>
    <row r="3270" spans="1:9" ht="13.2" x14ac:dyDescent="0.25">
      <c r="A3270" s="176">
        <f t="shared" si="54"/>
        <v>4817935.9843090484</v>
      </c>
      <c r="B3270" s="243" t="s">
        <v>1170</v>
      </c>
      <c r="C3270" s="253" t="s">
        <v>263</v>
      </c>
      <c r="D3270" s="243" t="s">
        <v>1171</v>
      </c>
      <c r="E3270" s="243" t="s">
        <v>283</v>
      </c>
      <c r="F3270" s="243" t="s">
        <v>268</v>
      </c>
      <c r="G3270" s="243">
        <v>502400</v>
      </c>
      <c r="H3270" s="243">
        <v>4791670</v>
      </c>
      <c r="I3270" s="184" t="e">
        <f>VLOOKUP(LEFT(C3270,6),#REF!,3,0)</f>
        <v>#REF!</v>
      </c>
    </row>
    <row r="3271" spans="1:9" ht="13.2" x14ac:dyDescent="0.25">
      <c r="A3271" s="176">
        <f t="shared" si="54"/>
        <v>4817935.9843090484</v>
      </c>
      <c r="B3271" s="243" t="s">
        <v>1170</v>
      </c>
      <c r="C3271" s="253" t="s">
        <v>246</v>
      </c>
      <c r="D3271" s="243" t="s">
        <v>1171</v>
      </c>
      <c r="E3271" s="243" t="s">
        <v>283</v>
      </c>
      <c r="F3271" s="243" t="s">
        <v>268</v>
      </c>
      <c r="G3271" s="243">
        <v>502400</v>
      </c>
      <c r="H3271" s="243">
        <v>4791670</v>
      </c>
      <c r="I3271" s="184" t="e">
        <f>VLOOKUP(LEFT(C3271,6),#REF!,3,0)</f>
        <v>#REF!</v>
      </c>
    </row>
    <row r="3272" spans="1:9" ht="13.2" x14ac:dyDescent="0.25">
      <c r="A3272" s="176">
        <f t="shared" si="54"/>
        <v>4817935.9843090484</v>
      </c>
      <c r="B3272" s="243" t="s">
        <v>1170</v>
      </c>
      <c r="C3272" s="253" t="s">
        <v>271</v>
      </c>
      <c r="D3272" s="243" t="s">
        <v>1171</v>
      </c>
      <c r="E3272" s="243" t="s">
        <v>283</v>
      </c>
      <c r="F3272" s="243" t="s">
        <v>268</v>
      </c>
      <c r="G3272" s="243">
        <v>502400</v>
      </c>
      <c r="H3272" s="243">
        <v>4791670</v>
      </c>
      <c r="I3272" s="184" t="e">
        <f>VLOOKUP(LEFT(C3272,6),#REF!,3,0)</f>
        <v>#REF!</v>
      </c>
    </row>
    <row r="3273" spans="1:9" ht="13.2" x14ac:dyDescent="0.25">
      <c r="A3273" s="176">
        <f t="shared" si="54"/>
        <v>4817935.9843090484</v>
      </c>
      <c r="B3273" s="243" t="s">
        <v>1170</v>
      </c>
      <c r="C3273" s="253" t="s">
        <v>286</v>
      </c>
      <c r="D3273" s="243" t="s">
        <v>1171</v>
      </c>
      <c r="E3273" s="243" t="s">
        <v>283</v>
      </c>
      <c r="F3273" s="243" t="s">
        <v>268</v>
      </c>
      <c r="G3273" s="243">
        <v>502400</v>
      </c>
      <c r="H3273" s="243">
        <v>4791670</v>
      </c>
      <c r="I3273" s="184" t="e">
        <f>VLOOKUP(LEFT(C3273,6),#REF!,3,0)</f>
        <v>#REF!</v>
      </c>
    </row>
    <row r="3274" spans="1:9" ht="13.2" x14ac:dyDescent="0.25">
      <c r="A3274" s="176">
        <f t="shared" si="54"/>
        <v>4817935.9843090484</v>
      </c>
      <c r="B3274" s="243" t="s">
        <v>1170</v>
      </c>
      <c r="C3274" s="253" t="s">
        <v>243</v>
      </c>
      <c r="D3274" s="243" t="s">
        <v>1171</v>
      </c>
      <c r="E3274" s="243" t="s">
        <v>283</v>
      </c>
      <c r="F3274" s="243" t="s">
        <v>268</v>
      </c>
      <c r="G3274" s="243">
        <v>502400</v>
      </c>
      <c r="H3274" s="243">
        <v>4791670</v>
      </c>
      <c r="I3274" s="184" t="e">
        <f>VLOOKUP(LEFT(C3274,6),#REF!,3,0)</f>
        <v>#REF!</v>
      </c>
    </row>
    <row r="3275" spans="1:9" ht="13.2" x14ac:dyDescent="0.25">
      <c r="A3275" s="176">
        <f t="shared" si="54"/>
        <v>4817935.9843090484</v>
      </c>
      <c r="B3275" s="243" t="s">
        <v>1170</v>
      </c>
      <c r="C3275" s="253" t="s">
        <v>259</v>
      </c>
      <c r="D3275" s="243" t="s">
        <v>1171</v>
      </c>
      <c r="E3275" s="243" t="s">
        <v>283</v>
      </c>
      <c r="F3275" s="243" t="s">
        <v>268</v>
      </c>
      <c r="G3275" s="243">
        <v>502400</v>
      </c>
      <c r="H3275" s="243">
        <v>4791670</v>
      </c>
      <c r="I3275" s="184" t="e">
        <f>VLOOKUP(LEFT(C3275,6),#REF!,3,0)</f>
        <v>#REF!</v>
      </c>
    </row>
    <row r="3276" spans="1:9" ht="13.2" x14ac:dyDescent="0.25">
      <c r="A3276" s="176">
        <f t="shared" si="54"/>
        <v>4817935.9843090484</v>
      </c>
      <c r="B3276" s="243" t="s">
        <v>1170</v>
      </c>
      <c r="C3276" s="253" t="s">
        <v>251</v>
      </c>
      <c r="D3276" s="243" t="s">
        <v>1171</v>
      </c>
      <c r="E3276" s="243" t="s">
        <v>283</v>
      </c>
      <c r="F3276" s="243" t="s">
        <v>268</v>
      </c>
      <c r="G3276" s="243">
        <v>502400</v>
      </c>
      <c r="H3276" s="243">
        <v>4791670</v>
      </c>
      <c r="I3276" s="184" t="e">
        <f>VLOOKUP(LEFT(C3276,6),#REF!,3,0)</f>
        <v>#REF!</v>
      </c>
    </row>
    <row r="3277" spans="1:9" ht="13.2" x14ac:dyDescent="0.25">
      <c r="A3277" s="176">
        <f t="shared" si="54"/>
        <v>4817935.9843090484</v>
      </c>
      <c r="B3277" s="243" t="s">
        <v>1170</v>
      </c>
      <c r="C3277" s="253" t="s">
        <v>244</v>
      </c>
      <c r="D3277" s="243" t="s">
        <v>1171</v>
      </c>
      <c r="E3277" s="243" t="s">
        <v>283</v>
      </c>
      <c r="F3277" s="243" t="s">
        <v>268</v>
      </c>
      <c r="G3277" s="243">
        <v>502400</v>
      </c>
      <c r="H3277" s="243">
        <v>4791670</v>
      </c>
      <c r="I3277" s="184" t="e">
        <f>VLOOKUP(LEFT(C3277,6),#REF!,3,0)</f>
        <v>#REF!</v>
      </c>
    </row>
    <row r="3278" spans="1:9" ht="13.2" x14ac:dyDescent="0.25">
      <c r="A3278" s="176">
        <f t="shared" si="54"/>
        <v>4817935.9843090484</v>
      </c>
      <c r="B3278" s="243" t="s">
        <v>1170</v>
      </c>
      <c r="C3278" s="253" t="s">
        <v>248</v>
      </c>
      <c r="D3278" s="243" t="s">
        <v>1171</v>
      </c>
      <c r="E3278" s="243" t="s">
        <v>283</v>
      </c>
      <c r="F3278" s="243" t="s">
        <v>268</v>
      </c>
      <c r="G3278" s="243">
        <v>502400</v>
      </c>
      <c r="H3278" s="243">
        <v>4791670</v>
      </c>
      <c r="I3278" s="184" t="e">
        <f>VLOOKUP(LEFT(C3278,6),#REF!,3,0)</f>
        <v>#REF!</v>
      </c>
    </row>
    <row r="3279" spans="1:9" ht="13.2" x14ac:dyDescent="0.25">
      <c r="A3279" s="176">
        <f t="shared" si="54"/>
        <v>4817935.9843090484</v>
      </c>
      <c r="B3279" s="243" t="s">
        <v>1170</v>
      </c>
      <c r="C3279" s="253" t="s">
        <v>245</v>
      </c>
      <c r="D3279" s="243" t="s">
        <v>1171</v>
      </c>
      <c r="E3279" s="243" t="s">
        <v>283</v>
      </c>
      <c r="F3279" s="243" t="s">
        <v>268</v>
      </c>
      <c r="G3279" s="243">
        <v>502400</v>
      </c>
      <c r="H3279" s="243">
        <v>4791670</v>
      </c>
      <c r="I3279" s="184" t="e">
        <f>VLOOKUP(LEFT(C3279,6),#REF!,3,0)</f>
        <v>#REF!</v>
      </c>
    </row>
    <row r="3280" spans="1:9" ht="13.2" x14ac:dyDescent="0.25">
      <c r="A3280" s="176">
        <f t="shared" si="54"/>
        <v>4817935.9843090484</v>
      </c>
      <c r="B3280" s="243" t="s">
        <v>1170</v>
      </c>
      <c r="C3280" s="253" t="s">
        <v>287</v>
      </c>
      <c r="D3280" s="243" t="s">
        <v>1171</v>
      </c>
      <c r="E3280" s="243" t="s">
        <v>283</v>
      </c>
      <c r="F3280" s="243" t="s">
        <v>268</v>
      </c>
      <c r="G3280" s="243">
        <v>502400</v>
      </c>
      <c r="H3280" s="243">
        <v>4791670</v>
      </c>
      <c r="I3280" s="184" t="e">
        <f>VLOOKUP(LEFT(C3280,6),#REF!,3,0)</f>
        <v>#REF!</v>
      </c>
    </row>
    <row r="3281" spans="1:9" ht="13.2" x14ac:dyDescent="0.25">
      <c r="A3281" s="176">
        <f t="shared" si="54"/>
        <v>4817935.9843090484</v>
      </c>
      <c r="B3281" s="243" t="s">
        <v>1170</v>
      </c>
      <c r="C3281" s="253" t="s">
        <v>288</v>
      </c>
      <c r="D3281" s="243" t="s">
        <v>1171</v>
      </c>
      <c r="E3281" s="243" t="s">
        <v>283</v>
      </c>
      <c r="F3281" s="243" t="s">
        <v>268</v>
      </c>
      <c r="G3281" s="243">
        <v>502400</v>
      </c>
      <c r="H3281" s="243">
        <v>4791670</v>
      </c>
      <c r="I3281" s="184" t="e">
        <f>VLOOKUP(LEFT(C3281,6),#REF!,3,0)</f>
        <v>#REF!</v>
      </c>
    </row>
    <row r="3282" spans="1:9" ht="13.2" x14ac:dyDescent="0.25">
      <c r="A3282" s="176">
        <f t="shared" si="54"/>
        <v>4817935.9843090484</v>
      </c>
      <c r="B3282" s="243" t="s">
        <v>1170</v>
      </c>
      <c r="C3282" s="253" t="s">
        <v>289</v>
      </c>
      <c r="D3282" s="243" t="s">
        <v>1171</v>
      </c>
      <c r="E3282" s="243" t="s">
        <v>283</v>
      </c>
      <c r="F3282" s="243" t="s">
        <v>268</v>
      </c>
      <c r="G3282" s="243">
        <v>502400</v>
      </c>
      <c r="H3282" s="243">
        <v>4791670</v>
      </c>
      <c r="I3282" s="184" t="e">
        <f>VLOOKUP(LEFT(C3282,6),#REF!,3,0)</f>
        <v>#REF!</v>
      </c>
    </row>
    <row r="3283" spans="1:9" ht="13.2" x14ac:dyDescent="0.25">
      <c r="A3283" s="176">
        <f t="shared" si="54"/>
        <v>4817935.9843090484</v>
      </c>
      <c r="B3283" s="243" t="s">
        <v>1170</v>
      </c>
      <c r="C3283" s="253" t="s">
        <v>339</v>
      </c>
      <c r="D3283" s="243" t="s">
        <v>1171</v>
      </c>
      <c r="E3283" s="243" t="s">
        <v>283</v>
      </c>
      <c r="F3283" s="243" t="s">
        <v>268</v>
      </c>
      <c r="G3283" s="243">
        <v>502400</v>
      </c>
      <c r="H3283" s="243">
        <v>4791670</v>
      </c>
      <c r="I3283" s="184" t="e">
        <f>VLOOKUP(LEFT(C3283,6),#REF!,3,0)</f>
        <v>#REF!</v>
      </c>
    </row>
    <row r="3284" spans="1:9" ht="13.2" x14ac:dyDescent="0.25">
      <c r="A3284" s="176">
        <f t="shared" si="54"/>
        <v>4817935.9843090484</v>
      </c>
      <c r="B3284" s="243" t="s">
        <v>1170</v>
      </c>
      <c r="C3284" s="260" t="s">
        <v>252</v>
      </c>
      <c r="D3284" s="243" t="s">
        <v>1171</v>
      </c>
      <c r="E3284" s="243" t="s">
        <v>283</v>
      </c>
      <c r="F3284" s="243" t="s">
        <v>268</v>
      </c>
      <c r="G3284" s="243">
        <v>502400</v>
      </c>
      <c r="H3284" s="243">
        <v>4791670</v>
      </c>
      <c r="I3284" s="184" t="e">
        <f>VLOOKUP(LEFT(C3284,6),#REF!,3,0)</f>
        <v>#REF!</v>
      </c>
    </row>
    <row r="3285" spans="1:9" ht="13.2" x14ac:dyDescent="0.25">
      <c r="A3285" s="176">
        <f t="shared" si="54"/>
        <v>4817935.9843090484</v>
      </c>
      <c r="B3285" s="243" t="s">
        <v>1170</v>
      </c>
      <c r="C3285" s="260" t="s">
        <v>265</v>
      </c>
      <c r="D3285" s="243" t="s">
        <v>1171</v>
      </c>
      <c r="E3285" s="243" t="s">
        <v>283</v>
      </c>
      <c r="F3285" s="243" t="s">
        <v>268</v>
      </c>
      <c r="G3285" s="243">
        <v>502400</v>
      </c>
      <c r="H3285" s="243">
        <v>4791670</v>
      </c>
      <c r="I3285" s="184" t="e">
        <f>VLOOKUP(LEFT(C3285,6),#REF!,3,0)</f>
        <v>#REF!</v>
      </c>
    </row>
    <row r="3286" spans="1:9" ht="13.2" x14ac:dyDescent="0.25">
      <c r="A3286" s="176">
        <f t="shared" si="54"/>
        <v>4817935.9843090484</v>
      </c>
      <c r="B3286" s="243" t="s">
        <v>1170</v>
      </c>
      <c r="C3286" s="261" t="s">
        <v>772</v>
      </c>
      <c r="D3286" s="243" t="s">
        <v>1171</v>
      </c>
      <c r="E3286" s="243" t="s">
        <v>283</v>
      </c>
      <c r="F3286" s="243" t="s">
        <v>268</v>
      </c>
      <c r="G3286" s="243">
        <v>502400</v>
      </c>
      <c r="H3286" s="243">
        <v>4791670</v>
      </c>
      <c r="I3286" s="184" t="e">
        <f>VLOOKUP(LEFT(C3286,6),#REF!,3,0)</f>
        <v>#REF!</v>
      </c>
    </row>
    <row r="3287" spans="1:9" ht="13.2" x14ac:dyDescent="0.25">
      <c r="A3287" s="176">
        <f t="shared" si="54"/>
        <v>4817935.9843090484</v>
      </c>
      <c r="B3287" s="243" t="s">
        <v>1170</v>
      </c>
      <c r="C3287" s="262" t="s">
        <v>241</v>
      </c>
      <c r="D3287" s="243" t="s">
        <v>1171</v>
      </c>
      <c r="E3287" s="243" t="s">
        <v>283</v>
      </c>
      <c r="F3287" s="243" t="s">
        <v>268</v>
      </c>
      <c r="G3287" s="243">
        <v>502400</v>
      </c>
      <c r="H3287" s="243">
        <v>4791670</v>
      </c>
      <c r="I3287" s="184" t="e">
        <f>VLOOKUP(LEFT(C3287,6),#REF!,3,0)</f>
        <v>#REF!</v>
      </c>
    </row>
    <row r="3288" spans="1:9" ht="13.2" x14ac:dyDescent="0.25">
      <c r="A3288" s="176">
        <f t="shared" si="54"/>
        <v>4817935.9843090484</v>
      </c>
      <c r="B3288" s="243" t="s">
        <v>1170</v>
      </c>
      <c r="C3288" s="262" t="s">
        <v>242</v>
      </c>
      <c r="D3288" s="243" t="s">
        <v>1171</v>
      </c>
      <c r="E3288" s="243" t="s">
        <v>283</v>
      </c>
      <c r="F3288" s="243" t="s">
        <v>268</v>
      </c>
      <c r="G3288" s="243">
        <v>502400</v>
      </c>
      <c r="H3288" s="243">
        <v>4791670</v>
      </c>
      <c r="I3288" s="184" t="e">
        <f>VLOOKUP(LEFT(C3288,6),#REF!,3,0)</f>
        <v>#REF!</v>
      </c>
    </row>
    <row r="3289" spans="1:9" ht="13.2" x14ac:dyDescent="0.25">
      <c r="A3289" s="176">
        <f t="shared" si="54"/>
        <v>4817935.9843090484</v>
      </c>
      <c r="B3289" s="243" t="s">
        <v>1170</v>
      </c>
      <c r="C3289" s="262" t="s">
        <v>247</v>
      </c>
      <c r="D3289" s="243" t="s">
        <v>1171</v>
      </c>
      <c r="E3289" s="243" t="s">
        <v>283</v>
      </c>
      <c r="F3289" s="243" t="s">
        <v>268</v>
      </c>
      <c r="G3289" s="243">
        <v>502400</v>
      </c>
      <c r="H3289" s="243">
        <v>4791670</v>
      </c>
      <c r="I3289" s="184" t="e">
        <f>VLOOKUP(LEFT(C3289,6),#REF!,3,0)</f>
        <v>#REF!</v>
      </c>
    </row>
    <row r="3290" spans="1:9" ht="13.2" x14ac:dyDescent="0.25">
      <c r="A3290" s="176">
        <f t="shared" si="54"/>
        <v>4817935.9843090484</v>
      </c>
      <c r="B3290" s="243" t="s">
        <v>1170</v>
      </c>
      <c r="C3290" s="262" t="s">
        <v>249</v>
      </c>
      <c r="D3290" s="243" t="s">
        <v>1171</v>
      </c>
      <c r="E3290" s="243" t="s">
        <v>283</v>
      </c>
      <c r="F3290" s="243" t="s">
        <v>268</v>
      </c>
      <c r="G3290" s="243">
        <v>502400</v>
      </c>
      <c r="H3290" s="243">
        <v>4791670</v>
      </c>
      <c r="I3290" s="184" t="e">
        <f>VLOOKUP(LEFT(C3290,6),#REF!,3,0)</f>
        <v>#REF!</v>
      </c>
    </row>
    <row r="3291" spans="1:9" ht="13.2" x14ac:dyDescent="0.25">
      <c r="A3291" s="176">
        <f t="shared" si="54"/>
        <v>4817935.9843090484</v>
      </c>
      <c r="B3291" s="243" t="s">
        <v>1170</v>
      </c>
      <c r="C3291" s="262" t="s">
        <v>250</v>
      </c>
      <c r="D3291" s="243" t="s">
        <v>1171</v>
      </c>
      <c r="E3291" s="243" t="s">
        <v>283</v>
      </c>
      <c r="F3291" s="243" t="s">
        <v>268</v>
      </c>
      <c r="G3291" s="243">
        <v>502400</v>
      </c>
      <c r="H3291" s="243">
        <v>4791670</v>
      </c>
      <c r="I3291" s="184" t="e">
        <f>VLOOKUP(LEFT(C3291,6),#REF!,3,0)</f>
        <v>#REF!</v>
      </c>
    </row>
    <row r="3292" spans="1:9" ht="13.2" x14ac:dyDescent="0.25">
      <c r="A3292" s="176">
        <f t="shared" si="54"/>
        <v>4817935.9843090484</v>
      </c>
      <c r="B3292" s="243" t="s">
        <v>1170</v>
      </c>
      <c r="C3292" s="262" t="s">
        <v>253</v>
      </c>
      <c r="D3292" s="243" t="s">
        <v>1171</v>
      </c>
      <c r="E3292" s="243" t="s">
        <v>283</v>
      </c>
      <c r="F3292" s="243" t="s">
        <v>268</v>
      </c>
      <c r="G3292" s="243">
        <v>502400</v>
      </c>
      <c r="H3292" s="243">
        <v>4791670</v>
      </c>
      <c r="I3292" s="184" t="e">
        <f>VLOOKUP(LEFT(C3292,6),#REF!,3,0)</f>
        <v>#REF!</v>
      </c>
    </row>
    <row r="3293" spans="1:9" ht="13.2" x14ac:dyDescent="0.25">
      <c r="A3293" s="176">
        <f t="shared" si="54"/>
        <v>4817935.9843090484</v>
      </c>
      <c r="B3293" s="243" t="s">
        <v>1170</v>
      </c>
      <c r="C3293" s="262" t="s">
        <v>254</v>
      </c>
      <c r="D3293" s="243" t="s">
        <v>1171</v>
      </c>
      <c r="E3293" s="243" t="s">
        <v>283</v>
      </c>
      <c r="F3293" s="243" t="s">
        <v>268</v>
      </c>
      <c r="G3293" s="243">
        <v>502400</v>
      </c>
      <c r="H3293" s="243">
        <v>4791670</v>
      </c>
      <c r="I3293" s="184" t="e">
        <f>VLOOKUP(LEFT(C3293,6),#REF!,3,0)</f>
        <v>#REF!</v>
      </c>
    </row>
    <row r="3294" spans="1:9" ht="13.2" x14ac:dyDescent="0.25">
      <c r="A3294" s="176">
        <f t="shared" si="54"/>
        <v>4817935.9843090484</v>
      </c>
      <c r="B3294" s="243" t="s">
        <v>1170</v>
      </c>
      <c r="C3294" s="262" t="s">
        <v>255</v>
      </c>
      <c r="D3294" s="243" t="s">
        <v>1171</v>
      </c>
      <c r="E3294" s="243" t="s">
        <v>283</v>
      </c>
      <c r="F3294" s="243" t="s">
        <v>268</v>
      </c>
      <c r="G3294" s="243">
        <v>502400</v>
      </c>
      <c r="H3294" s="243">
        <v>4791670</v>
      </c>
      <c r="I3294" s="184" t="e">
        <f>VLOOKUP(LEFT(C3294,6),#REF!,3,0)</f>
        <v>#REF!</v>
      </c>
    </row>
    <row r="3295" spans="1:9" ht="13.2" x14ac:dyDescent="0.25">
      <c r="A3295" s="176">
        <f t="shared" si="54"/>
        <v>4817935.9843090484</v>
      </c>
      <c r="B3295" s="243" t="s">
        <v>1170</v>
      </c>
      <c r="C3295" s="262" t="s">
        <v>256</v>
      </c>
      <c r="D3295" s="243" t="s">
        <v>1171</v>
      </c>
      <c r="E3295" s="243" t="s">
        <v>283</v>
      </c>
      <c r="F3295" s="243" t="s">
        <v>268</v>
      </c>
      <c r="G3295" s="243">
        <v>502400</v>
      </c>
      <c r="H3295" s="243">
        <v>4791670</v>
      </c>
      <c r="I3295" s="184" t="e">
        <f>VLOOKUP(LEFT(C3295,6),#REF!,3,0)</f>
        <v>#REF!</v>
      </c>
    </row>
    <row r="3296" spans="1:9" ht="13.2" x14ac:dyDescent="0.25">
      <c r="A3296" s="176">
        <f t="shared" si="54"/>
        <v>4817935.9843090484</v>
      </c>
      <c r="B3296" s="243" t="s">
        <v>1170</v>
      </c>
      <c r="C3296" s="262" t="s">
        <v>257</v>
      </c>
      <c r="D3296" s="243" t="s">
        <v>1171</v>
      </c>
      <c r="E3296" s="243" t="s">
        <v>283</v>
      </c>
      <c r="F3296" s="243" t="s">
        <v>268</v>
      </c>
      <c r="G3296" s="243">
        <v>502400</v>
      </c>
      <c r="H3296" s="243">
        <v>4791670</v>
      </c>
      <c r="I3296" s="184" t="e">
        <f>VLOOKUP(LEFT(C3296,6),#REF!,3,0)</f>
        <v>#REF!</v>
      </c>
    </row>
    <row r="3297" spans="1:9" ht="13.2" x14ac:dyDescent="0.25">
      <c r="A3297" s="176">
        <f t="shared" si="54"/>
        <v>4817935.9843090484</v>
      </c>
      <c r="B3297" s="243" t="s">
        <v>1170</v>
      </c>
      <c r="C3297" s="262" t="s">
        <v>258</v>
      </c>
      <c r="D3297" s="243" t="s">
        <v>1171</v>
      </c>
      <c r="E3297" s="243" t="s">
        <v>283</v>
      </c>
      <c r="F3297" s="243" t="s">
        <v>268</v>
      </c>
      <c r="G3297" s="243">
        <v>502400</v>
      </c>
      <c r="H3297" s="243">
        <v>4791670</v>
      </c>
      <c r="I3297" s="184" t="e">
        <f>VLOOKUP(LEFT(C3297,6),#REF!,3,0)</f>
        <v>#REF!</v>
      </c>
    </row>
    <row r="3298" spans="1:9" ht="13.2" x14ac:dyDescent="0.25">
      <c r="A3298" s="176">
        <f t="shared" si="54"/>
        <v>4817935.9843090484</v>
      </c>
      <c r="B3298" s="243" t="s">
        <v>1170</v>
      </c>
      <c r="C3298" s="262" t="s">
        <v>261</v>
      </c>
      <c r="D3298" s="243" t="s">
        <v>1171</v>
      </c>
      <c r="E3298" s="243" t="s">
        <v>283</v>
      </c>
      <c r="F3298" s="243" t="s">
        <v>268</v>
      </c>
      <c r="G3298" s="243">
        <v>502400</v>
      </c>
      <c r="H3298" s="243">
        <v>4791670</v>
      </c>
      <c r="I3298" s="184" t="e">
        <f>VLOOKUP(LEFT(C3298,6),#REF!,3,0)</f>
        <v>#REF!</v>
      </c>
    </row>
    <row r="3299" spans="1:9" ht="13.2" x14ac:dyDescent="0.25">
      <c r="A3299" s="176">
        <f t="shared" si="54"/>
        <v>4817935.9843090484</v>
      </c>
      <c r="B3299" s="243" t="s">
        <v>1170</v>
      </c>
      <c r="C3299" s="262" t="s">
        <v>262</v>
      </c>
      <c r="D3299" s="243" t="s">
        <v>1171</v>
      </c>
      <c r="E3299" s="243" t="s">
        <v>283</v>
      </c>
      <c r="F3299" s="243" t="s">
        <v>268</v>
      </c>
      <c r="G3299" s="243">
        <v>502400</v>
      </c>
      <c r="H3299" s="243">
        <v>4791670</v>
      </c>
      <c r="I3299" s="184" t="e">
        <f>VLOOKUP(LEFT(C3299,6),#REF!,3,0)</f>
        <v>#REF!</v>
      </c>
    </row>
    <row r="3300" spans="1:9" ht="13.2" x14ac:dyDescent="0.25">
      <c r="A3300" s="176">
        <f t="shared" si="54"/>
        <v>4817935.9843090484</v>
      </c>
      <c r="B3300" s="243" t="s">
        <v>1170</v>
      </c>
      <c r="C3300" s="262" t="s">
        <v>264</v>
      </c>
      <c r="D3300" s="243" t="s">
        <v>1171</v>
      </c>
      <c r="E3300" s="243" t="s">
        <v>283</v>
      </c>
      <c r="F3300" s="243" t="s">
        <v>268</v>
      </c>
      <c r="G3300" s="243">
        <v>502400</v>
      </c>
      <c r="H3300" s="243">
        <v>4791670</v>
      </c>
      <c r="I3300" s="184" t="e">
        <f>VLOOKUP(LEFT(C3300,6),#REF!,3,0)</f>
        <v>#REF!</v>
      </c>
    </row>
    <row r="3301" spans="1:9" ht="13.2" x14ac:dyDescent="0.25">
      <c r="A3301" s="176">
        <f t="shared" si="54"/>
        <v>4817935.9843090484</v>
      </c>
      <c r="B3301" s="243" t="s">
        <v>1170</v>
      </c>
      <c r="C3301" s="262" t="s">
        <v>260</v>
      </c>
      <c r="D3301" s="243" t="s">
        <v>1171</v>
      </c>
      <c r="E3301" s="243" t="s">
        <v>283</v>
      </c>
      <c r="F3301" s="243" t="s">
        <v>268</v>
      </c>
      <c r="G3301" s="243">
        <v>502400</v>
      </c>
      <c r="H3301" s="243">
        <v>4791670</v>
      </c>
      <c r="I3301" s="184" t="e">
        <f>VLOOKUP(LEFT(C3301,6),#REF!,3,0)</f>
        <v>#REF!</v>
      </c>
    </row>
    <row r="3302" spans="1:9" ht="13.2" x14ac:dyDescent="0.25">
      <c r="A3302" s="176">
        <f t="shared" si="54"/>
        <v>4817935.9843090484</v>
      </c>
      <c r="B3302" s="243" t="s">
        <v>1170</v>
      </c>
      <c r="C3302" s="262" t="s">
        <v>229</v>
      </c>
      <c r="D3302" s="243" t="s">
        <v>1171</v>
      </c>
      <c r="E3302" s="243" t="s">
        <v>283</v>
      </c>
      <c r="F3302" s="243" t="s">
        <v>268</v>
      </c>
      <c r="G3302" s="243">
        <v>502400</v>
      </c>
      <c r="H3302" s="243">
        <v>4791670</v>
      </c>
      <c r="I3302" s="184" t="e">
        <f>VLOOKUP(LEFT(C3302,6),#REF!,3,0)</f>
        <v>#REF!</v>
      </c>
    </row>
    <row r="3303" spans="1:9" ht="13.2" x14ac:dyDescent="0.25">
      <c r="A3303" s="176">
        <f t="shared" si="54"/>
        <v>4817935.9843090484</v>
      </c>
      <c r="B3303" s="243" t="s">
        <v>1170</v>
      </c>
      <c r="C3303" s="247" t="s">
        <v>1156</v>
      </c>
      <c r="D3303" s="243" t="s">
        <v>1171</v>
      </c>
      <c r="E3303" s="243" t="s">
        <v>283</v>
      </c>
      <c r="F3303" s="243" t="s">
        <v>268</v>
      </c>
      <c r="G3303" s="243">
        <v>502400</v>
      </c>
      <c r="H3303" s="243">
        <v>4791670</v>
      </c>
      <c r="I3303" s="184" t="e">
        <f>VLOOKUP(LEFT(C3303,6),#REF!,3,0)</f>
        <v>#REF!</v>
      </c>
    </row>
    <row r="3304" spans="1:9" ht="13.2" x14ac:dyDescent="0.25">
      <c r="A3304" s="176">
        <f t="shared" si="54"/>
        <v>4817935.9843090484</v>
      </c>
      <c r="B3304" s="243" t="s">
        <v>1170</v>
      </c>
      <c r="C3304" s="247" t="s">
        <v>1157</v>
      </c>
      <c r="D3304" s="243" t="s">
        <v>1171</v>
      </c>
      <c r="E3304" s="243" t="s">
        <v>283</v>
      </c>
      <c r="F3304" s="243" t="s">
        <v>268</v>
      </c>
      <c r="G3304" s="243">
        <v>502400</v>
      </c>
      <c r="H3304" s="243">
        <v>4791670</v>
      </c>
      <c r="I3304" s="184" t="e">
        <f>VLOOKUP(LEFT(C3304,6),#REF!,3,0)</f>
        <v>#REF!</v>
      </c>
    </row>
    <row r="3305" spans="1:9" ht="13.2" x14ac:dyDescent="0.25">
      <c r="A3305" s="176">
        <f t="shared" si="54"/>
        <v>4817935.9843090484</v>
      </c>
      <c r="B3305" s="243" t="s">
        <v>1170</v>
      </c>
      <c r="C3305" s="247" t="s">
        <v>1158</v>
      </c>
      <c r="D3305" s="243" t="s">
        <v>1171</v>
      </c>
      <c r="E3305" s="243" t="s">
        <v>283</v>
      </c>
      <c r="F3305" s="243" t="s">
        <v>268</v>
      </c>
      <c r="G3305" s="243">
        <v>502400</v>
      </c>
      <c r="H3305" s="243">
        <v>4791670</v>
      </c>
      <c r="I3305" s="184" t="e">
        <f>VLOOKUP(LEFT(C3305,6),#REF!,3,0)</f>
        <v>#REF!</v>
      </c>
    </row>
    <row r="3306" spans="1:9" ht="13.2" x14ac:dyDescent="0.25">
      <c r="A3306" s="176">
        <f t="shared" si="54"/>
        <v>4817935.9843090484</v>
      </c>
      <c r="B3306" s="243" t="s">
        <v>1170</v>
      </c>
      <c r="C3306" s="247" t="s">
        <v>1159</v>
      </c>
      <c r="D3306" s="243" t="s">
        <v>1171</v>
      </c>
      <c r="E3306" s="243" t="s">
        <v>283</v>
      </c>
      <c r="F3306" s="243" t="s">
        <v>268</v>
      </c>
      <c r="G3306" s="243">
        <v>502400</v>
      </c>
      <c r="H3306" s="243">
        <v>4791670</v>
      </c>
      <c r="I3306" s="184" t="e">
        <f>VLOOKUP(LEFT(C3306,6),#REF!,3,0)</f>
        <v>#REF!</v>
      </c>
    </row>
    <row r="3307" spans="1:9" ht="13.2" x14ac:dyDescent="0.25">
      <c r="A3307" s="176">
        <f t="shared" si="54"/>
        <v>4817935.9843090484</v>
      </c>
      <c r="B3307" s="243" t="s">
        <v>1170</v>
      </c>
      <c r="C3307" s="247" t="s">
        <v>1160</v>
      </c>
      <c r="D3307" s="243" t="s">
        <v>1171</v>
      </c>
      <c r="E3307" s="243" t="s">
        <v>283</v>
      </c>
      <c r="F3307" s="243" t="s">
        <v>268</v>
      </c>
      <c r="G3307" s="243">
        <v>502400</v>
      </c>
      <c r="H3307" s="243">
        <v>4791670</v>
      </c>
      <c r="I3307" s="184" t="e">
        <f>VLOOKUP(LEFT(C3307,6),#REF!,3,0)</f>
        <v>#REF!</v>
      </c>
    </row>
    <row r="3308" spans="1:9" ht="13.2" x14ac:dyDescent="0.25">
      <c r="A3308" s="176">
        <f t="shared" si="54"/>
        <v>4817935.9843090484</v>
      </c>
      <c r="B3308" s="243" t="s">
        <v>1170</v>
      </c>
      <c r="C3308" s="247" t="s">
        <v>1161</v>
      </c>
      <c r="D3308" s="243" t="s">
        <v>1171</v>
      </c>
      <c r="E3308" s="243" t="s">
        <v>283</v>
      </c>
      <c r="F3308" s="243" t="s">
        <v>268</v>
      </c>
      <c r="G3308" s="243">
        <v>502400</v>
      </c>
      <c r="H3308" s="243">
        <v>4791670</v>
      </c>
      <c r="I3308" s="184" t="e">
        <f>VLOOKUP(LEFT(C3308,6),#REF!,3,0)</f>
        <v>#REF!</v>
      </c>
    </row>
    <row r="3309" spans="1:9" ht="13.2" x14ac:dyDescent="0.25">
      <c r="A3309" s="176">
        <f t="shared" si="54"/>
        <v>4817935.9843090484</v>
      </c>
      <c r="B3309" s="243" t="s">
        <v>1170</v>
      </c>
      <c r="C3309" s="247" t="s">
        <v>1162</v>
      </c>
      <c r="D3309" s="243" t="s">
        <v>1171</v>
      </c>
      <c r="E3309" s="243" t="s">
        <v>283</v>
      </c>
      <c r="F3309" s="243" t="s">
        <v>268</v>
      </c>
      <c r="G3309" s="243">
        <v>502400</v>
      </c>
      <c r="H3309" s="243">
        <v>4791670</v>
      </c>
      <c r="I3309" s="184" t="e">
        <f>VLOOKUP(LEFT(C3309,6),#REF!,3,0)</f>
        <v>#REF!</v>
      </c>
    </row>
    <row r="3310" spans="1:9" ht="13.2" x14ac:dyDescent="0.25">
      <c r="A3310" s="176">
        <f t="shared" si="54"/>
        <v>4817935.9843090484</v>
      </c>
      <c r="B3310" s="243" t="s">
        <v>1170</v>
      </c>
      <c r="C3310" s="247" t="s">
        <v>1163</v>
      </c>
      <c r="D3310" s="243" t="s">
        <v>1171</v>
      </c>
      <c r="E3310" s="243" t="s">
        <v>283</v>
      </c>
      <c r="F3310" s="243" t="s">
        <v>268</v>
      </c>
      <c r="G3310" s="243">
        <v>502400</v>
      </c>
      <c r="H3310" s="243">
        <v>4791670</v>
      </c>
      <c r="I3310" s="184" t="e">
        <f>VLOOKUP(LEFT(C3310,6),#REF!,3,0)</f>
        <v>#REF!</v>
      </c>
    </row>
    <row r="3311" spans="1:9" ht="13.2" x14ac:dyDescent="0.25">
      <c r="A3311" s="176">
        <f t="shared" si="54"/>
        <v>4817935.9843090484</v>
      </c>
      <c r="B3311" s="243" t="s">
        <v>1170</v>
      </c>
      <c r="C3311" s="247" t="s">
        <v>1164</v>
      </c>
      <c r="D3311" s="243" t="s">
        <v>1171</v>
      </c>
      <c r="E3311" s="243" t="s">
        <v>283</v>
      </c>
      <c r="F3311" s="243" t="s">
        <v>268</v>
      </c>
      <c r="G3311" s="243">
        <v>502400</v>
      </c>
      <c r="H3311" s="243">
        <v>4791670</v>
      </c>
      <c r="I3311" s="184" t="e">
        <f>VLOOKUP(LEFT(C3311,6),#REF!,3,0)</f>
        <v>#REF!</v>
      </c>
    </row>
    <row r="3312" spans="1:9" ht="13.2" x14ac:dyDescent="0.25">
      <c r="A3312" s="176">
        <f t="shared" si="54"/>
        <v>4817935.9843090484</v>
      </c>
      <c r="B3312" s="243" t="s">
        <v>1170</v>
      </c>
      <c r="C3312" s="248" t="s">
        <v>1165</v>
      </c>
      <c r="D3312" s="243" t="s">
        <v>1171</v>
      </c>
      <c r="E3312" s="243" t="s">
        <v>283</v>
      </c>
      <c r="F3312" s="243" t="s">
        <v>268</v>
      </c>
      <c r="G3312" s="243">
        <v>502400</v>
      </c>
      <c r="H3312" s="243">
        <v>4791670</v>
      </c>
      <c r="I3312" s="184" t="e">
        <f>VLOOKUP(LEFT(C3312,6),#REF!,3,0)</f>
        <v>#REF!</v>
      </c>
    </row>
    <row r="3313" spans="1:9" ht="13.2" x14ac:dyDescent="0.25">
      <c r="A3313" s="176">
        <f t="shared" si="54"/>
        <v>4817935.9843090484</v>
      </c>
      <c r="B3313" s="243" t="s">
        <v>1170</v>
      </c>
      <c r="C3313" s="243" t="s">
        <v>586</v>
      </c>
      <c r="D3313" s="243" t="s">
        <v>1171</v>
      </c>
      <c r="E3313" s="243" t="s">
        <v>283</v>
      </c>
      <c r="F3313" s="243" t="s">
        <v>268</v>
      </c>
      <c r="G3313" s="243">
        <v>502400</v>
      </c>
      <c r="H3313" s="243">
        <v>4791670</v>
      </c>
      <c r="I3313" s="184" t="e">
        <f>VLOOKUP(LEFT(C3313,6),#REF!,3,0)</f>
        <v>#REF!</v>
      </c>
    </row>
    <row r="3314" spans="1:9" ht="13.2" x14ac:dyDescent="0.25">
      <c r="A3314" s="176">
        <f t="shared" si="54"/>
        <v>4817935.9843090484</v>
      </c>
      <c r="B3314" s="243" t="s">
        <v>1170</v>
      </c>
      <c r="C3314" s="243" t="s">
        <v>495</v>
      </c>
      <c r="D3314" s="243" t="s">
        <v>1171</v>
      </c>
      <c r="E3314" s="243" t="s">
        <v>283</v>
      </c>
      <c r="F3314" s="243" t="s">
        <v>268</v>
      </c>
      <c r="G3314" s="243">
        <v>502400</v>
      </c>
      <c r="H3314" s="243">
        <v>4791670</v>
      </c>
      <c r="I3314" s="184" t="e">
        <f>VLOOKUP(LEFT(C3314,6),#REF!,3,0)</f>
        <v>#REF!</v>
      </c>
    </row>
    <row r="3315" spans="1:9" ht="13.2" x14ac:dyDescent="0.25">
      <c r="A3315" s="176">
        <f t="shared" si="54"/>
        <v>4817935.9843090484</v>
      </c>
      <c r="B3315" s="243" t="s">
        <v>1170</v>
      </c>
      <c r="C3315" s="243" t="s">
        <v>497</v>
      </c>
      <c r="D3315" s="243" t="s">
        <v>1171</v>
      </c>
      <c r="E3315" s="243" t="s">
        <v>283</v>
      </c>
      <c r="F3315" s="243" t="s">
        <v>268</v>
      </c>
      <c r="G3315" s="243">
        <v>502400</v>
      </c>
      <c r="H3315" s="243">
        <v>4791670</v>
      </c>
      <c r="I3315" s="184" t="e">
        <f>VLOOKUP(LEFT(C3315,6),#REF!,3,0)</f>
        <v>#REF!</v>
      </c>
    </row>
    <row r="3316" spans="1:9" ht="13.2" x14ac:dyDescent="0.25">
      <c r="A3316" s="176">
        <f t="shared" si="54"/>
        <v>4817935.9843090484</v>
      </c>
      <c r="B3316" s="243" t="s">
        <v>1170</v>
      </c>
      <c r="C3316" s="243" t="s">
        <v>499</v>
      </c>
      <c r="D3316" s="243" t="s">
        <v>1171</v>
      </c>
      <c r="E3316" s="243" t="s">
        <v>283</v>
      </c>
      <c r="F3316" s="243" t="s">
        <v>268</v>
      </c>
      <c r="G3316" s="243">
        <v>502400</v>
      </c>
      <c r="H3316" s="243">
        <v>4791670</v>
      </c>
      <c r="I3316" s="184" t="e">
        <f>VLOOKUP(LEFT(C3316,6),#REF!,3,0)</f>
        <v>#REF!</v>
      </c>
    </row>
    <row r="3317" spans="1:9" ht="13.2" x14ac:dyDescent="0.25">
      <c r="A3317" s="176">
        <f t="shared" si="54"/>
        <v>4817935.9843090484</v>
      </c>
      <c r="B3317" s="243" t="s">
        <v>1170</v>
      </c>
      <c r="C3317" s="243" t="s">
        <v>598</v>
      </c>
      <c r="D3317" s="243" t="s">
        <v>1171</v>
      </c>
      <c r="E3317" s="243" t="s">
        <v>283</v>
      </c>
      <c r="F3317" s="243" t="s">
        <v>268</v>
      </c>
      <c r="G3317" s="243">
        <v>502400</v>
      </c>
      <c r="H3317" s="243">
        <v>4791670</v>
      </c>
      <c r="I3317" s="184" t="e">
        <f>VLOOKUP(LEFT(C3317,6),#REF!,3,0)</f>
        <v>#REF!</v>
      </c>
    </row>
    <row r="3318" spans="1:9" ht="13.2" x14ac:dyDescent="0.25">
      <c r="A3318" s="176">
        <f t="shared" si="54"/>
        <v>4811529.1976667875</v>
      </c>
      <c r="B3318" s="243" t="s">
        <v>1184</v>
      </c>
      <c r="C3318" s="253" t="s">
        <v>263</v>
      </c>
      <c r="D3318" s="243" t="s">
        <v>1185</v>
      </c>
      <c r="E3318" s="243" t="s">
        <v>281</v>
      </c>
      <c r="F3318" s="243" t="s">
        <v>268</v>
      </c>
      <c r="G3318" s="243">
        <v>524100</v>
      </c>
      <c r="H3318" s="243">
        <v>4782900</v>
      </c>
      <c r="I3318" s="184" t="e">
        <f>VLOOKUP(LEFT(C3318,6),#REF!,3,0)</f>
        <v>#REF!</v>
      </c>
    </row>
    <row r="3319" spans="1:9" ht="13.2" x14ac:dyDescent="0.25">
      <c r="A3319" s="176">
        <f t="shared" si="54"/>
        <v>4811529.1976667875</v>
      </c>
      <c r="B3319" s="243" t="s">
        <v>1184</v>
      </c>
      <c r="C3319" s="253" t="s">
        <v>246</v>
      </c>
      <c r="D3319" s="243" t="s">
        <v>1185</v>
      </c>
      <c r="E3319" s="243" t="s">
        <v>281</v>
      </c>
      <c r="F3319" s="243" t="s">
        <v>268</v>
      </c>
      <c r="G3319" s="243">
        <v>524100</v>
      </c>
      <c r="H3319" s="243">
        <v>4782900</v>
      </c>
      <c r="I3319" s="184" t="e">
        <f>VLOOKUP(LEFT(C3319,6),#REF!,3,0)</f>
        <v>#REF!</v>
      </c>
    </row>
    <row r="3320" spans="1:9" ht="13.2" x14ac:dyDescent="0.25">
      <c r="A3320" s="176">
        <f t="shared" si="54"/>
        <v>4811529.1976667875</v>
      </c>
      <c r="B3320" s="243" t="s">
        <v>1184</v>
      </c>
      <c r="C3320" s="253" t="s">
        <v>271</v>
      </c>
      <c r="D3320" s="243" t="s">
        <v>1185</v>
      </c>
      <c r="E3320" s="243" t="s">
        <v>281</v>
      </c>
      <c r="F3320" s="243" t="s">
        <v>268</v>
      </c>
      <c r="G3320" s="243">
        <v>524100</v>
      </c>
      <c r="H3320" s="243">
        <v>4782900</v>
      </c>
      <c r="I3320" s="184" t="e">
        <f>VLOOKUP(LEFT(C3320,6),#REF!,3,0)</f>
        <v>#REF!</v>
      </c>
    </row>
    <row r="3321" spans="1:9" ht="13.2" x14ac:dyDescent="0.25">
      <c r="A3321" s="176">
        <f t="shared" si="54"/>
        <v>4811529.1976667875</v>
      </c>
      <c r="B3321" s="243" t="s">
        <v>1184</v>
      </c>
      <c r="C3321" s="253" t="s">
        <v>286</v>
      </c>
      <c r="D3321" s="243" t="s">
        <v>1185</v>
      </c>
      <c r="E3321" s="243" t="s">
        <v>281</v>
      </c>
      <c r="F3321" s="243" t="s">
        <v>268</v>
      </c>
      <c r="G3321" s="243">
        <v>524100</v>
      </c>
      <c r="H3321" s="243">
        <v>4782900</v>
      </c>
      <c r="I3321" s="184" t="e">
        <f>VLOOKUP(LEFT(C3321,6),#REF!,3,0)</f>
        <v>#REF!</v>
      </c>
    </row>
    <row r="3322" spans="1:9" ht="13.2" x14ac:dyDescent="0.25">
      <c r="A3322" s="176">
        <f t="shared" si="54"/>
        <v>4811529.1976667875</v>
      </c>
      <c r="B3322" s="243" t="s">
        <v>1184</v>
      </c>
      <c r="C3322" s="253" t="s">
        <v>243</v>
      </c>
      <c r="D3322" s="243" t="s">
        <v>1185</v>
      </c>
      <c r="E3322" s="243" t="s">
        <v>281</v>
      </c>
      <c r="F3322" s="243" t="s">
        <v>268</v>
      </c>
      <c r="G3322" s="243">
        <v>524100</v>
      </c>
      <c r="H3322" s="243">
        <v>4782900</v>
      </c>
      <c r="I3322" s="184" t="e">
        <f>VLOOKUP(LEFT(C3322,6),#REF!,3,0)</f>
        <v>#REF!</v>
      </c>
    </row>
    <row r="3323" spans="1:9" ht="13.2" x14ac:dyDescent="0.25">
      <c r="A3323" s="176">
        <f t="shared" si="54"/>
        <v>4811529.1976667875</v>
      </c>
      <c r="B3323" s="243" t="s">
        <v>1184</v>
      </c>
      <c r="C3323" s="253" t="s">
        <v>259</v>
      </c>
      <c r="D3323" s="243" t="s">
        <v>1185</v>
      </c>
      <c r="E3323" s="243" t="s">
        <v>281</v>
      </c>
      <c r="F3323" s="243" t="s">
        <v>268</v>
      </c>
      <c r="G3323" s="243">
        <v>524100</v>
      </c>
      <c r="H3323" s="243">
        <v>4782900</v>
      </c>
      <c r="I3323" s="184" t="e">
        <f>VLOOKUP(LEFT(C3323,6),#REF!,3,0)</f>
        <v>#REF!</v>
      </c>
    </row>
    <row r="3324" spans="1:9" ht="13.2" x14ac:dyDescent="0.25">
      <c r="A3324" s="176">
        <f t="shared" si="54"/>
        <v>4811529.1976667875</v>
      </c>
      <c r="B3324" s="243" t="s">
        <v>1184</v>
      </c>
      <c r="C3324" s="253" t="s">
        <v>251</v>
      </c>
      <c r="D3324" s="243" t="s">
        <v>1185</v>
      </c>
      <c r="E3324" s="243" t="s">
        <v>281</v>
      </c>
      <c r="F3324" s="243" t="s">
        <v>268</v>
      </c>
      <c r="G3324" s="243">
        <v>524100</v>
      </c>
      <c r="H3324" s="243">
        <v>4782900</v>
      </c>
      <c r="I3324" s="184" t="e">
        <f>VLOOKUP(LEFT(C3324,6),#REF!,3,0)</f>
        <v>#REF!</v>
      </c>
    </row>
    <row r="3325" spans="1:9" ht="13.2" x14ac:dyDescent="0.25">
      <c r="A3325" s="176">
        <f t="shared" si="54"/>
        <v>4811529.1976667875</v>
      </c>
      <c r="B3325" s="243" t="s">
        <v>1184</v>
      </c>
      <c r="C3325" s="253" t="s">
        <v>244</v>
      </c>
      <c r="D3325" s="243" t="s">
        <v>1185</v>
      </c>
      <c r="E3325" s="243" t="s">
        <v>281</v>
      </c>
      <c r="F3325" s="243" t="s">
        <v>268</v>
      </c>
      <c r="G3325" s="243">
        <v>524100</v>
      </c>
      <c r="H3325" s="243">
        <v>4782900</v>
      </c>
      <c r="I3325" s="184" t="e">
        <f>VLOOKUP(LEFT(C3325,6),#REF!,3,0)</f>
        <v>#REF!</v>
      </c>
    </row>
    <row r="3326" spans="1:9" ht="13.2" x14ac:dyDescent="0.25">
      <c r="A3326" s="176">
        <f t="shared" si="54"/>
        <v>4811529.1976667875</v>
      </c>
      <c r="B3326" s="243" t="s">
        <v>1184</v>
      </c>
      <c r="C3326" s="253" t="s">
        <v>248</v>
      </c>
      <c r="D3326" s="243" t="s">
        <v>1185</v>
      </c>
      <c r="E3326" s="243" t="s">
        <v>281</v>
      </c>
      <c r="F3326" s="243" t="s">
        <v>268</v>
      </c>
      <c r="G3326" s="243">
        <v>524100</v>
      </c>
      <c r="H3326" s="243">
        <v>4782900</v>
      </c>
      <c r="I3326" s="184" t="e">
        <f>VLOOKUP(LEFT(C3326,6),#REF!,3,0)</f>
        <v>#REF!</v>
      </c>
    </row>
    <row r="3327" spans="1:9" ht="13.2" x14ac:dyDescent="0.25">
      <c r="A3327" s="176">
        <f t="shared" si="54"/>
        <v>4811529.1976667875</v>
      </c>
      <c r="B3327" s="243" t="s">
        <v>1184</v>
      </c>
      <c r="C3327" s="253" t="s">
        <v>245</v>
      </c>
      <c r="D3327" s="243" t="s">
        <v>1185</v>
      </c>
      <c r="E3327" s="243" t="s">
        <v>281</v>
      </c>
      <c r="F3327" s="243" t="s">
        <v>268</v>
      </c>
      <c r="G3327" s="243">
        <v>524100</v>
      </c>
      <c r="H3327" s="243">
        <v>4782900</v>
      </c>
      <c r="I3327" s="184" t="e">
        <f>VLOOKUP(LEFT(C3327,6),#REF!,3,0)</f>
        <v>#REF!</v>
      </c>
    </row>
    <row r="3328" spans="1:9" ht="13.2" x14ac:dyDescent="0.25">
      <c r="A3328" s="176">
        <f t="shared" ref="A3328:A3391" si="55">SQRT((G3328-G$2)^2+(H3328-H$2)^2)</f>
        <v>4811529.1976667875</v>
      </c>
      <c r="B3328" s="243" t="s">
        <v>1184</v>
      </c>
      <c r="C3328" s="253" t="s">
        <v>287</v>
      </c>
      <c r="D3328" s="243" t="s">
        <v>1185</v>
      </c>
      <c r="E3328" s="243" t="s">
        <v>281</v>
      </c>
      <c r="F3328" s="243" t="s">
        <v>268</v>
      </c>
      <c r="G3328" s="243">
        <v>524100</v>
      </c>
      <c r="H3328" s="243">
        <v>4782900</v>
      </c>
      <c r="I3328" s="184" t="e">
        <f>VLOOKUP(LEFT(C3328,6),#REF!,3,0)</f>
        <v>#REF!</v>
      </c>
    </row>
    <row r="3329" spans="1:9" ht="13.2" x14ac:dyDescent="0.25">
      <c r="A3329" s="176">
        <f t="shared" si="55"/>
        <v>4811529.1976667875</v>
      </c>
      <c r="B3329" s="243" t="s">
        <v>1184</v>
      </c>
      <c r="C3329" s="253" t="s">
        <v>288</v>
      </c>
      <c r="D3329" s="243" t="s">
        <v>1185</v>
      </c>
      <c r="E3329" s="243" t="s">
        <v>281</v>
      </c>
      <c r="F3329" s="243" t="s">
        <v>268</v>
      </c>
      <c r="G3329" s="243">
        <v>524100</v>
      </c>
      <c r="H3329" s="243">
        <v>4782900</v>
      </c>
      <c r="I3329" s="184" t="e">
        <f>VLOOKUP(LEFT(C3329,6),#REF!,3,0)</f>
        <v>#REF!</v>
      </c>
    </row>
    <row r="3330" spans="1:9" ht="13.2" x14ac:dyDescent="0.25">
      <c r="A3330" s="176">
        <f t="shared" si="55"/>
        <v>4811529.1976667875</v>
      </c>
      <c r="B3330" s="243" t="s">
        <v>1184</v>
      </c>
      <c r="C3330" s="253" t="s">
        <v>289</v>
      </c>
      <c r="D3330" s="243" t="s">
        <v>1185</v>
      </c>
      <c r="E3330" s="243" t="s">
        <v>281</v>
      </c>
      <c r="F3330" s="243" t="s">
        <v>268</v>
      </c>
      <c r="G3330" s="243">
        <v>524100</v>
      </c>
      <c r="H3330" s="243">
        <v>4782900</v>
      </c>
      <c r="I3330" s="184" t="e">
        <f>VLOOKUP(LEFT(C3330,6),#REF!,3,0)</f>
        <v>#REF!</v>
      </c>
    </row>
    <row r="3331" spans="1:9" ht="13.2" x14ac:dyDescent="0.25">
      <c r="A3331" s="176">
        <f t="shared" si="55"/>
        <v>4811529.1976667875</v>
      </c>
      <c r="B3331" s="243" t="s">
        <v>1184</v>
      </c>
      <c r="C3331" s="253" t="s">
        <v>339</v>
      </c>
      <c r="D3331" s="243" t="s">
        <v>1185</v>
      </c>
      <c r="E3331" s="243" t="s">
        <v>281</v>
      </c>
      <c r="F3331" s="243" t="s">
        <v>268</v>
      </c>
      <c r="G3331" s="243">
        <v>524100</v>
      </c>
      <c r="H3331" s="243">
        <v>4782900</v>
      </c>
      <c r="I3331" s="184" t="e">
        <f>VLOOKUP(LEFT(C3331,6),#REF!,3,0)</f>
        <v>#REF!</v>
      </c>
    </row>
    <row r="3332" spans="1:9" ht="13.2" x14ac:dyDescent="0.25">
      <c r="A3332" s="176">
        <f t="shared" si="55"/>
        <v>4811529.1976667875</v>
      </c>
      <c r="B3332" s="243" t="s">
        <v>1184</v>
      </c>
      <c r="C3332" s="260" t="s">
        <v>252</v>
      </c>
      <c r="D3332" s="243" t="s">
        <v>1185</v>
      </c>
      <c r="E3332" s="243" t="s">
        <v>281</v>
      </c>
      <c r="F3332" s="243" t="s">
        <v>268</v>
      </c>
      <c r="G3332" s="243">
        <v>524100</v>
      </c>
      <c r="H3332" s="243">
        <v>4782900</v>
      </c>
      <c r="I3332" s="184" t="e">
        <f>VLOOKUP(LEFT(C3332,6),#REF!,3,0)</f>
        <v>#REF!</v>
      </c>
    </row>
    <row r="3333" spans="1:9" ht="13.2" x14ac:dyDescent="0.25">
      <c r="A3333" s="176">
        <f t="shared" si="55"/>
        <v>4811529.1976667875</v>
      </c>
      <c r="B3333" s="243" t="s">
        <v>1184</v>
      </c>
      <c r="C3333" s="260" t="s">
        <v>265</v>
      </c>
      <c r="D3333" s="243" t="s">
        <v>1185</v>
      </c>
      <c r="E3333" s="243" t="s">
        <v>281</v>
      </c>
      <c r="F3333" s="243" t="s">
        <v>268</v>
      </c>
      <c r="G3333" s="243">
        <v>524100</v>
      </c>
      <c r="H3333" s="243">
        <v>4782900</v>
      </c>
      <c r="I3333" s="184" t="e">
        <f>VLOOKUP(LEFT(C3333,6),#REF!,3,0)</f>
        <v>#REF!</v>
      </c>
    </row>
    <row r="3334" spans="1:9" ht="13.2" x14ac:dyDescent="0.25">
      <c r="A3334" s="176">
        <f t="shared" si="55"/>
        <v>4811529.1976667875</v>
      </c>
      <c r="B3334" s="243" t="s">
        <v>1184</v>
      </c>
      <c r="C3334" s="261" t="s">
        <v>772</v>
      </c>
      <c r="D3334" s="243" t="s">
        <v>1185</v>
      </c>
      <c r="E3334" s="243" t="s">
        <v>281</v>
      </c>
      <c r="F3334" s="243" t="s">
        <v>268</v>
      </c>
      <c r="G3334" s="243">
        <v>524100</v>
      </c>
      <c r="H3334" s="243">
        <v>4782900</v>
      </c>
      <c r="I3334" s="184" t="e">
        <f>VLOOKUP(LEFT(C3334,6),#REF!,3,0)</f>
        <v>#REF!</v>
      </c>
    </row>
    <row r="3335" spans="1:9" ht="13.2" x14ac:dyDescent="0.25">
      <c r="A3335" s="176">
        <f t="shared" si="55"/>
        <v>4811529.1976667875</v>
      </c>
      <c r="B3335" s="243" t="s">
        <v>1184</v>
      </c>
      <c r="C3335" s="262" t="s">
        <v>241</v>
      </c>
      <c r="D3335" s="243" t="s">
        <v>1185</v>
      </c>
      <c r="E3335" s="243" t="s">
        <v>281</v>
      </c>
      <c r="F3335" s="243" t="s">
        <v>268</v>
      </c>
      <c r="G3335" s="243">
        <v>524100</v>
      </c>
      <c r="H3335" s="243">
        <v>4782900</v>
      </c>
      <c r="I3335" s="184" t="e">
        <f>VLOOKUP(LEFT(C3335,6),#REF!,3,0)</f>
        <v>#REF!</v>
      </c>
    </row>
    <row r="3336" spans="1:9" ht="13.2" x14ac:dyDescent="0.25">
      <c r="A3336" s="176">
        <f t="shared" si="55"/>
        <v>4811529.1976667875</v>
      </c>
      <c r="B3336" s="243" t="s">
        <v>1184</v>
      </c>
      <c r="C3336" s="262" t="s">
        <v>242</v>
      </c>
      <c r="D3336" s="243" t="s">
        <v>1185</v>
      </c>
      <c r="E3336" s="243" t="s">
        <v>281</v>
      </c>
      <c r="F3336" s="243" t="s">
        <v>268</v>
      </c>
      <c r="G3336" s="243">
        <v>524100</v>
      </c>
      <c r="H3336" s="243">
        <v>4782900</v>
      </c>
      <c r="I3336" s="184" t="e">
        <f>VLOOKUP(LEFT(C3336,6),#REF!,3,0)</f>
        <v>#REF!</v>
      </c>
    </row>
    <row r="3337" spans="1:9" ht="13.2" x14ac:dyDescent="0.25">
      <c r="A3337" s="176">
        <f t="shared" si="55"/>
        <v>4811529.1976667875</v>
      </c>
      <c r="B3337" s="243" t="s">
        <v>1184</v>
      </c>
      <c r="C3337" s="262" t="s">
        <v>247</v>
      </c>
      <c r="D3337" s="243" t="s">
        <v>1185</v>
      </c>
      <c r="E3337" s="243" t="s">
        <v>281</v>
      </c>
      <c r="F3337" s="243" t="s">
        <v>268</v>
      </c>
      <c r="G3337" s="243">
        <v>524100</v>
      </c>
      <c r="H3337" s="243">
        <v>4782900</v>
      </c>
      <c r="I3337" s="184" t="e">
        <f>VLOOKUP(LEFT(C3337,6),#REF!,3,0)</f>
        <v>#REF!</v>
      </c>
    </row>
    <row r="3338" spans="1:9" ht="13.2" x14ac:dyDescent="0.25">
      <c r="A3338" s="176">
        <f t="shared" si="55"/>
        <v>4811529.1976667875</v>
      </c>
      <c r="B3338" s="243" t="s">
        <v>1184</v>
      </c>
      <c r="C3338" s="262" t="s">
        <v>249</v>
      </c>
      <c r="D3338" s="243" t="s">
        <v>1185</v>
      </c>
      <c r="E3338" s="243" t="s">
        <v>281</v>
      </c>
      <c r="F3338" s="243" t="s">
        <v>268</v>
      </c>
      <c r="G3338" s="243">
        <v>524100</v>
      </c>
      <c r="H3338" s="243">
        <v>4782900</v>
      </c>
      <c r="I3338" s="184" t="e">
        <f>VLOOKUP(LEFT(C3338,6),#REF!,3,0)</f>
        <v>#REF!</v>
      </c>
    </row>
    <row r="3339" spans="1:9" ht="13.2" x14ac:dyDescent="0.25">
      <c r="A3339" s="176">
        <f t="shared" si="55"/>
        <v>4811529.1976667875</v>
      </c>
      <c r="B3339" s="243" t="s">
        <v>1184</v>
      </c>
      <c r="C3339" s="262" t="s">
        <v>250</v>
      </c>
      <c r="D3339" s="243" t="s">
        <v>1185</v>
      </c>
      <c r="E3339" s="243" t="s">
        <v>281</v>
      </c>
      <c r="F3339" s="243" t="s">
        <v>268</v>
      </c>
      <c r="G3339" s="243">
        <v>524100</v>
      </c>
      <c r="H3339" s="243">
        <v>4782900</v>
      </c>
      <c r="I3339" s="184" t="e">
        <f>VLOOKUP(LEFT(C3339,6),#REF!,3,0)</f>
        <v>#REF!</v>
      </c>
    </row>
    <row r="3340" spans="1:9" ht="13.2" x14ac:dyDescent="0.25">
      <c r="A3340" s="176">
        <f t="shared" si="55"/>
        <v>4811529.1976667875</v>
      </c>
      <c r="B3340" s="243" t="s">
        <v>1184</v>
      </c>
      <c r="C3340" s="262" t="s">
        <v>253</v>
      </c>
      <c r="D3340" s="243" t="s">
        <v>1185</v>
      </c>
      <c r="E3340" s="243" t="s">
        <v>281</v>
      </c>
      <c r="F3340" s="243" t="s">
        <v>268</v>
      </c>
      <c r="G3340" s="243">
        <v>524100</v>
      </c>
      <c r="H3340" s="243">
        <v>4782900</v>
      </c>
      <c r="I3340" s="184" t="e">
        <f>VLOOKUP(LEFT(C3340,6),#REF!,3,0)</f>
        <v>#REF!</v>
      </c>
    </row>
    <row r="3341" spans="1:9" ht="13.2" x14ac:dyDescent="0.25">
      <c r="A3341" s="176">
        <f t="shared" si="55"/>
        <v>4811529.1976667875</v>
      </c>
      <c r="B3341" s="243" t="s">
        <v>1184</v>
      </c>
      <c r="C3341" s="262" t="s">
        <v>254</v>
      </c>
      <c r="D3341" s="243" t="s">
        <v>1185</v>
      </c>
      <c r="E3341" s="243" t="s">
        <v>281</v>
      </c>
      <c r="F3341" s="243" t="s">
        <v>268</v>
      </c>
      <c r="G3341" s="243">
        <v>524100</v>
      </c>
      <c r="H3341" s="243">
        <v>4782900</v>
      </c>
      <c r="I3341" s="184" t="e">
        <f>VLOOKUP(LEFT(C3341,6),#REF!,3,0)</f>
        <v>#REF!</v>
      </c>
    </row>
    <row r="3342" spans="1:9" ht="13.2" x14ac:dyDescent="0.25">
      <c r="A3342" s="176">
        <f t="shared" si="55"/>
        <v>4811529.1976667875</v>
      </c>
      <c r="B3342" s="243" t="s">
        <v>1184</v>
      </c>
      <c r="C3342" s="262" t="s">
        <v>255</v>
      </c>
      <c r="D3342" s="243" t="s">
        <v>1185</v>
      </c>
      <c r="E3342" s="243" t="s">
        <v>281</v>
      </c>
      <c r="F3342" s="243" t="s">
        <v>268</v>
      </c>
      <c r="G3342" s="243">
        <v>524100</v>
      </c>
      <c r="H3342" s="243">
        <v>4782900</v>
      </c>
      <c r="I3342" s="184" t="e">
        <f>VLOOKUP(LEFT(C3342,6),#REF!,3,0)</f>
        <v>#REF!</v>
      </c>
    </row>
    <row r="3343" spans="1:9" ht="13.2" x14ac:dyDescent="0.25">
      <c r="A3343" s="176">
        <f t="shared" si="55"/>
        <v>4811529.1976667875</v>
      </c>
      <c r="B3343" s="243" t="s">
        <v>1184</v>
      </c>
      <c r="C3343" s="262" t="s">
        <v>256</v>
      </c>
      <c r="D3343" s="243" t="s">
        <v>1185</v>
      </c>
      <c r="E3343" s="243" t="s">
        <v>281</v>
      </c>
      <c r="F3343" s="243" t="s">
        <v>268</v>
      </c>
      <c r="G3343" s="243">
        <v>524100</v>
      </c>
      <c r="H3343" s="243">
        <v>4782900</v>
      </c>
      <c r="I3343" s="184" t="e">
        <f>VLOOKUP(LEFT(C3343,6),#REF!,3,0)</f>
        <v>#REF!</v>
      </c>
    </row>
    <row r="3344" spans="1:9" ht="13.2" x14ac:dyDescent="0.25">
      <c r="A3344" s="176">
        <f t="shared" si="55"/>
        <v>4811529.1976667875</v>
      </c>
      <c r="B3344" s="243" t="s">
        <v>1184</v>
      </c>
      <c r="C3344" s="262" t="s">
        <v>257</v>
      </c>
      <c r="D3344" s="243" t="s">
        <v>1185</v>
      </c>
      <c r="E3344" s="243" t="s">
        <v>281</v>
      </c>
      <c r="F3344" s="243" t="s">
        <v>268</v>
      </c>
      <c r="G3344" s="243">
        <v>524100</v>
      </c>
      <c r="H3344" s="243">
        <v>4782900</v>
      </c>
      <c r="I3344" s="184" t="e">
        <f>VLOOKUP(LEFT(C3344,6),#REF!,3,0)</f>
        <v>#REF!</v>
      </c>
    </row>
    <row r="3345" spans="1:9" ht="13.2" x14ac:dyDescent="0.25">
      <c r="A3345" s="176">
        <f t="shared" si="55"/>
        <v>4811529.1976667875</v>
      </c>
      <c r="B3345" s="243" t="s">
        <v>1184</v>
      </c>
      <c r="C3345" s="262" t="s">
        <v>258</v>
      </c>
      <c r="D3345" s="243" t="s">
        <v>1185</v>
      </c>
      <c r="E3345" s="243" t="s">
        <v>281</v>
      </c>
      <c r="F3345" s="243" t="s">
        <v>268</v>
      </c>
      <c r="G3345" s="243">
        <v>524100</v>
      </c>
      <c r="H3345" s="243">
        <v>4782900</v>
      </c>
      <c r="I3345" s="184" t="e">
        <f>VLOOKUP(LEFT(C3345,6),#REF!,3,0)</f>
        <v>#REF!</v>
      </c>
    </row>
    <row r="3346" spans="1:9" ht="13.2" x14ac:dyDescent="0.25">
      <c r="A3346" s="176">
        <f t="shared" si="55"/>
        <v>4811529.1976667875</v>
      </c>
      <c r="B3346" s="243" t="s">
        <v>1184</v>
      </c>
      <c r="C3346" s="262" t="s">
        <v>261</v>
      </c>
      <c r="D3346" s="243" t="s">
        <v>1185</v>
      </c>
      <c r="E3346" s="243" t="s">
        <v>281</v>
      </c>
      <c r="F3346" s="243" t="s">
        <v>268</v>
      </c>
      <c r="G3346" s="243">
        <v>524100</v>
      </c>
      <c r="H3346" s="243">
        <v>4782900</v>
      </c>
      <c r="I3346" s="184" t="e">
        <f>VLOOKUP(LEFT(C3346,6),#REF!,3,0)</f>
        <v>#REF!</v>
      </c>
    </row>
    <row r="3347" spans="1:9" ht="13.2" x14ac:dyDescent="0.25">
      <c r="A3347" s="176">
        <f t="shared" si="55"/>
        <v>4811529.1976667875</v>
      </c>
      <c r="B3347" s="243" t="s">
        <v>1184</v>
      </c>
      <c r="C3347" s="262" t="s">
        <v>262</v>
      </c>
      <c r="D3347" s="243" t="s">
        <v>1185</v>
      </c>
      <c r="E3347" s="243" t="s">
        <v>281</v>
      </c>
      <c r="F3347" s="243" t="s">
        <v>268</v>
      </c>
      <c r="G3347" s="243">
        <v>524100</v>
      </c>
      <c r="H3347" s="243">
        <v>4782900</v>
      </c>
      <c r="I3347" s="184" t="e">
        <f>VLOOKUP(LEFT(C3347,6),#REF!,3,0)</f>
        <v>#REF!</v>
      </c>
    </row>
    <row r="3348" spans="1:9" ht="13.2" x14ac:dyDescent="0.25">
      <c r="A3348" s="176">
        <f t="shared" si="55"/>
        <v>4811529.1976667875</v>
      </c>
      <c r="B3348" s="243" t="s">
        <v>1184</v>
      </c>
      <c r="C3348" s="262" t="s">
        <v>264</v>
      </c>
      <c r="D3348" s="243" t="s">
        <v>1185</v>
      </c>
      <c r="E3348" s="243" t="s">
        <v>281</v>
      </c>
      <c r="F3348" s="243" t="s">
        <v>268</v>
      </c>
      <c r="G3348" s="243">
        <v>524100</v>
      </c>
      <c r="H3348" s="243">
        <v>4782900</v>
      </c>
      <c r="I3348" s="184" t="e">
        <f>VLOOKUP(LEFT(C3348,6),#REF!,3,0)</f>
        <v>#REF!</v>
      </c>
    </row>
    <row r="3349" spans="1:9" ht="13.2" x14ac:dyDescent="0.25">
      <c r="A3349" s="176">
        <f t="shared" si="55"/>
        <v>4811529.1976667875</v>
      </c>
      <c r="B3349" s="243" t="s">
        <v>1184</v>
      </c>
      <c r="C3349" s="262" t="s">
        <v>260</v>
      </c>
      <c r="D3349" s="243" t="s">
        <v>1185</v>
      </c>
      <c r="E3349" s="243" t="s">
        <v>281</v>
      </c>
      <c r="F3349" s="243" t="s">
        <v>268</v>
      </c>
      <c r="G3349" s="243">
        <v>524100</v>
      </c>
      <c r="H3349" s="243">
        <v>4782900</v>
      </c>
      <c r="I3349" s="184" t="e">
        <f>VLOOKUP(LEFT(C3349,6),#REF!,3,0)</f>
        <v>#REF!</v>
      </c>
    </row>
    <row r="3350" spans="1:9" ht="13.2" x14ac:dyDescent="0.25">
      <c r="A3350" s="176">
        <f t="shared" si="55"/>
        <v>4811529.1976667875</v>
      </c>
      <c r="B3350" s="243" t="s">
        <v>1184</v>
      </c>
      <c r="C3350" s="262" t="s">
        <v>229</v>
      </c>
      <c r="D3350" s="243" t="s">
        <v>1185</v>
      </c>
      <c r="E3350" s="243" t="s">
        <v>281</v>
      </c>
      <c r="F3350" s="243" t="s">
        <v>268</v>
      </c>
      <c r="G3350" s="243">
        <v>524100</v>
      </c>
      <c r="H3350" s="243">
        <v>4782900</v>
      </c>
      <c r="I3350" s="184" t="e">
        <f>VLOOKUP(LEFT(C3350,6),#REF!,3,0)</f>
        <v>#REF!</v>
      </c>
    </row>
    <row r="3351" spans="1:9" ht="13.2" x14ac:dyDescent="0.25">
      <c r="A3351" s="176">
        <f t="shared" si="55"/>
        <v>4811529.1976667875</v>
      </c>
      <c r="B3351" s="243" t="s">
        <v>1184</v>
      </c>
      <c r="C3351" s="247" t="s">
        <v>1156</v>
      </c>
      <c r="D3351" s="243" t="s">
        <v>1185</v>
      </c>
      <c r="E3351" s="243" t="s">
        <v>281</v>
      </c>
      <c r="F3351" s="243" t="s">
        <v>268</v>
      </c>
      <c r="G3351" s="243">
        <v>524100</v>
      </c>
      <c r="H3351" s="243">
        <v>4782900</v>
      </c>
      <c r="I3351" s="184" t="e">
        <f>VLOOKUP(LEFT(C3351,6),#REF!,3,0)</f>
        <v>#REF!</v>
      </c>
    </row>
    <row r="3352" spans="1:9" ht="13.2" x14ac:dyDescent="0.25">
      <c r="A3352" s="176">
        <f t="shared" si="55"/>
        <v>4811529.1976667875</v>
      </c>
      <c r="B3352" s="243" t="s">
        <v>1184</v>
      </c>
      <c r="C3352" s="247" t="s">
        <v>1157</v>
      </c>
      <c r="D3352" s="243" t="s">
        <v>1185</v>
      </c>
      <c r="E3352" s="243" t="s">
        <v>281</v>
      </c>
      <c r="F3352" s="243" t="s">
        <v>268</v>
      </c>
      <c r="G3352" s="243">
        <v>524100</v>
      </c>
      <c r="H3352" s="243">
        <v>4782900</v>
      </c>
      <c r="I3352" s="184" t="e">
        <f>VLOOKUP(LEFT(C3352,6),#REF!,3,0)</f>
        <v>#REF!</v>
      </c>
    </row>
    <row r="3353" spans="1:9" ht="13.2" x14ac:dyDescent="0.25">
      <c r="A3353" s="176">
        <f t="shared" si="55"/>
        <v>4811529.1976667875</v>
      </c>
      <c r="B3353" s="243" t="s">
        <v>1184</v>
      </c>
      <c r="C3353" s="247" t="s">
        <v>1158</v>
      </c>
      <c r="D3353" s="243" t="s">
        <v>1185</v>
      </c>
      <c r="E3353" s="243" t="s">
        <v>281</v>
      </c>
      <c r="F3353" s="243" t="s">
        <v>268</v>
      </c>
      <c r="G3353" s="243">
        <v>524100</v>
      </c>
      <c r="H3353" s="243">
        <v>4782900</v>
      </c>
      <c r="I3353" s="184" t="e">
        <f>VLOOKUP(LEFT(C3353,6),#REF!,3,0)</f>
        <v>#REF!</v>
      </c>
    </row>
    <row r="3354" spans="1:9" ht="13.2" x14ac:dyDescent="0.25">
      <c r="A3354" s="176">
        <f t="shared" si="55"/>
        <v>4811529.1976667875</v>
      </c>
      <c r="B3354" s="243" t="s">
        <v>1184</v>
      </c>
      <c r="C3354" s="247" t="s">
        <v>1159</v>
      </c>
      <c r="D3354" s="243" t="s">
        <v>1185</v>
      </c>
      <c r="E3354" s="243" t="s">
        <v>281</v>
      </c>
      <c r="F3354" s="243" t="s">
        <v>268</v>
      </c>
      <c r="G3354" s="243">
        <v>524100</v>
      </c>
      <c r="H3354" s="243">
        <v>4782900</v>
      </c>
      <c r="I3354" s="184" t="e">
        <f>VLOOKUP(LEFT(C3354,6),#REF!,3,0)</f>
        <v>#REF!</v>
      </c>
    </row>
    <row r="3355" spans="1:9" ht="13.2" x14ac:dyDescent="0.25">
      <c r="A3355" s="176">
        <f t="shared" si="55"/>
        <v>4811529.1976667875</v>
      </c>
      <c r="B3355" s="243" t="s">
        <v>1184</v>
      </c>
      <c r="C3355" s="247" t="s">
        <v>1160</v>
      </c>
      <c r="D3355" s="243" t="s">
        <v>1185</v>
      </c>
      <c r="E3355" s="243" t="s">
        <v>281</v>
      </c>
      <c r="F3355" s="243" t="s">
        <v>268</v>
      </c>
      <c r="G3355" s="243">
        <v>524100</v>
      </c>
      <c r="H3355" s="243">
        <v>4782900</v>
      </c>
      <c r="I3355" s="184" t="e">
        <f>VLOOKUP(LEFT(C3355,6),#REF!,3,0)</f>
        <v>#REF!</v>
      </c>
    </row>
    <row r="3356" spans="1:9" ht="13.2" x14ac:dyDescent="0.25">
      <c r="A3356" s="176">
        <f t="shared" si="55"/>
        <v>4811529.1976667875</v>
      </c>
      <c r="B3356" s="243" t="s">
        <v>1184</v>
      </c>
      <c r="C3356" s="247" t="s">
        <v>1161</v>
      </c>
      <c r="D3356" s="243" t="s">
        <v>1185</v>
      </c>
      <c r="E3356" s="243" t="s">
        <v>281</v>
      </c>
      <c r="F3356" s="243" t="s">
        <v>268</v>
      </c>
      <c r="G3356" s="243">
        <v>524100</v>
      </c>
      <c r="H3356" s="243">
        <v>4782900</v>
      </c>
      <c r="I3356" s="184" t="e">
        <f>VLOOKUP(LEFT(C3356,6),#REF!,3,0)</f>
        <v>#REF!</v>
      </c>
    </row>
    <row r="3357" spans="1:9" ht="13.2" x14ac:dyDescent="0.25">
      <c r="A3357" s="176">
        <f t="shared" si="55"/>
        <v>4811529.1976667875</v>
      </c>
      <c r="B3357" s="243" t="s">
        <v>1184</v>
      </c>
      <c r="C3357" s="247" t="s">
        <v>1162</v>
      </c>
      <c r="D3357" s="243" t="s">
        <v>1185</v>
      </c>
      <c r="E3357" s="243" t="s">
        <v>281</v>
      </c>
      <c r="F3357" s="243" t="s">
        <v>268</v>
      </c>
      <c r="G3357" s="243">
        <v>524100</v>
      </c>
      <c r="H3357" s="243">
        <v>4782900</v>
      </c>
      <c r="I3357" s="184" t="e">
        <f>VLOOKUP(LEFT(C3357,6),#REF!,3,0)</f>
        <v>#REF!</v>
      </c>
    </row>
    <row r="3358" spans="1:9" ht="13.2" x14ac:dyDescent="0.25">
      <c r="A3358" s="176">
        <f t="shared" si="55"/>
        <v>4811529.1976667875</v>
      </c>
      <c r="B3358" s="243" t="s">
        <v>1184</v>
      </c>
      <c r="C3358" s="247" t="s">
        <v>1163</v>
      </c>
      <c r="D3358" s="243" t="s">
        <v>1185</v>
      </c>
      <c r="E3358" s="243" t="s">
        <v>281</v>
      </c>
      <c r="F3358" s="243" t="s">
        <v>268</v>
      </c>
      <c r="G3358" s="243">
        <v>524100</v>
      </c>
      <c r="H3358" s="243">
        <v>4782900</v>
      </c>
      <c r="I3358" s="184" t="e">
        <f>VLOOKUP(LEFT(C3358,6),#REF!,3,0)</f>
        <v>#REF!</v>
      </c>
    </row>
    <row r="3359" spans="1:9" ht="13.2" x14ac:dyDescent="0.25">
      <c r="A3359" s="176">
        <f t="shared" si="55"/>
        <v>4811529.1976667875</v>
      </c>
      <c r="B3359" s="243" t="s">
        <v>1184</v>
      </c>
      <c r="C3359" s="247" t="s">
        <v>1164</v>
      </c>
      <c r="D3359" s="243" t="s">
        <v>1185</v>
      </c>
      <c r="E3359" s="243" t="s">
        <v>281</v>
      </c>
      <c r="F3359" s="243" t="s">
        <v>268</v>
      </c>
      <c r="G3359" s="243">
        <v>524100</v>
      </c>
      <c r="H3359" s="243">
        <v>4782900</v>
      </c>
      <c r="I3359" s="184" t="e">
        <f>VLOOKUP(LEFT(C3359,6),#REF!,3,0)</f>
        <v>#REF!</v>
      </c>
    </row>
    <row r="3360" spans="1:9" ht="13.2" x14ac:dyDescent="0.25">
      <c r="A3360" s="176">
        <f t="shared" si="55"/>
        <v>4811529.1976667875</v>
      </c>
      <c r="B3360" s="243" t="s">
        <v>1184</v>
      </c>
      <c r="C3360" s="248" t="s">
        <v>1165</v>
      </c>
      <c r="D3360" s="243" t="s">
        <v>1185</v>
      </c>
      <c r="E3360" s="243" t="s">
        <v>281</v>
      </c>
      <c r="F3360" s="243" t="s">
        <v>268</v>
      </c>
      <c r="G3360" s="243">
        <v>524100</v>
      </c>
      <c r="H3360" s="243">
        <v>4782900</v>
      </c>
      <c r="I3360" s="184" t="e">
        <f>VLOOKUP(LEFT(C3360,6),#REF!,3,0)</f>
        <v>#REF!</v>
      </c>
    </row>
    <row r="3361" spans="1:9" ht="13.2" x14ac:dyDescent="0.25">
      <c r="A3361" s="176">
        <f t="shared" si="55"/>
        <v>4811529.1976667875</v>
      </c>
      <c r="B3361" s="243" t="s">
        <v>1184</v>
      </c>
      <c r="C3361" s="243" t="s">
        <v>586</v>
      </c>
      <c r="D3361" s="243" t="s">
        <v>1185</v>
      </c>
      <c r="E3361" s="243" t="s">
        <v>281</v>
      </c>
      <c r="F3361" s="243" t="s">
        <v>268</v>
      </c>
      <c r="G3361" s="243">
        <v>524100</v>
      </c>
      <c r="H3361" s="243">
        <v>4782900</v>
      </c>
      <c r="I3361" s="184" t="e">
        <f>VLOOKUP(LEFT(C3361,6),#REF!,3,0)</f>
        <v>#REF!</v>
      </c>
    </row>
    <row r="3362" spans="1:9" ht="13.2" x14ac:dyDescent="0.25">
      <c r="A3362" s="176">
        <f t="shared" si="55"/>
        <v>4811529.1976667875</v>
      </c>
      <c r="B3362" s="243" t="s">
        <v>1184</v>
      </c>
      <c r="C3362" s="243" t="s">
        <v>495</v>
      </c>
      <c r="D3362" s="243" t="s">
        <v>1185</v>
      </c>
      <c r="E3362" s="243" t="s">
        <v>281</v>
      </c>
      <c r="F3362" s="243" t="s">
        <v>268</v>
      </c>
      <c r="G3362" s="243">
        <v>524100</v>
      </c>
      <c r="H3362" s="243">
        <v>4782900</v>
      </c>
      <c r="I3362" s="184" t="e">
        <f>VLOOKUP(LEFT(C3362,6),#REF!,3,0)</f>
        <v>#REF!</v>
      </c>
    </row>
    <row r="3363" spans="1:9" ht="13.2" x14ac:dyDescent="0.25">
      <c r="A3363" s="176">
        <f t="shared" si="55"/>
        <v>4811529.1976667875</v>
      </c>
      <c r="B3363" s="243" t="s">
        <v>1184</v>
      </c>
      <c r="C3363" s="243" t="s">
        <v>497</v>
      </c>
      <c r="D3363" s="243" t="s">
        <v>1185</v>
      </c>
      <c r="E3363" s="243" t="s">
        <v>281</v>
      </c>
      <c r="F3363" s="243" t="s">
        <v>268</v>
      </c>
      <c r="G3363" s="243">
        <v>524100</v>
      </c>
      <c r="H3363" s="243">
        <v>4782900</v>
      </c>
      <c r="I3363" s="184" t="e">
        <f>VLOOKUP(LEFT(C3363,6),#REF!,3,0)</f>
        <v>#REF!</v>
      </c>
    </row>
    <row r="3364" spans="1:9" ht="13.2" x14ac:dyDescent="0.25">
      <c r="A3364" s="176">
        <f t="shared" si="55"/>
        <v>4811529.1976667875</v>
      </c>
      <c r="B3364" s="243" t="s">
        <v>1184</v>
      </c>
      <c r="C3364" s="243" t="s">
        <v>499</v>
      </c>
      <c r="D3364" s="243" t="s">
        <v>1185</v>
      </c>
      <c r="E3364" s="243" t="s">
        <v>281</v>
      </c>
      <c r="F3364" s="243" t="s">
        <v>268</v>
      </c>
      <c r="G3364" s="243">
        <v>524100</v>
      </c>
      <c r="H3364" s="243">
        <v>4782900</v>
      </c>
      <c r="I3364" s="184" t="e">
        <f>VLOOKUP(LEFT(C3364,6),#REF!,3,0)</f>
        <v>#REF!</v>
      </c>
    </row>
    <row r="3365" spans="1:9" ht="13.2" x14ac:dyDescent="0.25">
      <c r="A3365" s="176">
        <f t="shared" si="55"/>
        <v>4811529.1976667875</v>
      </c>
      <c r="B3365" s="243" t="s">
        <v>1184</v>
      </c>
      <c r="C3365" s="243" t="s">
        <v>598</v>
      </c>
      <c r="D3365" s="243" t="s">
        <v>1185</v>
      </c>
      <c r="E3365" s="243" t="s">
        <v>281</v>
      </c>
      <c r="F3365" s="243" t="s">
        <v>268</v>
      </c>
      <c r="G3365" s="243">
        <v>524100</v>
      </c>
      <c r="H3365" s="243">
        <v>4782900</v>
      </c>
      <c r="I3365" s="184" t="e">
        <f>VLOOKUP(LEFT(C3365,6),#REF!,3,0)</f>
        <v>#REF!</v>
      </c>
    </row>
    <row r="3366" spans="1:9" ht="13.2" x14ac:dyDescent="0.25">
      <c r="A3366" s="176">
        <f t="shared" si="55"/>
        <v>4818802.0733891949</v>
      </c>
      <c r="B3366" s="243" t="s">
        <v>1176</v>
      </c>
      <c r="C3366" s="253" t="s">
        <v>263</v>
      </c>
      <c r="D3366" s="243" t="s">
        <v>1177</v>
      </c>
      <c r="E3366" s="243" t="s">
        <v>290</v>
      </c>
      <c r="F3366" s="243" t="s">
        <v>268</v>
      </c>
      <c r="G3366" s="243">
        <v>511670</v>
      </c>
      <c r="H3366" s="243">
        <v>4791560</v>
      </c>
      <c r="I3366" s="184" t="e">
        <f>VLOOKUP(LEFT(C3366,6),#REF!,3,0)</f>
        <v>#REF!</v>
      </c>
    </row>
    <row r="3367" spans="1:9" ht="13.2" x14ac:dyDescent="0.25">
      <c r="A3367" s="176">
        <f t="shared" si="55"/>
        <v>4818802.0733891949</v>
      </c>
      <c r="B3367" s="243" t="s">
        <v>1176</v>
      </c>
      <c r="C3367" s="253" t="s">
        <v>246</v>
      </c>
      <c r="D3367" s="243" t="s">
        <v>1177</v>
      </c>
      <c r="E3367" s="243" t="s">
        <v>290</v>
      </c>
      <c r="F3367" s="243" t="s">
        <v>268</v>
      </c>
      <c r="G3367" s="243">
        <v>511670</v>
      </c>
      <c r="H3367" s="243">
        <v>4791560</v>
      </c>
      <c r="I3367" s="184" t="e">
        <f>VLOOKUP(LEFT(C3367,6),#REF!,3,0)</f>
        <v>#REF!</v>
      </c>
    </row>
    <row r="3368" spans="1:9" ht="13.2" x14ac:dyDescent="0.25">
      <c r="A3368" s="176">
        <f t="shared" si="55"/>
        <v>4818802.0733891949</v>
      </c>
      <c r="B3368" s="243" t="s">
        <v>1176</v>
      </c>
      <c r="C3368" s="253" t="s">
        <v>271</v>
      </c>
      <c r="D3368" s="243" t="s">
        <v>1177</v>
      </c>
      <c r="E3368" s="243" t="s">
        <v>290</v>
      </c>
      <c r="F3368" s="243" t="s">
        <v>268</v>
      </c>
      <c r="G3368" s="243">
        <v>511670</v>
      </c>
      <c r="H3368" s="243">
        <v>4791560</v>
      </c>
      <c r="I3368" s="184" t="e">
        <f>VLOOKUP(LEFT(C3368,6),#REF!,3,0)</f>
        <v>#REF!</v>
      </c>
    </row>
    <row r="3369" spans="1:9" ht="13.2" x14ac:dyDescent="0.25">
      <c r="A3369" s="176">
        <f t="shared" si="55"/>
        <v>4818802.0733891949</v>
      </c>
      <c r="B3369" s="243" t="s">
        <v>1176</v>
      </c>
      <c r="C3369" s="253" t="s">
        <v>286</v>
      </c>
      <c r="D3369" s="243" t="s">
        <v>1177</v>
      </c>
      <c r="E3369" s="243" t="s">
        <v>290</v>
      </c>
      <c r="F3369" s="243" t="s">
        <v>268</v>
      </c>
      <c r="G3369" s="243">
        <v>511670</v>
      </c>
      <c r="H3369" s="243">
        <v>4791560</v>
      </c>
      <c r="I3369" s="184" t="e">
        <f>VLOOKUP(LEFT(C3369,6),#REF!,3,0)</f>
        <v>#REF!</v>
      </c>
    </row>
    <row r="3370" spans="1:9" ht="13.2" x14ac:dyDescent="0.25">
      <c r="A3370" s="176">
        <f t="shared" si="55"/>
        <v>4818802.0733891949</v>
      </c>
      <c r="B3370" s="243" t="s">
        <v>1176</v>
      </c>
      <c r="C3370" s="253" t="s">
        <v>243</v>
      </c>
      <c r="D3370" s="243" t="s">
        <v>1177</v>
      </c>
      <c r="E3370" s="243" t="s">
        <v>290</v>
      </c>
      <c r="F3370" s="243" t="s">
        <v>268</v>
      </c>
      <c r="G3370" s="243">
        <v>511670</v>
      </c>
      <c r="H3370" s="243">
        <v>4791560</v>
      </c>
      <c r="I3370" s="184" t="e">
        <f>VLOOKUP(LEFT(C3370,6),#REF!,3,0)</f>
        <v>#REF!</v>
      </c>
    </row>
    <row r="3371" spans="1:9" ht="13.2" x14ac:dyDescent="0.25">
      <c r="A3371" s="176">
        <f t="shared" si="55"/>
        <v>4818802.0733891949</v>
      </c>
      <c r="B3371" s="243" t="s">
        <v>1176</v>
      </c>
      <c r="C3371" s="253" t="s">
        <v>259</v>
      </c>
      <c r="D3371" s="243" t="s">
        <v>1177</v>
      </c>
      <c r="E3371" s="243" t="s">
        <v>290</v>
      </c>
      <c r="F3371" s="243" t="s">
        <v>268</v>
      </c>
      <c r="G3371" s="243">
        <v>511670</v>
      </c>
      <c r="H3371" s="243">
        <v>4791560</v>
      </c>
      <c r="I3371" s="184" t="e">
        <f>VLOOKUP(LEFT(C3371,6),#REF!,3,0)</f>
        <v>#REF!</v>
      </c>
    </row>
    <row r="3372" spans="1:9" ht="13.2" x14ac:dyDescent="0.25">
      <c r="A3372" s="176">
        <f t="shared" si="55"/>
        <v>4818802.0733891949</v>
      </c>
      <c r="B3372" s="243" t="s">
        <v>1176</v>
      </c>
      <c r="C3372" s="253" t="s">
        <v>251</v>
      </c>
      <c r="D3372" s="243" t="s">
        <v>1177</v>
      </c>
      <c r="E3372" s="243" t="s">
        <v>290</v>
      </c>
      <c r="F3372" s="243" t="s">
        <v>268</v>
      </c>
      <c r="G3372" s="243">
        <v>511670</v>
      </c>
      <c r="H3372" s="243">
        <v>4791560</v>
      </c>
      <c r="I3372" s="184" t="e">
        <f>VLOOKUP(LEFT(C3372,6),#REF!,3,0)</f>
        <v>#REF!</v>
      </c>
    </row>
    <row r="3373" spans="1:9" ht="13.2" x14ac:dyDescent="0.25">
      <c r="A3373" s="176">
        <f t="shared" si="55"/>
        <v>4818802.0733891949</v>
      </c>
      <c r="B3373" s="243" t="s">
        <v>1176</v>
      </c>
      <c r="C3373" s="253" t="s">
        <v>244</v>
      </c>
      <c r="D3373" s="243" t="s">
        <v>1177</v>
      </c>
      <c r="E3373" s="243" t="s">
        <v>290</v>
      </c>
      <c r="F3373" s="243" t="s">
        <v>268</v>
      </c>
      <c r="G3373" s="243">
        <v>511670</v>
      </c>
      <c r="H3373" s="243">
        <v>4791560</v>
      </c>
      <c r="I3373" s="184" t="e">
        <f>VLOOKUP(LEFT(C3373,6),#REF!,3,0)</f>
        <v>#REF!</v>
      </c>
    </row>
    <row r="3374" spans="1:9" ht="13.2" x14ac:dyDescent="0.25">
      <c r="A3374" s="176">
        <f t="shared" si="55"/>
        <v>4818802.0733891949</v>
      </c>
      <c r="B3374" s="243" t="s">
        <v>1176</v>
      </c>
      <c r="C3374" s="253" t="s">
        <v>248</v>
      </c>
      <c r="D3374" s="243" t="s">
        <v>1177</v>
      </c>
      <c r="E3374" s="243" t="s">
        <v>290</v>
      </c>
      <c r="F3374" s="243" t="s">
        <v>268</v>
      </c>
      <c r="G3374" s="243">
        <v>511670</v>
      </c>
      <c r="H3374" s="243">
        <v>4791560</v>
      </c>
      <c r="I3374" s="184" t="e">
        <f>VLOOKUP(LEFT(C3374,6),#REF!,3,0)</f>
        <v>#REF!</v>
      </c>
    </row>
    <row r="3375" spans="1:9" ht="13.2" x14ac:dyDescent="0.25">
      <c r="A3375" s="176">
        <f t="shared" si="55"/>
        <v>4818802.0733891949</v>
      </c>
      <c r="B3375" s="243" t="s">
        <v>1176</v>
      </c>
      <c r="C3375" s="253" t="s">
        <v>245</v>
      </c>
      <c r="D3375" s="243" t="s">
        <v>1177</v>
      </c>
      <c r="E3375" s="243" t="s">
        <v>290</v>
      </c>
      <c r="F3375" s="243" t="s">
        <v>268</v>
      </c>
      <c r="G3375" s="243">
        <v>511670</v>
      </c>
      <c r="H3375" s="243">
        <v>4791560</v>
      </c>
      <c r="I3375" s="184" t="e">
        <f>VLOOKUP(LEFT(C3375,6),#REF!,3,0)</f>
        <v>#REF!</v>
      </c>
    </row>
    <row r="3376" spans="1:9" ht="13.2" x14ac:dyDescent="0.25">
      <c r="A3376" s="176">
        <f t="shared" si="55"/>
        <v>4818802.0733891949</v>
      </c>
      <c r="B3376" s="243" t="s">
        <v>1176</v>
      </c>
      <c r="C3376" s="253" t="s">
        <v>287</v>
      </c>
      <c r="D3376" s="243" t="s">
        <v>1177</v>
      </c>
      <c r="E3376" s="243" t="s">
        <v>290</v>
      </c>
      <c r="F3376" s="243" t="s">
        <v>268</v>
      </c>
      <c r="G3376" s="243">
        <v>511670</v>
      </c>
      <c r="H3376" s="243">
        <v>4791560</v>
      </c>
      <c r="I3376" s="184" t="e">
        <f>VLOOKUP(LEFT(C3376,6),#REF!,3,0)</f>
        <v>#REF!</v>
      </c>
    </row>
    <row r="3377" spans="1:9" ht="13.2" x14ac:dyDescent="0.25">
      <c r="A3377" s="176">
        <f t="shared" si="55"/>
        <v>4818802.0733891949</v>
      </c>
      <c r="B3377" s="243" t="s">
        <v>1176</v>
      </c>
      <c r="C3377" s="253" t="s">
        <v>288</v>
      </c>
      <c r="D3377" s="243" t="s">
        <v>1177</v>
      </c>
      <c r="E3377" s="243" t="s">
        <v>290</v>
      </c>
      <c r="F3377" s="243" t="s">
        <v>268</v>
      </c>
      <c r="G3377" s="243">
        <v>511670</v>
      </c>
      <c r="H3377" s="243">
        <v>4791560</v>
      </c>
      <c r="I3377" s="184" t="e">
        <f>VLOOKUP(LEFT(C3377,6),#REF!,3,0)</f>
        <v>#REF!</v>
      </c>
    </row>
    <row r="3378" spans="1:9" ht="13.2" x14ac:dyDescent="0.25">
      <c r="A3378" s="176">
        <f t="shared" si="55"/>
        <v>4818802.0733891949</v>
      </c>
      <c r="B3378" s="243" t="s">
        <v>1176</v>
      </c>
      <c r="C3378" s="253" t="s">
        <v>289</v>
      </c>
      <c r="D3378" s="243" t="s">
        <v>1177</v>
      </c>
      <c r="E3378" s="243" t="s">
        <v>290</v>
      </c>
      <c r="F3378" s="243" t="s">
        <v>268</v>
      </c>
      <c r="G3378" s="243">
        <v>511670</v>
      </c>
      <c r="H3378" s="243">
        <v>4791560</v>
      </c>
      <c r="I3378" s="184" t="e">
        <f>VLOOKUP(LEFT(C3378,6),#REF!,3,0)</f>
        <v>#REF!</v>
      </c>
    </row>
    <row r="3379" spans="1:9" ht="13.2" x14ac:dyDescent="0.25">
      <c r="A3379" s="176">
        <f t="shared" si="55"/>
        <v>4818802.0733891949</v>
      </c>
      <c r="B3379" s="243" t="s">
        <v>1176</v>
      </c>
      <c r="C3379" s="253" t="s">
        <v>339</v>
      </c>
      <c r="D3379" s="243" t="s">
        <v>1177</v>
      </c>
      <c r="E3379" s="243" t="s">
        <v>290</v>
      </c>
      <c r="F3379" s="243" t="s">
        <v>268</v>
      </c>
      <c r="G3379" s="243">
        <v>511670</v>
      </c>
      <c r="H3379" s="243">
        <v>4791560</v>
      </c>
      <c r="I3379" s="184" t="e">
        <f>VLOOKUP(LEFT(C3379,6),#REF!,3,0)</f>
        <v>#REF!</v>
      </c>
    </row>
    <row r="3380" spans="1:9" ht="13.2" x14ac:dyDescent="0.25">
      <c r="A3380" s="176">
        <f t="shared" si="55"/>
        <v>4818802.0733891949</v>
      </c>
      <c r="B3380" s="243" t="s">
        <v>1176</v>
      </c>
      <c r="C3380" s="260" t="s">
        <v>252</v>
      </c>
      <c r="D3380" s="243" t="s">
        <v>1177</v>
      </c>
      <c r="E3380" s="243" t="s">
        <v>290</v>
      </c>
      <c r="F3380" s="243" t="s">
        <v>268</v>
      </c>
      <c r="G3380" s="243">
        <v>511670</v>
      </c>
      <c r="H3380" s="243">
        <v>4791560</v>
      </c>
      <c r="I3380" s="184" t="e">
        <f>VLOOKUP(LEFT(C3380,6),#REF!,3,0)</f>
        <v>#REF!</v>
      </c>
    </row>
    <row r="3381" spans="1:9" ht="13.2" x14ac:dyDescent="0.25">
      <c r="A3381" s="176">
        <f t="shared" si="55"/>
        <v>4818802.0733891949</v>
      </c>
      <c r="B3381" s="243" t="s">
        <v>1176</v>
      </c>
      <c r="C3381" s="260" t="s">
        <v>265</v>
      </c>
      <c r="D3381" s="243" t="s">
        <v>1177</v>
      </c>
      <c r="E3381" s="243" t="s">
        <v>290</v>
      </c>
      <c r="F3381" s="243" t="s">
        <v>268</v>
      </c>
      <c r="G3381" s="243">
        <v>511670</v>
      </c>
      <c r="H3381" s="243">
        <v>4791560</v>
      </c>
      <c r="I3381" s="184" t="e">
        <f>VLOOKUP(LEFT(C3381,6),#REF!,3,0)</f>
        <v>#REF!</v>
      </c>
    </row>
    <row r="3382" spans="1:9" ht="13.2" x14ac:dyDescent="0.25">
      <c r="A3382" s="176">
        <f t="shared" si="55"/>
        <v>4818802.0733891949</v>
      </c>
      <c r="B3382" s="243" t="s">
        <v>1176</v>
      </c>
      <c r="C3382" s="261" t="s">
        <v>772</v>
      </c>
      <c r="D3382" s="243" t="s">
        <v>1177</v>
      </c>
      <c r="E3382" s="243" t="s">
        <v>290</v>
      </c>
      <c r="F3382" s="243" t="s">
        <v>268</v>
      </c>
      <c r="G3382" s="243">
        <v>511670</v>
      </c>
      <c r="H3382" s="243">
        <v>4791560</v>
      </c>
      <c r="I3382" s="184" t="e">
        <f>VLOOKUP(LEFT(C3382,6),#REF!,3,0)</f>
        <v>#REF!</v>
      </c>
    </row>
    <row r="3383" spans="1:9" ht="13.2" x14ac:dyDescent="0.25">
      <c r="A3383" s="176">
        <f t="shared" si="55"/>
        <v>4818802.0733891949</v>
      </c>
      <c r="B3383" s="243" t="s">
        <v>1176</v>
      </c>
      <c r="C3383" s="262" t="s">
        <v>241</v>
      </c>
      <c r="D3383" s="243" t="s">
        <v>1177</v>
      </c>
      <c r="E3383" s="243" t="s">
        <v>290</v>
      </c>
      <c r="F3383" s="243" t="s">
        <v>268</v>
      </c>
      <c r="G3383" s="243">
        <v>511670</v>
      </c>
      <c r="H3383" s="243">
        <v>4791560</v>
      </c>
      <c r="I3383" s="184" t="e">
        <f>VLOOKUP(LEFT(C3383,6),#REF!,3,0)</f>
        <v>#REF!</v>
      </c>
    </row>
    <row r="3384" spans="1:9" ht="13.2" x14ac:dyDescent="0.25">
      <c r="A3384" s="176">
        <f t="shared" si="55"/>
        <v>4818802.0733891949</v>
      </c>
      <c r="B3384" s="243" t="s">
        <v>1176</v>
      </c>
      <c r="C3384" s="262" t="s">
        <v>242</v>
      </c>
      <c r="D3384" s="243" t="s">
        <v>1177</v>
      </c>
      <c r="E3384" s="243" t="s">
        <v>290</v>
      </c>
      <c r="F3384" s="243" t="s">
        <v>268</v>
      </c>
      <c r="G3384" s="243">
        <v>511670</v>
      </c>
      <c r="H3384" s="243">
        <v>4791560</v>
      </c>
      <c r="I3384" s="184" t="e">
        <f>VLOOKUP(LEFT(C3384,6),#REF!,3,0)</f>
        <v>#REF!</v>
      </c>
    </row>
    <row r="3385" spans="1:9" ht="13.2" x14ac:dyDescent="0.25">
      <c r="A3385" s="176">
        <f t="shared" si="55"/>
        <v>4818802.0733891949</v>
      </c>
      <c r="B3385" s="243" t="s">
        <v>1176</v>
      </c>
      <c r="C3385" s="262" t="s">
        <v>247</v>
      </c>
      <c r="D3385" s="243" t="s">
        <v>1177</v>
      </c>
      <c r="E3385" s="243" t="s">
        <v>290</v>
      </c>
      <c r="F3385" s="243" t="s">
        <v>268</v>
      </c>
      <c r="G3385" s="243">
        <v>511670</v>
      </c>
      <c r="H3385" s="243">
        <v>4791560</v>
      </c>
      <c r="I3385" s="184" t="e">
        <f>VLOOKUP(LEFT(C3385,6),#REF!,3,0)</f>
        <v>#REF!</v>
      </c>
    </row>
    <row r="3386" spans="1:9" ht="13.2" x14ac:dyDescent="0.25">
      <c r="A3386" s="176">
        <f t="shared" si="55"/>
        <v>4818802.0733891949</v>
      </c>
      <c r="B3386" s="243" t="s">
        <v>1176</v>
      </c>
      <c r="C3386" s="262" t="s">
        <v>249</v>
      </c>
      <c r="D3386" s="243" t="s">
        <v>1177</v>
      </c>
      <c r="E3386" s="243" t="s">
        <v>290</v>
      </c>
      <c r="F3386" s="243" t="s">
        <v>268</v>
      </c>
      <c r="G3386" s="243">
        <v>511670</v>
      </c>
      <c r="H3386" s="243">
        <v>4791560</v>
      </c>
      <c r="I3386" s="184" t="e">
        <f>VLOOKUP(LEFT(C3386,6),#REF!,3,0)</f>
        <v>#REF!</v>
      </c>
    </row>
    <row r="3387" spans="1:9" ht="13.2" x14ac:dyDescent="0.25">
      <c r="A3387" s="176">
        <f t="shared" si="55"/>
        <v>4818802.0733891949</v>
      </c>
      <c r="B3387" s="243" t="s">
        <v>1176</v>
      </c>
      <c r="C3387" s="262" t="s">
        <v>250</v>
      </c>
      <c r="D3387" s="243" t="s">
        <v>1177</v>
      </c>
      <c r="E3387" s="243" t="s">
        <v>290</v>
      </c>
      <c r="F3387" s="243" t="s">
        <v>268</v>
      </c>
      <c r="G3387" s="243">
        <v>511670</v>
      </c>
      <c r="H3387" s="243">
        <v>4791560</v>
      </c>
      <c r="I3387" s="184" t="e">
        <f>VLOOKUP(LEFT(C3387,6),#REF!,3,0)</f>
        <v>#REF!</v>
      </c>
    </row>
    <row r="3388" spans="1:9" ht="13.2" x14ac:dyDescent="0.25">
      <c r="A3388" s="176">
        <f t="shared" si="55"/>
        <v>4818802.0733891949</v>
      </c>
      <c r="B3388" s="243" t="s">
        <v>1176</v>
      </c>
      <c r="C3388" s="262" t="s">
        <v>253</v>
      </c>
      <c r="D3388" s="243" t="s">
        <v>1177</v>
      </c>
      <c r="E3388" s="243" t="s">
        <v>290</v>
      </c>
      <c r="F3388" s="243" t="s">
        <v>268</v>
      </c>
      <c r="G3388" s="243">
        <v>511670</v>
      </c>
      <c r="H3388" s="243">
        <v>4791560</v>
      </c>
      <c r="I3388" s="184" t="e">
        <f>VLOOKUP(LEFT(C3388,6),#REF!,3,0)</f>
        <v>#REF!</v>
      </c>
    </row>
    <row r="3389" spans="1:9" ht="13.2" x14ac:dyDescent="0.25">
      <c r="A3389" s="176">
        <f t="shared" si="55"/>
        <v>4818802.0733891949</v>
      </c>
      <c r="B3389" s="243" t="s">
        <v>1176</v>
      </c>
      <c r="C3389" s="262" t="s">
        <v>254</v>
      </c>
      <c r="D3389" s="243" t="s">
        <v>1177</v>
      </c>
      <c r="E3389" s="243" t="s">
        <v>290</v>
      </c>
      <c r="F3389" s="243" t="s">
        <v>268</v>
      </c>
      <c r="G3389" s="243">
        <v>511670</v>
      </c>
      <c r="H3389" s="243">
        <v>4791560</v>
      </c>
      <c r="I3389" s="184" t="e">
        <f>VLOOKUP(LEFT(C3389,6),#REF!,3,0)</f>
        <v>#REF!</v>
      </c>
    </row>
    <row r="3390" spans="1:9" ht="13.2" x14ac:dyDescent="0.25">
      <c r="A3390" s="176">
        <f t="shared" si="55"/>
        <v>4818802.0733891949</v>
      </c>
      <c r="B3390" s="243" t="s">
        <v>1176</v>
      </c>
      <c r="C3390" s="262" t="s">
        <v>255</v>
      </c>
      <c r="D3390" s="243" t="s">
        <v>1177</v>
      </c>
      <c r="E3390" s="243" t="s">
        <v>290</v>
      </c>
      <c r="F3390" s="243" t="s">
        <v>268</v>
      </c>
      <c r="G3390" s="243">
        <v>511670</v>
      </c>
      <c r="H3390" s="243">
        <v>4791560</v>
      </c>
      <c r="I3390" s="184" t="e">
        <f>VLOOKUP(LEFT(C3390,6),#REF!,3,0)</f>
        <v>#REF!</v>
      </c>
    </row>
    <row r="3391" spans="1:9" ht="13.2" x14ac:dyDescent="0.25">
      <c r="A3391" s="176">
        <f t="shared" si="55"/>
        <v>4818802.0733891949</v>
      </c>
      <c r="B3391" s="243" t="s">
        <v>1176</v>
      </c>
      <c r="C3391" s="262" t="s">
        <v>256</v>
      </c>
      <c r="D3391" s="243" t="s">
        <v>1177</v>
      </c>
      <c r="E3391" s="243" t="s">
        <v>290</v>
      </c>
      <c r="F3391" s="243" t="s">
        <v>268</v>
      </c>
      <c r="G3391" s="243">
        <v>511670</v>
      </c>
      <c r="H3391" s="243">
        <v>4791560</v>
      </c>
      <c r="I3391" s="184" t="e">
        <f>VLOOKUP(LEFT(C3391,6),#REF!,3,0)</f>
        <v>#REF!</v>
      </c>
    </row>
    <row r="3392" spans="1:9" ht="13.2" x14ac:dyDescent="0.25">
      <c r="A3392" s="176">
        <f t="shared" ref="A3392:A3455" si="56">SQRT((G3392-G$2)^2+(H3392-H$2)^2)</f>
        <v>4818802.0733891949</v>
      </c>
      <c r="B3392" s="243" t="s">
        <v>1176</v>
      </c>
      <c r="C3392" s="262" t="s">
        <v>257</v>
      </c>
      <c r="D3392" s="243" t="s">
        <v>1177</v>
      </c>
      <c r="E3392" s="243" t="s">
        <v>290</v>
      </c>
      <c r="F3392" s="243" t="s">
        <v>268</v>
      </c>
      <c r="G3392" s="243">
        <v>511670</v>
      </c>
      <c r="H3392" s="243">
        <v>4791560</v>
      </c>
      <c r="I3392" s="184" t="e">
        <f>VLOOKUP(LEFT(C3392,6),#REF!,3,0)</f>
        <v>#REF!</v>
      </c>
    </row>
    <row r="3393" spans="1:9" ht="13.2" x14ac:dyDescent="0.25">
      <c r="A3393" s="176">
        <f t="shared" si="56"/>
        <v>4818802.0733891949</v>
      </c>
      <c r="B3393" s="243" t="s">
        <v>1176</v>
      </c>
      <c r="C3393" s="262" t="s">
        <v>258</v>
      </c>
      <c r="D3393" s="243" t="s">
        <v>1177</v>
      </c>
      <c r="E3393" s="243" t="s">
        <v>290</v>
      </c>
      <c r="F3393" s="243" t="s">
        <v>268</v>
      </c>
      <c r="G3393" s="243">
        <v>511670</v>
      </c>
      <c r="H3393" s="243">
        <v>4791560</v>
      </c>
      <c r="I3393" s="184" t="e">
        <f>VLOOKUP(LEFT(C3393,6),#REF!,3,0)</f>
        <v>#REF!</v>
      </c>
    </row>
    <row r="3394" spans="1:9" ht="13.2" x14ac:dyDescent="0.25">
      <c r="A3394" s="176">
        <f t="shared" si="56"/>
        <v>4818802.0733891949</v>
      </c>
      <c r="B3394" s="243" t="s">
        <v>1176</v>
      </c>
      <c r="C3394" s="262" t="s">
        <v>261</v>
      </c>
      <c r="D3394" s="243" t="s">
        <v>1177</v>
      </c>
      <c r="E3394" s="243" t="s">
        <v>290</v>
      </c>
      <c r="F3394" s="243" t="s">
        <v>268</v>
      </c>
      <c r="G3394" s="243">
        <v>511670</v>
      </c>
      <c r="H3394" s="243">
        <v>4791560</v>
      </c>
      <c r="I3394" s="184" t="e">
        <f>VLOOKUP(LEFT(C3394,6),#REF!,3,0)</f>
        <v>#REF!</v>
      </c>
    </row>
    <row r="3395" spans="1:9" ht="13.2" x14ac:dyDescent="0.25">
      <c r="A3395" s="176">
        <f t="shared" si="56"/>
        <v>4818802.0733891949</v>
      </c>
      <c r="B3395" s="243" t="s">
        <v>1176</v>
      </c>
      <c r="C3395" s="262" t="s">
        <v>262</v>
      </c>
      <c r="D3395" s="243" t="s">
        <v>1177</v>
      </c>
      <c r="E3395" s="243" t="s">
        <v>290</v>
      </c>
      <c r="F3395" s="243" t="s">
        <v>268</v>
      </c>
      <c r="G3395" s="243">
        <v>511670</v>
      </c>
      <c r="H3395" s="243">
        <v>4791560</v>
      </c>
      <c r="I3395" s="184" t="e">
        <f>VLOOKUP(LEFT(C3395,6),#REF!,3,0)</f>
        <v>#REF!</v>
      </c>
    </row>
    <row r="3396" spans="1:9" ht="13.2" x14ac:dyDescent="0.25">
      <c r="A3396" s="176">
        <f t="shared" si="56"/>
        <v>4818802.0733891949</v>
      </c>
      <c r="B3396" s="243" t="s">
        <v>1176</v>
      </c>
      <c r="C3396" s="262" t="s">
        <v>264</v>
      </c>
      <c r="D3396" s="243" t="s">
        <v>1177</v>
      </c>
      <c r="E3396" s="243" t="s">
        <v>290</v>
      </c>
      <c r="F3396" s="243" t="s">
        <v>268</v>
      </c>
      <c r="G3396" s="243">
        <v>511670</v>
      </c>
      <c r="H3396" s="243">
        <v>4791560</v>
      </c>
      <c r="I3396" s="184" t="e">
        <f>VLOOKUP(LEFT(C3396,6),#REF!,3,0)</f>
        <v>#REF!</v>
      </c>
    </row>
    <row r="3397" spans="1:9" ht="13.2" x14ac:dyDescent="0.25">
      <c r="A3397" s="176">
        <f t="shared" si="56"/>
        <v>4818802.0733891949</v>
      </c>
      <c r="B3397" s="243" t="s">
        <v>1176</v>
      </c>
      <c r="C3397" s="262" t="s">
        <v>260</v>
      </c>
      <c r="D3397" s="243" t="s">
        <v>1177</v>
      </c>
      <c r="E3397" s="243" t="s">
        <v>290</v>
      </c>
      <c r="F3397" s="243" t="s">
        <v>268</v>
      </c>
      <c r="G3397" s="243">
        <v>511670</v>
      </c>
      <c r="H3397" s="243">
        <v>4791560</v>
      </c>
      <c r="I3397" s="184" t="e">
        <f>VLOOKUP(LEFT(C3397,6),#REF!,3,0)</f>
        <v>#REF!</v>
      </c>
    </row>
    <row r="3398" spans="1:9" ht="13.2" x14ac:dyDescent="0.25">
      <c r="A3398" s="176">
        <f t="shared" si="56"/>
        <v>4818802.0733891949</v>
      </c>
      <c r="B3398" s="243" t="s">
        <v>1176</v>
      </c>
      <c r="C3398" s="262" t="s">
        <v>229</v>
      </c>
      <c r="D3398" s="243" t="s">
        <v>1177</v>
      </c>
      <c r="E3398" s="243" t="s">
        <v>290</v>
      </c>
      <c r="F3398" s="243" t="s">
        <v>268</v>
      </c>
      <c r="G3398" s="243">
        <v>511670</v>
      </c>
      <c r="H3398" s="243">
        <v>4791560</v>
      </c>
      <c r="I3398" s="184" t="e">
        <f>VLOOKUP(LEFT(C3398,6),#REF!,3,0)</f>
        <v>#REF!</v>
      </c>
    </row>
    <row r="3399" spans="1:9" ht="13.2" x14ac:dyDescent="0.25">
      <c r="A3399" s="176">
        <f t="shared" si="56"/>
        <v>4818802.0733891949</v>
      </c>
      <c r="B3399" s="243" t="s">
        <v>1176</v>
      </c>
      <c r="C3399" s="247" t="s">
        <v>1156</v>
      </c>
      <c r="D3399" s="243" t="s">
        <v>1177</v>
      </c>
      <c r="E3399" s="243" t="s">
        <v>290</v>
      </c>
      <c r="F3399" s="243" t="s">
        <v>268</v>
      </c>
      <c r="G3399" s="243">
        <v>511670</v>
      </c>
      <c r="H3399" s="243">
        <v>4791560</v>
      </c>
      <c r="I3399" s="184" t="e">
        <f>VLOOKUP(LEFT(C3399,6),#REF!,3,0)</f>
        <v>#REF!</v>
      </c>
    </row>
    <row r="3400" spans="1:9" ht="13.2" x14ac:dyDescent="0.25">
      <c r="A3400" s="176">
        <f t="shared" si="56"/>
        <v>4818802.0733891949</v>
      </c>
      <c r="B3400" s="243" t="s">
        <v>1176</v>
      </c>
      <c r="C3400" s="247" t="s">
        <v>1157</v>
      </c>
      <c r="D3400" s="243" t="s">
        <v>1177</v>
      </c>
      <c r="E3400" s="243" t="s">
        <v>290</v>
      </c>
      <c r="F3400" s="243" t="s">
        <v>268</v>
      </c>
      <c r="G3400" s="243">
        <v>511670</v>
      </c>
      <c r="H3400" s="243">
        <v>4791560</v>
      </c>
      <c r="I3400" s="184" t="e">
        <f>VLOOKUP(LEFT(C3400,6),#REF!,3,0)</f>
        <v>#REF!</v>
      </c>
    </row>
    <row r="3401" spans="1:9" ht="13.2" x14ac:dyDescent="0.25">
      <c r="A3401" s="176">
        <f t="shared" si="56"/>
        <v>4818802.0733891949</v>
      </c>
      <c r="B3401" s="243" t="s">
        <v>1176</v>
      </c>
      <c r="C3401" s="247" t="s">
        <v>1158</v>
      </c>
      <c r="D3401" s="243" t="s">
        <v>1177</v>
      </c>
      <c r="E3401" s="243" t="s">
        <v>290</v>
      </c>
      <c r="F3401" s="243" t="s">
        <v>268</v>
      </c>
      <c r="G3401" s="243">
        <v>511670</v>
      </c>
      <c r="H3401" s="243">
        <v>4791560</v>
      </c>
      <c r="I3401" s="184" t="e">
        <f>VLOOKUP(LEFT(C3401,6),#REF!,3,0)</f>
        <v>#REF!</v>
      </c>
    </row>
    <row r="3402" spans="1:9" ht="13.2" x14ac:dyDescent="0.25">
      <c r="A3402" s="176">
        <f t="shared" si="56"/>
        <v>4818802.0733891949</v>
      </c>
      <c r="B3402" s="243" t="s">
        <v>1176</v>
      </c>
      <c r="C3402" s="247" t="s">
        <v>1159</v>
      </c>
      <c r="D3402" s="243" t="s">
        <v>1177</v>
      </c>
      <c r="E3402" s="243" t="s">
        <v>290</v>
      </c>
      <c r="F3402" s="243" t="s">
        <v>268</v>
      </c>
      <c r="G3402" s="243">
        <v>511670</v>
      </c>
      <c r="H3402" s="243">
        <v>4791560</v>
      </c>
      <c r="I3402" s="184" t="e">
        <f>VLOOKUP(LEFT(C3402,6),#REF!,3,0)</f>
        <v>#REF!</v>
      </c>
    </row>
    <row r="3403" spans="1:9" ht="13.2" x14ac:dyDescent="0.25">
      <c r="A3403" s="176">
        <f t="shared" si="56"/>
        <v>4818802.0733891949</v>
      </c>
      <c r="B3403" s="243" t="s">
        <v>1176</v>
      </c>
      <c r="C3403" s="247" t="s">
        <v>1160</v>
      </c>
      <c r="D3403" s="243" t="s">
        <v>1177</v>
      </c>
      <c r="E3403" s="243" t="s">
        <v>290</v>
      </c>
      <c r="F3403" s="243" t="s">
        <v>268</v>
      </c>
      <c r="G3403" s="243">
        <v>511670</v>
      </c>
      <c r="H3403" s="243">
        <v>4791560</v>
      </c>
      <c r="I3403" s="184" t="e">
        <f>VLOOKUP(LEFT(C3403,6),#REF!,3,0)</f>
        <v>#REF!</v>
      </c>
    </row>
    <row r="3404" spans="1:9" ht="13.2" x14ac:dyDescent="0.25">
      <c r="A3404" s="176">
        <f t="shared" si="56"/>
        <v>4818802.0733891949</v>
      </c>
      <c r="B3404" s="243" t="s">
        <v>1176</v>
      </c>
      <c r="C3404" s="247" t="s">
        <v>1161</v>
      </c>
      <c r="D3404" s="243" t="s">
        <v>1177</v>
      </c>
      <c r="E3404" s="243" t="s">
        <v>290</v>
      </c>
      <c r="F3404" s="243" t="s">
        <v>268</v>
      </c>
      <c r="G3404" s="243">
        <v>511670</v>
      </c>
      <c r="H3404" s="243">
        <v>4791560</v>
      </c>
      <c r="I3404" s="184" t="e">
        <f>VLOOKUP(LEFT(C3404,6),#REF!,3,0)</f>
        <v>#REF!</v>
      </c>
    </row>
    <row r="3405" spans="1:9" ht="13.2" x14ac:dyDescent="0.25">
      <c r="A3405" s="176">
        <f t="shared" si="56"/>
        <v>4818802.0733891949</v>
      </c>
      <c r="B3405" s="243" t="s">
        <v>1176</v>
      </c>
      <c r="C3405" s="247" t="s">
        <v>1162</v>
      </c>
      <c r="D3405" s="243" t="s">
        <v>1177</v>
      </c>
      <c r="E3405" s="243" t="s">
        <v>290</v>
      </c>
      <c r="F3405" s="243" t="s">
        <v>268</v>
      </c>
      <c r="G3405" s="243">
        <v>511670</v>
      </c>
      <c r="H3405" s="243">
        <v>4791560</v>
      </c>
      <c r="I3405" s="184" t="e">
        <f>VLOOKUP(LEFT(C3405,6),#REF!,3,0)</f>
        <v>#REF!</v>
      </c>
    </row>
    <row r="3406" spans="1:9" ht="13.2" x14ac:dyDescent="0.25">
      <c r="A3406" s="176">
        <f t="shared" si="56"/>
        <v>4818802.0733891949</v>
      </c>
      <c r="B3406" s="243" t="s">
        <v>1176</v>
      </c>
      <c r="C3406" s="247" t="s">
        <v>1163</v>
      </c>
      <c r="D3406" s="243" t="s">
        <v>1177</v>
      </c>
      <c r="E3406" s="243" t="s">
        <v>290</v>
      </c>
      <c r="F3406" s="243" t="s">
        <v>268</v>
      </c>
      <c r="G3406" s="243">
        <v>511670</v>
      </c>
      <c r="H3406" s="243">
        <v>4791560</v>
      </c>
      <c r="I3406" s="184" t="e">
        <f>VLOOKUP(LEFT(C3406,6),#REF!,3,0)</f>
        <v>#REF!</v>
      </c>
    </row>
    <row r="3407" spans="1:9" ht="13.2" x14ac:dyDescent="0.25">
      <c r="A3407" s="176">
        <f t="shared" si="56"/>
        <v>4818802.0733891949</v>
      </c>
      <c r="B3407" s="243" t="s">
        <v>1176</v>
      </c>
      <c r="C3407" s="247" t="s">
        <v>1164</v>
      </c>
      <c r="D3407" s="243" t="s">
        <v>1177</v>
      </c>
      <c r="E3407" s="243" t="s">
        <v>290</v>
      </c>
      <c r="F3407" s="243" t="s">
        <v>268</v>
      </c>
      <c r="G3407" s="243">
        <v>511670</v>
      </c>
      <c r="H3407" s="243">
        <v>4791560</v>
      </c>
      <c r="I3407" s="184" t="e">
        <f>VLOOKUP(LEFT(C3407,6),#REF!,3,0)</f>
        <v>#REF!</v>
      </c>
    </row>
    <row r="3408" spans="1:9" ht="13.2" x14ac:dyDescent="0.25">
      <c r="A3408" s="176">
        <f t="shared" si="56"/>
        <v>4818802.0733891949</v>
      </c>
      <c r="B3408" s="243" t="s">
        <v>1176</v>
      </c>
      <c r="C3408" s="248" t="s">
        <v>1165</v>
      </c>
      <c r="D3408" s="243" t="s">
        <v>1177</v>
      </c>
      <c r="E3408" s="243" t="s">
        <v>290</v>
      </c>
      <c r="F3408" s="243" t="s">
        <v>268</v>
      </c>
      <c r="G3408" s="243">
        <v>511670</v>
      </c>
      <c r="H3408" s="243">
        <v>4791560</v>
      </c>
      <c r="I3408" s="184" t="e">
        <f>VLOOKUP(LEFT(C3408,6),#REF!,3,0)</f>
        <v>#REF!</v>
      </c>
    </row>
    <row r="3409" spans="1:9" ht="13.2" x14ac:dyDescent="0.25">
      <c r="A3409" s="176">
        <f t="shared" si="56"/>
        <v>4818802.0733891949</v>
      </c>
      <c r="B3409" s="243" t="s">
        <v>1176</v>
      </c>
      <c r="C3409" s="243" t="s">
        <v>586</v>
      </c>
      <c r="D3409" s="243" t="s">
        <v>1177</v>
      </c>
      <c r="E3409" s="243" t="s">
        <v>290</v>
      </c>
      <c r="F3409" s="243" t="s">
        <v>268</v>
      </c>
      <c r="G3409" s="243">
        <v>511670</v>
      </c>
      <c r="H3409" s="243">
        <v>4791560</v>
      </c>
      <c r="I3409" s="184" t="e">
        <f>VLOOKUP(LEFT(C3409,6),#REF!,3,0)</f>
        <v>#REF!</v>
      </c>
    </row>
    <row r="3410" spans="1:9" ht="13.2" x14ac:dyDescent="0.25">
      <c r="A3410" s="176">
        <f t="shared" si="56"/>
        <v>4818802.0733891949</v>
      </c>
      <c r="B3410" s="243" t="s">
        <v>1176</v>
      </c>
      <c r="C3410" s="243" t="s">
        <v>495</v>
      </c>
      <c r="D3410" s="243" t="s">
        <v>1177</v>
      </c>
      <c r="E3410" s="243" t="s">
        <v>290</v>
      </c>
      <c r="F3410" s="243" t="s">
        <v>268</v>
      </c>
      <c r="G3410" s="243">
        <v>511670</v>
      </c>
      <c r="H3410" s="243">
        <v>4791560</v>
      </c>
      <c r="I3410" s="184" t="e">
        <f>VLOOKUP(LEFT(C3410,6),#REF!,3,0)</f>
        <v>#REF!</v>
      </c>
    </row>
    <row r="3411" spans="1:9" ht="13.2" x14ac:dyDescent="0.25">
      <c r="A3411" s="176">
        <f t="shared" si="56"/>
        <v>4818802.0733891949</v>
      </c>
      <c r="B3411" s="243" t="s">
        <v>1176</v>
      </c>
      <c r="C3411" s="243" t="s">
        <v>497</v>
      </c>
      <c r="D3411" s="243" t="s">
        <v>1177</v>
      </c>
      <c r="E3411" s="243" t="s">
        <v>290</v>
      </c>
      <c r="F3411" s="243" t="s">
        <v>268</v>
      </c>
      <c r="G3411" s="243">
        <v>511670</v>
      </c>
      <c r="H3411" s="243">
        <v>4791560</v>
      </c>
      <c r="I3411" s="184" t="e">
        <f>VLOOKUP(LEFT(C3411,6),#REF!,3,0)</f>
        <v>#REF!</v>
      </c>
    </row>
    <row r="3412" spans="1:9" ht="13.2" x14ac:dyDescent="0.25">
      <c r="A3412" s="176">
        <f t="shared" si="56"/>
        <v>4818802.0733891949</v>
      </c>
      <c r="B3412" s="243" t="s">
        <v>1176</v>
      </c>
      <c r="C3412" s="243" t="s">
        <v>499</v>
      </c>
      <c r="D3412" s="243" t="s">
        <v>1177</v>
      </c>
      <c r="E3412" s="243" t="s">
        <v>290</v>
      </c>
      <c r="F3412" s="243" t="s">
        <v>268</v>
      </c>
      <c r="G3412" s="243">
        <v>511670</v>
      </c>
      <c r="H3412" s="243">
        <v>4791560</v>
      </c>
      <c r="I3412" s="184" t="e">
        <f>VLOOKUP(LEFT(C3412,6),#REF!,3,0)</f>
        <v>#REF!</v>
      </c>
    </row>
    <row r="3413" spans="1:9" ht="13.2" x14ac:dyDescent="0.25">
      <c r="A3413" s="176">
        <f t="shared" si="56"/>
        <v>4818802.0733891949</v>
      </c>
      <c r="B3413" s="243" t="s">
        <v>1176</v>
      </c>
      <c r="C3413" s="243" t="s">
        <v>598</v>
      </c>
      <c r="D3413" s="243" t="s">
        <v>1177</v>
      </c>
      <c r="E3413" s="243" t="s">
        <v>290</v>
      </c>
      <c r="F3413" s="243" t="s">
        <v>268</v>
      </c>
      <c r="G3413" s="243">
        <v>511670</v>
      </c>
      <c r="H3413" s="243">
        <v>4791560</v>
      </c>
      <c r="I3413" s="184" t="e">
        <f>VLOOKUP(LEFT(C3413,6),#REF!,3,0)</f>
        <v>#REF!</v>
      </c>
    </row>
    <row r="3414" spans="1:9" ht="13.2" x14ac:dyDescent="0.25">
      <c r="A3414" s="176">
        <f t="shared" si="56"/>
        <v>4814182.9716993514</v>
      </c>
      <c r="B3414" s="252" t="s">
        <v>1065</v>
      </c>
      <c r="C3414" s="253" t="s">
        <v>263</v>
      </c>
      <c r="D3414" s="252"/>
      <c r="E3414" s="252" t="s">
        <v>730</v>
      </c>
      <c r="F3414" s="252" t="s">
        <v>268</v>
      </c>
      <c r="G3414" s="186">
        <v>517850</v>
      </c>
      <c r="H3414" s="186">
        <v>4786250</v>
      </c>
      <c r="I3414" s="184" t="e">
        <f>VLOOKUP(LEFT(C3414,6),#REF!,3,0)</f>
        <v>#REF!</v>
      </c>
    </row>
    <row r="3415" spans="1:9" ht="13.2" x14ac:dyDescent="0.25">
      <c r="A3415" s="176">
        <f t="shared" si="56"/>
        <v>4814182.9716993514</v>
      </c>
      <c r="B3415" s="252" t="s">
        <v>1065</v>
      </c>
      <c r="C3415" s="253" t="s">
        <v>246</v>
      </c>
      <c r="D3415" s="252"/>
      <c r="E3415" s="252" t="s">
        <v>730</v>
      </c>
      <c r="F3415" s="252" t="s">
        <v>268</v>
      </c>
      <c r="G3415" s="186">
        <v>517850</v>
      </c>
      <c r="H3415" s="186">
        <v>4786250</v>
      </c>
      <c r="I3415" s="184" t="e">
        <f>VLOOKUP(LEFT(C3415,6),#REF!,3,0)</f>
        <v>#REF!</v>
      </c>
    </row>
    <row r="3416" spans="1:9" ht="13.2" x14ac:dyDescent="0.25">
      <c r="A3416" s="176">
        <f t="shared" si="56"/>
        <v>4814182.9716993514</v>
      </c>
      <c r="B3416" s="252" t="s">
        <v>1065</v>
      </c>
      <c r="C3416" s="253" t="s">
        <v>271</v>
      </c>
      <c r="D3416" s="252"/>
      <c r="E3416" s="252" t="s">
        <v>730</v>
      </c>
      <c r="F3416" s="252" t="s">
        <v>268</v>
      </c>
      <c r="G3416" s="186">
        <v>517850</v>
      </c>
      <c r="H3416" s="186">
        <v>4786250</v>
      </c>
      <c r="I3416" s="184" t="e">
        <f>VLOOKUP(LEFT(C3416,6),#REF!,3,0)</f>
        <v>#REF!</v>
      </c>
    </row>
    <row r="3417" spans="1:9" ht="13.2" x14ac:dyDescent="0.25">
      <c r="A3417" s="176">
        <f t="shared" si="56"/>
        <v>4814182.9716993514</v>
      </c>
      <c r="B3417" s="252" t="s">
        <v>1065</v>
      </c>
      <c r="C3417" s="253" t="s">
        <v>286</v>
      </c>
      <c r="D3417" s="252"/>
      <c r="E3417" s="252" t="s">
        <v>730</v>
      </c>
      <c r="F3417" s="252" t="s">
        <v>268</v>
      </c>
      <c r="G3417" s="186">
        <v>517850</v>
      </c>
      <c r="H3417" s="186">
        <v>4786250</v>
      </c>
      <c r="I3417" s="184" t="e">
        <f>VLOOKUP(LEFT(C3417,6),#REF!,3,0)</f>
        <v>#REF!</v>
      </c>
    </row>
    <row r="3418" spans="1:9" ht="13.2" x14ac:dyDescent="0.25">
      <c r="A3418" s="176">
        <f t="shared" si="56"/>
        <v>4814182.9716993514</v>
      </c>
      <c r="B3418" s="252" t="s">
        <v>1065</v>
      </c>
      <c r="C3418" s="253" t="s">
        <v>243</v>
      </c>
      <c r="D3418" s="252"/>
      <c r="E3418" s="252" t="s">
        <v>730</v>
      </c>
      <c r="F3418" s="252" t="s">
        <v>268</v>
      </c>
      <c r="G3418" s="186">
        <v>517850</v>
      </c>
      <c r="H3418" s="186">
        <v>4786250</v>
      </c>
      <c r="I3418" s="184" t="e">
        <f>VLOOKUP(LEFT(C3418,6),#REF!,3,0)</f>
        <v>#REF!</v>
      </c>
    </row>
    <row r="3419" spans="1:9" ht="13.2" x14ac:dyDescent="0.25">
      <c r="A3419" s="176">
        <f t="shared" si="56"/>
        <v>4814182.9716993514</v>
      </c>
      <c r="B3419" s="252" t="s">
        <v>1065</v>
      </c>
      <c r="C3419" s="253" t="s">
        <v>259</v>
      </c>
      <c r="D3419" s="252"/>
      <c r="E3419" s="252" t="s">
        <v>730</v>
      </c>
      <c r="F3419" s="252" t="s">
        <v>268</v>
      </c>
      <c r="G3419" s="186">
        <v>517850</v>
      </c>
      <c r="H3419" s="186">
        <v>4786250</v>
      </c>
      <c r="I3419" s="184" t="e">
        <f>VLOOKUP(LEFT(C3419,6),#REF!,3,0)</f>
        <v>#REF!</v>
      </c>
    </row>
    <row r="3420" spans="1:9" ht="13.2" x14ac:dyDescent="0.25">
      <c r="A3420" s="176">
        <f t="shared" si="56"/>
        <v>4814182.9716993514</v>
      </c>
      <c r="B3420" s="252" t="s">
        <v>1065</v>
      </c>
      <c r="C3420" s="253" t="s">
        <v>251</v>
      </c>
      <c r="D3420" s="252"/>
      <c r="E3420" s="252" t="s">
        <v>730</v>
      </c>
      <c r="F3420" s="252" t="s">
        <v>268</v>
      </c>
      <c r="G3420" s="186">
        <v>517850</v>
      </c>
      <c r="H3420" s="186">
        <v>4786250</v>
      </c>
      <c r="I3420" s="184" t="e">
        <f>VLOOKUP(LEFT(C3420,6),#REF!,3,0)</f>
        <v>#REF!</v>
      </c>
    </row>
    <row r="3421" spans="1:9" ht="13.2" x14ac:dyDescent="0.25">
      <c r="A3421" s="176">
        <f t="shared" si="56"/>
        <v>4814182.9716993514</v>
      </c>
      <c r="B3421" s="252" t="s">
        <v>1065</v>
      </c>
      <c r="C3421" s="253" t="s">
        <v>244</v>
      </c>
      <c r="D3421" s="252"/>
      <c r="E3421" s="252" t="s">
        <v>730</v>
      </c>
      <c r="F3421" s="252" t="s">
        <v>268</v>
      </c>
      <c r="G3421" s="186">
        <v>517850</v>
      </c>
      <c r="H3421" s="186">
        <v>4786250</v>
      </c>
      <c r="I3421" s="184" t="e">
        <f>VLOOKUP(LEFT(C3421,6),#REF!,3,0)</f>
        <v>#REF!</v>
      </c>
    </row>
    <row r="3422" spans="1:9" ht="13.2" x14ac:dyDescent="0.25">
      <c r="A3422" s="176">
        <f t="shared" si="56"/>
        <v>4814182.9716993514</v>
      </c>
      <c r="B3422" s="252" t="s">
        <v>1065</v>
      </c>
      <c r="C3422" s="253" t="s">
        <v>248</v>
      </c>
      <c r="D3422" s="252"/>
      <c r="E3422" s="252" t="s">
        <v>730</v>
      </c>
      <c r="F3422" s="252" t="s">
        <v>268</v>
      </c>
      <c r="G3422" s="186">
        <v>517850</v>
      </c>
      <c r="H3422" s="186">
        <v>4786250</v>
      </c>
      <c r="I3422" s="184" t="e">
        <f>VLOOKUP(LEFT(C3422,6),#REF!,3,0)</f>
        <v>#REF!</v>
      </c>
    </row>
    <row r="3423" spans="1:9" ht="13.2" x14ac:dyDescent="0.25">
      <c r="A3423" s="176">
        <f t="shared" si="56"/>
        <v>4814182.9716993514</v>
      </c>
      <c r="B3423" s="252" t="s">
        <v>1065</v>
      </c>
      <c r="C3423" s="253" t="s">
        <v>245</v>
      </c>
      <c r="D3423" s="252"/>
      <c r="E3423" s="252" t="s">
        <v>730</v>
      </c>
      <c r="F3423" s="252" t="s">
        <v>268</v>
      </c>
      <c r="G3423" s="186">
        <v>517850</v>
      </c>
      <c r="H3423" s="186">
        <v>4786250</v>
      </c>
      <c r="I3423" s="184" t="e">
        <f>VLOOKUP(LEFT(C3423,6),#REF!,3,0)</f>
        <v>#REF!</v>
      </c>
    </row>
    <row r="3424" spans="1:9" ht="13.2" x14ac:dyDescent="0.25">
      <c r="A3424" s="176">
        <f t="shared" si="56"/>
        <v>4814182.9716993514</v>
      </c>
      <c r="B3424" s="252" t="s">
        <v>1065</v>
      </c>
      <c r="C3424" s="253" t="s">
        <v>287</v>
      </c>
      <c r="D3424" s="252"/>
      <c r="E3424" s="252" t="s">
        <v>730</v>
      </c>
      <c r="F3424" s="252" t="s">
        <v>268</v>
      </c>
      <c r="G3424" s="186">
        <v>517850</v>
      </c>
      <c r="H3424" s="186">
        <v>4786250</v>
      </c>
      <c r="I3424" s="184" t="e">
        <f>VLOOKUP(LEFT(C3424,6),#REF!,3,0)</f>
        <v>#REF!</v>
      </c>
    </row>
    <row r="3425" spans="1:9" ht="13.2" x14ac:dyDescent="0.25">
      <c r="A3425" s="176">
        <f t="shared" si="56"/>
        <v>4814182.9716993514</v>
      </c>
      <c r="B3425" s="252" t="s">
        <v>1065</v>
      </c>
      <c r="C3425" s="253" t="s">
        <v>288</v>
      </c>
      <c r="D3425" s="252"/>
      <c r="E3425" s="252" t="s">
        <v>730</v>
      </c>
      <c r="F3425" s="252" t="s">
        <v>268</v>
      </c>
      <c r="G3425" s="186">
        <v>517850</v>
      </c>
      <c r="H3425" s="186">
        <v>4786250</v>
      </c>
      <c r="I3425" s="184" t="e">
        <f>VLOOKUP(LEFT(C3425,6),#REF!,3,0)</f>
        <v>#REF!</v>
      </c>
    </row>
    <row r="3426" spans="1:9" ht="13.2" x14ac:dyDescent="0.25">
      <c r="A3426" s="176">
        <f t="shared" si="56"/>
        <v>4814182.9716993514</v>
      </c>
      <c r="B3426" s="252" t="s">
        <v>1065</v>
      </c>
      <c r="C3426" s="253" t="s">
        <v>289</v>
      </c>
      <c r="D3426" s="252"/>
      <c r="E3426" s="252" t="s">
        <v>730</v>
      </c>
      <c r="F3426" s="252" t="s">
        <v>268</v>
      </c>
      <c r="G3426" s="186">
        <v>517850</v>
      </c>
      <c r="H3426" s="186">
        <v>4786250</v>
      </c>
      <c r="I3426" s="184" t="e">
        <f>VLOOKUP(LEFT(C3426,6),#REF!,3,0)</f>
        <v>#REF!</v>
      </c>
    </row>
    <row r="3427" spans="1:9" ht="13.2" x14ac:dyDescent="0.25">
      <c r="A3427" s="176">
        <f t="shared" si="56"/>
        <v>4814182.9716993514</v>
      </c>
      <c r="B3427" s="252" t="s">
        <v>1065</v>
      </c>
      <c r="C3427" s="253" t="s">
        <v>339</v>
      </c>
      <c r="D3427" s="252"/>
      <c r="E3427" s="252" t="s">
        <v>730</v>
      </c>
      <c r="F3427" s="252" t="s">
        <v>268</v>
      </c>
      <c r="G3427" s="186">
        <v>517850</v>
      </c>
      <c r="H3427" s="186">
        <v>4786250</v>
      </c>
      <c r="I3427" s="184" t="e">
        <f>VLOOKUP(LEFT(C3427,6),#REF!,3,0)</f>
        <v>#REF!</v>
      </c>
    </row>
    <row r="3428" spans="1:9" ht="13.2" x14ac:dyDescent="0.25">
      <c r="A3428" s="176">
        <f t="shared" si="56"/>
        <v>4814182.9716993514</v>
      </c>
      <c r="B3428" s="252" t="s">
        <v>1065</v>
      </c>
      <c r="C3428" s="260" t="s">
        <v>252</v>
      </c>
      <c r="D3428" s="252"/>
      <c r="E3428" s="252" t="s">
        <v>730</v>
      </c>
      <c r="F3428" s="252" t="s">
        <v>268</v>
      </c>
      <c r="G3428" s="186">
        <v>517850</v>
      </c>
      <c r="H3428" s="186">
        <v>4786250</v>
      </c>
      <c r="I3428" s="184" t="e">
        <f>VLOOKUP(LEFT(C3428,6),#REF!,3,0)</f>
        <v>#REF!</v>
      </c>
    </row>
    <row r="3429" spans="1:9" ht="13.2" x14ac:dyDescent="0.25">
      <c r="A3429" s="176">
        <f t="shared" si="56"/>
        <v>4814182.9716993514</v>
      </c>
      <c r="B3429" s="252" t="s">
        <v>1065</v>
      </c>
      <c r="C3429" s="260" t="s">
        <v>265</v>
      </c>
      <c r="D3429" s="252"/>
      <c r="E3429" s="252" t="s">
        <v>730</v>
      </c>
      <c r="F3429" s="252" t="s">
        <v>268</v>
      </c>
      <c r="G3429" s="186">
        <v>517850</v>
      </c>
      <c r="H3429" s="186">
        <v>4786250</v>
      </c>
      <c r="I3429" s="184" t="e">
        <f>VLOOKUP(LEFT(C3429,6),#REF!,3,0)</f>
        <v>#REF!</v>
      </c>
    </row>
    <row r="3430" spans="1:9" ht="13.2" x14ac:dyDescent="0.25">
      <c r="A3430" s="176">
        <f t="shared" si="56"/>
        <v>4814182.9716993514</v>
      </c>
      <c r="B3430" s="252" t="s">
        <v>1065</v>
      </c>
      <c r="C3430" s="261" t="s">
        <v>772</v>
      </c>
      <c r="D3430" s="252"/>
      <c r="E3430" s="252" t="s">
        <v>730</v>
      </c>
      <c r="F3430" s="252" t="s">
        <v>268</v>
      </c>
      <c r="G3430" s="186">
        <v>517850</v>
      </c>
      <c r="H3430" s="186">
        <v>4786250</v>
      </c>
      <c r="I3430" s="184" t="e">
        <f>VLOOKUP(LEFT(C3430,6),#REF!,3,0)</f>
        <v>#REF!</v>
      </c>
    </row>
    <row r="3431" spans="1:9" ht="13.2" x14ac:dyDescent="0.25">
      <c r="A3431" s="176">
        <f t="shared" si="56"/>
        <v>4814182.9716993514</v>
      </c>
      <c r="B3431" s="252" t="s">
        <v>1065</v>
      </c>
      <c r="C3431" s="262" t="s">
        <v>241</v>
      </c>
      <c r="D3431" s="252"/>
      <c r="E3431" s="252" t="s">
        <v>730</v>
      </c>
      <c r="F3431" s="252" t="s">
        <v>268</v>
      </c>
      <c r="G3431" s="186">
        <v>517850</v>
      </c>
      <c r="H3431" s="186">
        <v>4786250</v>
      </c>
      <c r="I3431" s="184" t="e">
        <f>VLOOKUP(LEFT(C3431,6),#REF!,3,0)</f>
        <v>#REF!</v>
      </c>
    </row>
    <row r="3432" spans="1:9" ht="13.2" x14ac:dyDescent="0.25">
      <c r="A3432" s="176">
        <f t="shared" si="56"/>
        <v>4814182.9716993514</v>
      </c>
      <c r="B3432" s="252" t="s">
        <v>1065</v>
      </c>
      <c r="C3432" s="262" t="s">
        <v>242</v>
      </c>
      <c r="D3432" s="252"/>
      <c r="E3432" s="252" t="s">
        <v>730</v>
      </c>
      <c r="F3432" s="252" t="s">
        <v>268</v>
      </c>
      <c r="G3432" s="186">
        <v>517850</v>
      </c>
      <c r="H3432" s="186">
        <v>4786250</v>
      </c>
      <c r="I3432" s="184" t="e">
        <f>VLOOKUP(LEFT(C3432,6),#REF!,3,0)</f>
        <v>#REF!</v>
      </c>
    </row>
    <row r="3433" spans="1:9" ht="13.2" x14ac:dyDescent="0.25">
      <c r="A3433" s="176">
        <f t="shared" si="56"/>
        <v>4814182.9716993514</v>
      </c>
      <c r="B3433" s="252" t="s">
        <v>1065</v>
      </c>
      <c r="C3433" s="262" t="s">
        <v>247</v>
      </c>
      <c r="D3433" s="252"/>
      <c r="E3433" s="252" t="s">
        <v>730</v>
      </c>
      <c r="F3433" s="252" t="s">
        <v>268</v>
      </c>
      <c r="G3433" s="186">
        <v>517850</v>
      </c>
      <c r="H3433" s="186">
        <v>4786250</v>
      </c>
      <c r="I3433" s="184" t="e">
        <f>VLOOKUP(LEFT(C3433,6),#REF!,3,0)</f>
        <v>#REF!</v>
      </c>
    </row>
    <row r="3434" spans="1:9" ht="13.2" x14ac:dyDescent="0.25">
      <c r="A3434" s="176">
        <f t="shared" si="56"/>
        <v>4814182.9716993514</v>
      </c>
      <c r="B3434" s="252" t="s">
        <v>1065</v>
      </c>
      <c r="C3434" s="262" t="s">
        <v>249</v>
      </c>
      <c r="D3434" s="252"/>
      <c r="E3434" s="252" t="s">
        <v>730</v>
      </c>
      <c r="F3434" s="252" t="s">
        <v>268</v>
      </c>
      <c r="G3434" s="186">
        <v>517850</v>
      </c>
      <c r="H3434" s="186">
        <v>4786250</v>
      </c>
      <c r="I3434" s="184" t="e">
        <f>VLOOKUP(LEFT(C3434,6),#REF!,3,0)</f>
        <v>#REF!</v>
      </c>
    </row>
    <row r="3435" spans="1:9" ht="13.2" x14ac:dyDescent="0.25">
      <c r="A3435" s="176">
        <f t="shared" si="56"/>
        <v>4814182.9716993514</v>
      </c>
      <c r="B3435" s="252" t="s">
        <v>1065</v>
      </c>
      <c r="C3435" s="262" t="s">
        <v>250</v>
      </c>
      <c r="D3435" s="252"/>
      <c r="E3435" s="252" t="s">
        <v>730</v>
      </c>
      <c r="F3435" s="252" t="s">
        <v>268</v>
      </c>
      <c r="G3435" s="186">
        <v>517850</v>
      </c>
      <c r="H3435" s="186">
        <v>4786250</v>
      </c>
      <c r="I3435" s="184" t="e">
        <f>VLOOKUP(LEFT(C3435,6),#REF!,3,0)</f>
        <v>#REF!</v>
      </c>
    </row>
    <row r="3436" spans="1:9" ht="13.2" x14ac:dyDescent="0.25">
      <c r="A3436" s="176">
        <f t="shared" si="56"/>
        <v>4814182.9716993514</v>
      </c>
      <c r="B3436" s="252" t="s">
        <v>1065</v>
      </c>
      <c r="C3436" s="262" t="s">
        <v>253</v>
      </c>
      <c r="D3436" s="252"/>
      <c r="E3436" s="252" t="s">
        <v>730</v>
      </c>
      <c r="F3436" s="252" t="s">
        <v>268</v>
      </c>
      <c r="G3436" s="186">
        <v>517850</v>
      </c>
      <c r="H3436" s="186">
        <v>4786250</v>
      </c>
      <c r="I3436" s="184" t="e">
        <f>VLOOKUP(LEFT(C3436,6),#REF!,3,0)</f>
        <v>#REF!</v>
      </c>
    </row>
    <row r="3437" spans="1:9" ht="13.2" x14ac:dyDescent="0.25">
      <c r="A3437" s="176">
        <f t="shared" si="56"/>
        <v>4814182.9716993514</v>
      </c>
      <c r="B3437" s="252" t="s">
        <v>1065</v>
      </c>
      <c r="C3437" s="262" t="s">
        <v>254</v>
      </c>
      <c r="D3437" s="252"/>
      <c r="E3437" s="252" t="s">
        <v>730</v>
      </c>
      <c r="F3437" s="252" t="s">
        <v>268</v>
      </c>
      <c r="G3437" s="186">
        <v>517850</v>
      </c>
      <c r="H3437" s="186">
        <v>4786250</v>
      </c>
      <c r="I3437" s="184" t="e">
        <f>VLOOKUP(LEFT(C3437,6),#REF!,3,0)</f>
        <v>#REF!</v>
      </c>
    </row>
    <row r="3438" spans="1:9" ht="13.2" x14ac:dyDescent="0.25">
      <c r="A3438" s="176">
        <f t="shared" si="56"/>
        <v>4814182.9716993514</v>
      </c>
      <c r="B3438" s="252" t="s">
        <v>1065</v>
      </c>
      <c r="C3438" s="262" t="s">
        <v>255</v>
      </c>
      <c r="D3438" s="252"/>
      <c r="E3438" s="252" t="s">
        <v>730</v>
      </c>
      <c r="F3438" s="252" t="s">
        <v>268</v>
      </c>
      <c r="G3438" s="186">
        <v>517850</v>
      </c>
      <c r="H3438" s="186">
        <v>4786250</v>
      </c>
      <c r="I3438" s="184" t="e">
        <f>VLOOKUP(LEFT(C3438,6),#REF!,3,0)</f>
        <v>#REF!</v>
      </c>
    </row>
    <row r="3439" spans="1:9" ht="13.2" x14ac:dyDescent="0.25">
      <c r="A3439" s="176">
        <f t="shared" si="56"/>
        <v>4814182.9716993514</v>
      </c>
      <c r="B3439" s="252" t="s">
        <v>1065</v>
      </c>
      <c r="C3439" s="262" t="s">
        <v>256</v>
      </c>
      <c r="D3439" s="252"/>
      <c r="E3439" s="252" t="s">
        <v>730</v>
      </c>
      <c r="F3439" s="252" t="s">
        <v>268</v>
      </c>
      <c r="G3439" s="186">
        <v>517850</v>
      </c>
      <c r="H3439" s="186">
        <v>4786250</v>
      </c>
      <c r="I3439" s="184" t="e">
        <f>VLOOKUP(LEFT(C3439,6),#REF!,3,0)</f>
        <v>#REF!</v>
      </c>
    </row>
    <row r="3440" spans="1:9" ht="13.2" x14ac:dyDescent="0.25">
      <c r="A3440" s="176">
        <f t="shared" si="56"/>
        <v>4814182.9716993514</v>
      </c>
      <c r="B3440" s="252" t="s">
        <v>1065</v>
      </c>
      <c r="C3440" s="262" t="s">
        <v>257</v>
      </c>
      <c r="D3440" s="252"/>
      <c r="E3440" s="252" t="s">
        <v>730</v>
      </c>
      <c r="F3440" s="252" t="s">
        <v>268</v>
      </c>
      <c r="G3440" s="186">
        <v>517850</v>
      </c>
      <c r="H3440" s="186">
        <v>4786250</v>
      </c>
      <c r="I3440" s="184" t="e">
        <f>VLOOKUP(LEFT(C3440,6),#REF!,3,0)</f>
        <v>#REF!</v>
      </c>
    </row>
    <row r="3441" spans="1:9" ht="13.2" x14ac:dyDescent="0.25">
      <c r="A3441" s="176">
        <f t="shared" si="56"/>
        <v>4814182.9716993514</v>
      </c>
      <c r="B3441" s="252" t="s">
        <v>1065</v>
      </c>
      <c r="C3441" s="262" t="s">
        <v>258</v>
      </c>
      <c r="D3441" s="252"/>
      <c r="E3441" s="252" t="s">
        <v>730</v>
      </c>
      <c r="F3441" s="252" t="s">
        <v>268</v>
      </c>
      <c r="G3441" s="186">
        <v>517850</v>
      </c>
      <c r="H3441" s="186">
        <v>4786250</v>
      </c>
      <c r="I3441" s="184" t="e">
        <f>VLOOKUP(LEFT(C3441,6),#REF!,3,0)</f>
        <v>#REF!</v>
      </c>
    </row>
    <row r="3442" spans="1:9" ht="13.2" x14ac:dyDescent="0.25">
      <c r="A3442" s="176">
        <f t="shared" si="56"/>
        <v>4814182.9716993514</v>
      </c>
      <c r="B3442" s="252" t="s">
        <v>1065</v>
      </c>
      <c r="C3442" s="262" t="s">
        <v>261</v>
      </c>
      <c r="D3442" s="252"/>
      <c r="E3442" s="252" t="s">
        <v>730</v>
      </c>
      <c r="F3442" s="252" t="s">
        <v>268</v>
      </c>
      <c r="G3442" s="186">
        <v>517850</v>
      </c>
      <c r="H3442" s="186">
        <v>4786250</v>
      </c>
      <c r="I3442" s="184" t="e">
        <f>VLOOKUP(LEFT(C3442,6),#REF!,3,0)</f>
        <v>#REF!</v>
      </c>
    </row>
    <row r="3443" spans="1:9" ht="13.2" x14ac:dyDescent="0.25">
      <c r="A3443" s="176">
        <f t="shared" si="56"/>
        <v>4814182.9716993514</v>
      </c>
      <c r="B3443" s="252" t="s">
        <v>1065</v>
      </c>
      <c r="C3443" s="262" t="s">
        <v>262</v>
      </c>
      <c r="D3443" s="252"/>
      <c r="E3443" s="252" t="s">
        <v>730</v>
      </c>
      <c r="F3443" s="252" t="s">
        <v>268</v>
      </c>
      <c r="G3443" s="186">
        <v>517850</v>
      </c>
      <c r="H3443" s="186">
        <v>4786250</v>
      </c>
      <c r="I3443" s="184" t="e">
        <f>VLOOKUP(LEFT(C3443,6),#REF!,3,0)</f>
        <v>#REF!</v>
      </c>
    </row>
    <row r="3444" spans="1:9" ht="13.2" x14ac:dyDescent="0.25">
      <c r="A3444" s="176">
        <f t="shared" si="56"/>
        <v>4814182.9716993514</v>
      </c>
      <c r="B3444" s="252" t="s">
        <v>1065</v>
      </c>
      <c r="C3444" s="262" t="s">
        <v>264</v>
      </c>
      <c r="D3444" s="252"/>
      <c r="E3444" s="252" t="s">
        <v>730</v>
      </c>
      <c r="F3444" s="252" t="s">
        <v>268</v>
      </c>
      <c r="G3444" s="186">
        <v>517850</v>
      </c>
      <c r="H3444" s="186">
        <v>4786250</v>
      </c>
      <c r="I3444" s="184" t="e">
        <f>VLOOKUP(LEFT(C3444,6),#REF!,3,0)</f>
        <v>#REF!</v>
      </c>
    </row>
    <row r="3445" spans="1:9" ht="13.2" x14ac:dyDescent="0.25">
      <c r="A3445" s="176">
        <f t="shared" si="56"/>
        <v>4814182.9716993514</v>
      </c>
      <c r="B3445" s="252" t="s">
        <v>1065</v>
      </c>
      <c r="C3445" s="262" t="s">
        <v>260</v>
      </c>
      <c r="D3445" s="252"/>
      <c r="E3445" s="252" t="s">
        <v>730</v>
      </c>
      <c r="F3445" s="252" t="s">
        <v>268</v>
      </c>
      <c r="G3445" s="186">
        <v>517850</v>
      </c>
      <c r="H3445" s="186">
        <v>4786250</v>
      </c>
      <c r="I3445" s="184" t="e">
        <f>VLOOKUP(LEFT(C3445,6),#REF!,3,0)</f>
        <v>#REF!</v>
      </c>
    </row>
    <row r="3446" spans="1:9" ht="13.2" x14ac:dyDescent="0.25">
      <c r="A3446" s="176">
        <f t="shared" si="56"/>
        <v>4814182.9716993514</v>
      </c>
      <c r="B3446" s="252" t="s">
        <v>1065</v>
      </c>
      <c r="C3446" s="262" t="s">
        <v>229</v>
      </c>
      <c r="D3446" s="252"/>
      <c r="E3446" s="252" t="s">
        <v>730</v>
      </c>
      <c r="F3446" s="252" t="s">
        <v>268</v>
      </c>
      <c r="G3446" s="186">
        <v>517850</v>
      </c>
      <c r="H3446" s="186">
        <v>4786250</v>
      </c>
      <c r="I3446" s="184" t="e">
        <f>VLOOKUP(LEFT(C3446,6),#REF!,3,0)</f>
        <v>#REF!</v>
      </c>
    </row>
    <row r="3447" spans="1:9" ht="13.2" x14ac:dyDescent="0.25">
      <c r="A3447" s="176">
        <f t="shared" si="56"/>
        <v>4814182.9716993514</v>
      </c>
      <c r="B3447" s="252" t="s">
        <v>1065</v>
      </c>
      <c r="C3447" s="247" t="s">
        <v>1156</v>
      </c>
      <c r="D3447" s="252"/>
      <c r="E3447" s="252" t="s">
        <v>730</v>
      </c>
      <c r="F3447" s="252" t="s">
        <v>268</v>
      </c>
      <c r="G3447" s="186">
        <v>517850</v>
      </c>
      <c r="H3447" s="186">
        <v>4786250</v>
      </c>
      <c r="I3447" s="184" t="e">
        <f>VLOOKUP(LEFT(C3447,6),#REF!,3,0)</f>
        <v>#REF!</v>
      </c>
    </row>
    <row r="3448" spans="1:9" ht="13.2" x14ac:dyDescent="0.25">
      <c r="A3448" s="176">
        <f t="shared" si="56"/>
        <v>4814182.9716993514</v>
      </c>
      <c r="B3448" s="252" t="s">
        <v>1065</v>
      </c>
      <c r="C3448" s="247" t="s">
        <v>1157</v>
      </c>
      <c r="D3448" s="252"/>
      <c r="E3448" s="252" t="s">
        <v>730</v>
      </c>
      <c r="F3448" s="252" t="s">
        <v>268</v>
      </c>
      <c r="G3448" s="186">
        <v>517850</v>
      </c>
      <c r="H3448" s="186">
        <v>4786250</v>
      </c>
      <c r="I3448" s="184" t="e">
        <f>VLOOKUP(LEFT(C3448,6),#REF!,3,0)</f>
        <v>#REF!</v>
      </c>
    </row>
    <row r="3449" spans="1:9" ht="13.2" x14ac:dyDescent="0.25">
      <c r="A3449" s="176">
        <f t="shared" si="56"/>
        <v>4814182.9716993514</v>
      </c>
      <c r="B3449" s="252" t="s">
        <v>1065</v>
      </c>
      <c r="C3449" s="247" t="s">
        <v>1158</v>
      </c>
      <c r="D3449" s="252"/>
      <c r="E3449" s="252" t="s">
        <v>730</v>
      </c>
      <c r="F3449" s="252" t="s">
        <v>268</v>
      </c>
      <c r="G3449" s="186">
        <v>517850</v>
      </c>
      <c r="H3449" s="186">
        <v>4786250</v>
      </c>
      <c r="I3449" s="184" t="e">
        <f>VLOOKUP(LEFT(C3449,6),#REF!,3,0)</f>
        <v>#REF!</v>
      </c>
    </row>
    <row r="3450" spans="1:9" ht="13.2" x14ac:dyDescent="0.25">
      <c r="A3450" s="176">
        <f t="shared" si="56"/>
        <v>4814182.9716993514</v>
      </c>
      <c r="B3450" s="252" t="s">
        <v>1065</v>
      </c>
      <c r="C3450" s="247" t="s">
        <v>1159</v>
      </c>
      <c r="D3450" s="252"/>
      <c r="E3450" s="252" t="s">
        <v>730</v>
      </c>
      <c r="F3450" s="252" t="s">
        <v>268</v>
      </c>
      <c r="G3450" s="186">
        <v>517850</v>
      </c>
      <c r="H3450" s="186">
        <v>4786250</v>
      </c>
      <c r="I3450" s="184" t="e">
        <f>VLOOKUP(LEFT(C3450,6),#REF!,3,0)</f>
        <v>#REF!</v>
      </c>
    </row>
    <row r="3451" spans="1:9" ht="13.2" x14ac:dyDescent="0.25">
      <c r="A3451" s="176">
        <f t="shared" si="56"/>
        <v>4814182.9716993514</v>
      </c>
      <c r="B3451" s="252" t="s">
        <v>1065</v>
      </c>
      <c r="C3451" s="247" t="s">
        <v>1160</v>
      </c>
      <c r="D3451" s="252"/>
      <c r="E3451" s="252" t="s">
        <v>730</v>
      </c>
      <c r="F3451" s="252" t="s">
        <v>268</v>
      </c>
      <c r="G3451" s="186">
        <v>517850</v>
      </c>
      <c r="H3451" s="186">
        <v>4786250</v>
      </c>
      <c r="I3451" s="184" t="e">
        <f>VLOOKUP(LEFT(C3451,6),#REF!,3,0)</f>
        <v>#REF!</v>
      </c>
    </row>
    <row r="3452" spans="1:9" ht="13.2" x14ac:dyDescent="0.25">
      <c r="A3452" s="176">
        <f t="shared" si="56"/>
        <v>4814182.9716993514</v>
      </c>
      <c r="B3452" s="252" t="s">
        <v>1065</v>
      </c>
      <c r="C3452" s="247" t="s">
        <v>1161</v>
      </c>
      <c r="D3452" s="252"/>
      <c r="E3452" s="252" t="s">
        <v>730</v>
      </c>
      <c r="F3452" s="252" t="s">
        <v>268</v>
      </c>
      <c r="G3452" s="186">
        <v>517850</v>
      </c>
      <c r="H3452" s="186">
        <v>4786250</v>
      </c>
      <c r="I3452" s="184" t="e">
        <f>VLOOKUP(LEFT(C3452,6),#REF!,3,0)</f>
        <v>#REF!</v>
      </c>
    </row>
    <row r="3453" spans="1:9" ht="13.2" x14ac:dyDescent="0.25">
      <c r="A3453" s="176">
        <f t="shared" si="56"/>
        <v>4814182.9716993514</v>
      </c>
      <c r="B3453" s="252" t="s">
        <v>1065</v>
      </c>
      <c r="C3453" s="247" t="s">
        <v>1162</v>
      </c>
      <c r="D3453" s="252"/>
      <c r="E3453" s="252" t="s">
        <v>730</v>
      </c>
      <c r="F3453" s="252" t="s">
        <v>268</v>
      </c>
      <c r="G3453" s="186">
        <v>517850</v>
      </c>
      <c r="H3453" s="186">
        <v>4786250</v>
      </c>
      <c r="I3453" s="184" t="e">
        <f>VLOOKUP(LEFT(C3453,6),#REF!,3,0)</f>
        <v>#REF!</v>
      </c>
    </row>
    <row r="3454" spans="1:9" ht="13.2" x14ac:dyDescent="0.25">
      <c r="A3454" s="176">
        <f t="shared" si="56"/>
        <v>4814182.9716993514</v>
      </c>
      <c r="B3454" s="252" t="s">
        <v>1065</v>
      </c>
      <c r="C3454" s="247" t="s">
        <v>1163</v>
      </c>
      <c r="D3454" s="252"/>
      <c r="E3454" s="252" t="s">
        <v>730</v>
      </c>
      <c r="F3454" s="252" t="s">
        <v>268</v>
      </c>
      <c r="G3454" s="186">
        <v>517850</v>
      </c>
      <c r="H3454" s="186">
        <v>4786250</v>
      </c>
      <c r="I3454" s="184" t="e">
        <f>VLOOKUP(LEFT(C3454,6),#REF!,3,0)</f>
        <v>#REF!</v>
      </c>
    </row>
    <row r="3455" spans="1:9" ht="13.2" x14ac:dyDescent="0.25">
      <c r="A3455" s="176">
        <f t="shared" si="56"/>
        <v>4814182.9716993514</v>
      </c>
      <c r="B3455" s="252" t="s">
        <v>1065</v>
      </c>
      <c r="C3455" s="247" t="s">
        <v>1164</v>
      </c>
      <c r="D3455" s="252"/>
      <c r="E3455" s="252" t="s">
        <v>730</v>
      </c>
      <c r="F3455" s="252" t="s">
        <v>268</v>
      </c>
      <c r="G3455" s="186">
        <v>517850</v>
      </c>
      <c r="H3455" s="186">
        <v>4786250</v>
      </c>
      <c r="I3455" s="184" t="e">
        <f>VLOOKUP(LEFT(C3455,6),#REF!,3,0)</f>
        <v>#REF!</v>
      </c>
    </row>
    <row r="3456" spans="1:9" ht="13.2" x14ac:dyDescent="0.25">
      <c r="A3456" s="176">
        <f t="shared" ref="A3456:A3519" si="57">SQRT((G3456-G$2)^2+(H3456-H$2)^2)</f>
        <v>4814182.9716993514</v>
      </c>
      <c r="B3456" s="252" t="s">
        <v>1065</v>
      </c>
      <c r="C3456" s="248" t="s">
        <v>1165</v>
      </c>
      <c r="D3456" s="252"/>
      <c r="E3456" s="252" t="s">
        <v>730</v>
      </c>
      <c r="F3456" s="252" t="s">
        <v>268</v>
      </c>
      <c r="G3456" s="186">
        <v>517850</v>
      </c>
      <c r="H3456" s="186">
        <v>4786250</v>
      </c>
      <c r="I3456" s="184" t="e">
        <f>VLOOKUP(LEFT(C3456,6),#REF!,3,0)</f>
        <v>#REF!</v>
      </c>
    </row>
    <row r="3457" spans="1:9" ht="13.2" x14ac:dyDescent="0.25">
      <c r="A3457" s="176">
        <f t="shared" si="57"/>
        <v>4814182.9716993514</v>
      </c>
      <c r="B3457" s="252" t="s">
        <v>1065</v>
      </c>
      <c r="C3457" s="243" t="s">
        <v>586</v>
      </c>
      <c r="D3457" s="252"/>
      <c r="E3457" s="252" t="s">
        <v>730</v>
      </c>
      <c r="F3457" s="252" t="s">
        <v>268</v>
      </c>
      <c r="G3457" s="186">
        <v>517850</v>
      </c>
      <c r="H3457" s="186">
        <v>4786250</v>
      </c>
      <c r="I3457" s="184" t="e">
        <f>VLOOKUP(LEFT(C3457,6),#REF!,3,0)</f>
        <v>#REF!</v>
      </c>
    </row>
    <row r="3458" spans="1:9" ht="13.2" x14ac:dyDescent="0.25">
      <c r="A3458" s="176">
        <f t="shared" si="57"/>
        <v>4814182.9716993514</v>
      </c>
      <c r="B3458" s="252" t="s">
        <v>1065</v>
      </c>
      <c r="C3458" s="243" t="s">
        <v>495</v>
      </c>
      <c r="D3458" s="252"/>
      <c r="E3458" s="252" t="s">
        <v>730</v>
      </c>
      <c r="F3458" s="252" t="s">
        <v>268</v>
      </c>
      <c r="G3458" s="186">
        <v>517850</v>
      </c>
      <c r="H3458" s="186">
        <v>4786250</v>
      </c>
      <c r="I3458" s="184" t="e">
        <f>VLOOKUP(LEFT(C3458,6),#REF!,3,0)</f>
        <v>#REF!</v>
      </c>
    </row>
    <row r="3459" spans="1:9" ht="13.2" x14ac:dyDescent="0.25">
      <c r="A3459" s="176">
        <f t="shared" si="57"/>
        <v>4814182.9716993514</v>
      </c>
      <c r="B3459" s="252" t="s">
        <v>1065</v>
      </c>
      <c r="C3459" s="243" t="s">
        <v>497</v>
      </c>
      <c r="D3459" s="252"/>
      <c r="E3459" s="252" t="s">
        <v>730</v>
      </c>
      <c r="F3459" s="252" t="s">
        <v>268</v>
      </c>
      <c r="G3459" s="186">
        <v>517850</v>
      </c>
      <c r="H3459" s="186">
        <v>4786250</v>
      </c>
      <c r="I3459" s="184" t="e">
        <f>VLOOKUP(LEFT(C3459,6),#REF!,3,0)</f>
        <v>#REF!</v>
      </c>
    </row>
    <row r="3460" spans="1:9" ht="13.2" x14ac:dyDescent="0.25">
      <c r="A3460" s="176">
        <f t="shared" si="57"/>
        <v>4814182.9716993514</v>
      </c>
      <c r="B3460" s="252" t="s">
        <v>1065</v>
      </c>
      <c r="C3460" s="243" t="s">
        <v>499</v>
      </c>
      <c r="D3460" s="252"/>
      <c r="E3460" s="252" t="s">
        <v>730</v>
      </c>
      <c r="F3460" s="252" t="s">
        <v>268</v>
      </c>
      <c r="G3460" s="186">
        <v>517850</v>
      </c>
      <c r="H3460" s="186">
        <v>4786250</v>
      </c>
      <c r="I3460" s="184" t="e">
        <f>VLOOKUP(LEFT(C3460,6),#REF!,3,0)</f>
        <v>#REF!</v>
      </c>
    </row>
    <row r="3461" spans="1:9" ht="13.2" x14ac:dyDescent="0.25">
      <c r="A3461" s="176">
        <f t="shared" si="57"/>
        <v>4814182.9716993514</v>
      </c>
      <c r="B3461" s="252" t="s">
        <v>1065</v>
      </c>
      <c r="C3461" s="243" t="s">
        <v>598</v>
      </c>
      <c r="D3461" s="252"/>
      <c r="E3461" s="252" t="s">
        <v>730</v>
      </c>
      <c r="F3461" s="252" t="s">
        <v>268</v>
      </c>
      <c r="G3461" s="186">
        <v>517850</v>
      </c>
      <c r="H3461" s="186">
        <v>4786250</v>
      </c>
      <c r="I3461" s="184" t="e">
        <f>VLOOKUP(LEFT(C3461,6),#REF!,3,0)</f>
        <v>#REF!</v>
      </c>
    </row>
    <row r="3462" spans="1:9" ht="13.2" x14ac:dyDescent="0.25">
      <c r="A3462" s="176">
        <f t="shared" si="57"/>
        <v>4798010.0645996984</v>
      </c>
      <c r="B3462" s="252" t="s">
        <v>1066</v>
      </c>
      <c r="C3462" s="253" t="s">
        <v>263</v>
      </c>
      <c r="D3462" s="252"/>
      <c r="E3462" s="252" t="s">
        <v>853</v>
      </c>
      <c r="F3462" s="252" t="s">
        <v>279</v>
      </c>
      <c r="G3462" s="252">
        <v>559300</v>
      </c>
      <c r="H3462" s="252">
        <v>4765300</v>
      </c>
      <c r="I3462" s="184" t="e">
        <f>VLOOKUP(LEFT(C3462,6),#REF!,3,0)</f>
        <v>#REF!</v>
      </c>
    </row>
    <row r="3463" spans="1:9" ht="13.2" x14ac:dyDescent="0.25">
      <c r="A3463" s="176">
        <f t="shared" si="57"/>
        <v>4798010.0645996984</v>
      </c>
      <c r="B3463" s="252" t="s">
        <v>1066</v>
      </c>
      <c r="C3463" s="253" t="s">
        <v>246</v>
      </c>
      <c r="D3463" s="252"/>
      <c r="E3463" s="252" t="s">
        <v>853</v>
      </c>
      <c r="F3463" s="252" t="s">
        <v>279</v>
      </c>
      <c r="G3463" s="252">
        <v>559300</v>
      </c>
      <c r="H3463" s="252">
        <v>4765300</v>
      </c>
      <c r="I3463" s="184" t="e">
        <f>VLOOKUP(LEFT(C3463,6),#REF!,3,0)</f>
        <v>#REF!</v>
      </c>
    </row>
    <row r="3464" spans="1:9" ht="13.2" x14ac:dyDescent="0.25">
      <c r="A3464" s="176">
        <f t="shared" si="57"/>
        <v>4798010.0645996984</v>
      </c>
      <c r="B3464" s="252" t="s">
        <v>1066</v>
      </c>
      <c r="C3464" s="253" t="s">
        <v>271</v>
      </c>
      <c r="D3464" s="252"/>
      <c r="E3464" s="252" t="s">
        <v>853</v>
      </c>
      <c r="F3464" s="252" t="s">
        <v>279</v>
      </c>
      <c r="G3464" s="252">
        <v>559300</v>
      </c>
      <c r="H3464" s="252">
        <v>4765300</v>
      </c>
      <c r="I3464" s="184" t="e">
        <f>VLOOKUP(LEFT(C3464,6),#REF!,3,0)</f>
        <v>#REF!</v>
      </c>
    </row>
    <row r="3465" spans="1:9" ht="13.2" x14ac:dyDescent="0.25">
      <c r="A3465" s="176">
        <f t="shared" si="57"/>
        <v>4798010.0645996984</v>
      </c>
      <c r="B3465" s="252" t="s">
        <v>1066</v>
      </c>
      <c r="C3465" s="253" t="s">
        <v>286</v>
      </c>
      <c r="D3465" s="252"/>
      <c r="E3465" s="252" t="s">
        <v>853</v>
      </c>
      <c r="F3465" s="252" t="s">
        <v>279</v>
      </c>
      <c r="G3465" s="252">
        <v>559300</v>
      </c>
      <c r="H3465" s="252">
        <v>4765300</v>
      </c>
      <c r="I3465" s="184" t="e">
        <f>VLOOKUP(LEFT(C3465,6),#REF!,3,0)</f>
        <v>#REF!</v>
      </c>
    </row>
    <row r="3466" spans="1:9" ht="13.2" x14ac:dyDescent="0.25">
      <c r="A3466" s="176">
        <f t="shared" si="57"/>
        <v>4798010.0645996984</v>
      </c>
      <c r="B3466" s="252" t="s">
        <v>1066</v>
      </c>
      <c r="C3466" s="253" t="s">
        <v>243</v>
      </c>
      <c r="D3466" s="252"/>
      <c r="E3466" s="252" t="s">
        <v>853</v>
      </c>
      <c r="F3466" s="252" t="s">
        <v>279</v>
      </c>
      <c r="G3466" s="252">
        <v>559300</v>
      </c>
      <c r="H3466" s="252">
        <v>4765300</v>
      </c>
      <c r="I3466" s="184" t="e">
        <f>VLOOKUP(LEFT(C3466,6),#REF!,3,0)</f>
        <v>#REF!</v>
      </c>
    </row>
    <row r="3467" spans="1:9" ht="13.2" x14ac:dyDescent="0.25">
      <c r="A3467" s="176">
        <f t="shared" si="57"/>
        <v>4798010.0645996984</v>
      </c>
      <c r="B3467" s="252" t="s">
        <v>1066</v>
      </c>
      <c r="C3467" s="253" t="s">
        <v>259</v>
      </c>
      <c r="D3467" s="252"/>
      <c r="E3467" s="252" t="s">
        <v>853</v>
      </c>
      <c r="F3467" s="252" t="s">
        <v>279</v>
      </c>
      <c r="G3467" s="252">
        <v>559300</v>
      </c>
      <c r="H3467" s="252">
        <v>4765300</v>
      </c>
      <c r="I3467" s="184" t="e">
        <f>VLOOKUP(LEFT(C3467,6),#REF!,3,0)</f>
        <v>#REF!</v>
      </c>
    </row>
    <row r="3468" spans="1:9" ht="13.2" x14ac:dyDescent="0.25">
      <c r="A3468" s="176">
        <f t="shared" si="57"/>
        <v>4798010.0645996984</v>
      </c>
      <c r="B3468" s="252" t="s">
        <v>1066</v>
      </c>
      <c r="C3468" s="253" t="s">
        <v>251</v>
      </c>
      <c r="D3468" s="252"/>
      <c r="E3468" s="252" t="s">
        <v>853</v>
      </c>
      <c r="F3468" s="252" t="s">
        <v>279</v>
      </c>
      <c r="G3468" s="252">
        <v>559300</v>
      </c>
      <c r="H3468" s="252">
        <v>4765300</v>
      </c>
      <c r="I3468" s="184" t="e">
        <f>VLOOKUP(LEFT(C3468,6),#REF!,3,0)</f>
        <v>#REF!</v>
      </c>
    </row>
    <row r="3469" spans="1:9" ht="13.2" x14ac:dyDescent="0.25">
      <c r="A3469" s="176">
        <f t="shared" si="57"/>
        <v>4798010.0645996984</v>
      </c>
      <c r="B3469" s="252" t="s">
        <v>1066</v>
      </c>
      <c r="C3469" s="253" t="s">
        <v>244</v>
      </c>
      <c r="D3469" s="252"/>
      <c r="E3469" s="252" t="s">
        <v>853</v>
      </c>
      <c r="F3469" s="252" t="s">
        <v>279</v>
      </c>
      <c r="G3469" s="252">
        <v>559300</v>
      </c>
      <c r="H3469" s="252">
        <v>4765300</v>
      </c>
      <c r="I3469" s="184" t="e">
        <f>VLOOKUP(LEFT(C3469,6),#REF!,3,0)</f>
        <v>#REF!</v>
      </c>
    </row>
    <row r="3470" spans="1:9" ht="13.2" x14ac:dyDescent="0.25">
      <c r="A3470" s="176">
        <f t="shared" si="57"/>
        <v>4798010.0645996984</v>
      </c>
      <c r="B3470" s="252" t="s">
        <v>1066</v>
      </c>
      <c r="C3470" s="253" t="s">
        <v>248</v>
      </c>
      <c r="D3470" s="252"/>
      <c r="E3470" s="252" t="s">
        <v>853</v>
      </c>
      <c r="F3470" s="252" t="s">
        <v>279</v>
      </c>
      <c r="G3470" s="252">
        <v>559300</v>
      </c>
      <c r="H3470" s="252">
        <v>4765300</v>
      </c>
      <c r="I3470" s="184" t="e">
        <f>VLOOKUP(LEFT(C3470,6),#REF!,3,0)</f>
        <v>#REF!</v>
      </c>
    </row>
    <row r="3471" spans="1:9" ht="13.2" x14ac:dyDescent="0.25">
      <c r="A3471" s="176">
        <f t="shared" si="57"/>
        <v>4798010.0645996984</v>
      </c>
      <c r="B3471" s="252" t="s">
        <v>1066</v>
      </c>
      <c r="C3471" s="253" t="s">
        <v>245</v>
      </c>
      <c r="D3471" s="252"/>
      <c r="E3471" s="252" t="s">
        <v>853</v>
      </c>
      <c r="F3471" s="252" t="s">
        <v>279</v>
      </c>
      <c r="G3471" s="252">
        <v>559300</v>
      </c>
      <c r="H3471" s="252">
        <v>4765300</v>
      </c>
      <c r="I3471" s="184" t="e">
        <f>VLOOKUP(LEFT(C3471,6),#REF!,3,0)</f>
        <v>#REF!</v>
      </c>
    </row>
    <row r="3472" spans="1:9" ht="13.2" x14ac:dyDescent="0.25">
      <c r="A3472" s="176">
        <f t="shared" si="57"/>
        <v>4798010.0645996984</v>
      </c>
      <c r="B3472" s="252" t="s">
        <v>1066</v>
      </c>
      <c r="C3472" s="253" t="s">
        <v>287</v>
      </c>
      <c r="D3472" s="252"/>
      <c r="E3472" s="252" t="s">
        <v>853</v>
      </c>
      <c r="F3472" s="252" t="s">
        <v>279</v>
      </c>
      <c r="G3472" s="252">
        <v>559300</v>
      </c>
      <c r="H3472" s="252">
        <v>4765300</v>
      </c>
      <c r="I3472" s="184" t="e">
        <f>VLOOKUP(LEFT(C3472,6),#REF!,3,0)</f>
        <v>#REF!</v>
      </c>
    </row>
    <row r="3473" spans="1:9" ht="13.2" x14ac:dyDescent="0.25">
      <c r="A3473" s="176">
        <f t="shared" si="57"/>
        <v>4798010.0645996984</v>
      </c>
      <c r="B3473" s="252" t="s">
        <v>1066</v>
      </c>
      <c r="C3473" s="253" t="s">
        <v>288</v>
      </c>
      <c r="D3473" s="252"/>
      <c r="E3473" s="252" t="s">
        <v>853</v>
      </c>
      <c r="F3473" s="252" t="s">
        <v>279</v>
      </c>
      <c r="G3473" s="252">
        <v>559300</v>
      </c>
      <c r="H3473" s="252">
        <v>4765300</v>
      </c>
      <c r="I3473" s="184" t="e">
        <f>VLOOKUP(LEFT(C3473,6),#REF!,3,0)</f>
        <v>#REF!</v>
      </c>
    </row>
    <row r="3474" spans="1:9" ht="13.2" x14ac:dyDescent="0.25">
      <c r="A3474" s="176">
        <f t="shared" si="57"/>
        <v>4798010.0645996984</v>
      </c>
      <c r="B3474" s="252" t="s">
        <v>1066</v>
      </c>
      <c r="C3474" s="253" t="s">
        <v>289</v>
      </c>
      <c r="D3474" s="252"/>
      <c r="E3474" s="252" t="s">
        <v>853</v>
      </c>
      <c r="F3474" s="252" t="s">
        <v>279</v>
      </c>
      <c r="G3474" s="252">
        <v>559300</v>
      </c>
      <c r="H3474" s="252">
        <v>4765300</v>
      </c>
      <c r="I3474" s="184" t="e">
        <f>VLOOKUP(LEFT(C3474,6),#REF!,3,0)</f>
        <v>#REF!</v>
      </c>
    </row>
    <row r="3475" spans="1:9" ht="13.2" x14ac:dyDescent="0.25">
      <c r="A3475" s="176">
        <f t="shared" si="57"/>
        <v>4798010.0645996984</v>
      </c>
      <c r="B3475" s="252" t="s">
        <v>1066</v>
      </c>
      <c r="C3475" s="253" t="s">
        <v>339</v>
      </c>
      <c r="D3475" s="252"/>
      <c r="E3475" s="252" t="s">
        <v>853</v>
      </c>
      <c r="F3475" s="252" t="s">
        <v>279</v>
      </c>
      <c r="G3475" s="252">
        <v>559300</v>
      </c>
      <c r="H3475" s="252">
        <v>4765300</v>
      </c>
      <c r="I3475" s="184" t="e">
        <f>VLOOKUP(LEFT(C3475,6),#REF!,3,0)</f>
        <v>#REF!</v>
      </c>
    </row>
    <row r="3476" spans="1:9" ht="13.2" x14ac:dyDescent="0.25">
      <c r="A3476" s="176">
        <f t="shared" si="57"/>
        <v>4798010.0645996984</v>
      </c>
      <c r="B3476" s="252" t="s">
        <v>1066</v>
      </c>
      <c r="C3476" s="260" t="s">
        <v>252</v>
      </c>
      <c r="D3476" s="252"/>
      <c r="E3476" s="252" t="s">
        <v>853</v>
      </c>
      <c r="F3476" s="252" t="s">
        <v>279</v>
      </c>
      <c r="G3476" s="252">
        <v>559300</v>
      </c>
      <c r="H3476" s="252">
        <v>4765300</v>
      </c>
      <c r="I3476" s="184" t="e">
        <f>VLOOKUP(LEFT(C3476,6),#REF!,3,0)</f>
        <v>#REF!</v>
      </c>
    </row>
    <row r="3477" spans="1:9" ht="13.2" x14ac:dyDescent="0.25">
      <c r="A3477" s="176">
        <f t="shared" si="57"/>
        <v>4798010.0645996984</v>
      </c>
      <c r="B3477" s="252" t="s">
        <v>1066</v>
      </c>
      <c r="C3477" s="260" t="s">
        <v>265</v>
      </c>
      <c r="D3477" s="252"/>
      <c r="E3477" s="252" t="s">
        <v>853</v>
      </c>
      <c r="F3477" s="252" t="s">
        <v>279</v>
      </c>
      <c r="G3477" s="252">
        <v>559300</v>
      </c>
      <c r="H3477" s="252">
        <v>4765300</v>
      </c>
      <c r="I3477" s="184" t="e">
        <f>VLOOKUP(LEFT(C3477,6),#REF!,3,0)</f>
        <v>#REF!</v>
      </c>
    </row>
    <row r="3478" spans="1:9" ht="13.2" x14ac:dyDescent="0.25">
      <c r="A3478" s="176">
        <f t="shared" si="57"/>
        <v>4798010.0645996984</v>
      </c>
      <c r="B3478" s="252" t="s">
        <v>1066</v>
      </c>
      <c r="C3478" s="261" t="s">
        <v>772</v>
      </c>
      <c r="D3478" s="252"/>
      <c r="E3478" s="252" t="s">
        <v>853</v>
      </c>
      <c r="F3478" s="252" t="s">
        <v>279</v>
      </c>
      <c r="G3478" s="252">
        <v>559300</v>
      </c>
      <c r="H3478" s="252">
        <v>4765300</v>
      </c>
      <c r="I3478" s="184" t="e">
        <f>VLOOKUP(LEFT(C3478,6),#REF!,3,0)</f>
        <v>#REF!</v>
      </c>
    </row>
    <row r="3479" spans="1:9" ht="13.2" x14ac:dyDescent="0.25">
      <c r="A3479" s="176">
        <f t="shared" si="57"/>
        <v>4798010.0645996984</v>
      </c>
      <c r="B3479" s="252" t="s">
        <v>1066</v>
      </c>
      <c r="C3479" s="262" t="s">
        <v>241</v>
      </c>
      <c r="D3479" s="252"/>
      <c r="E3479" s="252" t="s">
        <v>853</v>
      </c>
      <c r="F3479" s="252" t="s">
        <v>279</v>
      </c>
      <c r="G3479" s="252">
        <v>559300</v>
      </c>
      <c r="H3479" s="252">
        <v>4765300</v>
      </c>
      <c r="I3479" s="184" t="e">
        <f>VLOOKUP(LEFT(C3479,6),#REF!,3,0)</f>
        <v>#REF!</v>
      </c>
    </row>
    <row r="3480" spans="1:9" ht="13.2" x14ac:dyDescent="0.25">
      <c r="A3480" s="176">
        <f t="shared" si="57"/>
        <v>4798010.0645996984</v>
      </c>
      <c r="B3480" s="252" t="s">
        <v>1066</v>
      </c>
      <c r="C3480" s="262" t="s">
        <v>242</v>
      </c>
      <c r="D3480" s="252"/>
      <c r="E3480" s="252" t="s">
        <v>853</v>
      </c>
      <c r="F3480" s="252" t="s">
        <v>279</v>
      </c>
      <c r="G3480" s="252">
        <v>559300</v>
      </c>
      <c r="H3480" s="252">
        <v>4765300</v>
      </c>
      <c r="I3480" s="184" t="e">
        <f>VLOOKUP(LEFT(C3480,6),#REF!,3,0)</f>
        <v>#REF!</v>
      </c>
    </row>
    <row r="3481" spans="1:9" ht="13.2" x14ac:dyDescent="0.25">
      <c r="A3481" s="176">
        <f t="shared" si="57"/>
        <v>4798010.0645996984</v>
      </c>
      <c r="B3481" s="252" t="s">
        <v>1066</v>
      </c>
      <c r="C3481" s="262" t="s">
        <v>247</v>
      </c>
      <c r="D3481" s="252"/>
      <c r="E3481" s="252" t="s">
        <v>853</v>
      </c>
      <c r="F3481" s="252" t="s">
        <v>279</v>
      </c>
      <c r="G3481" s="252">
        <v>559300</v>
      </c>
      <c r="H3481" s="252">
        <v>4765300</v>
      </c>
      <c r="I3481" s="184" t="e">
        <f>VLOOKUP(LEFT(C3481,6),#REF!,3,0)</f>
        <v>#REF!</v>
      </c>
    </row>
    <row r="3482" spans="1:9" ht="13.2" x14ac:dyDescent="0.25">
      <c r="A3482" s="176">
        <f t="shared" si="57"/>
        <v>4798010.0645996984</v>
      </c>
      <c r="B3482" s="252" t="s">
        <v>1066</v>
      </c>
      <c r="C3482" s="262" t="s">
        <v>249</v>
      </c>
      <c r="D3482" s="252"/>
      <c r="E3482" s="252" t="s">
        <v>853</v>
      </c>
      <c r="F3482" s="252" t="s">
        <v>279</v>
      </c>
      <c r="G3482" s="252">
        <v>559300</v>
      </c>
      <c r="H3482" s="252">
        <v>4765300</v>
      </c>
      <c r="I3482" s="184" t="e">
        <f>VLOOKUP(LEFT(C3482,6),#REF!,3,0)</f>
        <v>#REF!</v>
      </c>
    </row>
    <row r="3483" spans="1:9" ht="13.2" x14ac:dyDescent="0.25">
      <c r="A3483" s="176">
        <f t="shared" si="57"/>
        <v>4798010.0645996984</v>
      </c>
      <c r="B3483" s="252" t="s">
        <v>1066</v>
      </c>
      <c r="C3483" s="262" t="s">
        <v>250</v>
      </c>
      <c r="D3483" s="252"/>
      <c r="E3483" s="252" t="s">
        <v>853</v>
      </c>
      <c r="F3483" s="252" t="s">
        <v>279</v>
      </c>
      <c r="G3483" s="252">
        <v>559300</v>
      </c>
      <c r="H3483" s="252">
        <v>4765300</v>
      </c>
      <c r="I3483" s="184" t="e">
        <f>VLOOKUP(LEFT(C3483,6),#REF!,3,0)</f>
        <v>#REF!</v>
      </c>
    </row>
    <row r="3484" spans="1:9" ht="13.2" x14ac:dyDescent="0.25">
      <c r="A3484" s="176">
        <f t="shared" si="57"/>
        <v>4798010.0645996984</v>
      </c>
      <c r="B3484" s="252" t="s">
        <v>1066</v>
      </c>
      <c r="C3484" s="262" t="s">
        <v>253</v>
      </c>
      <c r="D3484" s="252"/>
      <c r="E3484" s="252" t="s">
        <v>853</v>
      </c>
      <c r="F3484" s="252" t="s">
        <v>279</v>
      </c>
      <c r="G3484" s="252">
        <v>559300</v>
      </c>
      <c r="H3484" s="252">
        <v>4765300</v>
      </c>
      <c r="I3484" s="184" t="e">
        <f>VLOOKUP(LEFT(C3484,6),#REF!,3,0)</f>
        <v>#REF!</v>
      </c>
    </row>
    <row r="3485" spans="1:9" ht="13.2" x14ac:dyDescent="0.25">
      <c r="A3485" s="176">
        <f t="shared" si="57"/>
        <v>4798010.0645996984</v>
      </c>
      <c r="B3485" s="252" t="s">
        <v>1066</v>
      </c>
      <c r="C3485" s="262" t="s">
        <v>254</v>
      </c>
      <c r="D3485" s="252"/>
      <c r="E3485" s="252" t="s">
        <v>853</v>
      </c>
      <c r="F3485" s="252" t="s">
        <v>279</v>
      </c>
      <c r="G3485" s="252">
        <v>559300</v>
      </c>
      <c r="H3485" s="252">
        <v>4765300</v>
      </c>
      <c r="I3485" s="184" t="e">
        <f>VLOOKUP(LEFT(C3485,6),#REF!,3,0)</f>
        <v>#REF!</v>
      </c>
    </row>
    <row r="3486" spans="1:9" ht="13.2" x14ac:dyDescent="0.25">
      <c r="A3486" s="176">
        <f t="shared" si="57"/>
        <v>4798010.0645996984</v>
      </c>
      <c r="B3486" s="252" t="s">
        <v>1066</v>
      </c>
      <c r="C3486" s="262" t="s">
        <v>255</v>
      </c>
      <c r="D3486" s="252"/>
      <c r="E3486" s="252" t="s">
        <v>853</v>
      </c>
      <c r="F3486" s="252" t="s">
        <v>279</v>
      </c>
      <c r="G3486" s="252">
        <v>559300</v>
      </c>
      <c r="H3486" s="252">
        <v>4765300</v>
      </c>
      <c r="I3486" s="184" t="e">
        <f>VLOOKUP(LEFT(C3486,6),#REF!,3,0)</f>
        <v>#REF!</v>
      </c>
    </row>
    <row r="3487" spans="1:9" ht="13.2" x14ac:dyDescent="0.25">
      <c r="A3487" s="176">
        <f t="shared" si="57"/>
        <v>4798010.0645996984</v>
      </c>
      <c r="B3487" s="252" t="s">
        <v>1066</v>
      </c>
      <c r="C3487" s="262" t="s">
        <v>256</v>
      </c>
      <c r="D3487" s="252"/>
      <c r="E3487" s="252" t="s">
        <v>853</v>
      </c>
      <c r="F3487" s="252" t="s">
        <v>279</v>
      </c>
      <c r="G3487" s="252">
        <v>559300</v>
      </c>
      <c r="H3487" s="252">
        <v>4765300</v>
      </c>
      <c r="I3487" s="184" t="e">
        <f>VLOOKUP(LEFT(C3487,6),#REF!,3,0)</f>
        <v>#REF!</v>
      </c>
    </row>
    <row r="3488" spans="1:9" ht="13.2" x14ac:dyDescent="0.25">
      <c r="A3488" s="176">
        <f t="shared" si="57"/>
        <v>4798010.0645996984</v>
      </c>
      <c r="B3488" s="252" t="s">
        <v>1066</v>
      </c>
      <c r="C3488" s="262" t="s">
        <v>257</v>
      </c>
      <c r="D3488" s="252"/>
      <c r="E3488" s="252" t="s">
        <v>853</v>
      </c>
      <c r="F3488" s="252" t="s">
        <v>279</v>
      </c>
      <c r="G3488" s="252">
        <v>559300</v>
      </c>
      <c r="H3488" s="252">
        <v>4765300</v>
      </c>
      <c r="I3488" s="184" t="e">
        <f>VLOOKUP(LEFT(C3488,6),#REF!,3,0)</f>
        <v>#REF!</v>
      </c>
    </row>
    <row r="3489" spans="1:9" ht="13.2" x14ac:dyDescent="0.25">
      <c r="A3489" s="176">
        <f t="shared" si="57"/>
        <v>4798010.0645996984</v>
      </c>
      <c r="B3489" s="252" t="s">
        <v>1066</v>
      </c>
      <c r="C3489" s="262" t="s">
        <v>258</v>
      </c>
      <c r="D3489" s="252"/>
      <c r="E3489" s="252" t="s">
        <v>853</v>
      </c>
      <c r="F3489" s="252" t="s">
        <v>279</v>
      </c>
      <c r="G3489" s="252">
        <v>559300</v>
      </c>
      <c r="H3489" s="252">
        <v>4765300</v>
      </c>
      <c r="I3489" s="184" t="e">
        <f>VLOOKUP(LEFT(C3489,6),#REF!,3,0)</f>
        <v>#REF!</v>
      </c>
    </row>
    <row r="3490" spans="1:9" ht="13.2" x14ac:dyDescent="0.25">
      <c r="A3490" s="176">
        <f t="shared" si="57"/>
        <v>4798010.0645996984</v>
      </c>
      <c r="B3490" s="252" t="s">
        <v>1066</v>
      </c>
      <c r="C3490" s="262" t="s">
        <v>261</v>
      </c>
      <c r="D3490" s="252"/>
      <c r="E3490" s="252" t="s">
        <v>853</v>
      </c>
      <c r="F3490" s="252" t="s">
        <v>279</v>
      </c>
      <c r="G3490" s="252">
        <v>559300</v>
      </c>
      <c r="H3490" s="252">
        <v>4765300</v>
      </c>
      <c r="I3490" s="184" t="e">
        <f>VLOOKUP(LEFT(C3490,6),#REF!,3,0)</f>
        <v>#REF!</v>
      </c>
    </row>
    <row r="3491" spans="1:9" ht="13.2" x14ac:dyDescent="0.25">
      <c r="A3491" s="176">
        <f t="shared" si="57"/>
        <v>4798010.0645996984</v>
      </c>
      <c r="B3491" s="252" t="s">
        <v>1066</v>
      </c>
      <c r="C3491" s="262" t="s">
        <v>262</v>
      </c>
      <c r="D3491" s="252"/>
      <c r="E3491" s="252" t="s">
        <v>853</v>
      </c>
      <c r="F3491" s="252" t="s">
        <v>279</v>
      </c>
      <c r="G3491" s="252">
        <v>559300</v>
      </c>
      <c r="H3491" s="252">
        <v>4765300</v>
      </c>
      <c r="I3491" s="184" t="e">
        <f>VLOOKUP(LEFT(C3491,6),#REF!,3,0)</f>
        <v>#REF!</v>
      </c>
    </row>
    <row r="3492" spans="1:9" ht="13.2" x14ac:dyDescent="0.25">
      <c r="A3492" s="176">
        <f t="shared" si="57"/>
        <v>4798010.0645996984</v>
      </c>
      <c r="B3492" s="252" t="s">
        <v>1066</v>
      </c>
      <c r="C3492" s="262" t="s">
        <v>264</v>
      </c>
      <c r="D3492" s="252"/>
      <c r="E3492" s="252" t="s">
        <v>853</v>
      </c>
      <c r="F3492" s="252" t="s">
        <v>279</v>
      </c>
      <c r="G3492" s="252">
        <v>559300</v>
      </c>
      <c r="H3492" s="252">
        <v>4765300</v>
      </c>
      <c r="I3492" s="184" t="e">
        <f>VLOOKUP(LEFT(C3492,6),#REF!,3,0)</f>
        <v>#REF!</v>
      </c>
    </row>
    <row r="3493" spans="1:9" ht="13.2" x14ac:dyDescent="0.25">
      <c r="A3493" s="176">
        <f t="shared" si="57"/>
        <v>4798010.0645996984</v>
      </c>
      <c r="B3493" s="252" t="s">
        <v>1066</v>
      </c>
      <c r="C3493" s="262" t="s">
        <v>260</v>
      </c>
      <c r="D3493" s="252"/>
      <c r="E3493" s="252" t="s">
        <v>853</v>
      </c>
      <c r="F3493" s="252" t="s">
        <v>279</v>
      </c>
      <c r="G3493" s="252">
        <v>559300</v>
      </c>
      <c r="H3493" s="252">
        <v>4765300</v>
      </c>
      <c r="I3493" s="184" t="e">
        <f>VLOOKUP(LEFT(C3493,6),#REF!,3,0)</f>
        <v>#REF!</v>
      </c>
    </row>
    <row r="3494" spans="1:9" ht="13.2" x14ac:dyDescent="0.25">
      <c r="A3494" s="176">
        <f t="shared" si="57"/>
        <v>4798010.0645996984</v>
      </c>
      <c r="B3494" s="252" t="s">
        <v>1066</v>
      </c>
      <c r="C3494" s="262" t="s">
        <v>229</v>
      </c>
      <c r="D3494" s="252"/>
      <c r="E3494" s="252" t="s">
        <v>853</v>
      </c>
      <c r="F3494" s="252" t="s">
        <v>279</v>
      </c>
      <c r="G3494" s="252">
        <v>559300</v>
      </c>
      <c r="H3494" s="252">
        <v>4765300</v>
      </c>
      <c r="I3494" s="184" t="e">
        <f>VLOOKUP(LEFT(C3494,6),#REF!,3,0)</f>
        <v>#REF!</v>
      </c>
    </row>
    <row r="3495" spans="1:9" ht="13.2" x14ac:dyDescent="0.25">
      <c r="A3495" s="176">
        <f t="shared" si="57"/>
        <v>4798010.0645996984</v>
      </c>
      <c r="B3495" s="252" t="s">
        <v>1066</v>
      </c>
      <c r="C3495" s="247" t="s">
        <v>1156</v>
      </c>
      <c r="D3495" s="252"/>
      <c r="E3495" s="252" t="s">
        <v>853</v>
      </c>
      <c r="F3495" s="252" t="s">
        <v>279</v>
      </c>
      <c r="G3495" s="252">
        <v>559300</v>
      </c>
      <c r="H3495" s="252">
        <v>4765300</v>
      </c>
      <c r="I3495" s="184" t="e">
        <f>VLOOKUP(LEFT(C3495,6),#REF!,3,0)</f>
        <v>#REF!</v>
      </c>
    </row>
    <row r="3496" spans="1:9" ht="13.2" x14ac:dyDescent="0.25">
      <c r="A3496" s="176">
        <f t="shared" si="57"/>
        <v>4798010.0645996984</v>
      </c>
      <c r="B3496" s="252" t="s">
        <v>1066</v>
      </c>
      <c r="C3496" s="247" t="s">
        <v>1157</v>
      </c>
      <c r="D3496" s="252"/>
      <c r="E3496" s="252" t="s">
        <v>853</v>
      </c>
      <c r="F3496" s="252" t="s">
        <v>279</v>
      </c>
      <c r="G3496" s="252">
        <v>559300</v>
      </c>
      <c r="H3496" s="252">
        <v>4765300</v>
      </c>
      <c r="I3496" s="184" t="e">
        <f>VLOOKUP(LEFT(C3496,6),#REF!,3,0)</f>
        <v>#REF!</v>
      </c>
    </row>
    <row r="3497" spans="1:9" ht="13.2" x14ac:dyDescent="0.25">
      <c r="A3497" s="176">
        <f t="shared" si="57"/>
        <v>4798010.0645996984</v>
      </c>
      <c r="B3497" s="252" t="s">
        <v>1066</v>
      </c>
      <c r="C3497" s="247" t="s">
        <v>1158</v>
      </c>
      <c r="D3497" s="252"/>
      <c r="E3497" s="252" t="s">
        <v>853</v>
      </c>
      <c r="F3497" s="252" t="s">
        <v>279</v>
      </c>
      <c r="G3497" s="252">
        <v>559300</v>
      </c>
      <c r="H3497" s="252">
        <v>4765300</v>
      </c>
      <c r="I3497" s="184" t="e">
        <f>VLOOKUP(LEFT(C3497,6),#REF!,3,0)</f>
        <v>#REF!</v>
      </c>
    </row>
    <row r="3498" spans="1:9" ht="13.2" x14ac:dyDescent="0.25">
      <c r="A3498" s="176">
        <f t="shared" si="57"/>
        <v>4798010.0645996984</v>
      </c>
      <c r="B3498" s="252" t="s">
        <v>1066</v>
      </c>
      <c r="C3498" s="247" t="s">
        <v>1159</v>
      </c>
      <c r="D3498" s="252"/>
      <c r="E3498" s="252" t="s">
        <v>853</v>
      </c>
      <c r="F3498" s="252" t="s">
        <v>279</v>
      </c>
      <c r="G3498" s="252">
        <v>559300</v>
      </c>
      <c r="H3498" s="252">
        <v>4765300</v>
      </c>
      <c r="I3498" s="184" t="e">
        <f>VLOOKUP(LEFT(C3498,6),#REF!,3,0)</f>
        <v>#REF!</v>
      </c>
    </row>
    <row r="3499" spans="1:9" ht="13.2" x14ac:dyDescent="0.25">
      <c r="A3499" s="176">
        <f t="shared" si="57"/>
        <v>4798010.0645996984</v>
      </c>
      <c r="B3499" s="252" t="s">
        <v>1066</v>
      </c>
      <c r="C3499" s="247" t="s">
        <v>1160</v>
      </c>
      <c r="D3499" s="252"/>
      <c r="E3499" s="252" t="s">
        <v>853</v>
      </c>
      <c r="F3499" s="252" t="s">
        <v>279</v>
      </c>
      <c r="G3499" s="252">
        <v>559300</v>
      </c>
      <c r="H3499" s="252">
        <v>4765300</v>
      </c>
      <c r="I3499" s="184" t="e">
        <f>VLOOKUP(LEFT(C3499,6),#REF!,3,0)</f>
        <v>#REF!</v>
      </c>
    </row>
    <row r="3500" spans="1:9" ht="13.2" x14ac:dyDescent="0.25">
      <c r="A3500" s="176">
        <f t="shared" si="57"/>
        <v>4798010.0645996984</v>
      </c>
      <c r="B3500" s="252" t="s">
        <v>1066</v>
      </c>
      <c r="C3500" s="247" t="s">
        <v>1161</v>
      </c>
      <c r="D3500" s="252"/>
      <c r="E3500" s="252" t="s">
        <v>853</v>
      </c>
      <c r="F3500" s="252" t="s">
        <v>279</v>
      </c>
      <c r="G3500" s="252">
        <v>559300</v>
      </c>
      <c r="H3500" s="252">
        <v>4765300</v>
      </c>
      <c r="I3500" s="184" t="e">
        <f>VLOOKUP(LEFT(C3500,6),#REF!,3,0)</f>
        <v>#REF!</v>
      </c>
    </row>
    <row r="3501" spans="1:9" ht="13.2" x14ac:dyDescent="0.25">
      <c r="A3501" s="176">
        <f t="shared" si="57"/>
        <v>4798010.0645996984</v>
      </c>
      <c r="B3501" s="252" t="s">
        <v>1066</v>
      </c>
      <c r="C3501" s="247" t="s">
        <v>1162</v>
      </c>
      <c r="D3501" s="252"/>
      <c r="E3501" s="252" t="s">
        <v>853</v>
      </c>
      <c r="F3501" s="252" t="s">
        <v>279</v>
      </c>
      <c r="G3501" s="252">
        <v>559300</v>
      </c>
      <c r="H3501" s="252">
        <v>4765300</v>
      </c>
      <c r="I3501" s="184" t="e">
        <f>VLOOKUP(LEFT(C3501,6),#REF!,3,0)</f>
        <v>#REF!</v>
      </c>
    </row>
    <row r="3502" spans="1:9" ht="13.2" x14ac:dyDescent="0.25">
      <c r="A3502" s="176">
        <f t="shared" si="57"/>
        <v>4798010.0645996984</v>
      </c>
      <c r="B3502" s="252" t="s">
        <v>1066</v>
      </c>
      <c r="C3502" s="247" t="s">
        <v>1163</v>
      </c>
      <c r="D3502" s="252"/>
      <c r="E3502" s="252" t="s">
        <v>853</v>
      </c>
      <c r="F3502" s="252" t="s">
        <v>279</v>
      </c>
      <c r="G3502" s="252">
        <v>559300</v>
      </c>
      <c r="H3502" s="252">
        <v>4765300</v>
      </c>
      <c r="I3502" s="184" t="e">
        <f>VLOOKUP(LEFT(C3502,6),#REF!,3,0)</f>
        <v>#REF!</v>
      </c>
    </row>
    <row r="3503" spans="1:9" ht="13.2" x14ac:dyDescent="0.25">
      <c r="A3503" s="176">
        <f t="shared" si="57"/>
        <v>4798010.0645996984</v>
      </c>
      <c r="B3503" s="252" t="s">
        <v>1066</v>
      </c>
      <c r="C3503" s="247" t="s">
        <v>1164</v>
      </c>
      <c r="D3503" s="252"/>
      <c r="E3503" s="252" t="s">
        <v>853</v>
      </c>
      <c r="F3503" s="252" t="s">
        <v>279</v>
      </c>
      <c r="G3503" s="252">
        <v>559300</v>
      </c>
      <c r="H3503" s="252">
        <v>4765300</v>
      </c>
      <c r="I3503" s="184" t="e">
        <f>VLOOKUP(LEFT(C3503,6),#REF!,3,0)</f>
        <v>#REF!</v>
      </c>
    </row>
    <row r="3504" spans="1:9" ht="13.2" x14ac:dyDescent="0.25">
      <c r="A3504" s="176">
        <f t="shared" si="57"/>
        <v>4798010.0645996984</v>
      </c>
      <c r="B3504" s="252" t="s">
        <v>1066</v>
      </c>
      <c r="C3504" s="248" t="s">
        <v>1165</v>
      </c>
      <c r="D3504" s="252"/>
      <c r="E3504" s="252" t="s">
        <v>853</v>
      </c>
      <c r="F3504" s="252" t="s">
        <v>279</v>
      </c>
      <c r="G3504" s="252">
        <v>559300</v>
      </c>
      <c r="H3504" s="252">
        <v>4765300</v>
      </c>
      <c r="I3504" s="184" t="e">
        <f>VLOOKUP(LEFT(C3504,6),#REF!,3,0)</f>
        <v>#REF!</v>
      </c>
    </row>
    <row r="3505" spans="1:9" ht="13.2" x14ac:dyDescent="0.25">
      <c r="A3505" s="176">
        <f t="shared" si="57"/>
        <v>4798010.0645996984</v>
      </c>
      <c r="B3505" s="252" t="s">
        <v>1066</v>
      </c>
      <c r="C3505" s="243" t="s">
        <v>586</v>
      </c>
      <c r="D3505" s="252"/>
      <c r="E3505" s="252" t="s">
        <v>853</v>
      </c>
      <c r="F3505" s="252" t="s">
        <v>279</v>
      </c>
      <c r="G3505" s="252">
        <v>559300</v>
      </c>
      <c r="H3505" s="252">
        <v>4765300</v>
      </c>
      <c r="I3505" s="184" t="e">
        <f>VLOOKUP(LEFT(C3505,6),#REF!,3,0)</f>
        <v>#REF!</v>
      </c>
    </row>
    <row r="3506" spans="1:9" ht="13.2" x14ac:dyDescent="0.25">
      <c r="A3506" s="176">
        <f t="shared" si="57"/>
        <v>4798010.0645996984</v>
      </c>
      <c r="B3506" s="252" t="s">
        <v>1066</v>
      </c>
      <c r="C3506" s="243" t="s">
        <v>495</v>
      </c>
      <c r="D3506" s="252"/>
      <c r="E3506" s="252" t="s">
        <v>853</v>
      </c>
      <c r="F3506" s="252" t="s">
        <v>279</v>
      </c>
      <c r="G3506" s="252">
        <v>559300</v>
      </c>
      <c r="H3506" s="252">
        <v>4765300</v>
      </c>
      <c r="I3506" s="184" t="e">
        <f>VLOOKUP(LEFT(C3506,6),#REF!,3,0)</f>
        <v>#REF!</v>
      </c>
    </row>
    <row r="3507" spans="1:9" ht="13.2" x14ac:dyDescent="0.25">
      <c r="A3507" s="176">
        <f t="shared" si="57"/>
        <v>4798010.0645996984</v>
      </c>
      <c r="B3507" s="252" t="s">
        <v>1066</v>
      </c>
      <c r="C3507" s="243" t="s">
        <v>497</v>
      </c>
      <c r="D3507" s="252"/>
      <c r="E3507" s="252" t="s">
        <v>853</v>
      </c>
      <c r="F3507" s="252" t="s">
        <v>279</v>
      </c>
      <c r="G3507" s="252">
        <v>559300</v>
      </c>
      <c r="H3507" s="252">
        <v>4765300</v>
      </c>
      <c r="I3507" s="184" t="e">
        <f>VLOOKUP(LEFT(C3507,6),#REF!,3,0)</f>
        <v>#REF!</v>
      </c>
    </row>
    <row r="3508" spans="1:9" ht="13.2" x14ac:dyDescent="0.25">
      <c r="A3508" s="176">
        <f t="shared" si="57"/>
        <v>4798010.0645996984</v>
      </c>
      <c r="B3508" s="252" t="s">
        <v>1066</v>
      </c>
      <c r="C3508" s="243" t="s">
        <v>499</v>
      </c>
      <c r="D3508" s="252"/>
      <c r="E3508" s="252" t="s">
        <v>853</v>
      </c>
      <c r="F3508" s="252" t="s">
        <v>279</v>
      </c>
      <c r="G3508" s="252">
        <v>559300</v>
      </c>
      <c r="H3508" s="252">
        <v>4765300</v>
      </c>
      <c r="I3508" s="184" t="e">
        <f>VLOOKUP(LEFT(C3508,6),#REF!,3,0)</f>
        <v>#REF!</v>
      </c>
    </row>
    <row r="3509" spans="1:9" ht="13.2" x14ac:dyDescent="0.25">
      <c r="A3509" s="176">
        <f t="shared" si="57"/>
        <v>4798010.0645996984</v>
      </c>
      <c r="B3509" s="252" t="s">
        <v>1066</v>
      </c>
      <c r="C3509" s="243" t="s">
        <v>598</v>
      </c>
      <c r="D3509" s="252"/>
      <c r="E3509" s="252" t="s">
        <v>853</v>
      </c>
      <c r="F3509" s="252" t="s">
        <v>279</v>
      </c>
      <c r="G3509" s="252">
        <v>559300</v>
      </c>
      <c r="H3509" s="252">
        <v>4765300</v>
      </c>
      <c r="I3509" s="184" t="e">
        <f>VLOOKUP(LEFT(C3509,6),#REF!,3,0)</f>
        <v>#REF!</v>
      </c>
    </row>
    <row r="3510" spans="1:9" ht="13.2" x14ac:dyDescent="0.25">
      <c r="A3510" s="176">
        <f t="shared" si="57"/>
        <v>4806321.0787982112</v>
      </c>
      <c r="B3510" s="252" t="s">
        <v>1067</v>
      </c>
      <c r="C3510" s="253" t="s">
        <v>263</v>
      </c>
      <c r="D3510" s="252"/>
      <c r="E3510" s="252" t="s">
        <v>854</v>
      </c>
      <c r="F3510" s="252" t="s">
        <v>268</v>
      </c>
      <c r="G3510" s="252">
        <v>489300</v>
      </c>
      <c r="H3510" s="252">
        <v>4781350</v>
      </c>
      <c r="I3510" s="184" t="e">
        <f>VLOOKUP(LEFT(C3510,6),#REF!,3,0)</f>
        <v>#REF!</v>
      </c>
    </row>
    <row r="3511" spans="1:9" ht="13.2" x14ac:dyDescent="0.25">
      <c r="A3511" s="176">
        <f t="shared" si="57"/>
        <v>4806321.0787982112</v>
      </c>
      <c r="B3511" s="252" t="s">
        <v>1067</v>
      </c>
      <c r="C3511" s="253" t="s">
        <v>246</v>
      </c>
      <c r="D3511" s="252"/>
      <c r="E3511" s="252" t="s">
        <v>854</v>
      </c>
      <c r="F3511" s="252" t="s">
        <v>268</v>
      </c>
      <c r="G3511" s="252">
        <v>489300</v>
      </c>
      <c r="H3511" s="252">
        <v>4781350</v>
      </c>
      <c r="I3511" s="184" t="e">
        <f>VLOOKUP(LEFT(C3511,6),#REF!,3,0)</f>
        <v>#REF!</v>
      </c>
    </row>
    <row r="3512" spans="1:9" ht="13.2" x14ac:dyDescent="0.25">
      <c r="A3512" s="176">
        <f t="shared" si="57"/>
        <v>4806321.0787982112</v>
      </c>
      <c r="B3512" s="252" t="s">
        <v>1067</v>
      </c>
      <c r="C3512" s="253" t="s">
        <v>271</v>
      </c>
      <c r="D3512" s="252"/>
      <c r="E3512" s="252" t="s">
        <v>854</v>
      </c>
      <c r="F3512" s="252" t="s">
        <v>268</v>
      </c>
      <c r="G3512" s="252">
        <v>489300</v>
      </c>
      <c r="H3512" s="252">
        <v>4781350</v>
      </c>
      <c r="I3512" s="184" t="e">
        <f>VLOOKUP(LEFT(C3512,6),#REF!,3,0)</f>
        <v>#REF!</v>
      </c>
    </row>
    <row r="3513" spans="1:9" ht="13.2" x14ac:dyDescent="0.25">
      <c r="A3513" s="176">
        <f t="shared" si="57"/>
        <v>4806321.0787982112</v>
      </c>
      <c r="B3513" s="252" t="s">
        <v>1067</v>
      </c>
      <c r="C3513" s="253" t="s">
        <v>286</v>
      </c>
      <c r="D3513" s="252"/>
      <c r="E3513" s="252" t="s">
        <v>854</v>
      </c>
      <c r="F3513" s="252" t="s">
        <v>268</v>
      </c>
      <c r="G3513" s="252">
        <v>489300</v>
      </c>
      <c r="H3513" s="252">
        <v>4781350</v>
      </c>
      <c r="I3513" s="184" t="e">
        <f>VLOOKUP(LEFT(C3513,6),#REF!,3,0)</f>
        <v>#REF!</v>
      </c>
    </row>
    <row r="3514" spans="1:9" ht="13.2" x14ac:dyDescent="0.25">
      <c r="A3514" s="176">
        <f t="shared" si="57"/>
        <v>4806321.0787982112</v>
      </c>
      <c r="B3514" s="252" t="s">
        <v>1067</v>
      </c>
      <c r="C3514" s="253" t="s">
        <v>243</v>
      </c>
      <c r="D3514" s="252"/>
      <c r="E3514" s="252" t="s">
        <v>854</v>
      </c>
      <c r="F3514" s="252" t="s">
        <v>268</v>
      </c>
      <c r="G3514" s="252">
        <v>489300</v>
      </c>
      <c r="H3514" s="252">
        <v>4781350</v>
      </c>
      <c r="I3514" s="184" t="e">
        <f>VLOOKUP(LEFT(C3514,6),#REF!,3,0)</f>
        <v>#REF!</v>
      </c>
    </row>
    <row r="3515" spans="1:9" ht="13.2" x14ac:dyDescent="0.25">
      <c r="A3515" s="176">
        <f t="shared" si="57"/>
        <v>4806321.0787982112</v>
      </c>
      <c r="B3515" s="252" t="s">
        <v>1067</v>
      </c>
      <c r="C3515" s="253" t="s">
        <v>259</v>
      </c>
      <c r="D3515" s="252"/>
      <c r="E3515" s="252" t="s">
        <v>854</v>
      </c>
      <c r="F3515" s="252" t="s">
        <v>268</v>
      </c>
      <c r="G3515" s="252">
        <v>489300</v>
      </c>
      <c r="H3515" s="252">
        <v>4781350</v>
      </c>
      <c r="I3515" s="184" t="e">
        <f>VLOOKUP(LEFT(C3515,6),#REF!,3,0)</f>
        <v>#REF!</v>
      </c>
    </row>
    <row r="3516" spans="1:9" ht="13.2" x14ac:dyDescent="0.25">
      <c r="A3516" s="176">
        <f t="shared" si="57"/>
        <v>4806321.0787982112</v>
      </c>
      <c r="B3516" s="252" t="s">
        <v>1067</v>
      </c>
      <c r="C3516" s="253" t="s">
        <v>251</v>
      </c>
      <c r="D3516" s="252"/>
      <c r="E3516" s="252" t="s">
        <v>854</v>
      </c>
      <c r="F3516" s="252" t="s">
        <v>268</v>
      </c>
      <c r="G3516" s="252">
        <v>489300</v>
      </c>
      <c r="H3516" s="252">
        <v>4781350</v>
      </c>
      <c r="I3516" s="184" t="e">
        <f>VLOOKUP(LEFT(C3516,6),#REF!,3,0)</f>
        <v>#REF!</v>
      </c>
    </row>
    <row r="3517" spans="1:9" ht="13.2" x14ac:dyDescent="0.25">
      <c r="A3517" s="176">
        <f t="shared" si="57"/>
        <v>4806321.0787982112</v>
      </c>
      <c r="B3517" s="252" t="s">
        <v>1067</v>
      </c>
      <c r="C3517" s="253" t="s">
        <v>244</v>
      </c>
      <c r="D3517" s="252"/>
      <c r="E3517" s="252" t="s">
        <v>854</v>
      </c>
      <c r="F3517" s="252" t="s">
        <v>268</v>
      </c>
      <c r="G3517" s="252">
        <v>489300</v>
      </c>
      <c r="H3517" s="252">
        <v>4781350</v>
      </c>
      <c r="I3517" s="184" t="e">
        <f>VLOOKUP(LEFT(C3517,6),#REF!,3,0)</f>
        <v>#REF!</v>
      </c>
    </row>
    <row r="3518" spans="1:9" ht="13.2" x14ac:dyDescent="0.25">
      <c r="A3518" s="176">
        <f t="shared" si="57"/>
        <v>4806321.0787982112</v>
      </c>
      <c r="B3518" s="252" t="s">
        <v>1067</v>
      </c>
      <c r="C3518" s="253" t="s">
        <v>248</v>
      </c>
      <c r="D3518" s="252"/>
      <c r="E3518" s="252" t="s">
        <v>854</v>
      </c>
      <c r="F3518" s="252" t="s">
        <v>268</v>
      </c>
      <c r="G3518" s="252">
        <v>489300</v>
      </c>
      <c r="H3518" s="252">
        <v>4781350</v>
      </c>
      <c r="I3518" s="184" t="e">
        <f>VLOOKUP(LEFT(C3518,6),#REF!,3,0)</f>
        <v>#REF!</v>
      </c>
    </row>
    <row r="3519" spans="1:9" ht="13.2" x14ac:dyDescent="0.25">
      <c r="A3519" s="176">
        <f t="shared" si="57"/>
        <v>4806321.0787982112</v>
      </c>
      <c r="B3519" s="252" t="s">
        <v>1067</v>
      </c>
      <c r="C3519" s="253" t="s">
        <v>245</v>
      </c>
      <c r="D3519" s="252"/>
      <c r="E3519" s="252" t="s">
        <v>854</v>
      </c>
      <c r="F3519" s="252" t="s">
        <v>268</v>
      </c>
      <c r="G3519" s="252">
        <v>489300</v>
      </c>
      <c r="H3519" s="252">
        <v>4781350</v>
      </c>
      <c r="I3519" s="184" t="e">
        <f>VLOOKUP(LEFT(C3519,6),#REF!,3,0)</f>
        <v>#REF!</v>
      </c>
    </row>
    <row r="3520" spans="1:9" ht="13.2" x14ac:dyDescent="0.25">
      <c r="A3520" s="176">
        <f t="shared" ref="A3520:A3583" si="58">SQRT((G3520-G$2)^2+(H3520-H$2)^2)</f>
        <v>4806321.0787982112</v>
      </c>
      <c r="B3520" s="252" t="s">
        <v>1067</v>
      </c>
      <c r="C3520" s="253" t="s">
        <v>287</v>
      </c>
      <c r="D3520" s="252"/>
      <c r="E3520" s="252" t="s">
        <v>854</v>
      </c>
      <c r="F3520" s="252" t="s">
        <v>268</v>
      </c>
      <c r="G3520" s="252">
        <v>489300</v>
      </c>
      <c r="H3520" s="252">
        <v>4781350</v>
      </c>
      <c r="I3520" s="184" t="e">
        <f>VLOOKUP(LEFT(C3520,6),#REF!,3,0)</f>
        <v>#REF!</v>
      </c>
    </row>
    <row r="3521" spans="1:9" ht="13.2" x14ac:dyDescent="0.25">
      <c r="A3521" s="176">
        <f t="shared" si="58"/>
        <v>4806321.0787982112</v>
      </c>
      <c r="B3521" s="252" t="s">
        <v>1067</v>
      </c>
      <c r="C3521" s="253" t="s">
        <v>288</v>
      </c>
      <c r="D3521" s="252"/>
      <c r="E3521" s="252" t="s">
        <v>854</v>
      </c>
      <c r="F3521" s="252" t="s">
        <v>268</v>
      </c>
      <c r="G3521" s="252">
        <v>489300</v>
      </c>
      <c r="H3521" s="252">
        <v>4781350</v>
      </c>
      <c r="I3521" s="184" t="e">
        <f>VLOOKUP(LEFT(C3521,6),#REF!,3,0)</f>
        <v>#REF!</v>
      </c>
    </row>
    <row r="3522" spans="1:9" ht="13.2" x14ac:dyDescent="0.25">
      <c r="A3522" s="176">
        <f t="shared" si="58"/>
        <v>4806321.0787982112</v>
      </c>
      <c r="B3522" s="252" t="s">
        <v>1067</v>
      </c>
      <c r="C3522" s="253" t="s">
        <v>289</v>
      </c>
      <c r="D3522" s="252"/>
      <c r="E3522" s="252" t="s">
        <v>854</v>
      </c>
      <c r="F3522" s="252" t="s">
        <v>268</v>
      </c>
      <c r="G3522" s="252">
        <v>489300</v>
      </c>
      <c r="H3522" s="252">
        <v>4781350</v>
      </c>
      <c r="I3522" s="184" t="e">
        <f>VLOOKUP(LEFT(C3522,6),#REF!,3,0)</f>
        <v>#REF!</v>
      </c>
    </row>
    <row r="3523" spans="1:9" ht="13.2" x14ac:dyDescent="0.25">
      <c r="A3523" s="176">
        <f t="shared" si="58"/>
        <v>4806321.0787982112</v>
      </c>
      <c r="B3523" s="252" t="s">
        <v>1067</v>
      </c>
      <c r="C3523" s="253" t="s">
        <v>339</v>
      </c>
      <c r="D3523" s="252"/>
      <c r="E3523" s="252" t="s">
        <v>854</v>
      </c>
      <c r="F3523" s="252" t="s">
        <v>268</v>
      </c>
      <c r="G3523" s="252">
        <v>489300</v>
      </c>
      <c r="H3523" s="252">
        <v>4781350</v>
      </c>
      <c r="I3523" s="184" t="e">
        <f>VLOOKUP(LEFT(C3523,6),#REF!,3,0)</f>
        <v>#REF!</v>
      </c>
    </row>
    <row r="3524" spans="1:9" ht="13.2" x14ac:dyDescent="0.25">
      <c r="A3524" s="176">
        <f t="shared" si="58"/>
        <v>4806321.0787982112</v>
      </c>
      <c r="B3524" s="252" t="s">
        <v>1067</v>
      </c>
      <c r="C3524" s="260" t="s">
        <v>252</v>
      </c>
      <c r="D3524" s="252"/>
      <c r="E3524" s="252" t="s">
        <v>854</v>
      </c>
      <c r="F3524" s="252" t="s">
        <v>268</v>
      </c>
      <c r="G3524" s="252">
        <v>489300</v>
      </c>
      <c r="H3524" s="252">
        <v>4781350</v>
      </c>
      <c r="I3524" s="184" t="e">
        <f>VLOOKUP(LEFT(C3524,6),#REF!,3,0)</f>
        <v>#REF!</v>
      </c>
    </row>
    <row r="3525" spans="1:9" ht="13.2" x14ac:dyDescent="0.25">
      <c r="A3525" s="176">
        <f t="shared" si="58"/>
        <v>4806321.0787982112</v>
      </c>
      <c r="B3525" s="252" t="s">
        <v>1067</v>
      </c>
      <c r="C3525" s="260" t="s">
        <v>265</v>
      </c>
      <c r="D3525" s="252"/>
      <c r="E3525" s="252" t="s">
        <v>854</v>
      </c>
      <c r="F3525" s="252" t="s">
        <v>268</v>
      </c>
      <c r="G3525" s="252">
        <v>489300</v>
      </c>
      <c r="H3525" s="252">
        <v>4781350</v>
      </c>
      <c r="I3525" s="184" t="e">
        <f>VLOOKUP(LEFT(C3525,6),#REF!,3,0)</f>
        <v>#REF!</v>
      </c>
    </row>
    <row r="3526" spans="1:9" ht="13.2" x14ac:dyDescent="0.25">
      <c r="A3526" s="176">
        <f t="shared" si="58"/>
        <v>4806321.0787982112</v>
      </c>
      <c r="B3526" s="252" t="s">
        <v>1067</v>
      </c>
      <c r="C3526" s="261" t="s">
        <v>772</v>
      </c>
      <c r="D3526" s="252"/>
      <c r="E3526" s="252" t="s">
        <v>854</v>
      </c>
      <c r="F3526" s="252" t="s">
        <v>268</v>
      </c>
      <c r="G3526" s="252">
        <v>489300</v>
      </c>
      <c r="H3526" s="252">
        <v>4781350</v>
      </c>
      <c r="I3526" s="184" t="e">
        <f>VLOOKUP(LEFT(C3526,6),#REF!,3,0)</f>
        <v>#REF!</v>
      </c>
    </row>
    <row r="3527" spans="1:9" ht="13.2" x14ac:dyDescent="0.25">
      <c r="A3527" s="176">
        <f t="shared" si="58"/>
        <v>4806321.0787982112</v>
      </c>
      <c r="B3527" s="252" t="s">
        <v>1067</v>
      </c>
      <c r="C3527" s="262" t="s">
        <v>241</v>
      </c>
      <c r="D3527" s="252"/>
      <c r="E3527" s="252" t="s">
        <v>854</v>
      </c>
      <c r="F3527" s="252" t="s">
        <v>268</v>
      </c>
      <c r="G3527" s="252">
        <v>489300</v>
      </c>
      <c r="H3527" s="252">
        <v>4781350</v>
      </c>
      <c r="I3527" s="184" t="e">
        <f>VLOOKUP(LEFT(C3527,6),#REF!,3,0)</f>
        <v>#REF!</v>
      </c>
    </row>
    <row r="3528" spans="1:9" ht="13.2" x14ac:dyDescent="0.25">
      <c r="A3528" s="176">
        <f t="shared" si="58"/>
        <v>4806321.0787982112</v>
      </c>
      <c r="B3528" s="252" t="s">
        <v>1067</v>
      </c>
      <c r="C3528" s="262" t="s">
        <v>242</v>
      </c>
      <c r="D3528" s="252"/>
      <c r="E3528" s="252" t="s">
        <v>854</v>
      </c>
      <c r="F3528" s="252" t="s">
        <v>268</v>
      </c>
      <c r="G3528" s="252">
        <v>489300</v>
      </c>
      <c r="H3528" s="252">
        <v>4781350</v>
      </c>
      <c r="I3528" s="184" t="e">
        <f>VLOOKUP(LEFT(C3528,6),#REF!,3,0)</f>
        <v>#REF!</v>
      </c>
    </row>
    <row r="3529" spans="1:9" ht="13.2" x14ac:dyDescent="0.25">
      <c r="A3529" s="176">
        <f t="shared" si="58"/>
        <v>4806321.0787982112</v>
      </c>
      <c r="B3529" s="252" t="s">
        <v>1067</v>
      </c>
      <c r="C3529" s="262" t="s">
        <v>247</v>
      </c>
      <c r="D3529" s="252"/>
      <c r="E3529" s="252" t="s">
        <v>854</v>
      </c>
      <c r="F3529" s="252" t="s">
        <v>268</v>
      </c>
      <c r="G3529" s="252">
        <v>489300</v>
      </c>
      <c r="H3529" s="252">
        <v>4781350</v>
      </c>
      <c r="I3529" s="184" t="e">
        <f>VLOOKUP(LEFT(C3529,6),#REF!,3,0)</f>
        <v>#REF!</v>
      </c>
    </row>
    <row r="3530" spans="1:9" ht="13.2" x14ac:dyDescent="0.25">
      <c r="A3530" s="176">
        <f t="shared" si="58"/>
        <v>4806321.0787982112</v>
      </c>
      <c r="B3530" s="252" t="s">
        <v>1067</v>
      </c>
      <c r="C3530" s="262" t="s">
        <v>249</v>
      </c>
      <c r="D3530" s="252"/>
      <c r="E3530" s="252" t="s">
        <v>854</v>
      </c>
      <c r="F3530" s="252" t="s">
        <v>268</v>
      </c>
      <c r="G3530" s="252">
        <v>489300</v>
      </c>
      <c r="H3530" s="252">
        <v>4781350</v>
      </c>
      <c r="I3530" s="184" t="e">
        <f>VLOOKUP(LEFT(C3530,6),#REF!,3,0)</f>
        <v>#REF!</v>
      </c>
    </row>
    <row r="3531" spans="1:9" ht="13.2" x14ac:dyDescent="0.25">
      <c r="A3531" s="176">
        <f t="shared" si="58"/>
        <v>4806321.0787982112</v>
      </c>
      <c r="B3531" s="252" t="s">
        <v>1067</v>
      </c>
      <c r="C3531" s="262" t="s">
        <v>250</v>
      </c>
      <c r="D3531" s="252"/>
      <c r="E3531" s="252" t="s">
        <v>854</v>
      </c>
      <c r="F3531" s="252" t="s">
        <v>268</v>
      </c>
      <c r="G3531" s="252">
        <v>489300</v>
      </c>
      <c r="H3531" s="252">
        <v>4781350</v>
      </c>
      <c r="I3531" s="184" t="e">
        <f>VLOOKUP(LEFT(C3531,6),#REF!,3,0)</f>
        <v>#REF!</v>
      </c>
    </row>
    <row r="3532" spans="1:9" ht="13.2" x14ac:dyDescent="0.25">
      <c r="A3532" s="176">
        <f t="shared" si="58"/>
        <v>4806321.0787982112</v>
      </c>
      <c r="B3532" s="252" t="s">
        <v>1067</v>
      </c>
      <c r="C3532" s="262" t="s">
        <v>253</v>
      </c>
      <c r="D3532" s="252"/>
      <c r="E3532" s="252" t="s">
        <v>854</v>
      </c>
      <c r="F3532" s="252" t="s">
        <v>268</v>
      </c>
      <c r="G3532" s="252">
        <v>489300</v>
      </c>
      <c r="H3532" s="252">
        <v>4781350</v>
      </c>
      <c r="I3532" s="184" t="e">
        <f>VLOOKUP(LEFT(C3532,6),#REF!,3,0)</f>
        <v>#REF!</v>
      </c>
    </row>
    <row r="3533" spans="1:9" ht="13.2" x14ac:dyDescent="0.25">
      <c r="A3533" s="176">
        <f t="shared" si="58"/>
        <v>4806321.0787982112</v>
      </c>
      <c r="B3533" s="252" t="s">
        <v>1067</v>
      </c>
      <c r="C3533" s="262" t="s">
        <v>254</v>
      </c>
      <c r="D3533" s="252"/>
      <c r="E3533" s="252" t="s">
        <v>854</v>
      </c>
      <c r="F3533" s="252" t="s">
        <v>268</v>
      </c>
      <c r="G3533" s="252">
        <v>489300</v>
      </c>
      <c r="H3533" s="252">
        <v>4781350</v>
      </c>
      <c r="I3533" s="184" t="e">
        <f>VLOOKUP(LEFT(C3533,6),#REF!,3,0)</f>
        <v>#REF!</v>
      </c>
    </row>
    <row r="3534" spans="1:9" ht="13.2" x14ac:dyDescent="0.25">
      <c r="A3534" s="176">
        <f t="shared" si="58"/>
        <v>4806321.0787982112</v>
      </c>
      <c r="B3534" s="252" t="s">
        <v>1067</v>
      </c>
      <c r="C3534" s="262" t="s">
        <v>255</v>
      </c>
      <c r="D3534" s="252"/>
      <c r="E3534" s="252" t="s">
        <v>854</v>
      </c>
      <c r="F3534" s="252" t="s">
        <v>268</v>
      </c>
      <c r="G3534" s="252">
        <v>489300</v>
      </c>
      <c r="H3534" s="252">
        <v>4781350</v>
      </c>
      <c r="I3534" s="184" t="e">
        <f>VLOOKUP(LEFT(C3534,6),#REF!,3,0)</f>
        <v>#REF!</v>
      </c>
    </row>
    <row r="3535" spans="1:9" ht="13.2" x14ac:dyDescent="0.25">
      <c r="A3535" s="176">
        <f t="shared" si="58"/>
        <v>4806321.0787982112</v>
      </c>
      <c r="B3535" s="252" t="s">
        <v>1067</v>
      </c>
      <c r="C3535" s="262" t="s">
        <v>256</v>
      </c>
      <c r="D3535" s="252"/>
      <c r="E3535" s="252" t="s">
        <v>854</v>
      </c>
      <c r="F3535" s="252" t="s">
        <v>268</v>
      </c>
      <c r="G3535" s="252">
        <v>489300</v>
      </c>
      <c r="H3535" s="252">
        <v>4781350</v>
      </c>
      <c r="I3535" s="184" t="e">
        <f>VLOOKUP(LEFT(C3535,6),#REF!,3,0)</f>
        <v>#REF!</v>
      </c>
    </row>
    <row r="3536" spans="1:9" ht="13.2" x14ac:dyDescent="0.25">
      <c r="A3536" s="176">
        <f t="shared" si="58"/>
        <v>4806321.0787982112</v>
      </c>
      <c r="B3536" s="252" t="s">
        <v>1067</v>
      </c>
      <c r="C3536" s="262" t="s">
        <v>257</v>
      </c>
      <c r="D3536" s="252"/>
      <c r="E3536" s="252" t="s">
        <v>854</v>
      </c>
      <c r="F3536" s="252" t="s">
        <v>268</v>
      </c>
      <c r="G3536" s="252">
        <v>489300</v>
      </c>
      <c r="H3536" s="252">
        <v>4781350</v>
      </c>
      <c r="I3536" s="184" t="e">
        <f>VLOOKUP(LEFT(C3536,6),#REF!,3,0)</f>
        <v>#REF!</v>
      </c>
    </row>
    <row r="3537" spans="1:9" ht="13.2" x14ac:dyDescent="0.25">
      <c r="A3537" s="176">
        <f t="shared" si="58"/>
        <v>4806321.0787982112</v>
      </c>
      <c r="B3537" s="252" t="s">
        <v>1067</v>
      </c>
      <c r="C3537" s="262" t="s">
        <v>258</v>
      </c>
      <c r="D3537" s="252"/>
      <c r="E3537" s="252" t="s">
        <v>854</v>
      </c>
      <c r="F3537" s="252" t="s">
        <v>268</v>
      </c>
      <c r="G3537" s="252">
        <v>489300</v>
      </c>
      <c r="H3537" s="252">
        <v>4781350</v>
      </c>
      <c r="I3537" s="184" t="e">
        <f>VLOOKUP(LEFT(C3537,6),#REF!,3,0)</f>
        <v>#REF!</v>
      </c>
    </row>
    <row r="3538" spans="1:9" ht="13.2" x14ac:dyDescent="0.25">
      <c r="A3538" s="176">
        <f t="shared" si="58"/>
        <v>4806321.0787982112</v>
      </c>
      <c r="B3538" s="252" t="s">
        <v>1067</v>
      </c>
      <c r="C3538" s="262" t="s">
        <v>261</v>
      </c>
      <c r="D3538" s="252"/>
      <c r="E3538" s="252" t="s">
        <v>854</v>
      </c>
      <c r="F3538" s="252" t="s">
        <v>268</v>
      </c>
      <c r="G3538" s="252">
        <v>489300</v>
      </c>
      <c r="H3538" s="252">
        <v>4781350</v>
      </c>
      <c r="I3538" s="184" t="e">
        <f>VLOOKUP(LEFT(C3538,6),#REF!,3,0)</f>
        <v>#REF!</v>
      </c>
    </row>
    <row r="3539" spans="1:9" ht="13.2" x14ac:dyDescent="0.25">
      <c r="A3539" s="176">
        <f t="shared" si="58"/>
        <v>4806321.0787982112</v>
      </c>
      <c r="B3539" s="252" t="s">
        <v>1067</v>
      </c>
      <c r="C3539" s="262" t="s">
        <v>262</v>
      </c>
      <c r="D3539" s="252"/>
      <c r="E3539" s="252" t="s">
        <v>854</v>
      </c>
      <c r="F3539" s="252" t="s">
        <v>268</v>
      </c>
      <c r="G3539" s="252">
        <v>489300</v>
      </c>
      <c r="H3539" s="252">
        <v>4781350</v>
      </c>
      <c r="I3539" s="184" t="e">
        <f>VLOOKUP(LEFT(C3539,6),#REF!,3,0)</f>
        <v>#REF!</v>
      </c>
    </row>
    <row r="3540" spans="1:9" ht="13.2" x14ac:dyDescent="0.25">
      <c r="A3540" s="176">
        <f t="shared" si="58"/>
        <v>4806321.0787982112</v>
      </c>
      <c r="B3540" s="252" t="s">
        <v>1067</v>
      </c>
      <c r="C3540" s="262" t="s">
        <v>264</v>
      </c>
      <c r="D3540" s="252"/>
      <c r="E3540" s="252" t="s">
        <v>854</v>
      </c>
      <c r="F3540" s="252" t="s">
        <v>268</v>
      </c>
      <c r="G3540" s="252">
        <v>489300</v>
      </c>
      <c r="H3540" s="252">
        <v>4781350</v>
      </c>
      <c r="I3540" s="184" t="e">
        <f>VLOOKUP(LEFT(C3540,6),#REF!,3,0)</f>
        <v>#REF!</v>
      </c>
    </row>
    <row r="3541" spans="1:9" ht="13.2" x14ac:dyDescent="0.25">
      <c r="A3541" s="176">
        <f t="shared" si="58"/>
        <v>4806321.0787982112</v>
      </c>
      <c r="B3541" s="252" t="s">
        <v>1067</v>
      </c>
      <c r="C3541" s="262" t="s">
        <v>260</v>
      </c>
      <c r="D3541" s="252"/>
      <c r="E3541" s="252" t="s">
        <v>854</v>
      </c>
      <c r="F3541" s="252" t="s">
        <v>268</v>
      </c>
      <c r="G3541" s="252">
        <v>489300</v>
      </c>
      <c r="H3541" s="252">
        <v>4781350</v>
      </c>
      <c r="I3541" s="184" t="e">
        <f>VLOOKUP(LEFT(C3541,6),#REF!,3,0)</f>
        <v>#REF!</v>
      </c>
    </row>
    <row r="3542" spans="1:9" ht="13.2" x14ac:dyDescent="0.25">
      <c r="A3542" s="176">
        <f t="shared" si="58"/>
        <v>4806321.0787982112</v>
      </c>
      <c r="B3542" s="252" t="s">
        <v>1067</v>
      </c>
      <c r="C3542" s="262" t="s">
        <v>229</v>
      </c>
      <c r="D3542" s="252"/>
      <c r="E3542" s="252" t="s">
        <v>854</v>
      </c>
      <c r="F3542" s="252" t="s">
        <v>268</v>
      </c>
      <c r="G3542" s="252">
        <v>489300</v>
      </c>
      <c r="H3542" s="252">
        <v>4781350</v>
      </c>
      <c r="I3542" s="184" t="e">
        <f>VLOOKUP(LEFT(C3542,6),#REF!,3,0)</f>
        <v>#REF!</v>
      </c>
    </row>
    <row r="3543" spans="1:9" ht="13.2" x14ac:dyDescent="0.25">
      <c r="A3543" s="176">
        <f t="shared" si="58"/>
        <v>4806321.0787982112</v>
      </c>
      <c r="B3543" s="252" t="s">
        <v>1067</v>
      </c>
      <c r="C3543" s="247" t="s">
        <v>1156</v>
      </c>
      <c r="D3543" s="252"/>
      <c r="E3543" s="252" t="s">
        <v>854</v>
      </c>
      <c r="F3543" s="252" t="s">
        <v>268</v>
      </c>
      <c r="G3543" s="252">
        <v>489300</v>
      </c>
      <c r="H3543" s="252">
        <v>4781350</v>
      </c>
      <c r="I3543" s="184" t="e">
        <f>VLOOKUP(LEFT(C3543,6),#REF!,3,0)</f>
        <v>#REF!</v>
      </c>
    </row>
    <row r="3544" spans="1:9" ht="13.2" x14ac:dyDescent="0.25">
      <c r="A3544" s="176">
        <f t="shared" si="58"/>
        <v>4806321.0787982112</v>
      </c>
      <c r="B3544" s="252" t="s">
        <v>1067</v>
      </c>
      <c r="C3544" s="247" t="s">
        <v>1157</v>
      </c>
      <c r="D3544" s="252"/>
      <c r="E3544" s="252" t="s">
        <v>854</v>
      </c>
      <c r="F3544" s="252" t="s">
        <v>268</v>
      </c>
      <c r="G3544" s="252">
        <v>489300</v>
      </c>
      <c r="H3544" s="252">
        <v>4781350</v>
      </c>
      <c r="I3544" s="184" t="e">
        <f>VLOOKUP(LEFT(C3544,6),#REF!,3,0)</f>
        <v>#REF!</v>
      </c>
    </row>
    <row r="3545" spans="1:9" ht="13.2" x14ac:dyDescent="0.25">
      <c r="A3545" s="176">
        <f t="shared" si="58"/>
        <v>4806321.0787982112</v>
      </c>
      <c r="B3545" s="252" t="s">
        <v>1067</v>
      </c>
      <c r="C3545" s="247" t="s">
        <v>1158</v>
      </c>
      <c r="D3545" s="252"/>
      <c r="E3545" s="252" t="s">
        <v>854</v>
      </c>
      <c r="F3545" s="252" t="s">
        <v>268</v>
      </c>
      <c r="G3545" s="252">
        <v>489300</v>
      </c>
      <c r="H3545" s="252">
        <v>4781350</v>
      </c>
      <c r="I3545" s="184" t="e">
        <f>VLOOKUP(LEFT(C3545,6),#REF!,3,0)</f>
        <v>#REF!</v>
      </c>
    </row>
    <row r="3546" spans="1:9" ht="13.2" x14ac:dyDescent="0.25">
      <c r="A3546" s="176">
        <f t="shared" si="58"/>
        <v>4806321.0787982112</v>
      </c>
      <c r="B3546" s="252" t="s">
        <v>1067</v>
      </c>
      <c r="C3546" s="247" t="s">
        <v>1159</v>
      </c>
      <c r="D3546" s="252"/>
      <c r="E3546" s="252" t="s">
        <v>854</v>
      </c>
      <c r="F3546" s="252" t="s">
        <v>268</v>
      </c>
      <c r="G3546" s="252">
        <v>489300</v>
      </c>
      <c r="H3546" s="252">
        <v>4781350</v>
      </c>
      <c r="I3546" s="184" t="e">
        <f>VLOOKUP(LEFT(C3546,6),#REF!,3,0)</f>
        <v>#REF!</v>
      </c>
    </row>
    <row r="3547" spans="1:9" ht="13.2" x14ac:dyDescent="0.25">
      <c r="A3547" s="176">
        <f t="shared" si="58"/>
        <v>4806321.0787982112</v>
      </c>
      <c r="B3547" s="252" t="s">
        <v>1067</v>
      </c>
      <c r="C3547" s="247" t="s">
        <v>1160</v>
      </c>
      <c r="D3547" s="252"/>
      <c r="E3547" s="252" t="s">
        <v>854</v>
      </c>
      <c r="F3547" s="252" t="s">
        <v>268</v>
      </c>
      <c r="G3547" s="252">
        <v>489300</v>
      </c>
      <c r="H3547" s="252">
        <v>4781350</v>
      </c>
      <c r="I3547" s="184" t="e">
        <f>VLOOKUP(LEFT(C3547,6),#REF!,3,0)</f>
        <v>#REF!</v>
      </c>
    </row>
    <row r="3548" spans="1:9" ht="13.2" x14ac:dyDescent="0.25">
      <c r="A3548" s="176">
        <f t="shared" si="58"/>
        <v>4806321.0787982112</v>
      </c>
      <c r="B3548" s="252" t="s">
        <v>1067</v>
      </c>
      <c r="C3548" s="247" t="s">
        <v>1161</v>
      </c>
      <c r="D3548" s="252"/>
      <c r="E3548" s="252" t="s">
        <v>854</v>
      </c>
      <c r="F3548" s="252" t="s">
        <v>268</v>
      </c>
      <c r="G3548" s="252">
        <v>489300</v>
      </c>
      <c r="H3548" s="252">
        <v>4781350</v>
      </c>
      <c r="I3548" s="184" t="e">
        <f>VLOOKUP(LEFT(C3548,6),#REF!,3,0)</f>
        <v>#REF!</v>
      </c>
    </row>
    <row r="3549" spans="1:9" ht="13.2" x14ac:dyDescent="0.25">
      <c r="A3549" s="176">
        <f t="shared" si="58"/>
        <v>4806321.0787982112</v>
      </c>
      <c r="B3549" s="252" t="s">
        <v>1067</v>
      </c>
      <c r="C3549" s="247" t="s">
        <v>1162</v>
      </c>
      <c r="D3549" s="252"/>
      <c r="E3549" s="252" t="s">
        <v>854</v>
      </c>
      <c r="F3549" s="252" t="s">
        <v>268</v>
      </c>
      <c r="G3549" s="252">
        <v>489300</v>
      </c>
      <c r="H3549" s="252">
        <v>4781350</v>
      </c>
      <c r="I3549" s="184" t="e">
        <f>VLOOKUP(LEFT(C3549,6),#REF!,3,0)</f>
        <v>#REF!</v>
      </c>
    </row>
    <row r="3550" spans="1:9" ht="13.2" x14ac:dyDescent="0.25">
      <c r="A3550" s="176">
        <f t="shared" si="58"/>
        <v>4806321.0787982112</v>
      </c>
      <c r="B3550" s="252" t="s">
        <v>1067</v>
      </c>
      <c r="C3550" s="247" t="s">
        <v>1163</v>
      </c>
      <c r="D3550" s="252"/>
      <c r="E3550" s="252" t="s">
        <v>854</v>
      </c>
      <c r="F3550" s="252" t="s">
        <v>268</v>
      </c>
      <c r="G3550" s="252">
        <v>489300</v>
      </c>
      <c r="H3550" s="252">
        <v>4781350</v>
      </c>
      <c r="I3550" s="184" t="e">
        <f>VLOOKUP(LEFT(C3550,6),#REF!,3,0)</f>
        <v>#REF!</v>
      </c>
    </row>
    <row r="3551" spans="1:9" ht="13.2" x14ac:dyDescent="0.25">
      <c r="A3551" s="176">
        <f t="shared" si="58"/>
        <v>4806321.0787982112</v>
      </c>
      <c r="B3551" s="252" t="s">
        <v>1067</v>
      </c>
      <c r="C3551" s="247" t="s">
        <v>1164</v>
      </c>
      <c r="D3551" s="252"/>
      <c r="E3551" s="252" t="s">
        <v>854</v>
      </c>
      <c r="F3551" s="252" t="s">
        <v>268</v>
      </c>
      <c r="G3551" s="252">
        <v>489300</v>
      </c>
      <c r="H3551" s="252">
        <v>4781350</v>
      </c>
      <c r="I3551" s="184" t="e">
        <f>VLOOKUP(LEFT(C3551,6),#REF!,3,0)</f>
        <v>#REF!</v>
      </c>
    </row>
    <row r="3552" spans="1:9" ht="13.2" x14ac:dyDescent="0.25">
      <c r="A3552" s="176">
        <f t="shared" si="58"/>
        <v>4806321.0787982112</v>
      </c>
      <c r="B3552" s="252" t="s">
        <v>1067</v>
      </c>
      <c r="C3552" s="248" t="s">
        <v>1165</v>
      </c>
      <c r="D3552" s="252"/>
      <c r="E3552" s="252" t="s">
        <v>854</v>
      </c>
      <c r="F3552" s="252" t="s">
        <v>268</v>
      </c>
      <c r="G3552" s="252">
        <v>489300</v>
      </c>
      <c r="H3552" s="252">
        <v>4781350</v>
      </c>
      <c r="I3552" s="184" t="e">
        <f>VLOOKUP(LEFT(C3552,6),#REF!,3,0)</f>
        <v>#REF!</v>
      </c>
    </row>
    <row r="3553" spans="1:9" ht="13.2" x14ac:dyDescent="0.25">
      <c r="A3553" s="176">
        <f t="shared" si="58"/>
        <v>4806321.0787982112</v>
      </c>
      <c r="B3553" s="252" t="s">
        <v>1067</v>
      </c>
      <c r="C3553" s="243" t="s">
        <v>586</v>
      </c>
      <c r="D3553" s="252"/>
      <c r="E3553" s="252" t="s">
        <v>854</v>
      </c>
      <c r="F3553" s="252" t="s">
        <v>268</v>
      </c>
      <c r="G3553" s="252">
        <v>489300</v>
      </c>
      <c r="H3553" s="252">
        <v>4781350</v>
      </c>
      <c r="I3553" s="184" t="e">
        <f>VLOOKUP(LEFT(C3553,6),#REF!,3,0)</f>
        <v>#REF!</v>
      </c>
    </row>
    <row r="3554" spans="1:9" ht="13.2" x14ac:dyDescent="0.25">
      <c r="A3554" s="176">
        <f t="shared" si="58"/>
        <v>4806321.0787982112</v>
      </c>
      <c r="B3554" s="252" t="s">
        <v>1067</v>
      </c>
      <c r="C3554" s="243" t="s">
        <v>495</v>
      </c>
      <c r="D3554" s="252"/>
      <c r="E3554" s="252" t="s">
        <v>854</v>
      </c>
      <c r="F3554" s="252" t="s">
        <v>268</v>
      </c>
      <c r="G3554" s="252">
        <v>489300</v>
      </c>
      <c r="H3554" s="252">
        <v>4781350</v>
      </c>
      <c r="I3554" s="184" t="e">
        <f>VLOOKUP(LEFT(C3554,6),#REF!,3,0)</f>
        <v>#REF!</v>
      </c>
    </row>
    <row r="3555" spans="1:9" ht="13.2" x14ac:dyDescent="0.25">
      <c r="A3555" s="176">
        <f t="shared" si="58"/>
        <v>4806321.0787982112</v>
      </c>
      <c r="B3555" s="252" t="s">
        <v>1067</v>
      </c>
      <c r="C3555" s="243" t="s">
        <v>497</v>
      </c>
      <c r="D3555" s="252"/>
      <c r="E3555" s="252" t="s">
        <v>854</v>
      </c>
      <c r="F3555" s="252" t="s">
        <v>268</v>
      </c>
      <c r="G3555" s="252">
        <v>489300</v>
      </c>
      <c r="H3555" s="252">
        <v>4781350</v>
      </c>
      <c r="I3555" s="184" t="e">
        <f>VLOOKUP(LEFT(C3555,6),#REF!,3,0)</f>
        <v>#REF!</v>
      </c>
    </row>
    <row r="3556" spans="1:9" ht="13.2" x14ac:dyDescent="0.25">
      <c r="A3556" s="176">
        <f t="shared" si="58"/>
        <v>4806321.0787982112</v>
      </c>
      <c r="B3556" s="252" t="s">
        <v>1067</v>
      </c>
      <c r="C3556" s="243" t="s">
        <v>499</v>
      </c>
      <c r="D3556" s="252"/>
      <c r="E3556" s="252" t="s">
        <v>854</v>
      </c>
      <c r="F3556" s="252" t="s">
        <v>268</v>
      </c>
      <c r="G3556" s="252">
        <v>489300</v>
      </c>
      <c r="H3556" s="252">
        <v>4781350</v>
      </c>
      <c r="I3556" s="184" t="e">
        <f>VLOOKUP(LEFT(C3556,6),#REF!,3,0)</f>
        <v>#REF!</v>
      </c>
    </row>
    <row r="3557" spans="1:9" ht="13.2" x14ac:dyDescent="0.25">
      <c r="A3557" s="176">
        <f t="shared" si="58"/>
        <v>4806321.0787982112</v>
      </c>
      <c r="B3557" s="252" t="s">
        <v>1067</v>
      </c>
      <c r="C3557" s="243" t="s">
        <v>598</v>
      </c>
      <c r="D3557" s="252"/>
      <c r="E3557" s="252" t="s">
        <v>854</v>
      </c>
      <c r="F3557" s="252" t="s">
        <v>268</v>
      </c>
      <c r="G3557" s="252">
        <v>489300</v>
      </c>
      <c r="H3557" s="252">
        <v>4781350</v>
      </c>
      <c r="I3557" s="184" t="e">
        <f>VLOOKUP(LEFT(C3557,6),#REF!,3,0)</f>
        <v>#REF!</v>
      </c>
    </row>
    <row r="3558" spans="1:9" ht="13.2" x14ac:dyDescent="0.25">
      <c r="A3558" s="176">
        <f t="shared" si="58"/>
        <v>4834152.4575151745</v>
      </c>
      <c r="B3558" s="252" t="s">
        <v>1068</v>
      </c>
      <c r="C3558" s="253" t="s">
        <v>263</v>
      </c>
      <c r="D3558" s="252"/>
      <c r="E3558" s="252" t="s">
        <v>355</v>
      </c>
      <c r="F3558" s="252" t="s">
        <v>279</v>
      </c>
      <c r="G3558" s="186">
        <v>593350</v>
      </c>
      <c r="H3558" s="186">
        <v>4797600</v>
      </c>
      <c r="I3558" s="184" t="e">
        <f>VLOOKUP(LEFT(C3558,6),#REF!,3,0)</f>
        <v>#REF!</v>
      </c>
    </row>
    <row r="3559" spans="1:9" ht="13.2" x14ac:dyDescent="0.25">
      <c r="A3559" s="176">
        <f t="shared" si="58"/>
        <v>4834152.4575151745</v>
      </c>
      <c r="B3559" s="252" t="s">
        <v>1068</v>
      </c>
      <c r="C3559" s="253" t="s">
        <v>246</v>
      </c>
      <c r="D3559" s="252"/>
      <c r="E3559" s="252" t="s">
        <v>355</v>
      </c>
      <c r="F3559" s="252" t="s">
        <v>279</v>
      </c>
      <c r="G3559" s="186">
        <v>593350</v>
      </c>
      <c r="H3559" s="186">
        <v>4797600</v>
      </c>
      <c r="I3559" s="184" t="e">
        <f>VLOOKUP(LEFT(C3559,6),#REF!,3,0)</f>
        <v>#REF!</v>
      </c>
    </row>
    <row r="3560" spans="1:9" ht="13.2" x14ac:dyDescent="0.25">
      <c r="A3560" s="176">
        <f t="shared" si="58"/>
        <v>4834152.4575151745</v>
      </c>
      <c r="B3560" s="252" t="s">
        <v>1068</v>
      </c>
      <c r="C3560" s="253" t="s">
        <v>271</v>
      </c>
      <c r="D3560" s="252"/>
      <c r="E3560" s="252" t="s">
        <v>355</v>
      </c>
      <c r="F3560" s="252" t="s">
        <v>279</v>
      </c>
      <c r="G3560" s="186">
        <v>593350</v>
      </c>
      <c r="H3560" s="186">
        <v>4797600</v>
      </c>
      <c r="I3560" s="184" t="e">
        <f>VLOOKUP(LEFT(C3560,6),#REF!,3,0)</f>
        <v>#REF!</v>
      </c>
    </row>
    <row r="3561" spans="1:9" ht="13.2" x14ac:dyDescent="0.25">
      <c r="A3561" s="176">
        <f t="shared" si="58"/>
        <v>4834152.4575151745</v>
      </c>
      <c r="B3561" s="252" t="s">
        <v>1068</v>
      </c>
      <c r="C3561" s="253" t="s">
        <v>286</v>
      </c>
      <c r="D3561" s="252"/>
      <c r="E3561" s="252" t="s">
        <v>355</v>
      </c>
      <c r="F3561" s="252" t="s">
        <v>279</v>
      </c>
      <c r="G3561" s="186">
        <v>593350</v>
      </c>
      <c r="H3561" s="186">
        <v>4797600</v>
      </c>
      <c r="I3561" s="184" t="e">
        <f>VLOOKUP(LEFT(C3561,6),#REF!,3,0)</f>
        <v>#REF!</v>
      </c>
    </row>
    <row r="3562" spans="1:9" ht="13.2" x14ac:dyDescent="0.25">
      <c r="A3562" s="176">
        <f t="shared" si="58"/>
        <v>4834152.4575151745</v>
      </c>
      <c r="B3562" s="252" t="s">
        <v>1068</v>
      </c>
      <c r="C3562" s="253" t="s">
        <v>243</v>
      </c>
      <c r="D3562" s="252"/>
      <c r="E3562" s="252" t="s">
        <v>355</v>
      </c>
      <c r="F3562" s="252" t="s">
        <v>279</v>
      </c>
      <c r="G3562" s="186">
        <v>593350</v>
      </c>
      <c r="H3562" s="186">
        <v>4797600</v>
      </c>
      <c r="I3562" s="184" t="e">
        <f>VLOOKUP(LEFT(C3562,6),#REF!,3,0)</f>
        <v>#REF!</v>
      </c>
    </row>
    <row r="3563" spans="1:9" ht="13.2" x14ac:dyDescent="0.25">
      <c r="A3563" s="176">
        <f t="shared" si="58"/>
        <v>4834152.4575151745</v>
      </c>
      <c r="B3563" s="252" t="s">
        <v>1068</v>
      </c>
      <c r="C3563" s="253" t="s">
        <v>259</v>
      </c>
      <c r="D3563" s="252"/>
      <c r="E3563" s="252" t="s">
        <v>355</v>
      </c>
      <c r="F3563" s="252" t="s">
        <v>279</v>
      </c>
      <c r="G3563" s="186">
        <v>593350</v>
      </c>
      <c r="H3563" s="186">
        <v>4797600</v>
      </c>
      <c r="I3563" s="184" t="e">
        <f>VLOOKUP(LEFT(C3563,6),#REF!,3,0)</f>
        <v>#REF!</v>
      </c>
    </row>
    <row r="3564" spans="1:9" ht="13.2" x14ac:dyDescent="0.25">
      <c r="A3564" s="176">
        <f t="shared" si="58"/>
        <v>4834152.4575151745</v>
      </c>
      <c r="B3564" s="252" t="s">
        <v>1068</v>
      </c>
      <c r="C3564" s="253" t="s">
        <v>251</v>
      </c>
      <c r="D3564" s="252"/>
      <c r="E3564" s="252" t="s">
        <v>355</v>
      </c>
      <c r="F3564" s="252" t="s">
        <v>279</v>
      </c>
      <c r="G3564" s="186">
        <v>593350</v>
      </c>
      <c r="H3564" s="186">
        <v>4797600</v>
      </c>
      <c r="I3564" s="184" t="e">
        <f>VLOOKUP(LEFT(C3564,6),#REF!,3,0)</f>
        <v>#REF!</v>
      </c>
    </row>
    <row r="3565" spans="1:9" ht="13.2" x14ac:dyDescent="0.25">
      <c r="A3565" s="176">
        <f t="shared" si="58"/>
        <v>4834152.4575151745</v>
      </c>
      <c r="B3565" s="252" t="s">
        <v>1068</v>
      </c>
      <c r="C3565" s="253" t="s">
        <v>244</v>
      </c>
      <c r="D3565" s="252"/>
      <c r="E3565" s="252" t="s">
        <v>355</v>
      </c>
      <c r="F3565" s="252" t="s">
        <v>279</v>
      </c>
      <c r="G3565" s="186">
        <v>593350</v>
      </c>
      <c r="H3565" s="186">
        <v>4797600</v>
      </c>
      <c r="I3565" s="184" t="e">
        <f>VLOOKUP(LEFT(C3565,6),#REF!,3,0)</f>
        <v>#REF!</v>
      </c>
    </row>
    <row r="3566" spans="1:9" ht="13.2" x14ac:dyDescent="0.25">
      <c r="A3566" s="176">
        <f t="shared" si="58"/>
        <v>4834152.4575151745</v>
      </c>
      <c r="B3566" s="252" t="s">
        <v>1068</v>
      </c>
      <c r="C3566" s="253" t="s">
        <v>248</v>
      </c>
      <c r="D3566" s="252"/>
      <c r="E3566" s="252" t="s">
        <v>355</v>
      </c>
      <c r="F3566" s="252" t="s">
        <v>279</v>
      </c>
      <c r="G3566" s="186">
        <v>593350</v>
      </c>
      <c r="H3566" s="186">
        <v>4797600</v>
      </c>
      <c r="I3566" s="184" t="e">
        <f>VLOOKUP(LEFT(C3566,6),#REF!,3,0)</f>
        <v>#REF!</v>
      </c>
    </row>
    <row r="3567" spans="1:9" ht="13.2" x14ac:dyDescent="0.25">
      <c r="A3567" s="176">
        <f t="shared" si="58"/>
        <v>4834152.4575151745</v>
      </c>
      <c r="B3567" s="252" t="s">
        <v>1068</v>
      </c>
      <c r="C3567" s="253" t="s">
        <v>245</v>
      </c>
      <c r="D3567" s="252"/>
      <c r="E3567" s="252" t="s">
        <v>355</v>
      </c>
      <c r="F3567" s="252" t="s">
        <v>279</v>
      </c>
      <c r="G3567" s="186">
        <v>593350</v>
      </c>
      <c r="H3567" s="186">
        <v>4797600</v>
      </c>
      <c r="I3567" s="184" t="e">
        <f>VLOOKUP(LEFT(C3567,6),#REF!,3,0)</f>
        <v>#REF!</v>
      </c>
    </row>
    <row r="3568" spans="1:9" ht="13.2" x14ac:dyDescent="0.25">
      <c r="A3568" s="176">
        <f t="shared" si="58"/>
        <v>4834152.4575151745</v>
      </c>
      <c r="B3568" s="252" t="s">
        <v>1068</v>
      </c>
      <c r="C3568" s="253" t="s">
        <v>287</v>
      </c>
      <c r="D3568" s="252"/>
      <c r="E3568" s="252" t="s">
        <v>355</v>
      </c>
      <c r="F3568" s="252" t="s">
        <v>279</v>
      </c>
      <c r="G3568" s="186">
        <v>593350</v>
      </c>
      <c r="H3568" s="186">
        <v>4797600</v>
      </c>
      <c r="I3568" s="184" t="e">
        <f>VLOOKUP(LEFT(C3568,6),#REF!,3,0)</f>
        <v>#REF!</v>
      </c>
    </row>
    <row r="3569" spans="1:9" ht="13.2" x14ac:dyDescent="0.25">
      <c r="A3569" s="176">
        <f t="shared" si="58"/>
        <v>4834152.4575151745</v>
      </c>
      <c r="B3569" s="252" t="s">
        <v>1068</v>
      </c>
      <c r="C3569" s="253" t="s">
        <v>288</v>
      </c>
      <c r="D3569" s="252"/>
      <c r="E3569" s="252" t="s">
        <v>355</v>
      </c>
      <c r="F3569" s="252" t="s">
        <v>279</v>
      </c>
      <c r="G3569" s="186">
        <v>593350</v>
      </c>
      <c r="H3569" s="186">
        <v>4797600</v>
      </c>
      <c r="I3569" s="184" t="e">
        <f>VLOOKUP(LEFT(C3569,6),#REF!,3,0)</f>
        <v>#REF!</v>
      </c>
    </row>
    <row r="3570" spans="1:9" ht="13.2" x14ac:dyDescent="0.25">
      <c r="A3570" s="176">
        <f t="shared" si="58"/>
        <v>4834152.4575151745</v>
      </c>
      <c r="B3570" s="252" t="s">
        <v>1068</v>
      </c>
      <c r="C3570" s="253" t="s">
        <v>289</v>
      </c>
      <c r="D3570" s="252"/>
      <c r="E3570" s="252" t="s">
        <v>355</v>
      </c>
      <c r="F3570" s="252" t="s">
        <v>279</v>
      </c>
      <c r="G3570" s="186">
        <v>593350</v>
      </c>
      <c r="H3570" s="186">
        <v>4797600</v>
      </c>
      <c r="I3570" s="184" t="e">
        <f>VLOOKUP(LEFT(C3570,6),#REF!,3,0)</f>
        <v>#REF!</v>
      </c>
    </row>
    <row r="3571" spans="1:9" ht="13.2" x14ac:dyDescent="0.25">
      <c r="A3571" s="176">
        <f t="shared" si="58"/>
        <v>4834152.4575151745</v>
      </c>
      <c r="B3571" s="252" t="s">
        <v>1068</v>
      </c>
      <c r="C3571" s="253" t="s">
        <v>339</v>
      </c>
      <c r="D3571" s="252"/>
      <c r="E3571" s="252" t="s">
        <v>355</v>
      </c>
      <c r="F3571" s="252" t="s">
        <v>279</v>
      </c>
      <c r="G3571" s="186">
        <v>593350</v>
      </c>
      <c r="H3571" s="186">
        <v>4797600</v>
      </c>
      <c r="I3571" s="184" t="e">
        <f>VLOOKUP(LEFT(C3571,6),#REF!,3,0)</f>
        <v>#REF!</v>
      </c>
    </row>
    <row r="3572" spans="1:9" ht="13.2" x14ac:dyDescent="0.25">
      <c r="A3572" s="176">
        <f t="shared" si="58"/>
        <v>4834152.4575151745</v>
      </c>
      <c r="B3572" s="252" t="s">
        <v>1068</v>
      </c>
      <c r="C3572" s="260" t="s">
        <v>252</v>
      </c>
      <c r="D3572" s="252"/>
      <c r="E3572" s="252" t="s">
        <v>355</v>
      </c>
      <c r="F3572" s="252" t="s">
        <v>279</v>
      </c>
      <c r="G3572" s="186">
        <v>593350</v>
      </c>
      <c r="H3572" s="186">
        <v>4797600</v>
      </c>
      <c r="I3572" s="184" t="e">
        <f>VLOOKUP(LEFT(C3572,6),#REF!,3,0)</f>
        <v>#REF!</v>
      </c>
    </row>
    <row r="3573" spans="1:9" ht="13.2" x14ac:dyDescent="0.25">
      <c r="A3573" s="176">
        <f t="shared" si="58"/>
        <v>4834152.4575151745</v>
      </c>
      <c r="B3573" s="252" t="s">
        <v>1068</v>
      </c>
      <c r="C3573" s="260" t="s">
        <v>265</v>
      </c>
      <c r="D3573" s="252"/>
      <c r="E3573" s="252" t="s">
        <v>355</v>
      </c>
      <c r="F3573" s="252" t="s">
        <v>279</v>
      </c>
      <c r="G3573" s="186">
        <v>593350</v>
      </c>
      <c r="H3573" s="186">
        <v>4797600</v>
      </c>
      <c r="I3573" s="184" t="e">
        <f>VLOOKUP(LEFT(C3573,6),#REF!,3,0)</f>
        <v>#REF!</v>
      </c>
    </row>
    <row r="3574" spans="1:9" ht="13.2" x14ac:dyDescent="0.25">
      <c r="A3574" s="176">
        <f t="shared" si="58"/>
        <v>4834152.4575151745</v>
      </c>
      <c r="B3574" s="252" t="s">
        <v>1068</v>
      </c>
      <c r="C3574" s="261" t="s">
        <v>772</v>
      </c>
      <c r="D3574" s="252"/>
      <c r="E3574" s="252" t="s">
        <v>355</v>
      </c>
      <c r="F3574" s="252" t="s">
        <v>279</v>
      </c>
      <c r="G3574" s="186">
        <v>593350</v>
      </c>
      <c r="H3574" s="186">
        <v>4797600</v>
      </c>
      <c r="I3574" s="184" t="e">
        <f>VLOOKUP(LEFT(C3574,6),#REF!,3,0)</f>
        <v>#REF!</v>
      </c>
    </row>
    <row r="3575" spans="1:9" ht="13.2" x14ac:dyDescent="0.25">
      <c r="A3575" s="176">
        <f t="shared" si="58"/>
        <v>4834152.4575151745</v>
      </c>
      <c r="B3575" s="252" t="s">
        <v>1068</v>
      </c>
      <c r="C3575" s="262" t="s">
        <v>241</v>
      </c>
      <c r="D3575" s="252"/>
      <c r="E3575" s="252" t="s">
        <v>355</v>
      </c>
      <c r="F3575" s="252" t="s">
        <v>279</v>
      </c>
      <c r="G3575" s="186">
        <v>593350</v>
      </c>
      <c r="H3575" s="186">
        <v>4797600</v>
      </c>
      <c r="I3575" s="184" t="e">
        <f>VLOOKUP(LEFT(C3575,6),#REF!,3,0)</f>
        <v>#REF!</v>
      </c>
    </row>
    <row r="3576" spans="1:9" ht="13.2" x14ac:dyDescent="0.25">
      <c r="A3576" s="176">
        <f t="shared" si="58"/>
        <v>4834152.4575151745</v>
      </c>
      <c r="B3576" s="252" t="s">
        <v>1068</v>
      </c>
      <c r="C3576" s="262" t="s">
        <v>242</v>
      </c>
      <c r="D3576" s="252"/>
      <c r="E3576" s="252" t="s">
        <v>355</v>
      </c>
      <c r="F3576" s="252" t="s">
        <v>279</v>
      </c>
      <c r="G3576" s="186">
        <v>593350</v>
      </c>
      <c r="H3576" s="186">
        <v>4797600</v>
      </c>
      <c r="I3576" s="184" t="e">
        <f>VLOOKUP(LEFT(C3576,6),#REF!,3,0)</f>
        <v>#REF!</v>
      </c>
    </row>
    <row r="3577" spans="1:9" ht="13.2" x14ac:dyDescent="0.25">
      <c r="A3577" s="176">
        <f t="shared" si="58"/>
        <v>4834152.4575151745</v>
      </c>
      <c r="B3577" s="252" t="s">
        <v>1068</v>
      </c>
      <c r="C3577" s="262" t="s">
        <v>247</v>
      </c>
      <c r="D3577" s="252"/>
      <c r="E3577" s="252" t="s">
        <v>355</v>
      </c>
      <c r="F3577" s="252" t="s">
        <v>279</v>
      </c>
      <c r="G3577" s="186">
        <v>593350</v>
      </c>
      <c r="H3577" s="186">
        <v>4797600</v>
      </c>
      <c r="I3577" s="184" t="e">
        <f>VLOOKUP(LEFT(C3577,6),#REF!,3,0)</f>
        <v>#REF!</v>
      </c>
    </row>
    <row r="3578" spans="1:9" ht="13.2" x14ac:dyDescent="0.25">
      <c r="A3578" s="176">
        <f t="shared" si="58"/>
        <v>4834152.4575151745</v>
      </c>
      <c r="B3578" s="252" t="s">
        <v>1068</v>
      </c>
      <c r="C3578" s="262" t="s">
        <v>249</v>
      </c>
      <c r="D3578" s="252"/>
      <c r="E3578" s="252" t="s">
        <v>355</v>
      </c>
      <c r="F3578" s="252" t="s">
        <v>279</v>
      </c>
      <c r="G3578" s="186">
        <v>593350</v>
      </c>
      <c r="H3578" s="186">
        <v>4797600</v>
      </c>
      <c r="I3578" s="184" t="e">
        <f>VLOOKUP(LEFT(C3578,6),#REF!,3,0)</f>
        <v>#REF!</v>
      </c>
    </row>
    <row r="3579" spans="1:9" ht="13.2" x14ac:dyDescent="0.25">
      <c r="A3579" s="176">
        <f t="shared" si="58"/>
        <v>4834152.4575151745</v>
      </c>
      <c r="B3579" s="252" t="s">
        <v>1068</v>
      </c>
      <c r="C3579" s="262" t="s">
        <v>250</v>
      </c>
      <c r="D3579" s="252"/>
      <c r="E3579" s="252" t="s">
        <v>355</v>
      </c>
      <c r="F3579" s="252" t="s">
        <v>279</v>
      </c>
      <c r="G3579" s="186">
        <v>593350</v>
      </c>
      <c r="H3579" s="186">
        <v>4797600</v>
      </c>
      <c r="I3579" s="184" t="e">
        <f>VLOOKUP(LEFT(C3579,6),#REF!,3,0)</f>
        <v>#REF!</v>
      </c>
    </row>
    <row r="3580" spans="1:9" ht="13.2" x14ac:dyDescent="0.25">
      <c r="A3580" s="176">
        <f t="shared" si="58"/>
        <v>4834152.4575151745</v>
      </c>
      <c r="B3580" s="252" t="s">
        <v>1068</v>
      </c>
      <c r="C3580" s="262" t="s">
        <v>253</v>
      </c>
      <c r="D3580" s="252"/>
      <c r="E3580" s="252" t="s">
        <v>355</v>
      </c>
      <c r="F3580" s="252" t="s">
        <v>279</v>
      </c>
      <c r="G3580" s="186">
        <v>593350</v>
      </c>
      <c r="H3580" s="186">
        <v>4797600</v>
      </c>
      <c r="I3580" s="184" t="e">
        <f>VLOOKUP(LEFT(C3580,6),#REF!,3,0)</f>
        <v>#REF!</v>
      </c>
    </row>
    <row r="3581" spans="1:9" ht="13.2" x14ac:dyDescent="0.25">
      <c r="A3581" s="176">
        <f t="shared" si="58"/>
        <v>4834152.4575151745</v>
      </c>
      <c r="B3581" s="252" t="s">
        <v>1068</v>
      </c>
      <c r="C3581" s="262" t="s">
        <v>254</v>
      </c>
      <c r="D3581" s="252"/>
      <c r="E3581" s="252" t="s">
        <v>355</v>
      </c>
      <c r="F3581" s="252" t="s">
        <v>279</v>
      </c>
      <c r="G3581" s="186">
        <v>593350</v>
      </c>
      <c r="H3581" s="186">
        <v>4797600</v>
      </c>
      <c r="I3581" s="184" t="e">
        <f>VLOOKUP(LEFT(C3581,6),#REF!,3,0)</f>
        <v>#REF!</v>
      </c>
    </row>
    <row r="3582" spans="1:9" ht="13.2" x14ac:dyDescent="0.25">
      <c r="A3582" s="176">
        <f t="shared" si="58"/>
        <v>4834152.4575151745</v>
      </c>
      <c r="B3582" s="252" t="s">
        <v>1068</v>
      </c>
      <c r="C3582" s="262" t="s">
        <v>255</v>
      </c>
      <c r="D3582" s="252"/>
      <c r="E3582" s="252" t="s">
        <v>355</v>
      </c>
      <c r="F3582" s="252" t="s">
        <v>279</v>
      </c>
      <c r="G3582" s="186">
        <v>593350</v>
      </c>
      <c r="H3582" s="186">
        <v>4797600</v>
      </c>
      <c r="I3582" s="184" t="e">
        <f>VLOOKUP(LEFT(C3582,6),#REF!,3,0)</f>
        <v>#REF!</v>
      </c>
    </row>
    <row r="3583" spans="1:9" ht="13.2" x14ac:dyDescent="0.25">
      <c r="A3583" s="176">
        <f t="shared" si="58"/>
        <v>4834152.4575151745</v>
      </c>
      <c r="B3583" s="252" t="s">
        <v>1068</v>
      </c>
      <c r="C3583" s="262" t="s">
        <v>256</v>
      </c>
      <c r="D3583" s="252"/>
      <c r="E3583" s="252" t="s">
        <v>355</v>
      </c>
      <c r="F3583" s="252" t="s">
        <v>279</v>
      </c>
      <c r="G3583" s="186">
        <v>593350</v>
      </c>
      <c r="H3583" s="186">
        <v>4797600</v>
      </c>
      <c r="I3583" s="184" t="e">
        <f>VLOOKUP(LEFT(C3583,6),#REF!,3,0)</f>
        <v>#REF!</v>
      </c>
    </row>
    <row r="3584" spans="1:9" ht="13.2" x14ac:dyDescent="0.25">
      <c r="A3584" s="176">
        <f t="shared" ref="A3584:A3647" si="59">SQRT((G3584-G$2)^2+(H3584-H$2)^2)</f>
        <v>4834152.4575151745</v>
      </c>
      <c r="B3584" s="252" t="s">
        <v>1068</v>
      </c>
      <c r="C3584" s="262" t="s">
        <v>257</v>
      </c>
      <c r="D3584" s="252"/>
      <c r="E3584" s="252" t="s">
        <v>355</v>
      </c>
      <c r="F3584" s="252" t="s">
        <v>279</v>
      </c>
      <c r="G3584" s="186">
        <v>593350</v>
      </c>
      <c r="H3584" s="186">
        <v>4797600</v>
      </c>
      <c r="I3584" s="184" t="e">
        <f>VLOOKUP(LEFT(C3584,6),#REF!,3,0)</f>
        <v>#REF!</v>
      </c>
    </row>
    <row r="3585" spans="1:9" ht="13.2" x14ac:dyDescent="0.25">
      <c r="A3585" s="176">
        <f t="shared" si="59"/>
        <v>4834152.4575151745</v>
      </c>
      <c r="B3585" s="252" t="s">
        <v>1068</v>
      </c>
      <c r="C3585" s="262" t="s">
        <v>258</v>
      </c>
      <c r="D3585" s="252"/>
      <c r="E3585" s="252" t="s">
        <v>355</v>
      </c>
      <c r="F3585" s="252" t="s">
        <v>279</v>
      </c>
      <c r="G3585" s="186">
        <v>593350</v>
      </c>
      <c r="H3585" s="186">
        <v>4797600</v>
      </c>
      <c r="I3585" s="184" t="e">
        <f>VLOOKUP(LEFT(C3585,6),#REF!,3,0)</f>
        <v>#REF!</v>
      </c>
    </row>
    <row r="3586" spans="1:9" ht="13.2" x14ac:dyDescent="0.25">
      <c r="A3586" s="176">
        <f t="shared" si="59"/>
        <v>4834152.4575151745</v>
      </c>
      <c r="B3586" s="252" t="s">
        <v>1068</v>
      </c>
      <c r="C3586" s="262" t="s">
        <v>261</v>
      </c>
      <c r="D3586" s="252"/>
      <c r="E3586" s="252" t="s">
        <v>355</v>
      </c>
      <c r="F3586" s="252" t="s">
        <v>279</v>
      </c>
      <c r="G3586" s="186">
        <v>593350</v>
      </c>
      <c r="H3586" s="186">
        <v>4797600</v>
      </c>
      <c r="I3586" s="184" t="e">
        <f>VLOOKUP(LEFT(C3586,6),#REF!,3,0)</f>
        <v>#REF!</v>
      </c>
    </row>
    <row r="3587" spans="1:9" ht="13.2" x14ac:dyDescent="0.25">
      <c r="A3587" s="176">
        <f t="shared" si="59"/>
        <v>4834152.4575151745</v>
      </c>
      <c r="B3587" s="252" t="s">
        <v>1068</v>
      </c>
      <c r="C3587" s="262" t="s">
        <v>262</v>
      </c>
      <c r="D3587" s="252"/>
      <c r="E3587" s="252" t="s">
        <v>355</v>
      </c>
      <c r="F3587" s="252" t="s">
        <v>279</v>
      </c>
      <c r="G3587" s="186">
        <v>593350</v>
      </c>
      <c r="H3587" s="186">
        <v>4797600</v>
      </c>
      <c r="I3587" s="184" t="e">
        <f>VLOOKUP(LEFT(C3587,6),#REF!,3,0)</f>
        <v>#REF!</v>
      </c>
    </row>
    <row r="3588" spans="1:9" ht="13.2" x14ac:dyDescent="0.25">
      <c r="A3588" s="176">
        <f t="shared" si="59"/>
        <v>4834152.4575151745</v>
      </c>
      <c r="B3588" s="252" t="s">
        <v>1068</v>
      </c>
      <c r="C3588" s="262" t="s">
        <v>264</v>
      </c>
      <c r="D3588" s="252"/>
      <c r="E3588" s="252" t="s">
        <v>355</v>
      </c>
      <c r="F3588" s="252" t="s">
        <v>279</v>
      </c>
      <c r="G3588" s="186">
        <v>593350</v>
      </c>
      <c r="H3588" s="186">
        <v>4797600</v>
      </c>
      <c r="I3588" s="184" t="e">
        <f>VLOOKUP(LEFT(C3588,6),#REF!,3,0)</f>
        <v>#REF!</v>
      </c>
    </row>
    <row r="3589" spans="1:9" ht="13.2" x14ac:dyDescent="0.25">
      <c r="A3589" s="176">
        <f t="shared" si="59"/>
        <v>4834152.4575151745</v>
      </c>
      <c r="B3589" s="252" t="s">
        <v>1068</v>
      </c>
      <c r="C3589" s="262" t="s">
        <v>260</v>
      </c>
      <c r="D3589" s="252"/>
      <c r="E3589" s="252" t="s">
        <v>355</v>
      </c>
      <c r="F3589" s="252" t="s">
        <v>279</v>
      </c>
      <c r="G3589" s="186">
        <v>593350</v>
      </c>
      <c r="H3589" s="186">
        <v>4797600</v>
      </c>
      <c r="I3589" s="184" t="e">
        <f>VLOOKUP(LEFT(C3589,6),#REF!,3,0)</f>
        <v>#REF!</v>
      </c>
    </row>
    <row r="3590" spans="1:9" ht="13.2" x14ac:dyDescent="0.25">
      <c r="A3590" s="176">
        <f t="shared" si="59"/>
        <v>4834152.4575151745</v>
      </c>
      <c r="B3590" s="252" t="s">
        <v>1068</v>
      </c>
      <c r="C3590" s="262" t="s">
        <v>229</v>
      </c>
      <c r="D3590" s="252"/>
      <c r="E3590" s="252" t="s">
        <v>355</v>
      </c>
      <c r="F3590" s="252" t="s">
        <v>279</v>
      </c>
      <c r="G3590" s="186">
        <v>593350</v>
      </c>
      <c r="H3590" s="186">
        <v>4797600</v>
      </c>
      <c r="I3590" s="184" t="e">
        <f>VLOOKUP(LEFT(C3590,6),#REF!,3,0)</f>
        <v>#REF!</v>
      </c>
    </row>
    <row r="3591" spans="1:9" ht="13.2" x14ac:dyDescent="0.25">
      <c r="A3591" s="176">
        <f t="shared" si="59"/>
        <v>4834152.4575151745</v>
      </c>
      <c r="B3591" s="252" t="s">
        <v>1068</v>
      </c>
      <c r="C3591" s="247" t="s">
        <v>1156</v>
      </c>
      <c r="D3591" s="252"/>
      <c r="E3591" s="252" t="s">
        <v>355</v>
      </c>
      <c r="F3591" s="252" t="s">
        <v>279</v>
      </c>
      <c r="G3591" s="186">
        <v>593350</v>
      </c>
      <c r="H3591" s="186">
        <v>4797600</v>
      </c>
      <c r="I3591" s="184" t="e">
        <f>VLOOKUP(LEFT(C3591,6),#REF!,3,0)</f>
        <v>#REF!</v>
      </c>
    </row>
    <row r="3592" spans="1:9" ht="13.2" x14ac:dyDescent="0.25">
      <c r="A3592" s="176">
        <f t="shared" si="59"/>
        <v>4834152.4575151745</v>
      </c>
      <c r="B3592" s="252" t="s">
        <v>1068</v>
      </c>
      <c r="C3592" s="247" t="s">
        <v>1157</v>
      </c>
      <c r="D3592" s="252"/>
      <c r="E3592" s="252" t="s">
        <v>355</v>
      </c>
      <c r="F3592" s="252" t="s">
        <v>279</v>
      </c>
      <c r="G3592" s="186">
        <v>593350</v>
      </c>
      <c r="H3592" s="186">
        <v>4797600</v>
      </c>
      <c r="I3592" s="184" t="e">
        <f>VLOOKUP(LEFT(C3592,6),#REF!,3,0)</f>
        <v>#REF!</v>
      </c>
    </row>
    <row r="3593" spans="1:9" ht="13.2" x14ac:dyDescent="0.25">
      <c r="A3593" s="176">
        <f t="shared" si="59"/>
        <v>4834152.4575151745</v>
      </c>
      <c r="B3593" s="252" t="s">
        <v>1068</v>
      </c>
      <c r="C3593" s="247" t="s">
        <v>1158</v>
      </c>
      <c r="D3593" s="252"/>
      <c r="E3593" s="252" t="s">
        <v>355</v>
      </c>
      <c r="F3593" s="252" t="s">
        <v>279</v>
      </c>
      <c r="G3593" s="186">
        <v>593350</v>
      </c>
      <c r="H3593" s="186">
        <v>4797600</v>
      </c>
      <c r="I3593" s="184" t="e">
        <f>VLOOKUP(LEFT(C3593,6),#REF!,3,0)</f>
        <v>#REF!</v>
      </c>
    </row>
    <row r="3594" spans="1:9" ht="13.2" x14ac:dyDescent="0.25">
      <c r="A3594" s="176">
        <f t="shared" si="59"/>
        <v>4834152.4575151745</v>
      </c>
      <c r="B3594" s="252" t="s">
        <v>1068</v>
      </c>
      <c r="C3594" s="247" t="s">
        <v>1159</v>
      </c>
      <c r="D3594" s="252"/>
      <c r="E3594" s="252" t="s">
        <v>355</v>
      </c>
      <c r="F3594" s="252" t="s">
        <v>279</v>
      </c>
      <c r="G3594" s="186">
        <v>593350</v>
      </c>
      <c r="H3594" s="186">
        <v>4797600</v>
      </c>
      <c r="I3594" s="184" t="e">
        <f>VLOOKUP(LEFT(C3594,6),#REF!,3,0)</f>
        <v>#REF!</v>
      </c>
    </row>
    <row r="3595" spans="1:9" ht="13.2" x14ac:dyDescent="0.25">
      <c r="A3595" s="176">
        <f t="shared" si="59"/>
        <v>4834152.4575151745</v>
      </c>
      <c r="B3595" s="252" t="s">
        <v>1068</v>
      </c>
      <c r="C3595" s="247" t="s">
        <v>1160</v>
      </c>
      <c r="D3595" s="252"/>
      <c r="E3595" s="252" t="s">
        <v>355</v>
      </c>
      <c r="F3595" s="252" t="s">
        <v>279</v>
      </c>
      <c r="G3595" s="186">
        <v>593350</v>
      </c>
      <c r="H3595" s="186">
        <v>4797600</v>
      </c>
      <c r="I3595" s="184" t="e">
        <f>VLOOKUP(LEFT(C3595,6),#REF!,3,0)</f>
        <v>#REF!</v>
      </c>
    </row>
    <row r="3596" spans="1:9" ht="13.2" x14ac:dyDescent="0.25">
      <c r="A3596" s="176">
        <f t="shared" si="59"/>
        <v>4834152.4575151745</v>
      </c>
      <c r="B3596" s="252" t="s">
        <v>1068</v>
      </c>
      <c r="C3596" s="247" t="s">
        <v>1161</v>
      </c>
      <c r="D3596" s="252"/>
      <c r="E3596" s="252" t="s">
        <v>355</v>
      </c>
      <c r="F3596" s="252" t="s">
        <v>279</v>
      </c>
      <c r="G3596" s="186">
        <v>593350</v>
      </c>
      <c r="H3596" s="186">
        <v>4797600</v>
      </c>
      <c r="I3596" s="184" t="e">
        <f>VLOOKUP(LEFT(C3596,6),#REF!,3,0)</f>
        <v>#REF!</v>
      </c>
    </row>
    <row r="3597" spans="1:9" ht="13.2" x14ac:dyDescent="0.25">
      <c r="A3597" s="176">
        <f t="shared" si="59"/>
        <v>4834152.4575151745</v>
      </c>
      <c r="B3597" s="252" t="s">
        <v>1068</v>
      </c>
      <c r="C3597" s="247" t="s">
        <v>1162</v>
      </c>
      <c r="D3597" s="252"/>
      <c r="E3597" s="252" t="s">
        <v>355</v>
      </c>
      <c r="F3597" s="252" t="s">
        <v>279</v>
      </c>
      <c r="G3597" s="186">
        <v>593350</v>
      </c>
      <c r="H3597" s="186">
        <v>4797600</v>
      </c>
      <c r="I3597" s="184" t="e">
        <f>VLOOKUP(LEFT(C3597,6),#REF!,3,0)</f>
        <v>#REF!</v>
      </c>
    </row>
    <row r="3598" spans="1:9" ht="13.2" x14ac:dyDescent="0.25">
      <c r="A3598" s="176">
        <f t="shared" si="59"/>
        <v>4834152.4575151745</v>
      </c>
      <c r="B3598" s="252" t="s">
        <v>1068</v>
      </c>
      <c r="C3598" s="247" t="s">
        <v>1163</v>
      </c>
      <c r="D3598" s="252"/>
      <c r="E3598" s="252" t="s">
        <v>355</v>
      </c>
      <c r="F3598" s="252" t="s">
        <v>279</v>
      </c>
      <c r="G3598" s="186">
        <v>593350</v>
      </c>
      <c r="H3598" s="186">
        <v>4797600</v>
      </c>
      <c r="I3598" s="184" t="e">
        <f>VLOOKUP(LEFT(C3598,6),#REF!,3,0)</f>
        <v>#REF!</v>
      </c>
    </row>
    <row r="3599" spans="1:9" ht="13.2" x14ac:dyDescent="0.25">
      <c r="A3599" s="176">
        <f t="shared" si="59"/>
        <v>4834152.4575151745</v>
      </c>
      <c r="B3599" s="252" t="s">
        <v>1068</v>
      </c>
      <c r="C3599" s="247" t="s">
        <v>1164</v>
      </c>
      <c r="D3599" s="252"/>
      <c r="E3599" s="252" t="s">
        <v>355</v>
      </c>
      <c r="F3599" s="252" t="s">
        <v>279</v>
      </c>
      <c r="G3599" s="186">
        <v>593350</v>
      </c>
      <c r="H3599" s="186">
        <v>4797600</v>
      </c>
      <c r="I3599" s="184" t="e">
        <f>VLOOKUP(LEFT(C3599,6),#REF!,3,0)</f>
        <v>#REF!</v>
      </c>
    </row>
    <row r="3600" spans="1:9" ht="13.2" x14ac:dyDescent="0.25">
      <c r="A3600" s="176">
        <f t="shared" si="59"/>
        <v>4834152.4575151745</v>
      </c>
      <c r="B3600" s="252" t="s">
        <v>1068</v>
      </c>
      <c r="C3600" s="248" t="s">
        <v>1165</v>
      </c>
      <c r="D3600" s="252"/>
      <c r="E3600" s="252" t="s">
        <v>355</v>
      </c>
      <c r="F3600" s="252" t="s">
        <v>279</v>
      </c>
      <c r="G3600" s="186">
        <v>593350</v>
      </c>
      <c r="H3600" s="186">
        <v>4797600</v>
      </c>
      <c r="I3600" s="184" t="e">
        <f>VLOOKUP(LEFT(C3600,6),#REF!,3,0)</f>
        <v>#REF!</v>
      </c>
    </row>
    <row r="3601" spans="1:9" ht="13.2" x14ac:dyDescent="0.25">
      <c r="A3601" s="176">
        <f t="shared" si="59"/>
        <v>4834152.4575151745</v>
      </c>
      <c r="B3601" s="252" t="s">
        <v>1068</v>
      </c>
      <c r="C3601" s="243" t="s">
        <v>586</v>
      </c>
      <c r="D3601" s="252"/>
      <c r="E3601" s="252" t="s">
        <v>355</v>
      </c>
      <c r="F3601" s="252" t="s">
        <v>279</v>
      </c>
      <c r="G3601" s="186">
        <v>593350</v>
      </c>
      <c r="H3601" s="186">
        <v>4797600</v>
      </c>
      <c r="I3601" s="184" t="e">
        <f>VLOOKUP(LEFT(C3601,6),#REF!,3,0)</f>
        <v>#REF!</v>
      </c>
    </row>
    <row r="3602" spans="1:9" ht="13.2" x14ac:dyDescent="0.25">
      <c r="A3602" s="176">
        <f t="shared" si="59"/>
        <v>4834152.4575151745</v>
      </c>
      <c r="B3602" s="252" t="s">
        <v>1068</v>
      </c>
      <c r="C3602" s="243" t="s">
        <v>495</v>
      </c>
      <c r="D3602" s="252"/>
      <c r="E3602" s="252" t="s">
        <v>355</v>
      </c>
      <c r="F3602" s="252" t="s">
        <v>279</v>
      </c>
      <c r="G3602" s="186">
        <v>593350</v>
      </c>
      <c r="H3602" s="186">
        <v>4797600</v>
      </c>
      <c r="I3602" s="184" t="e">
        <f>VLOOKUP(LEFT(C3602,6),#REF!,3,0)</f>
        <v>#REF!</v>
      </c>
    </row>
    <row r="3603" spans="1:9" ht="13.2" x14ac:dyDescent="0.25">
      <c r="A3603" s="176">
        <f t="shared" si="59"/>
        <v>4834152.4575151745</v>
      </c>
      <c r="B3603" s="252" t="s">
        <v>1068</v>
      </c>
      <c r="C3603" s="243" t="s">
        <v>497</v>
      </c>
      <c r="D3603" s="252"/>
      <c r="E3603" s="252" t="s">
        <v>355</v>
      </c>
      <c r="F3603" s="252" t="s">
        <v>279</v>
      </c>
      <c r="G3603" s="186">
        <v>593350</v>
      </c>
      <c r="H3603" s="186">
        <v>4797600</v>
      </c>
      <c r="I3603" s="184" t="e">
        <f>VLOOKUP(LEFT(C3603,6),#REF!,3,0)</f>
        <v>#REF!</v>
      </c>
    </row>
    <row r="3604" spans="1:9" ht="13.2" x14ac:dyDescent="0.25">
      <c r="A3604" s="176">
        <f t="shared" si="59"/>
        <v>4834152.4575151745</v>
      </c>
      <c r="B3604" s="252" t="s">
        <v>1068</v>
      </c>
      <c r="C3604" s="243" t="s">
        <v>499</v>
      </c>
      <c r="D3604" s="252"/>
      <c r="E3604" s="252" t="s">
        <v>355</v>
      </c>
      <c r="F3604" s="252" t="s">
        <v>279</v>
      </c>
      <c r="G3604" s="186">
        <v>593350</v>
      </c>
      <c r="H3604" s="186">
        <v>4797600</v>
      </c>
      <c r="I3604" s="184" t="e">
        <f>VLOOKUP(LEFT(C3604,6),#REF!,3,0)</f>
        <v>#REF!</v>
      </c>
    </row>
    <row r="3605" spans="1:9" ht="13.2" x14ac:dyDescent="0.25">
      <c r="A3605" s="176">
        <f t="shared" si="59"/>
        <v>4834152.4575151745</v>
      </c>
      <c r="B3605" s="252" t="s">
        <v>1068</v>
      </c>
      <c r="C3605" s="243" t="s">
        <v>598</v>
      </c>
      <c r="D3605" s="252"/>
      <c r="E3605" s="252" t="s">
        <v>355</v>
      </c>
      <c r="F3605" s="252" t="s">
        <v>279</v>
      </c>
      <c r="G3605" s="186">
        <v>593350</v>
      </c>
      <c r="H3605" s="186">
        <v>4797600</v>
      </c>
      <c r="I3605" s="184" t="e">
        <f>VLOOKUP(LEFT(C3605,6),#REF!,3,0)</f>
        <v>#REF!</v>
      </c>
    </row>
    <row r="3606" spans="1:9" ht="13.2" x14ac:dyDescent="0.25">
      <c r="A3606" s="176">
        <f t="shared" si="59"/>
        <v>4772171.6872824263</v>
      </c>
      <c r="B3606" s="243" t="s">
        <v>1172</v>
      </c>
      <c r="C3606" s="253" t="s">
        <v>263</v>
      </c>
      <c r="D3606" s="243" t="s">
        <v>1173</v>
      </c>
      <c r="E3606" s="243" t="s">
        <v>275</v>
      </c>
      <c r="F3606" s="243" t="s">
        <v>850</v>
      </c>
      <c r="G3606" s="243">
        <v>522150</v>
      </c>
      <c r="H3606" s="243">
        <v>4743520</v>
      </c>
      <c r="I3606" s="184" t="e">
        <f>VLOOKUP(LEFT(C3606,6),#REF!,3,0)</f>
        <v>#REF!</v>
      </c>
    </row>
    <row r="3607" spans="1:9" ht="13.2" x14ac:dyDescent="0.25">
      <c r="A3607" s="176">
        <f t="shared" si="59"/>
        <v>4772171.6872824263</v>
      </c>
      <c r="B3607" s="243" t="s">
        <v>1172</v>
      </c>
      <c r="C3607" s="253" t="s">
        <v>246</v>
      </c>
      <c r="D3607" s="243" t="s">
        <v>1173</v>
      </c>
      <c r="E3607" s="243" t="s">
        <v>275</v>
      </c>
      <c r="F3607" s="243" t="s">
        <v>850</v>
      </c>
      <c r="G3607" s="243">
        <v>522150</v>
      </c>
      <c r="H3607" s="243">
        <v>4743520</v>
      </c>
      <c r="I3607" s="184" t="e">
        <f>VLOOKUP(LEFT(C3607,6),#REF!,3,0)</f>
        <v>#REF!</v>
      </c>
    </row>
    <row r="3608" spans="1:9" ht="13.2" x14ac:dyDescent="0.25">
      <c r="A3608" s="176">
        <f t="shared" si="59"/>
        <v>4772171.6872824263</v>
      </c>
      <c r="B3608" s="243" t="s">
        <v>1172</v>
      </c>
      <c r="C3608" s="253" t="s">
        <v>271</v>
      </c>
      <c r="D3608" s="243" t="s">
        <v>1173</v>
      </c>
      <c r="E3608" s="243" t="s">
        <v>275</v>
      </c>
      <c r="F3608" s="243" t="s">
        <v>850</v>
      </c>
      <c r="G3608" s="243">
        <v>522150</v>
      </c>
      <c r="H3608" s="243">
        <v>4743520</v>
      </c>
      <c r="I3608" s="184" t="e">
        <f>VLOOKUP(LEFT(C3608,6),#REF!,3,0)</f>
        <v>#REF!</v>
      </c>
    </row>
    <row r="3609" spans="1:9" ht="13.2" x14ac:dyDescent="0.25">
      <c r="A3609" s="176">
        <f t="shared" si="59"/>
        <v>4772171.6872824263</v>
      </c>
      <c r="B3609" s="243" t="s">
        <v>1172</v>
      </c>
      <c r="C3609" s="253" t="s">
        <v>286</v>
      </c>
      <c r="D3609" s="243" t="s">
        <v>1173</v>
      </c>
      <c r="E3609" s="243" t="s">
        <v>275</v>
      </c>
      <c r="F3609" s="243" t="s">
        <v>850</v>
      </c>
      <c r="G3609" s="243">
        <v>522150</v>
      </c>
      <c r="H3609" s="243">
        <v>4743520</v>
      </c>
      <c r="I3609" s="184" t="e">
        <f>VLOOKUP(LEFT(C3609,6),#REF!,3,0)</f>
        <v>#REF!</v>
      </c>
    </row>
    <row r="3610" spans="1:9" ht="13.2" x14ac:dyDescent="0.25">
      <c r="A3610" s="176">
        <f t="shared" si="59"/>
        <v>4772171.6872824263</v>
      </c>
      <c r="B3610" s="243" t="s">
        <v>1172</v>
      </c>
      <c r="C3610" s="253" t="s">
        <v>243</v>
      </c>
      <c r="D3610" s="243" t="s">
        <v>1173</v>
      </c>
      <c r="E3610" s="243" t="s">
        <v>275</v>
      </c>
      <c r="F3610" s="243" t="s">
        <v>850</v>
      </c>
      <c r="G3610" s="243">
        <v>522150</v>
      </c>
      <c r="H3610" s="243">
        <v>4743520</v>
      </c>
      <c r="I3610" s="184" t="e">
        <f>VLOOKUP(LEFT(C3610,6),#REF!,3,0)</f>
        <v>#REF!</v>
      </c>
    </row>
    <row r="3611" spans="1:9" ht="13.2" x14ac:dyDescent="0.25">
      <c r="A3611" s="176">
        <f t="shared" si="59"/>
        <v>4772171.6872824263</v>
      </c>
      <c r="B3611" s="243" t="s">
        <v>1172</v>
      </c>
      <c r="C3611" s="253" t="s">
        <v>259</v>
      </c>
      <c r="D3611" s="243" t="s">
        <v>1173</v>
      </c>
      <c r="E3611" s="243" t="s">
        <v>275</v>
      </c>
      <c r="F3611" s="243" t="s">
        <v>850</v>
      </c>
      <c r="G3611" s="243">
        <v>522150</v>
      </c>
      <c r="H3611" s="243">
        <v>4743520</v>
      </c>
      <c r="I3611" s="184" t="e">
        <f>VLOOKUP(LEFT(C3611,6),#REF!,3,0)</f>
        <v>#REF!</v>
      </c>
    </row>
    <row r="3612" spans="1:9" ht="13.2" x14ac:dyDescent="0.25">
      <c r="A3612" s="176">
        <f t="shared" si="59"/>
        <v>4772171.6872824263</v>
      </c>
      <c r="B3612" s="243" t="s">
        <v>1172</v>
      </c>
      <c r="C3612" s="253" t="s">
        <v>251</v>
      </c>
      <c r="D3612" s="243" t="s">
        <v>1173</v>
      </c>
      <c r="E3612" s="243" t="s">
        <v>275</v>
      </c>
      <c r="F3612" s="243" t="s">
        <v>850</v>
      </c>
      <c r="G3612" s="243">
        <v>522150</v>
      </c>
      <c r="H3612" s="243">
        <v>4743520</v>
      </c>
      <c r="I3612" s="184" t="e">
        <f>VLOOKUP(LEFT(C3612,6),#REF!,3,0)</f>
        <v>#REF!</v>
      </c>
    </row>
    <row r="3613" spans="1:9" ht="13.2" x14ac:dyDescent="0.25">
      <c r="A3613" s="176">
        <f t="shared" si="59"/>
        <v>4772171.6872824263</v>
      </c>
      <c r="B3613" s="243" t="s">
        <v>1172</v>
      </c>
      <c r="C3613" s="253" t="s">
        <v>244</v>
      </c>
      <c r="D3613" s="243" t="s">
        <v>1173</v>
      </c>
      <c r="E3613" s="243" t="s">
        <v>275</v>
      </c>
      <c r="F3613" s="243" t="s">
        <v>850</v>
      </c>
      <c r="G3613" s="243">
        <v>522150</v>
      </c>
      <c r="H3613" s="243">
        <v>4743520</v>
      </c>
      <c r="I3613" s="184" t="e">
        <f>VLOOKUP(LEFT(C3613,6),#REF!,3,0)</f>
        <v>#REF!</v>
      </c>
    </row>
    <row r="3614" spans="1:9" ht="13.2" x14ac:dyDescent="0.25">
      <c r="A3614" s="176">
        <f t="shared" si="59"/>
        <v>4772171.6872824263</v>
      </c>
      <c r="B3614" s="243" t="s">
        <v>1172</v>
      </c>
      <c r="C3614" s="253" t="s">
        <v>248</v>
      </c>
      <c r="D3614" s="243" t="s">
        <v>1173</v>
      </c>
      <c r="E3614" s="243" t="s">
        <v>275</v>
      </c>
      <c r="F3614" s="243" t="s">
        <v>850</v>
      </c>
      <c r="G3614" s="243">
        <v>522150</v>
      </c>
      <c r="H3614" s="243">
        <v>4743520</v>
      </c>
      <c r="I3614" s="184" t="e">
        <f>VLOOKUP(LEFT(C3614,6),#REF!,3,0)</f>
        <v>#REF!</v>
      </c>
    </row>
    <row r="3615" spans="1:9" ht="13.2" x14ac:dyDescent="0.25">
      <c r="A3615" s="176">
        <f t="shared" si="59"/>
        <v>4772171.6872824263</v>
      </c>
      <c r="B3615" s="243" t="s">
        <v>1172</v>
      </c>
      <c r="C3615" s="253" t="s">
        <v>245</v>
      </c>
      <c r="D3615" s="243" t="s">
        <v>1173</v>
      </c>
      <c r="E3615" s="243" t="s">
        <v>275</v>
      </c>
      <c r="F3615" s="243" t="s">
        <v>850</v>
      </c>
      <c r="G3615" s="243">
        <v>522150</v>
      </c>
      <c r="H3615" s="243">
        <v>4743520</v>
      </c>
      <c r="I3615" s="184" t="e">
        <f>VLOOKUP(LEFT(C3615,6),#REF!,3,0)</f>
        <v>#REF!</v>
      </c>
    </row>
    <row r="3616" spans="1:9" ht="13.2" x14ac:dyDescent="0.25">
      <c r="A3616" s="176">
        <f t="shared" si="59"/>
        <v>4772171.6872824263</v>
      </c>
      <c r="B3616" s="243" t="s">
        <v>1172</v>
      </c>
      <c r="C3616" s="253" t="s">
        <v>287</v>
      </c>
      <c r="D3616" s="243" t="s">
        <v>1173</v>
      </c>
      <c r="E3616" s="243" t="s">
        <v>275</v>
      </c>
      <c r="F3616" s="243" t="s">
        <v>850</v>
      </c>
      <c r="G3616" s="243">
        <v>522150</v>
      </c>
      <c r="H3616" s="243">
        <v>4743520</v>
      </c>
      <c r="I3616" s="184" t="e">
        <f>VLOOKUP(LEFT(C3616,6),#REF!,3,0)</f>
        <v>#REF!</v>
      </c>
    </row>
    <row r="3617" spans="1:9" ht="13.2" x14ac:dyDescent="0.25">
      <c r="A3617" s="176">
        <f t="shared" si="59"/>
        <v>4772171.6872824263</v>
      </c>
      <c r="B3617" s="243" t="s">
        <v>1172</v>
      </c>
      <c r="C3617" s="253" t="s">
        <v>288</v>
      </c>
      <c r="D3617" s="243" t="s">
        <v>1173</v>
      </c>
      <c r="E3617" s="243" t="s">
        <v>275</v>
      </c>
      <c r="F3617" s="243" t="s">
        <v>850</v>
      </c>
      <c r="G3617" s="243">
        <v>522150</v>
      </c>
      <c r="H3617" s="243">
        <v>4743520</v>
      </c>
      <c r="I3617" s="184" t="e">
        <f>VLOOKUP(LEFT(C3617,6),#REF!,3,0)</f>
        <v>#REF!</v>
      </c>
    </row>
    <row r="3618" spans="1:9" ht="13.2" x14ac:dyDescent="0.25">
      <c r="A3618" s="176">
        <f t="shared" si="59"/>
        <v>4772171.6872824263</v>
      </c>
      <c r="B3618" s="243" t="s">
        <v>1172</v>
      </c>
      <c r="C3618" s="253" t="s">
        <v>289</v>
      </c>
      <c r="D3618" s="243" t="s">
        <v>1173</v>
      </c>
      <c r="E3618" s="243" t="s">
        <v>275</v>
      </c>
      <c r="F3618" s="243" t="s">
        <v>850</v>
      </c>
      <c r="G3618" s="243">
        <v>522150</v>
      </c>
      <c r="H3618" s="243">
        <v>4743520</v>
      </c>
      <c r="I3618" s="184" t="e">
        <f>VLOOKUP(LEFT(C3618,6),#REF!,3,0)</f>
        <v>#REF!</v>
      </c>
    </row>
    <row r="3619" spans="1:9" ht="13.2" x14ac:dyDescent="0.25">
      <c r="A3619" s="176">
        <f t="shared" si="59"/>
        <v>4772171.6872824263</v>
      </c>
      <c r="B3619" s="243" t="s">
        <v>1172</v>
      </c>
      <c r="C3619" s="253" t="s">
        <v>339</v>
      </c>
      <c r="D3619" s="243" t="s">
        <v>1173</v>
      </c>
      <c r="E3619" s="243" t="s">
        <v>275</v>
      </c>
      <c r="F3619" s="243" t="s">
        <v>850</v>
      </c>
      <c r="G3619" s="243">
        <v>522150</v>
      </c>
      <c r="H3619" s="243">
        <v>4743520</v>
      </c>
      <c r="I3619" s="184" t="e">
        <f>VLOOKUP(LEFT(C3619,6),#REF!,3,0)</f>
        <v>#REF!</v>
      </c>
    </row>
    <row r="3620" spans="1:9" ht="13.2" x14ac:dyDescent="0.25">
      <c r="A3620" s="176">
        <f t="shared" si="59"/>
        <v>4772171.6872824263</v>
      </c>
      <c r="B3620" s="243" t="s">
        <v>1172</v>
      </c>
      <c r="C3620" s="260" t="s">
        <v>252</v>
      </c>
      <c r="D3620" s="243" t="s">
        <v>1173</v>
      </c>
      <c r="E3620" s="243" t="s">
        <v>275</v>
      </c>
      <c r="F3620" s="243" t="s">
        <v>850</v>
      </c>
      <c r="G3620" s="243">
        <v>522150</v>
      </c>
      <c r="H3620" s="243">
        <v>4743520</v>
      </c>
      <c r="I3620" s="184" t="e">
        <f>VLOOKUP(LEFT(C3620,6),#REF!,3,0)</f>
        <v>#REF!</v>
      </c>
    </row>
    <row r="3621" spans="1:9" ht="13.2" x14ac:dyDescent="0.25">
      <c r="A3621" s="176">
        <f t="shared" si="59"/>
        <v>4772171.6872824263</v>
      </c>
      <c r="B3621" s="243" t="s">
        <v>1172</v>
      </c>
      <c r="C3621" s="260" t="s">
        <v>265</v>
      </c>
      <c r="D3621" s="243" t="s">
        <v>1173</v>
      </c>
      <c r="E3621" s="243" t="s">
        <v>275</v>
      </c>
      <c r="F3621" s="243" t="s">
        <v>850</v>
      </c>
      <c r="G3621" s="243">
        <v>522150</v>
      </c>
      <c r="H3621" s="243">
        <v>4743520</v>
      </c>
      <c r="I3621" s="184" t="e">
        <f>VLOOKUP(LEFT(C3621,6),#REF!,3,0)</f>
        <v>#REF!</v>
      </c>
    </row>
    <row r="3622" spans="1:9" ht="13.2" x14ac:dyDescent="0.25">
      <c r="A3622" s="176">
        <f t="shared" si="59"/>
        <v>4772171.6872824263</v>
      </c>
      <c r="B3622" s="243" t="s">
        <v>1172</v>
      </c>
      <c r="C3622" s="261" t="s">
        <v>772</v>
      </c>
      <c r="D3622" s="243" t="s">
        <v>1173</v>
      </c>
      <c r="E3622" s="243" t="s">
        <v>275</v>
      </c>
      <c r="F3622" s="243" t="s">
        <v>850</v>
      </c>
      <c r="G3622" s="243">
        <v>522150</v>
      </c>
      <c r="H3622" s="243">
        <v>4743520</v>
      </c>
      <c r="I3622" s="184" t="e">
        <f>VLOOKUP(LEFT(C3622,6),#REF!,3,0)</f>
        <v>#REF!</v>
      </c>
    </row>
    <row r="3623" spans="1:9" ht="13.2" x14ac:dyDescent="0.25">
      <c r="A3623" s="176">
        <f t="shared" si="59"/>
        <v>4772171.6872824263</v>
      </c>
      <c r="B3623" s="243" t="s">
        <v>1172</v>
      </c>
      <c r="C3623" s="262" t="s">
        <v>241</v>
      </c>
      <c r="D3623" s="243" t="s">
        <v>1173</v>
      </c>
      <c r="E3623" s="243" t="s">
        <v>275</v>
      </c>
      <c r="F3623" s="243" t="s">
        <v>850</v>
      </c>
      <c r="G3623" s="243">
        <v>522150</v>
      </c>
      <c r="H3623" s="243">
        <v>4743520</v>
      </c>
      <c r="I3623" s="184" t="e">
        <f>VLOOKUP(LEFT(C3623,6),#REF!,3,0)</f>
        <v>#REF!</v>
      </c>
    </row>
    <row r="3624" spans="1:9" ht="13.2" x14ac:dyDescent="0.25">
      <c r="A3624" s="176">
        <f t="shared" si="59"/>
        <v>4772171.6872824263</v>
      </c>
      <c r="B3624" s="243" t="s">
        <v>1172</v>
      </c>
      <c r="C3624" s="262" t="s">
        <v>242</v>
      </c>
      <c r="D3624" s="243" t="s">
        <v>1173</v>
      </c>
      <c r="E3624" s="243" t="s">
        <v>275</v>
      </c>
      <c r="F3624" s="243" t="s">
        <v>850</v>
      </c>
      <c r="G3624" s="243">
        <v>522150</v>
      </c>
      <c r="H3624" s="243">
        <v>4743520</v>
      </c>
      <c r="I3624" s="184" t="e">
        <f>VLOOKUP(LEFT(C3624,6),#REF!,3,0)</f>
        <v>#REF!</v>
      </c>
    </row>
    <row r="3625" spans="1:9" ht="13.2" x14ac:dyDescent="0.25">
      <c r="A3625" s="176">
        <f t="shared" si="59"/>
        <v>4772171.6872824263</v>
      </c>
      <c r="B3625" s="243" t="s">
        <v>1172</v>
      </c>
      <c r="C3625" s="262" t="s">
        <v>247</v>
      </c>
      <c r="D3625" s="243" t="s">
        <v>1173</v>
      </c>
      <c r="E3625" s="243" t="s">
        <v>275</v>
      </c>
      <c r="F3625" s="243" t="s">
        <v>850</v>
      </c>
      <c r="G3625" s="243">
        <v>522150</v>
      </c>
      <c r="H3625" s="243">
        <v>4743520</v>
      </c>
      <c r="I3625" s="184" t="e">
        <f>VLOOKUP(LEFT(C3625,6),#REF!,3,0)</f>
        <v>#REF!</v>
      </c>
    </row>
    <row r="3626" spans="1:9" ht="13.2" x14ac:dyDescent="0.25">
      <c r="A3626" s="176">
        <f t="shared" si="59"/>
        <v>4772171.6872824263</v>
      </c>
      <c r="B3626" s="243" t="s">
        <v>1172</v>
      </c>
      <c r="C3626" s="262" t="s">
        <v>249</v>
      </c>
      <c r="D3626" s="243" t="s">
        <v>1173</v>
      </c>
      <c r="E3626" s="243" t="s">
        <v>275</v>
      </c>
      <c r="F3626" s="243" t="s">
        <v>850</v>
      </c>
      <c r="G3626" s="243">
        <v>522150</v>
      </c>
      <c r="H3626" s="243">
        <v>4743520</v>
      </c>
      <c r="I3626" s="184" t="e">
        <f>VLOOKUP(LEFT(C3626,6),#REF!,3,0)</f>
        <v>#REF!</v>
      </c>
    </row>
    <row r="3627" spans="1:9" ht="13.2" x14ac:dyDescent="0.25">
      <c r="A3627" s="176">
        <f t="shared" si="59"/>
        <v>4772171.6872824263</v>
      </c>
      <c r="B3627" s="243" t="s">
        <v>1172</v>
      </c>
      <c r="C3627" s="262" t="s">
        <v>250</v>
      </c>
      <c r="D3627" s="243" t="s">
        <v>1173</v>
      </c>
      <c r="E3627" s="243" t="s">
        <v>275</v>
      </c>
      <c r="F3627" s="243" t="s">
        <v>850</v>
      </c>
      <c r="G3627" s="243">
        <v>522150</v>
      </c>
      <c r="H3627" s="243">
        <v>4743520</v>
      </c>
      <c r="I3627" s="184" t="e">
        <f>VLOOKUP(LEFT(C3627,6),#REF!,3,0)</f>
        <v>#REF!</v>
      </c>
    </row>
    <row r="3628" spans="1:9" ht="13.2" x14ac:dyDescent="0.25">
      <c r="A3628" s="176">
        <f t="shared" si="59"/>
        <v>4772171.6872824263</v>
      </c>
      <c r="B3628" s="243" t="s">
        <v>1172</v>
      </c>
      <c r="C3628" s="262" t="s">
        <v>253</v>
      </c>
      <c r="D3628" s="243" t="s">
        <v>1173</v>
      </c>
      <c r="E3628" s="243" t="s">
        <v>275</v>
      </c>
      <c r="F3628" s="243" t="s">
        <v>850</v>
      </c>
      <c r="G3628" s="243">
        <v>522150</v>
      </c>
      <c r="H3628" s="243">
        <v>4743520</v>
      </c>
      <c r="I3628" s="184" t="e">
        <f>VLOOKUP(LEFT(C3628,6),#REF!,3,0)</f>
        <v>#REF!</v>
      </c>
    </row>
    <row r="3629" spans="1:9" ht="13.2" x14ac:dyDescent="0.25">
      <c r="A3629" s="176">
        <f t="shared" si="59"/>
        <v>4772171.6872824263</v>
      </c>
      <c r="B3629" s="243" t="s">
        <v>1172</v>
      </c>
      <c r="C3629" s="262" t="s">
        <v>254</v>
      </c>
      <c r="D3629" s="243" t="s">
        <v>1173</v>
      </c>
      <c r="E3629" s="243" t="s">
        <v>275</v>
      </c>
      <c r="F3629" s="243" t="s">
        <v>850</v>
      </c>
      <c r="G3629" s="243">
        <v>522150</v>
      </c>
      <c r="H3629" s="243">
        <v>4743520</v>
      </c>
      <c r="I3629" s="184" t="e">
        <f>VLOOKUP(LEFT(C3629,6),#REF!,3,0)</f>
        <v>#REF!</v>
      </c>
    </row>
    <row r="3630" spans="1:9" ht="13.2" x14ac:dyDescent="0.25">
      <c r="A3630" s="176">
        <f t="shared" si="59"/>
        <v>4772171.6872824263</v>
      </c>
      <c r="B3630" s="243" t="s">
        <v>1172</v>
      </c>
      <c r="C3630" s="262" t="s">
        <v>255</v>
      </c>
      <c r="D3630" s="243" t="s">
        <v>1173</v>
      </c>
      <c r="E3630" s="243" t="s">
        <v>275</v>
      </c>
      <c r="F3630" s="243" t="s">
        <v>850</v>
      </c>
      <c r="G3630" s="243">
        <v>522150</v>
      </c>
      <c r="H3630" s="243">
        <v>4743520</v>
      </c>
      <c r="I3630" s="184" t="e">
        <f>VLOOKUP(LEFT(C3630,6),#REF!,3,0)</f>
        <v>#REF!</v>
      </c>
    </row>
    <row r="3631" spans="1:9" ht="13.2" x14ac:dyDescent="0.25">
      <c r="A3631" s="176">
        <f t="shared" si="59"/>
        <v>4772171.6872824263</v>
      </c>
      <c r="B3631" s="243" t="s">
        <v>1172</v>
      </c>
      <c r="C3631" s="262" t="s">
        <v>256</v>
      </c>
      <c r="D3631" s="243" t="s">
        <v>1173</v>
      </c>
      <c r="E3631" s="243" t="s">
        <v>275</v>
      </c>
      <c r="F3631" s="243" t="s">
        <v>850</v>
      </c>
      <c r="G3631" s="243">
        <v>522150</v>
      </c>
      <c r="H3631" s="243">
        <v>4743520</v>
      </c>
      <c r="I3631" s="184" t="e">
        <f>VLOOKUP(LEFT(C3631,6),#REF!,3,0)</f>
        <v>#REF!</v>
      </c>
    </row>
    <row r="3632" spans="1:9" ht="13.2" x14ac:dyDescent="0.25">
      <c r="A3632" s="176">
        <f t="shared" si="59"/>
        <v>4772171.6872824263</v>
      </c>
      <c r="B3632" s="243" t="s">
        <v>1172</v>
      </c>
      <c r="C3632" s="262" t="s">
        <v>257</v>
      </c>
      <c r="D3632" s="243" t="s">
        <v>1173</v>
      </c>
      <c r="E3632" s="243" t="s">
        <v>275</v>
      </c>
      <c r="F3632" s="243" t="s">
        <v>850</v>
      </c>
      <c r="G3632" s="243">
        <v>522150</v>
      </c>
      <c r="H3632" s="243">
        <v>4743520</v>
      </c>
      <c r="I3632" s="184" t="e">
        <f>VLOOKUP(LEFT(C3632,6),#REF!,3,0)</f>
        <v>#REF!</v>
      </c>
    </row>
    <row r="3633" spans="1:9" ht="13.2" x14ac:dyDescent="0.25">
      <c r="A3633" s="176">
        <f t="shared" si="59"/>
        <v>4772171.6872824263</v>
      </c>
      <c r="B3633" s="243" t="s">
        <v>1172</v>
      </c>
      <c r="C3633" s="262" t="s">
        <v>258</v>
      </c>
      <c r="D3633" s="243" t="s">
        <v>1173</v>
      </c>
      <c r="E3633" s="243" t="s">
        <v>275</v>
      </c>
      <c r="F3633" s="243" t="s">
        <v>850</v>
      </c>
      <c r="G3633" s="243">
        <v>522150</v>
      </c>
      <c r="H3633" s="243">
        <v>4743520</v>
      </c>
      <c r="I3633" s="184" t="e">
        <f>VLOOKUP(LEFT(C3633,6),#REF!,3,0)</f>
        <v>#REF!</v>
      </c>
    </row>
    <row r="3634" spans="1:9" ht="13.2" x14ac:dyDescent="0.25">
      <c r="A3634" s="176">
        <f t="shared" si="59"/>
        <v>4772171.6872824263</v>
      </c>
      <c r="B3634" s="243" t="s">
        <v>1172</v>
      </c>
      <c r="C3634" s="262" t="s">
        <v>261</v>
      </c>
      <c r="D3634" s="243" t="s">
        <v>1173</v>
      </c>
      <c r="E3634" s="243" t="s">
        <v>275</v>
      </c>
      <c r="F3634" s="243" t="s">
        <v>850</v>
      </c>
      <c r="G3634" s="243">
        <v>522150</v>
      </c>
      <c r="H3634" s="243">
        <v>4743520</v>
      </c>
      <c r="I3634" s="184" t="e">
        <f>VLOOKUP(LEFT(C3634,6),#REF!,3,0)</f>
        <v>#REF!</v>
      </c>
    </row>
    <row r="3635" spans="1:9" ht="13.2" x14ac:dyDescent="0.25">
      <c r="A3635" s="176">
        <f t="shared" si="59"/>
        <v>4772171.6872824263</v>
      </c>
      <c r="B3635" s="243" t="s">
        <v>1172</v>
      </c>
      <c r="C3635" s="262" t="s">
        <v>262</v>
      </c>
      <c r="D3635" s="243" t="s">
        <v>1173</v>
      </c>
      <c r="E3635" s="243" t="s">
        <v>275</v>
      </c>
      <c r="F3635" s="243" t="s">
        <v>850</v>
      </c>
      <c r="G3635" s="243">
        <v>522150</v>
      </c>
      <c r="H3635" s="243">
        <v>4743520</v>
      </c>
      <c r="I3635" s="184" t="e">
        <f>VLOOKUP(LEFT(C3635,6),#REF!,3,0)</f>
        <v>#REF!</v>
      </c>
    </row>
    <row r="3636" spans="1:9" ht="13.2" x14ac:dyDescent="0.25">
      <c r="A3636" s="176">
        <f t="shared" si="59"/>
        <v>4772171.6872824263</v>
      </c>
      <c r="B3636" s="243" t="s">
        <v>1172</v>
      </c>
      <c r="C3636" s="262" t="s">
        <v>264</v>
      </c>
      <c r="D3636" s="243" t="s">
        <v>1173</v>
      </c>
      <c r="E3636" s="243" t="s">
        <v>275</v>
      </c>
      <c r="F3636" s="243" t="s">
        <v>850</v>
      </c>
      <c r="G3636" s="243">
        <v>522150</v>
      </c>
      <c r="H3636" s="243">
        <v>4743520</v>
      </c>
      <c r="I3636" s="184" t="e">
        <f>VLOOKUP(LEFT(C3636,6),#REF!,3,0)</f>
        <v>#REF!</v>
      </c>
    </row>
    <row r="3637" spans="1:9" ht="13.2" x14ac:dyDescent="0.25">
      <c r="A3637" s="176">
        <f t="shared" si="59"/>
        <v>4772171.6872824263</v>
      </c>
      <c r="B3637" s="243" t="s">
        <v>1172</v>
      </c>
      <c r="C3637" s="262" t="s">
        <v>260</v>
      </c>
      <c r="D3637" s="243" t="s">
        <v>1173</v>
      </c>
      <c r="E3637" s="243" t="s">
        <v>275</v>
      </c>
      <c r="F3637" s="243" t="s">
        <v>850</v>
      </c>
      <c r="G3637" s="243">
        <v>522150</v>
      </c>
      <c r="H3637" s="243">
        <v>4743520</v>
      </c>
      <c r="I3637" s="184" t="e">
        <f>VLOOKUP(LEFT(C3637,6),#REF!,3,0)</f>
        <v>#REF!</v>
      </c>
    </row>
    <row r="3638" spans="1:9" ht="13.2" x14ac:dyDescent="0.25">
      <c r="A3638" s="176">
        <f t="shared" si="59"/>
        <v>4772171.6872824263</v>
      </c>
      <c r="B3638" s="243" t="s">
        <v>1172</v>
      </c>
      <c r="C3638" s="262" t="s">
        <v>229</v>
      </c>
      <c r="D3638" s="243" t="s">
        <v>1173</v>
      </c>
      <c r="E3638" s="243" t="s">
        <v>275</v>
      </c>
      <c r="F3638" s="243" t="s">
        <v>850</v>
      </c>
      <c r="G3638" s="243">
        <v>522150</v>
      </c>
      <c r="H3638" s="243">
        <v>4743520</v>
      </c>
      <c r="I3638" s="184" t="e">
        <f>VLOOKUP(LEFT(C3638,6),#REF!,3,0)</f>
        <v>#REF!</v>
      </c>
    </row>
    <row r="3639" spans="1:9" ht="13.2" x14ac:dyDescent="0.25">
      <c r="A3639" s="176">
        <f t="shared" si="59"/>
        <v>4772171.6872824263</v>
      </c>
      <c r="B3639" s="243" t="s">
        <v>1172</v>
      </c>
      <c r="C3639" s="247" t="s">
        <v>1156</v>
      </c>
      <c r="D3639" s="243" t="s">
        <v>1173</v>
      </c>
      <c r="E3639" s="243" t="s">
        <v>275</v>
      </c>
      <c r="F3639" s="243" t="s">
        <v>850</v>
      </c>
      <c r="G3639" s="243">
        <v>522150</v>
      </c>
      <c r="H3639" s="243">
        <v>4743520</v>
      </c>
      <c r="I3639" s="184" t="e">
        <f>VLOOKUP(LEFT(C3639,6),#REF!,3,0)</f>
        <v>#REF!</v>
      </c>
    </row>
    <row r="3640" spans="1:9" ht="13.2" x14ac:dyDescent="0.25">
      <c r="A3640" s="176">
        <f t="shared" si="59"/>
        <v>4772171.6872824263</v>
      </c>
      <c r="B3640" s="243" t="s">
        <v>1172</v>
      </c>
      <c r="C3640" s="247" t="s">
        <v>1157</v>
      </c>
      <c r="D3640" s="243" t="s">
        <v>1173</v>
      </c>
      <c r="E3640" s="243" t="s">
        <v>275</v>
      </c>
      <c r="F3640" s="243" t="s">
        <v>850</v>
      </c>
      <c r="G3640" s="243">
        <v>522150</v>
      </c>
      <c r="H3640" s="243">
        <v>4743520</v>
      </c>
      <c r="I3640" s="184" t="e">
        <f>VLOOKUP(LEFT(C3640,6),#REF!,3,0)</f>
        <v>#REF!</v>
      </c>
    </row>
    <row r="3641" spans="1:9" ht="13.2" x14ac:dyDescent="0.25">
      <c r="A3641" s="176">
        <f t="shared" si="59"/>
        <v>4772171.6872824263</v>
      </c>
      <c r="B3641" s="243" t="s">
        <v>1172</v>
      </c>
      <c r="C3641" s="247" t="s">
        <v>1158</v>
      </c>
      <c r="D3641" s="243" t="s">
        <v>1173</v>
      </c>
      <c r="E3641" s="243" t="s">
        <v>275</v>
      </c>
      <c r="F3641" s="243" t="s">
        <v>850</v>
      </c>
      <c r="G3641" s="243">
        <v>522150</v>
      </c>
      <c r="H3641" s="243">
        <v>4743520</v>
      </c>
      <c r="I3641" s="184" t="e">
        <f>VLOOKUP(LEFT(C3641,6),#REF!,3,0)</f>
        <v>#REF!</v>
      </c>
    </row>
    <row r="3642" spans="1:9" ht="13.2" x14ac:dyDescent="0.25">
      <c r="A3642" s="176">
        <f t="shared" si="59"/>
        <v>4772171.6872824263</v>
      </c>
      <c r="B3642" s="243" t="s">
        <v>1172</v>
      </c>
      <c r="C3642" s="247" t="s">
        <v>1159</v>
      </c>
      <c r="D3642" s="243" t="s">
        <v>1173</v>
      </c>
      <c r="E3642" s="243" t="s">
        <v>275</v>
      </c>
      <c r="F3642" s="243" t="s">
        <v>850</v>
      </c>
      <c r="G3642" s="243">
        <v>522150</v>
      </c>
      <c r="H3642" s="243">
        <v>4743520</v>
      </c>
      <c r="I3642" s="184" t="e">
        <f>VLOOKUP(LEFT(C3642,6),#REF!,3,0)</f>
        <v>#REF!</v>
      </c>
    </row>
    <row r="3643" spans="1:9" ht="13.2" x14ac:dyDescent="0.25">
      <c r="A3643" s="176">
        <f t="shared" si="59"/>
        <v>4772171.6872824263</v>
      </c>
      <c r="B3643" s="243" t="s">
        <v>1172</v>
      </c>
      <c r="C3643" s="247" t="s">
        <v>1160</v>
      </c>
      <c r="D3643" s="243" t="s">
        <v>1173</v>
      </c>
      <c r="E3643" s="243" t="s">
        <v>275</v>
      </c>
      <c r="F3643" s="243" t="s">
        <v>850</v>
      </c>
      <c r="G3643" s="243">
        <v>522150</v>
      </c>
      <c r="H3643" s="243">
        <v>4743520</v>
      </c>
      <c r="I3643" s="184" t="e">
        <f>VLOOKUP(LEFT(C3643,6),#REF!,3,0)</f>
        <v>#REF!</v>
      </c>
    </row>
    <row r="3644" spans="1:9" ht="13.2" x14ac:dyDescent="0.25">
      <c r="A3644" s="176">
        <f t="shared" si="59"/>
        <v>4772171.6872824263</v>
      </c>
      <c r="B3644" s="243" t="s">
        <v>1172</v>
      </c>
      <c r="C3644" s="247" t="s">
        <v>1161</v>
      </c>
      <c r="D3644" s="243" t="s">
        <v>1173</v>
      </c>
      <c r="E3644" s="243" t="s">
        <v>275</v>
      </c>
      <c r="F3644" s="243" t="s">
        <v>850</v>
      </c>
      <c r="G3644" s="243">
        <v>522150</v>
      </c>
      <c r="H3644" s="243">
        <v>4743520</v>
      </c>
      <c r="I3644" s="184" t="e">
        <f>VLOOKUP(LEFT(C3644,6),#REF!,3,0)</f>
        <v>#REF!</v>
      </c>
    </row>
    <row r="3645" spans="1:9" ht="13.2" x14ac:dyDescent="0.25">
      <c r="A3645" s="176">
        <f t="shared" si="59"/>
        <v>4772171.6872824263</v>
      </c>
      <c r="B3645" s="243" t="s">
        <v>1172</v>
      </c>
      <c r="C3645" s="247" t="s">
        <v>1162</v>
      </c>
      <c r="D3645" s="243" t="s">
        <v>1173</v>
      </c>
      <c r="E3645" s="243" t="s">
        <v>275</v>
      </c>
      <c r="F3645" s="243" t="s">
        <v>850</v>
      </c>
      <c r="G3645" s="243">
        <v>522150</v>
      </c>
      <c r="H3645" s="243">
        <v>4743520</v>
      </c>
      <c r="I3645" s="184" t="e">
        <f>VLOOKUP(LEFT(C3645,6),#REF!,3,0)</f>
        <v>#REF!</v>
      </c>
    </row>
    <row r="3646" spans="1:9" ht="13.2" x14ac:dyDescent="0.25">
      <c r="A3646" s="176">
        <f t="shared" si="59"/>
        <v>4772171.6872824263</v>
      </c>
      <c r="B3646" s="243" t="s">
        <v>1172</v>
      </c>
      <c r="C3646" s="247" t="s">
        <v>1163</v>
      </c>
      <c r="D3646" s="243" t="s">
        <v>1173</v>
      </c>
      <c r="E3646" s="243" t="s">
        <v>275</v>
      </c>
      <c r="F3646" s="243" t="s">
        <v>850</v>
      </c>
      <c r="G3646" s="243">
        <v>522150</v>
      </c>
      <c r="H3646" s="243">
        <v>4743520</v>
      </c>
      <c r="I3646" s="184" t="e">
        <f>VLOOKUP(LEFT(C3646,6),#REF!,3,0)</f>
        <v>#REF!</v>
      </c>
    </row>
    <row r="3647" spans="1:9" ht="13.2" x14ac:dyDescent="0.25">
      <c r="A3647" s="176">
        <f t="shared" si="59"/>
        <v>4772171.6872824263</v>
      </c>
      <c r="B3647" s="243" t="s">
        <v>1172</v>
      </c>
      <c r="C3647" s="247" t="s">
        <v>1164</v>
      </c>
      <c r="D3647" s="243" t="s">
        <v>1173</v>
      </c>
      <c r="E3647" s="243" t="s">
        <v>275</v>
      </c>
      <c r="F3647" s="243" t="s">
        <v>850</v>
      </c>
      <c r="G3647" s="243">
        <v>522150</v>
      </c>
      <c r="H3647" s="243">
        <v>4743520</v>
      </c>
      <c r="I3647" s="184" t="e">
        <f>VLOOKUP(LEFT(C3647,6),#REF!,3,0)</f>
        <v>#REF!</v>
      </c>
    </row>
    <row r="3648" spans="1:9" ht="13.2" x14ac:dyDescent="0.25">
      <c r="A3648" s="176">
        <f t="shared" ref="A3648:A3711" si="60">SQRT((G3648-G$2)^2+(H3648-H$2)^2)</f>
        <v>4772171.6872824263</v>
      </c>
      <c r="B3648" s="243" t="s">
        <v>1172</v>
      </c>
      <c r="C3648" s="248" t="s">
        <v>1165</v>
      </c>
      <c r="D3648" s="243" t="s">
        <v>1173</v>
      </c>
      <c r="E3648" s="243" t="s">
        <v>275</v>
      </c>
      <c r="F3648" s="243" t="s">
        <v>850</v>
      </c>
      <c r="G3648" s="243">
        <v>522150</v>
      </c>
      <c r="H3648" s="243">
        <v>4743520</v>
      </c>
      <c r="I3648" s="184" t="e">
        <f>VLOOKUP(LEFT(C3648,6),#REF!,3,0)</f>
        <v>#REF!</v>
      </c>
    </row>
    <row r="3649" spans="1:9" ht="13.2" x14ac:dyDescent="0.25">
      <c r="A3649" s="176">
        <f t="shared" si="60"/>
        <v>4772171.6872824263</v>
      </c>
      <c r="B3649" s="243" t="s">
        <v>1172</v>
      </c>
      <c r="C3649" s="243" t="s">
        <v>586</v>
      </c>
      <c r="D3649" s="243" t="s">
        <v>1173</v>
      </c>
      <c r="E3649" s="243" t="s">
        <v>275</v>
      </c>
      <c r="F3649" s="243" t="s">
        <v>850</v>
      </c>
      <c r="G3649" s="243">
        <v>522150</v>
      </c>
      <c r="H3649" s="243">
        <v>4743520</v>
      </c>
      <c r="I3649" s="184" t="e">
        <f>VLOOKUP(LEFT(C3649,6),#REF!,3,0)</f>
        <v>#REF!</v>
      </c>
    </row>
    <row r="3650" spans="1:9" ht="13.2" x14ac:dyDescent="0.25">
      <c r="A3650" s="176">
        <f t="shared" si="60"/>
        <v>4772171.6872824263</v>
      </c>
      <c r="B3650" s="243" t="s">
        <v>1172</v>
      </c>
      <c r="C3650" s="243" t="s">
        <v>495</v>
      </c>
      <c r="D3650" s="243" t="s">
        <v>1173</v>
      </c>
      <c r="E3650" s="243" t="s">
        <v>275</v>
      </c>
      <c r="F3650" s="243" t="s">
        <v>850</v>
      </c>
      <c r="G3650" s="243">
        <v>522150</v>
      </c>
      <c r="H3650" s="243">
        <v>4743520</v>
      </c>
      <c r="I3650" s="184" t="e">
        <f>VLOOKUP(LEFT(C3650,6),#REF!,3,0)</f>
        <v>#REF!</v>
      </c>
    </row>
    <row r="3651" spans="1:9" ht="13.2" x14ac:dyDescent="0.25">
      <c r="A3651" s="176">
        <f t="shared" si="60"/>
        <v>4772171.6872824263</v>
      </c>
      <c r="B3651" s="243" t="s">
        <v>1172</v>
      </c>
      <c r="C3651" s="243" t="s">
        <v>497</v>
      </c>
      <c r="D3651" s="243" t="s">
        <v>1173</v>
      </c>
      <c r="E3651" s="243" t="s">
        <v>275</v>
      </c>
      <c r="F3651" s="243" t="s">
        <v>850</v>
      </c>
      <c r="G3651" s="243">
        <v>522150</v>
      </c>
      <c r="H3651" s="243">
        <v>4743520</v>
      </c>
      <c r="I3651" s="184" t="e">
        <f>VLOOKUP(LEFT(C3651,6),#REF!,3,0)</f>
        <v>#REF!</v>
      </c>
    </row>
    <row r="3652" spans="1:9" ht="13.2" x14ac:dyDescent="0.25">
      <c r="A3652" s="176">
        <f t="shared" si="60"/>
        <v>4772171.6872824263</v>
      </c>
      <c r="B3652" s="243" t="s">
        <v>1172</v>
      </c>
      <c r="C3652" s="243" t="s">
        <v>499</v>
      </c>
      <c r="D3652" s="243" t="s">
        <v>1173</v>
      </c>
      <c r="E3652" s="243" t="s">
        <v>275</v>
      </c>
      <c r="F3652" s="243" t="s">
        <v>850</v>
      </c>
      <c r="G3652" s="243">
        <v>522150</v>
      </c>
      <c r="H3652" s="243">
        <v>4743520</v>
      </c>
      <c r="I3652" s="184" t="e">
        <f>VLOOKUP(LEFT(C3652,6),#REF!,3,0)</f>
        <v>#REF!</v>
      </c>
    </row>
    <row r="3653" spans="1:9" ht="13.2" x14ac:dyDescent="0.25">
      <c r="A3653" s="176">
        <f t="shared" si="60"/>
        <v>4772171.6872824263</v>
      </c>
      <c r="B3653" s="243" t="s">
        <v>1172</v>
      </c>
      <c r="C3653" s="243" t="s">
        <v>598</v>
      </c>
      <c r="D3653" s="243" t="s">
        <v>1173</v>
      </c>
      <c r="E3653" s="243" t="s">
        <v>275</v>
      </c>
      <c r="F3653" s="243" t="s">
        <v>850</v>
      </c>
      <c r="G3653" s="243">
        <v>522150</v>
      </c>
      <c r="H3653" s="243">
        <v>4743520</v>
      </c>
      <c r="I3653" s="184" t="e">
        <f>VLOOKUP(LEFT(C3653,6),#REF!,3,0)</f>
        <v>#REF!</v>
      </c>
    </row>
    <row r="3654" spans="1:9" ht="13.2" x14ac:dyDescent="0.25">
      <c r="A3654" s="176">
        <f t="shared" si="60"/>
        <v>4795825.6249054763</v>
      </c>
      <c r="B3654" s="243" t="s">
        <v>1174</v>
      </c>
      <c r="C3654" s="253" t="s">
        <v>263</v>
      </c>
      <c r="D3654" s="243" t="s">
        <v>1175</v>
      </c>
      <c r="E3654" s="243" t="s">
        <v>788</v>
      </c>
      <c r="F3654" s="243" t="s">
        <v>279</v>
      </c>
      <c r="G3654" s="243">
        <v>561260</v>
      </c>
      <c r="H3654" s="243">
        <v>4762870</v>
      </c>
      <c r="I3654" s="184" t="e">
        <f>VLOOKUP(LEFT(C3654,6),#REF!,3,0)</f>
        <v>#REF!</v>
      </c>
    </row>
    <row r="3655" spans="1:9" ht="13.2" x14ac:dyDescent="0.25">
      <c r="A3655" s="176">
        <f t="shared" si="60"/>
        <v>4795825.6249054763</v>
      </c>
      <c r="B3655" s="243" t="s">
        <v>1174</v>
      </c>
      <c r="C3655" s="253" t="s">
        <v>246</v>
      </c>
      <c r="D3655" s="243" t="s">
        <v>1175</v>
      </c>
      <c r="E3655" s="243" t="s">
        <v>788</v>
      </c>
      <c r="F3655" s="243" t="s">
        <v>279</v>
      </c>
      <c r="G3655" s="243">
        <v>561260</v>
      </c>
      <c r="H3655" s="243">
        <v>4762870</v>
      </c>
      <c r="I3655" s="184" t="e">
        <f>VLOOKUP(LEFT(C3655,6),#REF!,3,0)</f>
        <v>#REF!</v>
      </c>
    </row>
    <row r="3656" spans="1:9" ht="13.2" x14ac:dyDescent="0.25">
      <c r="A3656" s="176">
        <f t="shared" si="60"/>
        <v>4795825.6249054763</v>
      </c>
      <c r="B3656" s="243" t="s">
        <v>1174</v>
      </c>
      <c r="C3656" s="253" t="s">
        <v>271</v>
      </c>
      <c r="D3656" s="243" t="s">
        <v>1175</v>
      </c>
      <c r="E3656" s="243" t="s">
        <v>788</v>
      </c>
      <c r="F3656" s="243" t="s">
        <v>279</v>
      </c>
      <c r="G3656" s="243">
        <v>561260</v>
      </c>
      <c r="H3656" s="243">
        <v>4762870</v>
      </c>
      <c r="I3656" s="184" t="e">
        <f>VLOOKUP(LEFT(C3656,6),#REF!,3,0)</f>
        <v>#REF!</v>
      </c>
    </row>
    <row r="3657" spans="1:9" ht="13.2" x14ac:dyDescent="0.25">
      <c r="A3657" s="176">
        <f t="shared" si="60"/>
        <v>4795825.6249054763</v>
      </c>
      <c r="B3657" s="243" t="s">
        <v>1174</v>
      </c>
      <c r="C3657" s="253" t="s">
        <v>286</v>
      </c>
      <c r="D3657" s="243" t="s">
        <v>1175</v>
      </c>
      <c r="E3657" s="243" t="s">
        <v>788</v>
      </c>
      <c r="F3657" s="243" t="s">
        <v>279</v>
      </c>
      <c r="G3657" s="243">
        <v>561260</v>
      </c>
      <c r="H3657" s="243">
        <v>4762870</v>
      </c>
      <c r="I3657" s="184" t="e">
        <f>VLOOKUP(LEFT(C3657,6),#REF!,3,0)</f>
        <v>#REF!</v>
      </c>
    </row>
    <row r="3658" spans="1:9" ht="13.2" x14ac:dyDescent="0.25">
      <c r="A3658" s="176">
        <f t="shared" si="60"/>
        <v>4795825.6249054763</v>
      </c>
      <c r="B3658" s="243" t="s">
        <v>1174</v>
      </c>
      <c r="C3658" s="253" t="s">
        <v>243</v>
      </c>
      <c r="D3658" s="243" t="s">
        <v>1175</v>
      </c>
      <c r="E3658" s="243" t="s">
        <v>788</v>
      </c>
      <c r="F3658" s="243" t="s">
        <v>279</v>
      </c>
      <c r="G3658" s="243">
        <v>561260</v>
      </c>
      <c r="H3658" s="243">
        <v>4762870</v>
      </c>
      <c r="I3658" s="184" t="e">
        <f>VLOOKUP(LEFT(C3658,6),#REF!,3,0)</f>
        <v>#REF!</v>
      </c>
    </row>
    <row r="3659" spans="1:9" ht="13.2" x14ac:dyDescent="0.25">
      <c r="A3659" s="176">
        <f t="shared" si="60"/>
        <v>4795825.6249054763</v>
      </c>
      <c r="B3659" s="243" t="s">
        <v>1174</v>
      </c>
      <c r="C3659" s="253" t="s">
        <v>259</v>
      </c>
      <c r="D3659" s="243" t="s">
        <v>1175</v>
      </c>
      <c r="E3659" s="243" t="s">
        <v>788</v>
      </c>
      <c r="F3659" s="243" t="s">
        <v>279</v>
      </c>
      <c r="G3659" s="243">
        <v>561260</v>
      </c>
      <c r="H3659" s="243">
        <v>4762870</v>
      </c>
      <c r="I3659" s="184" t="e">
        <f>VLOOKUP(LEFT(C3659,6),#REF!,3,0)</f>
        <v>#REF!</v>
      </c>
    </row>
    <row r="3660" spans="1:9" ht="13.2" x14ac:dyDescent="0.25">
      <c r="A3660" s="176">
        <f t="shared" si="60"/>
        <v>4795825.6249054763</v>
      </c>
      <c r="B3660" s="243" t="s">
        <v>1174</v>
      </c>
      <c r="C3660" s="253" t="s">
        <v>251</v>
      </c>
      <c r="D3660" s="243" t="s">
        <v>1175</v>
      </c>
      <c r="E3660" s="243" t="s">
        <v>788</v>
      </c>
      <c r="F3660" s="243" t="s">
        <v>279</v>
      </c>
      <c r="G3660" s="243">
        <v>561260</v>
      </c>
      <c r="H3660" s="243">
        <v>4762870</v>
      </c>
      <c r="I3660" s="184" t="e">
        <f>VLOOKUP(LEFT(C3660,6),#REF!,3,0)</f>
        <v>#REF!</v>
      </c>
    </row>
    <row r="3661" spans="1:9" ht="13.2" x14ac:dyDescent="0.25">
      <c r="A3661" s="176">
        <f t="shared" si="60"/>
        <v>4795825.6249054763</v>
      </c>
      <c r="B3661" s="243" t="s">
        <v>1174</v>
      </c>
      <c r="C3661" s="253" t="s">
        <v>244</v>
      </c>
      <c r="D3661" s="243" t="s">
        <v>1175</v>
      </c>
      <c r="E3661" s="243" t="s">
        <v>788</v>
      </c>
      <c r="F3661" s="243" t="s">
        <v>279</v>
      </c>
      <c r="G3661" s="243">
        <v>561260</v>
      </c>
      <c r="H3661" s="243">
        <v>4762870</v>
      </c>
      <c r="I3661" s="184" t="e">
        <f>VLOOKUP(LEFT(C3661,6),#REF!,3,0)</f>
        <v>#REF!</v>
      </c>
    </row>
    <row r="3662" spans="1:9" ht="13.2" x14ac:dyDescent="0.25">
      <c r="A3662" s="176">
        <f t="shared" si="60"/>
        <v>4795825.6249054763</v>
      </c>
      <c r="B3662" s="243" t="s">
        <v>1174</v>
      </c>
      <c r="C3662" s="253" t="s">
        <v>248</v>
      </c>
      <c r="D3662" s="243" t="s">
        <v>1175</v>
      </c>
      <c r="E3662" s="243" t="s">
        <v>788</v>
      </c>
      <c r="F3662" s="243" t="s">
        <v>279</v>
      </c>
      <c r="G3662" s="243">
        <v>561260</v>
      </c>
      <c r="H3662" s="243">
        <v>4762870</v>
      </c>
      <c r="I3662" s="184" t="e">
        <f>VLOOKUP(LEFT(C3662,6),#REF!,3,0)</f>
        <v>#REF!</v>
      </c>
    </row>
    <row r="3663" spans="1:9" ht="13.2" x14ac:dyDescent="0.25">
      <c r="A3663" s="176">
        <f t="shared" si="60"/>
        <v>4795825.6249054763</v>
      </c>
      <c r="B3663" s="243" t="s">
        <v>1174</v>
      </c>
      <c r="C3663" s="253" t="s">
        <v>245</v>
      </c>
      <c r="D3663" s="243" t="s">
        <v>1175</v>
      </c>
      <c r="E3663" s="243" t="s">
        <v>788</v>
      </c>
      <c r="F3663" s="243" t="s">
        <v>279</v>
      </c>
      <c r="G3663" s="243">
        <v>561260</v>
      </c>
      <c r="H3663" s="243">
        <v>4762870</v>
      </c>
      <c r="I3663" s="184" t="e">
        <f>VLOOKUP(LEFT(C3663,6),#REF!,3,0)</f>
        <v>#REF!</v>
      </c>
    </row>
    <row r="3664" spans="1:9" ht="13.2" x14ac:dyDescent="0.25">
      <c r="A3664" s="176">
        <f t="shared" si="60"/>
        <v>4795825.6249054763</v>
      </c>
      <c r="B3664" s="243" t="s">
        <v>1174</v>
      </c>
      <c r="C3664" s="253" t="s">
        <v>287</v>
      </c>
      <c r="D3664" s="243" t="s">
        <v>1175</v>
      </c>
      <c r="E3664" s="243" t="s">
        <v>788</v>
      </c>
      <c r="F3664" s="243" t="s">
        <v>279</v>
      </c>
      <c r="G3664" s="243">
        <v>561260</v>
      </c>
      <c r="H3664" s="243">
        <v>4762870</v>
      </c>
      <c r="I3664" s="184" t="e">
        <f>VLOOKUP(LEFT(C3664,6),#REF!,3,0)</f>
        <v>#REF!</v>
      </c>
    </row>
    <row r="3665" spans="1:9" ht="13.2" x14ac:dyDescent="0.25">
      <c r="A3665" s="176">
        <f t="shared" si="60"/>
        <v>4795825.6249054763</v>
      </c>
      <c r="B3665" s="243" t="s">
        <v>1174</v>
      </c>
      <c r="C3665" s="253" t="s">
        <v>288</v>
      </c>
      <c r="D3665" s="243" t="s">
        <v>1175</v>
      </c>
      <c r="E3665" s="243" t="s">
        <v>788</v>
      </c>
      <c r="F3665" s="243" t="s">
        <v>279</v>
      </c>
      <c r="G3665" s="243">
        <v>561260</v>
      </c>
      <c r="H3665" s="243">
        <v>4762870</v>
      </c>
      <c r="I3665" s="184" t="e">
        <f>VLOOKUP(LEFT(C3665,6),#REF!,3,0)</f>
        <v>#REF!</v>
      </c>
    </row>
    <row r="3666" spans="1:9" ht="13.2" x14ac:dyDescent="0.25">
      <c r="A3666" s="176">
        <f t="shared" si="60"/>
        <v>4795825.6249054763</v>
      </c>
      <c r="B3666" s="243" t="s">
        <v>1174</v>
      </c>
      <c r="C3666" s="253" t="s">
        <v>289</v>
      </c>
      <c r="D3666" s="243" t="s">
        <v>1175</v>
      </c>
      <c r="E3666" s="243" t="s">
        <v>788</v>
      </c>
      <c r="F3666" s="243" t="s">
        <v>279</v>
      </c>
      <c r="G3666" s="243">
        <v>561260</v>
      </c>
      <c r="H3666" s="243">
        <v>4762870</v>
      </c>
      <c r="I3666" s="184" t="e">
        <f>VLOOKUP(LEFT(C3666,6),#REF!,3,0)</f>
        <v>#REF!</v>
      </c>
    </row>
    <row r="3667" spans="1:9" ht="13.2" x14ac:dyDescent="0.25">
      <c r="A3667" s="176">
        <f t="shared" si="60"/>
        <v>4795825.6249054763</v>
      </c>
      <c r="B3667" s="243" t="s">
        <v>1174</v>
      </c>
      <c r="C3667" s="253" t="s">
        <v>339</v>
      </c>
      <c r="D3667" s="243" t="s">
        <v>1175</v>
      </c>
      <c r="E3667" s="243" t="s">
        <v>788</v>
      </c>
      <c r="F3667" s="243" t="s">
        <v>279</v>
      </c>
      <c r="G3667" s="243">
        <v>561260</v>
      </c>
      <c r="H3667" s="243">
        <v>4762870</v>
      </c>
      <c r="I3667" s="184" t="e">
        <f>VLOOKUP(LEFT(C3667,6),#REF!,3,0)</f>
        <v>#REF!</v>
      </c>
    </row>
    <row r="3668" spans="1:9" ht="13.2" x14ac:dyDescent="0.25">
      <c r="A3668" s="176">
        <f t="shared" si="60"/>
        <v>4795825.6249054763</v>
      </c>
      <c r="B3668" s="243" t="s">
        <v>1174</v>
      </c>
      <c r="C3668" s="260" t="s">
        <v>252</v>
      </c>
      <c r="D3668" s="243" t="s">
        <v>1175</v>
      </c>
      <c r="E3668" s="243" t="s">
        <v>788</v>
      </c>
      <c r="F3668" s="243" t="s">
        <v>279</v>
      </c>
      <c r="G3668" s="243">
        <v>561260</v>
      </c>
      <c r="H3668" s="243">
        <v>4762870</v>
      </c>
      <c r="I3668" s="184" t="e">
        <f>VLOOKUP(LEFT(C3668,6),#REF!,3,0)</f>
        <v>#REF!</v>
      </c>
    </row>
    <row r="3669" spans="1:9" ht="13.2" x14ac:dyDescent="0.25">
      <c r="A3669" s="176">
        <f t="shared" si="60"/>
        <v>4795825.6249054763</v>
      </c>
      <c r="B3669" s="243" t="s">
        <v>1174</v>
      </c>
      <c r="C3669" s="260" t="s">
        <v>265</v>
      </c>
      <c r="D3669" s="243" t="s">
        <v>1175</v>
      </c>
      <c r="E3669" s="243" t="s">
        <v>788</v>
      </c>
      <c r="F3669" s="243" t="s">
        <v>279</v>
      </c>
      <c r="G3669" s="243">
        <v>561260</v>
      </c>
      <c r="H3669" s="243">
        <v>4762870</v>
      </c>
      <c r="I3669" s="184" t="e">
        <f>VLOOKUP(LEFT(C3669,6),#REF!,3,0)</f>
        <v>#REF!</v>
      </c>
    </row>
    <row r="3670" spans="1:9" ht="13.2" x14ac:dyDescent="0.25">
      <c r="A3670" s="176">
        <f t="shared" si="60"/>
        <v>4795825.6249054763</v>
      </c>
      <c r="B3670" s="243" t="s">
        <v>1174</v>
      </c>
      <c r="C3670" s="261" t="s">
        <v>772</v>
      </c>
      <c r="D3670" s="243" t="s">
        <v>1175</v>
      </c>
      <c r="E3670" s="243" t="s">
        <v>788</v>
      </c>
      <c r="F3670" s="243" t="s">
        <v>279</v>
      </c>
      <c r="G3670" s="243">
        <v>561260</v>
      </c>
      <c r="H3670" s="243">
        <v>4762870</v>
      </c>
      <c r="I3670" s="184" t="e">
        <f>VLOOKUP(LEFT(C3670,6),#REF!,3,0)</f>
        <v>#REF!</v>
      </c>
    </row>
    <row r="3671" spans="1:9" ht="13.2" x14ac:dyDescent="0.25">
      <c r="A3671" s="176">
        <f t="shared" si="60"/>
        <v>4795825.6249054763</v>
      </c>
      <c r="B3671" s="243" t="s">
        <v>1174</v>
      </c>
      <c r="C3671" s="262" t="s">
        <v>241</v>
      </c>
      <c r="D3671" s="243" t="s">
        <v>1175</v>
      </c>
      <c r="E3671" s="243" t="s">
        <v>788</v>
      </c>
      <c r="F3671" s="243" t="s">
        <v>279</v>
      </c>
      <c r="G3671" s="243">
        <v>561260</v>
      </c>
      <c r="H3671" s="243">
        <v>4762870</v>
      </c>
      <c r="I3671" s="184" t="e">
        <f>VLOOKUP(LEFT(C3671,6),#REF!,3,0)</f>
        <v>#REF!</v>
      </c>
    </row>
    <row r="3672" spans="1:9" ht="13.2" x14ac:dyDescent="0.25">
      <c r="A3672" s="176">
        <f t="shared" si="60"/>
        <v>4795825.6249054763</v>
      </c>
      <c r="B3672" s="243" t="s">
        <v>1174</v>
      </c>
      <c r="C3672" s="262" t="s">
        <v>242</v>
      </c>
      <c r="D3672" s="243" t="s">
        <v>1175</v>
      </c>
      <c r="E3672" s="243" t="s">
        <v>788</v>
      </c>
      <c r="F3672" s="243" t="s">
        <v>279</v>
      </c>
      <c r="G3672" s="243">
        <v>561260</v>
      </c>
      <c r="H3672" s="243">
        <v>4762870</v>
      </c>
      <c r="I3672" s="184" t="e">
        <f>VLOOKUP(LEFT(C3672,6),#REF!,3,0)</f>
        <v>#REF!</v>
      </c>
    </row>
    <row r="3673" spans="1:9" ht="13.2" x14ac:dyDescent="0.25">
      <c r="A3673" s="176">
        <f t="shared" si="60"/>
        <v>4795825.6249054763</v>
      </c>
      <c r="B3673" s="243" t="s">
        <v>1174</v>
      </c>
      <c r="C3673" s="262" t="s">
        <v>247</v>
      </c>
      <c r="D3673" s="243" t="s">
        <v>1175</v>
      </c>
      <c r="E3673" s="243" t="s">
        <v>788</v>
      </c>
      <c r="F3673" s="243" t="s">
        <v>279</v>
      </c>
      <c r="G3673" s="243">
        <v>561260</v>
      </c>
      <c r="H3673" s="243">
        <v>4762870</v>
      </c>
      <c r="I3673" s="184" t="e">
        <f>VLOOKUP(LEFT(C3673,6),#REF!,3,0)</f>
        <v>#REF!</v>
      </c>
    </row>
    <row r="3674" spans="1:9" ht="13.2" x14ac:dyDescent="0.25">
      <c r="A3674" s="176">
        <f t="shared" si="60"/>
        <v>4795825.6249054763</v>
      </c>
      <c r="B3674" s="243" t="s">
        <v>1174</v>
      </c>
      <c r="C3674" s="262" t="s">
        <v>249</v>
      </c>
      <c r="D3674" s="243" t="s">
        <v>1175</v>
      </c>
      <c r="E3674" s="243" t="s">
        <v>788</v>
      </c>
      <c r="F3674" s="243" t="s">
        <v>279</v>
      </c>
      <c r="G3674" s="243">
        <v>561260</v>
      </c>
      <c r="H3674" s="243">
        <v>4762870</v>
      </c>
      <c r="I3674" s="184" t="e">
        <f>VLOOKUP(LEFT(C3674,6),#REF!,3,0)</f>
        <v>#REF!</v>
      </c>
    </row>
    <row r="3675" spans="1:9" ht="13.2" x14ac:dyDescent="0.25">
      <c r="A3675" s="176">
        <f t="shared" si="60"/>
        <v>4795825.6249054763</v>
      </c>
      <c r="B3675" s="243" t="s">
        <v>1174</v>
      </c>
      <c r="C3675" s="262" t="s">
        <v>250</v>
      </c>
      <c r="D3675" s="243" t="s">
        <v>1175</v>
      </c>
      <c r="E3675" s="243" t="s">
        <v>788</v>
      </c>
      <c r="F3675" s="243" t="s">
        <v>279</v>
      </c>
      <c r="G3675" s="243">
        <v>561260</v>
      </c>
      <c r="H3675" s="243">
        <v>4762870</v>
      </c>
      <c r="I3675" s="184" t="e">
        <f>VLOOKUP(LEFT(C3675,6),#REF!,3,0)</f>
        <v>#REF!</v>
      </c>
    </row>
    <row r="3676" spans="1:9" ht="13.2" x14ac:dyDescent="0.25">
      <c r="A3676" s="176">
        <f t="shared" si="60"/>
        <v>4795825.6249054763</v>
      </c>
      <c r="B3676" s="243" t="s">
        <v>1174</v>
      </c>
      <c r="C3676" s="262" t="s">
        <v>253</v>
      </c>
      <c r="D3676" s="243" t="s">
        <v>1175</v>
      </c>
      <c r="E3676" s="243" t="s">
        <v>788</v>
      </c>
      <c r="F3676" s="243" t="s">
        <v>279</v>
      </c>
      <c r="G3676" s="243">
        <v>561260</v>
      </c>
      <c r="H3676" s="243">
        <v>4762870</v>
      </c>
      <c r="I3676" s="184" t="e">
        <f>VLOOKUP(LEFT(C3676,6),#REF!,3,0)</f>
        <v>#REF!</v>
      </c>
    </row>
    <row r="3677" spans="1:9" ht="13.2" x14ac:dyDescent="0.25">
      <c r="A3677" s="176">
        <f t="shared" si="60"/>
        <v>4795825.6249054763</v>
      </c>
      <c r="B3677" s="243" t="s">
        <v>1174</v>
      </c>
      <c r="C3677" s="262" t="s">
        <v>254</v>
      </c>
      <c r="D3677" s="243" t="s">
        <v>1175</v>
      </c>
      <c r="E3677" s="243" t="s">
        <v>788</v>
      </c>
      <c r="F3677" s="243" t="s">
        <v>279</v>
      </c>
      <c r="G3677" s="243">
        <v>561260</v>
      </c>
      <c r="H3677" s="243">
        <v>4762870</v>
      </c>
      <c r="I3677" s="184" t="e">
        <f>VLOOKUP(LEFT(C3677,6),#REF!,3,0)</f>
        <v>#REF!</v>
      </c>
    </row>
    <row r="3678" spans="1:9" ht="13.2" x14ac:dyDescent="0.25">
      <c r="A3678" s="176">
        <f t="shared" si="60"/>
        <v>4795825.6249054763</v>
      </c>
      <c r="B3678" s="243" t="s">
        <v>1174</v>
      </c>
      <c r="C3678" s="262" t="s">
        <v>255</v>
      </c>
      <c r="D3678" s="243" t="s">
        <v>1175</v>
      </c>
      <c r="E3678" s="243" t="s">
        <v>788</v>
      </c>
      <c r="F3678" s="243" t="s">
        <v>279</v>
      </c>
      <c r="G3678" s="243">
        <v>561260</v>
      </c>
      <c r="H3678" s="243">
        <v>4762870</v>
      </c>
      <c r="I3678" s="184" t="e">
        <f>VLOOKUP(LEFT(C3678,6),#REF!,3,0)</f>
        <v>#REF!</v>
      </c>
    </row>
    <row r="3679" spans="1:9" ht="13.2" x14ac:dyDescent="0.25">
      <c r="A3679" s="176">
        <f t="shared" si="60"/>
        <v>4795825.6249054763</v>
      </c>
      <c r="B3679" s="243" t="s">
        <v>1174</v>
      </c>
      <c r="C3679" s="262" t="s">
        <v>256</v>
      </c>
      <c r="D3679" s="243" t="s">
        <v>1175</v>
      </c>
      <c r="E3679" s="243" t="s">
        <v>788</v>
      </c>
      <c r="F3679" s="243" t="s">
        <v>279</v>
      </c>
      <c r="G3679" s="243">
        <v>561260</v>
      </c>
      <c r="H3679" s="243">
        <v>4762870</v>
      </c>
      <c r="I3679" s="184" t="e">
        <f>VLOOKUP(LEFT(C3679,6),#REF!,3,0)</f>
        <v>#REF!</v>
      </c>
    </row>
    <row r="3680" spans="1:9" ht="13.2" x14ac:dyDescent="0.25">
      <c r="A3680" s="176">
        <f t="shared" si="60"/>
        <v>4795825.6249054763</v>
      </c>
      <c r="B3680" s="243" t="s">
        <v>1174</v>
      </c>
      <c r="C3680" s="262" t="s">
        <v>257</v>
      </c>
      <c r="D3680" s="243" t="s">
        <v>1175</v>
      </c>
      <c r="E3680" s="243" t="s">
        <v>788</v>
      </c>
      <c r="F3680" s="243" t="s">
        <v>279</v>
      </c>
      <c r="G3680" s="243">
        <v>561260</v>
      </c>
      <c r="H3680" s="243">
        <v>4762870</v>
      </c>
      <c r="I3680" s="184" t="e">
        <f>VLOOKUP(LEFT(C3680,6),#REF!,3,0)</f>
        <v>#REF!</v>
      </c>
    </row>
    <row r="3681" spans="1:9" ht="13.2" x14ac:dyDescent="0.25">
      <c r="A3681" s="176">
        <f t="shared" si="60"/>
        <v>4795825.6249054763</v>
      </c>
      <c r="B3681" s="243" t="s">
        <v>1174</v>
      </c>
      <c r="C3681" s="262" t="s">
        <v>258</v>
      </c>
      <c r="D3681" s="243" t="s">
        <v>1175</v>
      </c>
      <c r="E3681" s="243" t="s">
        <v>788</v>
      </c>
      <c r="F3681" s="243" t="s">
        <v>279</v>
      </c>
      <c r="G3681" s="243">
        <v>561260</v>
      </c>
      <c r="H3681" s="243">
        <v>4762870</v>
      </c>
      <c r="I3681" s="184" t="e">
        <f>VLOOKUP(LEFT(C3681,6),#REF!,3,0)</f>
        <v>#REF!</v>
      </c>
    </row>
    <row r="3682" spans="1:9" ht="13.2" x14ac:dyDescent="0.25">
      <c r="A3682" s="176">
        <f t="shared" si="60"/>
        <v>4795825.6249054763</v>
      </c>
      <c r="B3682" s="243" t="s">
        <v>1174</v>
      </c>
      <c r="C3682" s="262" t="s">
        <v>261</v>
      </c>
      <c r="D3682" s="243" t="s">
        <v>1175</v>
      </c>
      <c r="E3682" s="243" t="s">
        <v>788</v>
      </c>
      <c r="F3682" s="243" t="s">
        <v>279</v>
      </c>
      <c r="G3682" s="243">
        <v>561260</v>
      </c>
      <c r="H3682" s="243">
        <v>4762870</v>
      </c>
      <c r="I3682" s="184" t="e">
        <f>VLOOKUP(LEFT(C3682,6),#REF!,3,0)</f>
        <v>#REF!</v>
      </c>
    </row>
    <row r="3683" spans="1:9" ht="13.2" x14ac:dyDescent="0.25">
      <c r="A3683" s="176">
        <f t="shared" si="60"/>
        <v>4795825.6249054763</v>
      </c>
      <c r="B3683" s="243" t="s">
        <v>1174</v>
      </c>
      <c r="C3683" s="262" t="s">
        <v>262</v>
      </c>
      <c r="D3683" s="243" t="s">
        <v>1175</v>
      </c>
      <c r="E3683" s="243" t="s">
        <v>788</v>
      </c>
      <c r="F3683" s="243" t="s">
        <v>279</v>
      </c>
      <c r="G3683" s="243">
        <v>561260</v>
      </c>
      <c r="H3683" s="243">
        <v>4762870</v>
      </c>
      <c r="I3683" s="184" t="e">
        <f>VLOOKUP(LEFT(C3683,6),#REF!,3,0)</f>
        <v>#REF!</v>
      </c>
    </row>
    <row r="3684" spans="1:9" ht="13.2" x14ac:dyDescent="0.25">
      <c r="A3684" s="176">
        <f t="shared" si="60"/>
        <v>4795825.6249054763</v>
      </c>
      <c r="B3684" s="243" t="s">
        <v>1174</v>
      </c>
      <c r="C3684" s="262" t="s">
        <v>264</v>
      </c>
      <c r="D3684" s="243" t="s">
        <v>1175</v>
      </c>
      <c r="E3684" s="243" t="s">
        <v>788</v>
      </c>
      <c r="F3684" s="243" t="s">
        <v>279</v>
      </c>
      <c r="G3684" s="243">
        <v>561260</v>
      </c>
      <c r="H3684" s="243">
        <v>4762870</v>
      </c>
      <c r="I3684" s="184" t="e">
        <f>VLOOKUP(LEFT(C3684,6),#REF!,3,0)</f>
        <v>#REF!</v>
      </c>
    </row>
    <row r="3685" spans="1:9" ht="13.2" x14ac:dyDescent="0.25">
      <c r="A3685" s="176">
        <f t="shared" si="60"/>
        <v>4795825.6249054763</v>
      </c>
      <c r="B3685" s="243" t="s">
        <v>1174</v>
      </c>
      <c r="C3685" s="262" t="s">
        <v>260</v>
      </c>
      <c r="D3685" s="243" t="s">
        <v>1175</v>
      </c>
      <c r="E3685" s="243" t="s">
        <v>788</v>
      </c>
      <c r="F3685" s="243" t="s">
        <v>279</v>
      </c>
      <c r="G3685" s="243">
        <v>561260</v>
      </c>
      <c r="H3685" s="243">
        <v>4762870</v>
      </c>
      <c r="I3685" s="184" t="e">
        <f>VLOOKUP(LEFT(C3685,6),#REF!,3,0)</f>
        <v>#REF!</v>
      </c>
    </row>
    <row r="3686" spans="1:9" ht="13.2" x14ac:dyDescent="0.25">
      <c r="A3686" s="176">
        <f t="shared" si="60"/>
        <v>4795825.6249054763</v>
      </c>
      <c r="B3686" s="243" t="s">
        <v>1174</v>
      </c>
      <c r="C3686" s="262" t="s">
        <v>229</v>
      </c>
      <c r="D3686" s="243" t="s">
        <v>1175</v>
      </c>
      <c r="E3686" s="243" t="s">
        <v>788</v>
      </c>
      <c r="F3686" s="243" t="s">
        <v>279</v>
      </c>
      <c r="G3686" s="243">
        <v>561260</v>
      </c>
      <c r="H3686" s="243">
        <v>4762870</v>
      </c>
      <c r="I3686" s="184" t="e">
        <f>VLOOKUP(LEFT(C3686,6),#REF!,3,0)</f>
        <v>#REF!</v>
      </c>
    </row>
    <row r="3687" spans="1:9" ht="13.2" x14ac:dyDescent="0.25">
      <c r="A3687" s="176">
        <f t="shared" si="60"/>
        <v>4795825.6249054763</v>
      </c>
      <c r="B3687" s="243" t="s">
        <v>1174</v>
      </c>
      <c r="C3687" s="247" t="s">
        <v>1156</v>
      </c>
      <c r="D3687" s="243" t="s">
        <v>1175</v>
      </c>
      <c r="E3687" s="243" t="s">
        <v>788</v>
      </c>
      <c r="F3687" s="243" t="s">
        <v>279</v>
      </c>
      <c r="G3687" s="243">
        <v>561260</v>
      </c>
      <c r="H3687" s="243">
        <v>4762870</v>
      </c>
      <c r="I3687" s="184" t="e">
        <f>VLOOKUP(LEFT(C3687,6),#REF!,3,0)</f>
        <v>#REF!</v>
      </c>
    </row>
    <row r="3688" spans="1:9" ht="13.2" x14ac:dyDescent="0.25">
      <c r="A3688" s="176">
        <f t="shared" si="60"/>
        <v>4795825.6249054763</v>
      </c>
      <c r="B3688" s="243" t="s">
        <v>1174</v>
      </c>
      <c r="C3688" s="247" t="s">
        <v>1157</v>
      </c>
      <c r="D3688" s="243" t="s">
        <v>1175</v>
      </c>
      <c r="E3688" s="243" t="s">
        <v>788</v>
      </c>
      <c r="F3688" s="243" t="s">
        <v>279</v>
      </c>
      <c r="G3688" s="243">
        <v>561260</v>
      </c>
      <c r="H3688" s="243">
        <v>4762870</v>
      </c>
      <c r="I3688" s="184" t="e">
        <f>VLOOKUP(LEFT(C3688,6),#REF!,3,0)</f>
        <v>#REF!</v>
      </c>
    </row>
    <row r="3689" spans="1:9" ht="13.2" x14ac:dyDescent="0.25">
      <c r="A3689" s="176">
        <f t="shared" si="60"/>
        <v>4795825.6249054763</v>
      </c>
      <c r="B3689" s="243" t="s">
        <v>1174</v>
      </c>
      <c r="C3689" s="247" t="s">
        <v>1158</v>
      </c>
      <c r="D3689" s="243" t="s">
        <v>1175</v>
      </c>
      <c r="E3689" s="243" t="s">
        <v>788</v>
      </c>
      <c r="F3689" s="243" t="s">
        <v>279</v>
      </c>
      <c r="G3689" s="243">
        <v>561260</v>
      </c>
      <c r="H3689" s="243">
        <v>4762870</v>
      </c>
      <c r="I3689" s="184" t="e">
        <f>VLOOKUP(LEFT(C3689,6),#REF!,3,0)</f>
        <v>#REF!</v>
      </c>
    </row>
    <row r="3690" spans="1:9" ht="13.2" x14ac:dyDescent="0.25">
      <c r="A3690" s="176">
        <f t="shared" si="60"/>
        <v>4795825.6249054763</v>
      </c>
      <c r="B3690" s="243" t="s">
        <v>1174</v>
      </c>
      <c r="C3690" s="247" t="s">
        <v>1159</v>
      </c>
      <c r="D3690" s="243" t="s">
        <v>1175</v>
      </c>
      <c r="E3690" s="243" t="s">
        <v>788</v>
      </c>
      <c r="F3690" s="243" t="s">
        <v>279</v>
      </c>
      <c r="G3690" s="243">
        <v>561260</v>
      </c>
      <c r="H3690" s="243">
        <v>4762870</v>
      </c>
      <c r="I3690" s="184" t="e">
        <f>VLOOKUP(LEFT(C3690,6),#REF!,3,0)</f>
        <v>#REF!</v>
      </c>
    </row>
    <row r="3691" spans="1:9" ht="13.2" x14ac:dyDescent="0.25">
      <c r="A3691" s="176">
        <f t="shared" si="60"/>
        <v>4795825.6249054763</v>
      </c>
      <c r="B3691" s="243" t="s">
        <v>1174</v>
      </c>
      <c r="C3691" s="247" t="s">
        <v>1160</v>
      </c>
      <c r="D3691" s="243" t="s">
        <v>1175</v>
      </c>
      <c r="E3691" s="243" t="s">
        <v>788</v>
      </c>
      <c r="F3691" s="243" t="s">
        <v>279</v>
      </c>
      <c r="G3691" s="243">
        <v>561260</v>
      </c>
      <c r="H3691" s="243">
        <v>4762870</v>
      </c>
      <c r="I3691" s="184" t="e">
        <f>VLOOKUP(LEFT(C3691,6),#REF!,3,0)</f>
        <v>#REF!</v>
      </c>
    </row>
    <row r="3692" spans="1:9" ht="13.2" x14ac:dyDescent="0.25">
      <c r="A3692" s="176">
        <f t="shared" si="60"/>
        <v>4795825.6249054763</v>
      </c>
      <c r="B3692" s="243" t="s">
        <v>1174</v>
      </c>
      <c r="C3692" s="247" t="s">
        <v>1161</v>
      </c>
      <c r="D3692" s="243" t="s">
        <v>1175</v>
      </c>
      <c r="E3692" s="243" t="s">
        <v>788</v>
      </c>
      <c r="F3692" s="243" t="s">
        <v>279</v>
      </c>
      <c r="G3692" s="243">
        <v>561260</v>
      </c>
      <c r="H3692" s="243">
        <v>4762870</v>
      </c>
      <c r="I3692" s="184" t="e">
        <f>VLOOKUP(LEFT(C3692,6),#REF!,3,0)</f>
        <v>#REF!</v>
      </c>
    </row>
    <row r="3693" spans="1:9" ht="13.2" x14ac:dyDescent="0.25">
      <c r="A3693" s="176">
        <f t="shared" si="60"/>
        <v>4795825.6249054763</v>
      </c>
      <c r="B3693" s="243" t="s">
        <v>1174</v>
      </c>
      <c r="C3693" s="247" t="s">
        <v>1162</v>
      </c>
      <c r="D3693" s="243" t="s">
        <v>1175</v>
      </c>
      <c r="E3693" s="243" t="s">
        <v>788</v>
      </c>
      <c r="F3693" s="243" t="s">
        <v>279</v>
      </c>
      <c r="G3693" s="243">
        <v>561260</v>
      </c>
      <c r="H3693" s="243">
        <v>4762870</v>
      </c>
      <c r="I3693" s="184" t="e">
        <f>VLOOKUP(LEFT(C3693,6),#REF!,3,0)</f>
        <v>#REF!</v>
      </c>
    </row>
    <row r="3694" spans="1:9" ht="13.2" x14ac:dyDescent="0.25">
      <c r="A3694" s="176">
        <f t="shared" si="60"/>
        <v>4795825.6249054763</v>
      </c>
      <c r="B3694" s="243" t="s">
        <v>1174</v>
      </c>
      <c r="C3694" s="247" t="s">
        <v>1163</v>
      </c>
      <c r="D3694" s="243" t="s">
        <v>1175</v>
      </c>
      <c r="E3694" s="243" t="s">
        <v>788</v>
      </c>
      <c r="F3694" s="243" t="s">
        <v>279</v>
      </c>
      <c r="G3694" s="243">
        <v>561260</v>
      </c>
      <c r="H3694" s="243">
        <v>4762870</v>
      </c>
      <c r="I3694" s="184" t="e">
        <f>VLOOKUP(LEFT(C3694,6),#REF!,3,0)</f>
        <v>#REF!</v>
      </c>
    </row>
    <row r="3695" spans="1:9" ht="13.2" x14ac:dyDescent="0.25">
      <c r="A3695" s="176">
        <f t="shared" si="60"/>
        <v>4795825.6249054763</v>
      </c>
      <c r="B3695" s="243" t="s">
        <v>1174</v>
      </c>
      <c r="C3695" s="247" t="s">
        <v>1164</v>
      </c>
      <c r="D3695" s="243" t="s">
        <v>1175</v>
      </c>
      <c r="E3695" s="243" t="s">
        <v>788</v>
      </c>
      <c r="F3695" s="243" t="s">
        <v>279</v>
      </c>
      <c r="G3695" s="243">
        <v>561260</v>
      </c>
      <c r="H3695" s="243">
        <v>4762870</v>
      </c>
      <c r="I3695" s="184" t="e">
        <f>VLOOKUP(LEFT(C3695,6),#REF!,3,0)</f>
        <v>#REF!</v>
      </c>
    </row>
    <row r="3696" spans="1:9" ht="13.2" x14ac:dyDescent="0.25">
      <c r="A3696" s="176">
        <f t="shared" si="60"/>
        <v>4795825.6249054763</v>
      </c>
      <c r="B3696" s="243" t="s">
        <v>1174</v>
      </c>
      <c r="C3696" s="248" t="s">
        <v>1165</v>
      </c>
      <c r="D3696" s="243" t="s">
        <v>1175</v>
      </c>
      <c r="E3696" s="243" t="s">
        <v>788</v>
      </c>
      <c r="F3696" s="243" t="s">
        <v>279</v>
      </c>
      <c r="G3696" s="243">
        <v>561260</v>
      </c>
      <c r="H3696" s="243">
        <v>4762870</v>
      </c>
      <c r="I3696" s="184" t="e">
        <f>VLOOKUP(LEFT(C3696,6),#REF!,3,0)</f>
        <v>#REF!</v>
      </c>
    </row>
    <row r="3697" spans="1:9" ht="13.2" x14ac:dyDescent="0.25">
      <c r="A3697" s="176">
        <f t="shared" si="60"/>
        <v>4795825.6249054763</v>
      </c>
      <c r="B3697" s="243" t="s">
        <v>1174</v>
      </c>
      <c r="C3697" s="243" t="s">
        <v>586</v>
      </c>
      <c r="D3697" s="243" t="s">
        <v>1175</v>
      </c>
      <c r="E3697" s="243" t="s">
        <v>788</v>
      </c>
      <c r="F3697" s="243" t="s">
        <v>279</v>
      </c>
      <c r="G3697" s="243">
        <v>561260</v>
      </c>
      <c r="H3697" s="243">
        <v>4762870</v>
      </c>
      <c r="I3697" s="184" t="e">
        <f>VLOOKUP(LEFT(C3697,6),#REF!,3,0)</f>
        <v>#REF!</v>
      </c>
    </row>
    <row r="3698" spans="1:9" ht="13.2" x14ac:dyDescent="0.25">
      <c r="A3698" s="176">
        <f t="shared" si="60"/>
        <v>4795825.6249054763</v>
      </c>
      <c r="B3698" s="243" t="s">
        <v>1174</v>
      </c>
      <c r="C3698" s="243" t="s">
        <v>495</v>
      </c>
      <c r="D3698" s="243" t="s">
        <v>1175</v>
      </c>
      <c r="E3698" s="243" t="s">
        <v>788</v>
      </c>
      <c r="F3698" s="243" t="s">
        <v>279</v>
      </c>
      <c r="G3698" s="243">
        <v>561260</v>
      </c>
      <c r="H3698" s="243">
        <v>4762870</v>
      </c>
      <c r="I3698" s="184" t="e">
        <f>VLOOKUP(LEFT(C3698,6),#REF!,3,0)</f>
        <v>#REF!</v>
      </c>
    </row>
    <row r="3699" spans="1:9" ht="13.2" x14ac:dyDescent="0.25">
      <c r="A3699" s="176">
        <f t="shared" si="60"/>
        <v>4795825.6249054763</v>
      </c>
      <c r="B3699" s="243" t="s">
        <v>1174</v>
      </c>
      <c r="C3699" s="243" t="s">
        <v>497</v>
      </c>
      <c r="D3699" s="243" t="s">
        <v>1175</v>
      </c>
      <c r="E3699" s="243" t="s">
        <v>788</v>
      </c>
      <c r="F3699" s="243" t="s">
        <v>279</v>
      </c>
      <c r="G3699" s="243">
        <v>561260</v>
      </c>
      <c r="H3699" s="243">
        <v>4762870</v>
      </c>
      <c r="I3699" s="184" t="e">
        <f>VLOOKUP(LEFT(C3699,6),#REF!,3,0)</f>
        <v>#REF!</v>
      </c>
    </row>
    <row r="3700" spans="1:9" ht="13.2" x14ac:dyDescent="0.25">
      <c r="A3700" s="176">
        <f t="shared" si="60"/>
        <v>4795825.6249054763</v>
      </c>
      <c r="B3700" s="243" t="s">
        <v>1174</v>
      </c>
      <c r="C3700" s="243" t="s">
        <v>499</v>
      </c>
      <c r="D3700" s="243" t="s">
        <v>1175</v>
      </c>
      <c r="E3700" s="243" t="s">
        <v>788</v>
      </c>
      <c r="F3700" s="243" t="s">
        <v>279</v>
      </c>
      <c r="G3700" s="243">
        <v>561260</v>
      </c>
      <c r="H3700" s="243">
        <v>4762870</v>
      </c>
      <c r="I3700" s="184" t="e">
        <f>VLOOKUP(LEFT(C3700,6),#REF!,3,0)</f>
        <v>#REF!</v>
      </c>
    </row>
    <row r="3701" spans="1:9" ht="13.2" x14ac:dyDescent="0.25">
      <c r="A3701" s="176">
        <f t="shared" si="60"/>
        <v>4795825.6249054763</v>
      </c>
      <c r="B3701" s="243" t="s">
        <v>1174</v>
      </c>
      <c r="C3701" s="243" t="s">
        <v>598</v>
      </c>
      <c r="D3701" s="243" t="s">
        <v>1175</v>
      </c>
      <c r="E3701" s="243" t="s">
        <v>788</v>
      </c>
      <c r="F3701" s="243" t="s">
        <v>279</v>
      </c>
      <c r="G3701" s="243">
        <v>561260</v>
      </c>
      <c r="H3701" s="243">
        <v>4762870</v>
      </c>
      <c r="I3701" s="184" t="e">
        <f>VLOOKUP(LEFT(C3701,6),#REF!,3,0)</f>
        <v>#REF!</v>
      </c>
    </row>
    <row r="3702" spans="1:9" ht="13.2" x14ac:dyDescent="0.25">
      <c r="A3702" s="176">
        <f t="shared" si="60"/>
        <v>4820302.5125504313</v>
      </c>
      <c r="B3702" s="243" t="s">
        <v>1178</v>
      </c>
      <c r="C3702" s="253" t="s">
        <v>263</v>
      </c>
      <c r="D3702" s="243" t="s">
        <v>1179</v>
      </c>
      <c r="E3702" s="243" t="s">
        <v>270</v>
      </c>
      <c r="F3702" s="243" t="s">
        <v>268</v>
      </c>
      <c r="G3702" s="243">
        <v>504300</v>
      </c>
      <c r="H3702" s="243">
        <v>4793850</v>
      </c>
      <c r="I3702" s="184" t="e">
        <f>VLOOKUP(LEFT(C3702,6),#REF!,3,0)</f>
        <v>#REF!</v>
      </c>
    </row>
    <row r="3703" spans="1:9" ht="13.2" x14ac:dyDescent="0.25">
      <c r="A3703" s="176">
        <f t="shared" si="60"/>
        <v>4820302.5125504313</v>
      </c>
      <c r="B3703" s="243" t="s">
        <v>1178</v>
      </c>
      <c r="C3703" s="253" t="s">
        <v>246</v>
      </c>
      <c r="D3703" s="243" t="s">
        <v>1179</v>
      </c>
      <c r="E3703" s="243" t="s">
        <v>270</v>
      </c>
      <c r="F3703" s="243" t="s">
        <v>268</v>
      </c>
      <c r="G3703" s="243">
        <v>504300</v>
      </c>
      <c r="H3703" s="243">
        <v>4793850</v>
      </c>
      <c r="I3703" s="184" t="e">
        <f>VLOOKUP(LEFT(C3703,6),#REF!,3,0)</f>
        <v>#REF!</v>
      </c>
    </row>
    <row r="3704" spans="1:9" ht="13.2" x14ac:dyDescent="0.25">
      <c r="A3704" s="176">
        <f t="shared" si="60"/>
        <v>4820302.5125504313</v>
      </c>
      <c r="B3704" s="243" t="s">
        <v>1178</v>
      </c>
      <c r="C3704" s="253" t="s">
        <v>271</v>
      </c>
      <c r="D3704" s="243" t="s">
        <v>1179</v>
      </c>
      <c r="E3704" s="243" t="s">
        <v>270</v>
      </c>
      <c r="F3704" s="243" t="s">
        <v>268</v>
      </c>
      <c r="G3704" s="243">
        <v>504300</v>
      </c>
      <c r="H3704" s="243">
        <v>4793850</v>
      </c>
      <c r="I3704" s="184" t="e">
        <f>VLOOKUP(LEFT(C3704,6),#REF!,3,0)</f>
        <v>#REF!</v>
      </c>
    </row>
    <row r="3705" spans="1:9" ht="13.2" x14ac:dyDescent="0.25">
      <c r="A3705" s="176">
        <f t="shared" si="60"/>
        <v>4820302.5125504313</v>
      </c>
      <c r="B3705" s="243" t="s">
        <v>1178</v>
      </c>
      <c r="C3705" s="253" t="s">
        <v>286</v>
      </c>
      <c r="D3705" s="243" t="s">
        <v>1179</v>
      </c>
      <c r="E3705" s="243" t="s">
        <v>270</v>
      </c>
      <c r="F3705" s="243" t="s">
        <v>268</v>
      </c>
      <c r="G3705" s="243">
        <v>504300</v>
      </c>
      <c r="H3705" s="243">
        <v>4793850</v>
      </c>
      <c r="I3705" s="184" t="e">
        <f>VLOOKUP(LEFT(C3705,6),#REF!,3,0)</f>
        <v>#REF!</v>
      </c>
    </row>
    <row r="3706" spans="1:9" ht="13.2" x14ac:dyDescent="0.25">
      <c r="A3706" s="176">
        <f t="shared" si="60"/>
        <v>4820302.5125504313</v>
      </c>
      <c r="B3706" s="243" t="s">
        <v>1178</v>
      </c>
      <c r="C3706" s="253" t="s">
        <v>243</v>
      </c>
      <c r="D3706" s="243" t="s">
        <v>1179</v>
      </c>
      <c r="E3706" s="243" t="s">
        <v>270</v>
      </c>
      <c r="F3706" s="243" t="s">
        <v>268</v>
      </c>
      <c r="G3706" s="243">
        <v>504300</v>
      </c>
      <c r="H3706" s="243">
        <v>4793850</v>
      </c>
      <c r="I3706" s="184" t="e">
        <f>VLOOKUP(LEFT(C3706,6),#REF!,3,0)</f>
        <v>#REF!</v>
      </c>
    </row>
    <row r="3707" spans="1:9" ht="13.2" x14ac:dyDescent="0.25">
      <c r="A3707" s="176">
        <f t="shared" si="60"/>
        <v>4820302.5125504313</v>
      </c>
      <c r="B3707" s="243" t="s">
        <v>1178</v>
      </c>
      <c r="C3707" s="253" t="s">
        <v>259</v>
      </c>
      <c r="D3707" s="243" t="s">
        <v>1179</v>
      </c>
      <c r="E3707" s="243" t="s">
        <v>270</v>
      </c>
      <c r="F3707" s="243" t="s">
        <v>268</v>
      </c>
      <c r="G3707" s="243">
        <v>504300</v>
      </c>
      <c r="H3707" s="243">
        <v>4793850</v>
      </c>
      <c r="I3707" s="184" t="e">
        <f>VLOOKUP(LEFT(C3707,6),#REF!,3,0)</f>
        <v>#REF!</v>
      </c>
    </row>
    <row r="3708" spans="1:9" ht="13.2" x14ac:dyDescent="0.25">
      <c r="A3708" s="176">
        <f t="shared" si="60"/>
        <v>4820302.5125504313</v>
      </c>
      <c r="B3708" s="243" t="s">
        <v>1178</v>
      </c>
      <c r="C3708" s="253" t="s">
        <v>251</v>
      </c>
      <c r="D3708" s="243" t="s">
        <v>1179</v>
      </c>
      <c r="E3708" s="243" t="s">
        <v>270</v>
      </c>
      <c r="F3708" s="243" t="s">
        <v>268</v>
      </c>
      <c r="G3708" s="243">
        <v>504300</v>
      </c>
      <c r="H3708" s="243">
        <v>4793850</v>
      </c>
      <c r="I3708" s="184" t="e">
        <f>VLOOKUP(LEFT(C3708,6),#REF!,3,0)</f>
        <v>#REF!</v>
      </c>
    </row>
    <row r="3709" spans="1:9" ht="13.2" x14ac:dyDescent="0.25">
      <c r="A3709" s="176">
        <f t="shared" si="60"/>
        <v>4820302.5125504313</v>
      </c>
      <c r="B3709" s="243" t="s">
        <v>1178</v>
      </c>
      <c r="C3709" s="253" t="s">
        <v>244</v>
      </c>
      <c r="D3709" s="243" t="s">
        <v>1179</v>
      </c>
      <c r="E3709" s="243" t="s">
        <v>270</v>
      </c>
      <c r="F3709" s="243" t="s">
        <v>268</v>
      </c>
      <c r="G3709" s="243">
        <v>504300</v>
      </c>
      <c r="H3709" s="243">
        <v>4793850</v>
      </c>
      <c r="I3709" s="184" t="e">
        <f>VLOOKUP(LEFT(C3709,6),#REF!,3,0)</f>
        <v>#REF!</v>
      </c>
    </row>
    <row r="3710" spans="1:9" ht="13.2" x14ac:dyDescent="0.25">
      <c r="A3710" s="176">
        <f t="shared" si="60"/>
        <v>4820302.5125504313</v>
      </c>
      <c r="B3710" s="243" t="s">
        <v>1178</v>
      </c>
      <c r="C3710" s="253" t="s">
        <v>248</v>
      </c>
      <c r="D3710" s="243" t="s">
        <v>1179</v>
      </c>
      <c r="E3710" s="243" t="s">
        <v>270</v>
      </c>
      <c r="F3710" s="243" t="s">
        <v>268</v>
      </c>
      <c r="G3710" s="243">
        <v>504300</v>
      </c>
      <c r="H3710" s="243">
        <v>4793850</v>
      </c>
      <c r="I3710" s="184" t="e">
        <f>VLOOKUP(LEFT(C3710,6),#REF!,3,0)</f>
        <v>#REF!</v>
      </c>
    </row>
    <row r="3711" spans="1:9" ht="13.2" x14ac:dyDescent="0.25">
      <c r="A3711" s="176">
        <f t="shared" si="60"/>
        <v>4820302.5125504313</v>
      </c>
      <c r="B3711" s="243" t="s">
        <v>1178</v>
      </c>
      <c r="C3711" s="253" t="s">
        <v>245</v>
      </c>
      <c r="D3711" s="243" t="s">
        <v>1179</v>
      </c>
      <c r="E3711" s="243" t="s">
        <v>270</v>
      </c>
      <c r="F3711" s="243" t="s">
        <v>268</v>
      </c>
      <c r="G3711" s="243">
        <v>504300</v>
      </c>
      <c r="H3711" s="243">
        <v>4793850</v>
      </c>
      <c r="I3711" s="184" t="e">
        <f>VLOOKUP(LEFT(C3711,6),#REF!,3,0)</f>
        <v>#REF!</v>
      </c>
    </row>
    <row r="3712" spans="1:9" ht="13.2" x14ac:dyDescent="0.25">
      <c r="A3712" s="176">
        <f t="shared" ref="A3712:A3775" si="61">SQRT((G3712-G$2)^2+(H3712-H$2)^2)</f>
        <v>4820302.5125504313</v>
      </c>
      <c r="B3712" s="243" t="s">
        <v>1178</v>
      </c>
      <c r="C3712" s="253" t="s">
        <v>287</v>
      </c>
      <c r="D3712" s="243" t="s">
        <v>1179</v>
      </c>
      <c r="E3712" s="243" t="s">
        <v>270</v>
      </c>
      <c r="F3712" s="243" t="s">
        <v>268</v>
      </c>
      <c r="G3712" s="243">
        <v>504300</v>
      </c>
      <c r="H3712" s="243">
        <v>4793850</v>
      </c>
      <c r="I3712" s="184" t="e">
        <f>VLOOKUP(LEFT(C3712,6),#REF!,3,0)</f>
        <v>#REF!</v>
      </c>
    </row>
    <row r="3713" spans="1:9" ht="13.2" x14ac:dyDescent="0.25">
      <c r="A3713" s="176">
        <f t="shared" si="61"/>
        <v>4820302.5125504313</v>
      </c>
      <c r="B3713" s="243" t="s">
        <v>1178</v>
      </c>
      <c r="C3713" s="253" t="s">
        <v>288</v>
      </c>
      <c r="D3713" s="243" t="s">
        <v>1179</v>
      </c>
      <c r="E3713" s="243" t="s">
        <v>270</v>
      </c>
      <c r="F3713" s="243" t="s">
        <v>268</v>
      </c>
      <c r="G3713" s="243">
        <v>504300</v>
      </c>
      <c r="H3713" s="243">
        <v>4793850</v>
      </c>
      <c r="I3713" s="184" t="e">
        <f>VLOOKUP(LEFT(C3713,6),#REF!,3,0)</f>
        <v>#REF!</v>
      </c>
    </row>
    <row r="3714" spans="1:9" ht="13.2" x14ac:dyDescent="0.25">
      <c r="A3714" s="176">
        <f t="shared" si="61"/>
        <v>4820302.5125504313</v>
      </c>
      <c r="B3714" s="243" t="s">
        <v>1178</v>
      </c>
      <c r="C3714" s="253" t="s">
        <v>289</v>
      </c>
      <c r="D3714" s="243" t="s">
        <v>1179</v>
      </c>
      <c r="E3714" s="243" t="s">
        <v>270</v>
      </c>
      <c r="F3714" s="243" t="s">
        <v>268</v>
      </c>
      <c r="G3714" s="243">
        <v>504300</v>
      </c>
      <c r="H3714" s="243">
        <v>4793850</v>
      </c>
      <c r="I3714" s="184" t="e">
        <f>VLOOKUP(LEFT(C3714,6),#REF!,3,0)</f>
        <v>#REF!</v>
      </c>
    </row>
    <row r="3715" spans="1:9" ht="13.2" x14ac:dyDescent="0.25">
      <c r="A3715" s="176">
        <f t="shared" si="61"/>
        <v>4820302.5125504313</v>
      </c>
      <c r="B3715" s="243" t="s">
        <v>1178</v>
      </c>
      <c r="C3715" s="253" t="s">
        <v>339</v>
      </c>
      <c r="D3715" s="243" t="s">
        <v>1179</v>
      </c>
      <c r="E3715" s="243" t="s">
        <v>270</v>
      </c>
      <c r="F3715" s="243" t="s">
        <v>268</v>
      </c>
      <c r="G3715" s="243">
        <v>504300</v>
      </c>
      <c r="H3715" s="243">
        <v>4793850</v>
      </c>
      <c r="I3715" s="184" t="e">
        <f>VLOOKUP(LEFT(C3715,6),#REF!,3,0)</f>
        <v>#REF!</v>
      </c>
    </row>
    <row r="3716" spans="1:9" ht="13.2" x14ac:dyDescent="0.25">
      <c r="A3716" s="176">
        <f t="shared" si="61"/>
        <v>4820302.5125504313</v>
      </c>
      <c r="B3716" s="243" t="s">
        <v>1178</v>
      </c>
      <c r="C3716" s="260" t="s">
        <v>252</v>
      </c>
      <c r="D3716" s="243" t="s">
        <v>1179</v>
      </c>
      <c r="E3716" s="243" t="s">
        <v>270</v>
      </c>
      <c r="F3716" s="243" t="s">
        <v>268</v>
      </c>
      <c r="G3716" s="243">
        <v>504300</v>
      </c>
      <c r="H3716" s="243">
        <v>4793850</v>
      </c>
      <c r="I3716" s="184" t="e">
        <f>VLOOKUP(LEFT(C3716,6),#REF!,3,0)</f>
        <v>#REF!</v>
      </c>
    </row>
    <row r="3717" spans="1:9" ht="13.2" x14ac:dyDescent="0.25">
      <c r="A3717" s="176">
        <f t="shared" si="61"/>
        <v>4820302.5125504313</v>
      </c>
      <c r="B3717" s="243" t="s">
        <v>1178</v>
      </c>
      <c r="C3717" s="260" t="s">
        <v>265</v>
      </c>
      <c r="D3717" s="243" t="s">
        <v>1179</v>
      </c>
      <c r="E3717" s="243" t="s">
        <v>270</v>
      </c>
      <c r="F3717" s="243" t="s">
        <v>268</v>
      </c>
      <c r="G3717" s="243">
        <v>504300</v>
      </c>
      <c r="H3717" s="243">
        <v>4793850</v>
      </c>
      <c r="I3717" s="184" t="e">
        <f>VLOOKUP(LEFT(C3717,6),#REF!,3,0)</f>
        <v>#REF!</v>
      </c>
    </row>
    <row r="3718" spans="1:9" ht="13.2" x14ac:dyDescent="0.25">
      <c r="A3718" s="176">
        <f t="shared" si="61"/>
        <v>4820302.5125504313</v>
      </c>
      <c r="B3718" s="243" t="s">
        <v>1178</v>
      </c>
      <c r="C3718" s="261" t="s">
        <v>772</v>
      </c>
      <c r="D3718" s="243" t="s">
        <v>1179</v>
      </c>
      <c r="E3718" s="243" t="s">
        <v>270</v>
      </c>
      <c r="F3718" s="243" t="s">
        <v>268</v>
      </c>
      <c r="G3718" s="243">
        <v>504300</v>
      </c>
      <c r="H3718" s="243">
        <v>4793850</v>
      </c>
      <c r="I3718" s="184" t="e">
        <f>VLOOKUP(LEFT(C3718,6),#REF!,3,0)</f>
        <v>#REF!</v>
      </c>
    </row>
    <row r="3719" spans="1:9" ht="13.2" x14ac:dyDescent="0.25">
      <c r="A3719" s="176">
        <f t="shared" si="61"/>
        <v>4820302.5125504313</v>
      </c>
      <c r="B3719" s="243" t="s">
        <v>1178</v>
      </c>
      <c r="C3719" s="262" t="s">
        <v>241</v>
      </c>
      <c r="D3719" s="243" t="s">
        <v>1179</v>
      </c>
      <c r="E3719" s="243" t="s">
        <v>270</v>
      </c>
      <c r="F3719" s="243" t="s">
        <v>268</v>
      </c>
      <c r="G3719" s="243">
        <v>504300</v>
      </c>
      <c r="H3719" s="243">
        <v>4793850</v>
      </c>
      <c r="I3719" s="184" t="e">
        <f>VLOOKUP(LEFT(C3719,6),#REF!,3,0)</f>
        <v>#REF!</v>
      </c>
    </row>
    <row r="3720" spans="1:9" ht="13.2" x14ac:dyDescent="0.25">
      <c r="A3720" s="176">
        <f t="shared" si="61"/>
        <v>4820302.5125504313</v>
      </c>
      <c r="B3720" s="243" t="s">
        <v>1178</v>
      </c>
      <c r="C3720" s="262" t="s">
        <v>242</v>
      </c>
      <c r="D3720" s="243" t="s">
        <v>1179</v>
      </c>
      <c r="E3720" s="243" t="s">
        <v>270</v>
      </c>
      <c r="F3720" s="243" t="s">
        <v>268</v>
      </c>
      <c r="G3720" s="243">
        <v>504300</v>
      </c>
      <c r="H3720" s="243">
        <v>4793850</v>
      </c>
      <c r="I3720" s="184" t="e">
        <f>VLOOKUP(LEFT(C3720,6),#REF!,3,0)</f>
        <v>#REF!</v>
      </c>
    </row>
    <row r="3721" spans="1:9" ht="13.2" x14ac:dyDescent="0.25">
      <c r="A3721" s="176">
        <f t="shared" si="61"/>
        <v>4820302.5125504313</v>
      </c>
      <c r="B3721" s="243" t="s">
        <v>1178</v>
      </c>
      <c r="C3721" s="262" t="s">
        <v>247</v>
      </c>
      <c r="D3721" s="243" t="s">
        <v>1179</v>
      </c>
      <c r="E3721" s="243" t="s">
        <v>270</v>
      </c>
      <c r="F3721" s="243" t="s">
        <v>268</v>
      </c>
      <c r="G3721" s="243">
        <v>504300</v>
      </c>
      <c r="H3721" s="243">
        <v>4793850</v>
      </c>
      <c r="I3721" s="184" t="e">
        <f>VLOOKUP(LEFT(C3721,6),#REF!,3,0)</f>
        <v>#REF!</v>
      </c>
    </row>
    <row r="3722" spans="1:9" ht="13.2" x14ac:dyDescent="0.25">
      <c r="A3722" s="176">
        <f t="shared" si="61"/>
        <v>4820302.5125504313</v>
      </c>
      <c r="B3722" s="243" t="s">
        <v>1178</v>
      </c>
      <c r="C3722" s="262" t="s">
        <v>249</v>
      </c>
      <c r="D3722" s="243" t="s">
        <v>1179</v>
      </c>
      <c r="E3722" s="243" t="s">
        <v>270</v>
      </c>
      <c r="F3722" s="243" t="s">
        <v>268</v>
      </c>
      <c r="G3722" s="243">
        <v>504300</v>
      </c>
      <c r="H3722" s="243">
        <v>4793850</v>
      </c>
      <c r="I3722" s="184" t="e">
        <f>VLOOKUP(LEFT(C3722,6),#REF!,3,0)</f>
        <v>#REF!</v>
      </c>
    </row>
    <row r="3723" spans="1:9" ht="13.2" x14ac:dyDescent="0.25">
      <c r="A3723" s="176">
        <f t="shared" si="61"/>
        <v>4820302.5125504313</v>
      </c>
      <c r="B3723" s="243" t="s">
        <v>1178</v>
      </c>
      <c r="C3723" s="262" t="s">
        <v>250</v>
      </c>
      <c r="D3723" s="243" t="s">
        <v>1179</v>
      </c>
      <c r="E3723" s="243" t="s">
        <v>270</v>
      </c>
      <c r="F3723" s="243" t="s">
        <v>268</v>
      </c>
      <c r="G3723" s="243">
        <v>504300</v>
      </c>
      <c r="H3723" s="243">
        <v>4793850</v>
      </c>
      <c r="I3723" s="184" t="e">
        <f>VLOOKUP(LEFT(C3723,6),#REF!,3,0)</f>
        <v>#REF!</v>
      </c>
    </row>
    <row r="3724" spans="1:9" ht="13.2" x14ac:dyDescent="0.25">
      <c r="A3724" s="176">
        <f t="shared" si="61"/>
        <v>4820302.5125504313</v>
      </c>
      <c r="B3724" s="243" t="s">
        <v>1178</v>
      </c>
      <c r="C3724" s="262" t="s">
        <v>253</v>
      </c>
      <c r="D3724" s="243" t="s">
        <v>1179</v>
      </c>
      <c r="E3724" s="243" t="s">
        <v>270</v>
      </c>
      <c r="F3724" s="243" t="s">
        <v>268</v>
      </c>
      <c r="G3724" s="243">
        <v>504300</v>
      </c>
      <c r="H3724" s="243">
        <v>4793850</v>
      </c>
      <c r="I3724" s="184" t="e">
        <f>VLOOKUP(LEFT(C3724,6),#REF!,3,0)</f>
        <v>#REF!</v>
      </c>
    </row>
    <row r="3725" spans="1:9" ht="13.2" x14ac:dyDescent="0.25">
      <c r="A3725" s="176">
        <f t="shared" si="61"/>
        <v>4820302.5125504313</v>
      </c>
      <c r="B3725" s="243" t="s">
        <v>1178</v>
      </c>
      <c r="C3725" s="262" t="s">
        <v>254</v>
      </c>
      <c r="D3725" s="243" t="s">
        <v>1179</v>
      </c>
      <c r="E3725" s="243" t="s">
        <v>270</v>
      </c>
      <c r="F3725" s="243" t="s">
        <v>268</v>
      </c>
      <c r="G3725" s="243">
        <v>504300</v>
      </c>
      <c r="H3725" s="243">
        <v>4793850</v>
      </c>
      <c r="I3725" s="184" t="e">
        <f>VLOOKUP(LEFT(C3725,6),#REF!,3,0)</f>
        <v>#REF!</v>
      </c>
    </row>
    <row r="3726" spans="1:9" ht="13.2" x14ac:dyDescent="0.25">
      <c r="A3726" s="176">
        <f t="shared" si="61"/>
        <v>4820302.5125504313</v>
      </c>
      <c r="B3726" s="243" t="s">
        <v>1178</v>
      </c>
      <c r="C3726" s="262" t="s">
        <v>255</v>
      </c>
      <c r="D3726" s="243" t="s">
        <v>1179</v>
      </c>
      <c r="E3726" s="243" t="s">
        <v>270</v>
      </c>
      <c r="F3726" s="243" t="s">
        <v>268</v>
      </c>
      <c r="G3726" s="243">
        <v>504300</v>
      </c>
      <c r="H3726" s="243">
        <v>4793850</v>
      </c>
      <c r="I3726" s="184" t="e">
        <f>VLOOKUP(LEFT(C3726,6),#REF!,3,0)</f>
        <v>#REF!</v>
      </c>
    </row>
    <row r="3727" spans="1:9" ht="13.2" x14ac:dyDescent="0.25">
      <c r="A3727" s="176">
        <f t="shared" si="61"/>
        <v>4820302.5125504313</v>
      </c>
      <c r="B3727" s="243" t="s">
        <v>1178</v>
      </c>
      <c r="C3727" s="262" t="s">
        <v>256</v>
      </c>
      <c r="D3727" s="243" t="s">
        <v>1179</v>
      </c>
      <c r="E3727" s="243" t="s">
        <v>270</v>
      </c>
      <c r="F3727" s="243" t="s">
        <v>268</v>
      </c>
      <c r="G3727" s="243">
        <v>504300</v>
      </c>
      <c r="H3727" s="243">
        <v>4793850</v>
      </c>
      <c r="I3727" s="184" t="e">
        <f>VLOOKUP(LEFT(C3727,6),#REF!,3,0)</f>
        <v>#REF!</v>
      </c>
    </row>
    <row r="3728" spans="1:9" ht="13.2" x14ac:dyDescent="0.25">
      <c r="A3728" s="176">
        <f t="shared" si="61"/>
        <v>4820302.5125504313</v>
      </c>
      <c r="B3728" s="243" t="s">
        <v>1178</v>
      </c>
      <c r="C3728" s="262" t="s">
        <v>257</v>
      </c>
      <c r="D3728" s="243" t="s">
        <v>1179</v>
      </c>
      <c r="E3728" s="243" t="s">
        <v>270</v>
      </c>
      <c r="F3728" s="243" t="s">
        <v>268</v>
      </c>
      <c r="G3728" s="243">
        <v>504300</v>
      </c>
      <c r="H3728" s="243">
        <v>4793850</v>
      </c>
      <c r="I3728" s="184" t="e">
        <f>VLOOKUP(LEFT(C3728,6),#REF!,3,0)</f>
        <v>#REF!</v>
      </c>
    </row>
    <row r="3729" spans="1:9" ht="13.2" x14ac:dyDescent="0.25">
      <c r="A3729" s="176">
        <f t="shared" si="61"/>
        <v>4820302.5125504313</v>
      </c>
      <c r="B3729" s="243" t="s">
        <v>1178</v>
      </c>
      <c r="C3729" s="262" t="s">
        <v>258</v>
      </c>
      <c r="D3729" s="243" t="s">
        <v>1179</v>
      </c>
      <c r="E3729" s="243" t="s">
        <v>270</v>
      </c>
      <c r="F3729" s="243" t="s">
        <v>268</v>
      </c>
      <c r="G3729" s="243">
        <v>504300</v>
      </c>
      <c r="H3729" s="243">
        <v>4793850</v>
      </c>
      <c r="I3729" s="184" t="e">
        <f>VLOOKUP(LEFT(C3729,6),#REF!,3,0)</f>
        <v>#REF!</v>
      </c>
    </row>
    <row r="3730" spans="1:9" ht="13.2" x14ac:dyDescent="0.25">
      <c r="A3730" s="176">
        <f t="shared" si="61"/>
        <v>4820302.5125504313</v>
      </c>
      <c r="B3730" s="243" t="s">
        <v>1178</v>
      </c>
      <c r="C3730" s="262" t="s">
        <v>261</v>
      </c>
      <c r="D3730" s="243" t="s">
        <v>1179</v>
      </c>
      <c r="E3730" s="243" t="s">
        <v>270</v>
      </c>
      <c r="F3730" s="243" t="s">
        <v>268</v>
      </c>
      <c r="G3730" s="243">
        <v>504300</v>
      </c>
      <c r="H3730" s="243">
        <v>4793850</v>
      </c>
      <c r="I3730" s="184" t="e">
        <f>VLOOKUP(LEFT(C3730,6),#REF!,3,0)</f>
        <v>#REF!</v>
      </c>
    </row>
    <row r="3731" spans="1:9" ht="13.2" x14ac:dyDescent="0.25">
      <c r="A3731" s="176">
        <f t="shared" si="61"/>
        <v>4820302.5125504313</v>
      </c>
      <c r="B3731" s="243" t="s">
        <v>1178</v>
      </c>
      <c r="C3731" s="262" t="s">
        <v>262</v>
      </c>
      <c r="D3731" s="243" t="s">
        <v>1179</v>
      </c>
      <c r="E3731" s="243" t="s">
        <v>270</v>
      </c>
      <c r="F3731" s="243" t="s">
        <v>268</v>
      </c>
      <c r="G3731" s="243">
        <v>504300</v>
      </c>
      <c r="H3731" s="243">
        <v>4793850</v>
      </c>
      <c r="I3731" s="184" t="e">
        <f>VLOOKUP(LEFT(C3731,6),#REF!,3,0)</f>
        <v>#REF!</v>
      </c>
    </row>
    <row r="3732" spans="1:9" ht="13.2" x14ac:dyDescent="0.25">
      <c r="A3732" s="176">
        <f t="shared" si="61"/>
        <v>4820302.5125504313</v>
      </c>
      <c r="B3732" s="243" t="s">
        <v>1178</v>
      </c>
      <c r="C3732" s="262" t="s">
        <v>264</v>
      </c>
      <c r="D3732" s="243" t="s">
        <v>1179</v>
      </c>
      <c r="E3732" s="243" t="s">
        <v>270</v>
      </c>
      <c r="F3732" s="243" t="s">
        <v>268</v>
      </c>
      <c r="G3732" s="243">
        <v>504300</v>
      </c>
      <c r="H3732" s="243">
        <v>4793850</v>
      </c>
      <c r="I3732" s="184" t="e">
        <f>VLOOKUP(LEFT(C3732,6),#REF!,3,0)</f>
        <v>#REF!</v>
      </c>
    </row>
    <row r="3733" spans="1:9" ht="13.2" x14ac:dyDescent="0.25">
      <c r="A3733" s="176">
        <f t="shared" si="61"/>
        <v>4820302.5125504313</v>
      </c>
      <c r="B3733" s="243" t="s">
        <v>1178</v>
      </c>
      <c r="C3733" s="262" t="s">
        <v>260</v>
      </c>
      <c r="D3733" s="243" t="s">
        <v>1179</v>
      </c>
      <c r="E3733" s="243" t="s">
        <v>270</v>
      </c>
      <c r="F3733" s="243" t="s">
        <v>268</v>
      </c>
      <c r="G3733" s="243">
        <v>504300</v>
      </c>
      <c r="H3733" s="243">
        <v>4793850</v>
      </c>
      <c r="I3733" s="184" t="e">
        <f>VLOOKUP(LEFT(C3733,6),#REF!,3,0)</f>
        <v>#REF!</v>
      </c>
    </row>
    <row r="3734" spans="1:9" ht="13.2" x14ac:dyDescent="0.25">
      <c r="A3734" s="176">
        <f t="shared" si="61"/>
        <v>4820302.5125504313</v>
      </c>
      <c r="B3734" s="243" t="s">
        <v>1178</v>
      </c>
      <c r="C3734" s="262" t="s">
        <v>229</v>
      </c>
      <c r="D3734" s="243" t="s">
        <v>1179</v>
      </c>
      <c r="E3734" s="243" t="s">
        <v>270</v>
      </c>
      <c r="F3734" s="243" t="s">
        <v>268</v>
      </c>
      <c r="G3734" s="243">
        <v>504300</v>
      </c>
      <c r="H3734" s="243">
        <v>4793850</v>
      </c>
      <c r="I3734" s="184" t="e">
        <f>VLOOKUP(LEFT(C3734,6),#REF!,3,0)</f>
        <v>#REF!</v>
      </c>
    </row>
    <row r="3735" spans="1:9" ht="13.2" x14ac:dyDescent="0.25">
      <c r="A3735" s="176">
        <f t="shared" si="61"/>
        <v>4820302.5125504313</v>
      </c>
      <c r="B3735" s="243" t="s">
        <v>1178</v>
      </c>
      <c r="C3735" s="247" t="s">
        <v>1156</v>
      </c>
      <c r="D3735" s="243" t="s">
        <v>1179</v>
      </c>
      <c r="E3735" s="243" t="s">
        <v>270</v>
      </c>
      <c r="F3735" s="243" t="s">
        <v>268</v>
      </c>
      <c r="G3735" s="243">
        <v>504300</v>
      </c>
      <c r="H3735" s="243">
        <v>4793850</v>
      </c>
      <c r="I3735" s="184" t="e">
        <f>VLOOKUP(LEFT(C3735,6),#REF!,3,0)</f>
        <v>#REF!</v>
      </c>
    </row>
    <row r="3736" spans="1:9" ht="13.2" x14ac:dyDescent="0.25">
      <c r="A3736" s="176">
        <f t="shared" si="61"/>
        <v>4820302.5125504313</v>
      </c>
      <c r="B3736" s="243" t="s">
        <v>1178</v>
      </c>
      <c r="C3736" s="247" t="s">
        <v>1157</v>
      </c>
      <c r="D3736" s="243" t="s">
        <v>1179</v>
      </c>
      <c r="E3736" s="243" t="s">
        <v>270</v>
      </c>
      <c r="F3736" s="243" t="s">
        <v>268</v>
      </c>
      <c r="G3736" s="243">
        <v>504300</v>
      </c>
      <c r="H3736" s="243">
        <v>4793850</v>
      </c>
      <c r="I3736" s="184" t="e">
        <f>VLOOKUP(LEFT(C3736,6),#REF!,3,0)</f>
        <v>#REF!</v>
      </c>
    </row>
    <row r="3737" spans="1:9" ht="13.2" x14ac:dyDescent="0.25">
      <c r="A3737" s="176">
        <f t="shared" si="61"/>
        <v>4820302.5125504313</v>
      </c>
      <c r="B3737" s="243" t="s">
        <v>1178</v>
      </c>
      <c r="C3737" s="247" t="s">
        <v>1158</v>
      </c>
      <c r="D3737" s="243" t="s">
        <v>1179</v>
      </c>
      <c r="E3737" s="243" t="s">
        <v>270</v>
      </c>
      <c r="F3737" s="243" t="s">
        <v>268</v>
      </c>
      <c r="G3737" s="243">
        <v>504300</v>
      </c>
      <c r="H3737" s="243">
        <v>4793850</v>
      </c>
      <c r="I3737" s="184" t="e">
        <f>VLOOKUP(LEFT(C3737,6),#REF!,3,0)</f>
        <v>#REF!</v>
      </c>
    </row>
    <row r="3738" spans="1:9" ht="13.2" x14ac:dyDescent="0.25">
      <c r="A3738" s="176">
        <f t="shared" si="61"/>
        <v>4820302.5125504313</v>
      </c>
      <c r="B3738" s="243" t="s">
        <v>1178</v>
      </c>
      <c r="C3738" s="247" t="s">
        <v>1159</v>
      </c>
      <c r="D3738" s="243" t="s">
        <v>1179</v>
      </c>
      <c r="E3738" s="243" t="s">
        <v>270</v>
      </c>
      <c r="F3738" s="243" t="s">
        <v>268</v>
      </c>
      <c r="G3738" s="243">
        <v>504300</v>
      </c>
      <c r="H3738" s="243">
        <v>4793850</v>
      </c>
      <c r="I3738" s="184" t="e">
        <f>VLOOKUP(LEFT(C3738,6),#REF!,3,0)</f>
        <v>#REF!</v>
      </c>
    </row>
    <row r="3739" spans="1:9" ht="13.2" x14ac:dyDescent="0.25">
      <c r="A3739" s="176">
        <f t="shared" si="61"/>
        <v>4820302.5125504313</v>
      </c>
      <c r="B3739" s="243" t="s">
        <v>1178</v>
      </c>
      <c r="C3739" s="247" t="s">
        <v>1160</v>
      </c>
      <c r="D3739" s="243" t="s">
        <v>1179</v>
      </c>
      <c r="E3739" s="243" t="s">
        <v>270</v>
      </c>
      <c r="F3739" s="243" t="s">
        <v>268</v>
      </c>
      <c r="G3739" s="243">
        <v>504300</v>
      </c>
      <c r="H3739" s="243">
        <v>4793850</v>
      </c>
      <c r="I3739" s="184" t="e">
        <f>VLOOKUP(LEFT(C3739,6),#REF!,3,0)</f>
        <v>#REF!</v>
      </c>
    </row>
    <row r="3740" spans="1:9" ht="13.2" x14ac:dyDescent="0.25">
      <c r="A3740" s="176">
        <f t="shared" si="61"/>
        <v>4820302.5125504313</v>
      </c>
      <c r="B3740" s="243" t="s">
        <v>1178</v>
      </c>
      <c r="C3740" s="247" t="s">
        <v>1161</v>
      </c>
      <c r="D3740" s="243" t="s">
        <v>1179</v>
      </c>
      <c r="E3740" s="243" t="s">
        <v>270</v>
      </c>
      <c r="F3740" s="243" t="s">
        <v>268</v>
      </c>
      <c r="G3740" s="243">
        <v>504300</v>
      </c>
      <c r="H3740" s="243">
        <v>4793850</v>
      </c>
      <c r="I3740" s="184" t="e">
        <f>VLOOKUP(LEFT(C3740,6),#REF!,3,0)</f>
        <v>#REF!</v>
      </c>
    </row>
    <row r="3741" spans="1:9" ht="13.2" x14ac:dyDescent="0.25">
      <c r="A3741" s="176">
        <f t="shared" si="61"/>
        <v>4820302.5125504313</v>
      </c>
      <c r="B3741" s="243" t="s">
        <v>1178</v>
      </c>
      <c r="C3741" s="247" t="s">
        <v>1162</v>
      </c>
      <c r="D3741" s="243" t="s">
        <v>1179</v>
      </c>
      <c r="E3741" s="243" t="s">
        <v>270</v>
      </c>
      <c r="F3741" s="243" t="s">
        <v>268</v>
      </c>
      <c r="G3741" s="243">
        <v>504300</v>
      </c>
      <c r="H3741" s="243">
        <v>4793850</v>
      </c>
      <c r="I3741" s="184" t="e">
        <f>VLOOKUP(LEFT(C3741,6),#REF!,3,0)</f>
        <v>#REF!</v>
      </c>
    </row>
    <row r="3742" spans="1:9" ht="13.2" x14ac:dyDescent="0.25">
      <c r="A3742" s="176">
        <f t="shared" si="61"/>
        <v>4820302.5125504313</v>
      </c>
      <c r="B3742" s="243" t="s">
        <v>1178</v>
      </c>
      <c r="C3742" s="247" t="s">
        <v>1163</v>
      </c>
      <c r="D3742" s="243" t="s">
        <v>1179</v>
      </c>
      <c r="E3742" s="243" t="s">
        <v>270</v>
      </c>
      <c r="F3742" s="243" t="s">
        <v>268</v>
      </c>
      <c r="G3742" s="243">
        <v>504300</v>
      </c>
      <c r="H3742" s="243">
        <v>4793850</v>
      </c>
      <c r="I3742" s="184" t="e">
        <f>VLOOKUP(LEFT(C3742,6),#REF!,3,0)</f>
        <v>#REF!</v>
      </c>
    </row>
    <row r="3743" spans="1:9" ht="13.2" x14ac:dyDescent="0.25">
      <c r="A3743" s="176">
        <f t="shared" si="61"/>
        <v>4820302.5125504313</v>
      </c>
      <c r="B3743" s="243" t="s">
        <v>1178</v>
      </c>
      <c r="C3743" s="247" t="s">
        <v>1164</v>
      </c>
      <c r="D3743" s="243" t="s">
        <v>1179</v>
      </c>
      <c r="E3743" s="243" t="s">
        <v>270</v>
      </c>
      <c r="F3743" s="243" t="s">
        <v>268</v>
      </c>
      <c r="G3743" s="243">
        <v>504300</v>
      </c>
      <c r="H3743" s="243">
        <v>4793850</v>
      </c>
      <c r="I3743" s="184" t="e">
        <f>VLOOKUP(LEFT(C3743,6),#REF!,3,0)</f>
        <v>#REF!</v>
      </c>
    </row>
    <row r="3744" spans="1:9" ht="13.2" x14ac:dyDescent="0.25">
      <c r="A3744" s="176">
        <f t="shared" si="61"/>
        <v>4820302.5125504313</v>
      </c>
      <c r="B3744" s="243" t="s">
        <v>1178</v>
      </c>
      <c r="C3744" s="248" t="s">
        <v>1165</v>
      </c>
      <c r="D3744" s="243" t="s">
        <v>1179</v>
      </c>
      <c r="E3744" s="243" t="s">
        <v>270</v>
      </c>
      <c r="F3744" s="243" t="s">
        <v>268</v>
      </c>
      <c r="G3744" s="243">
        <v>504300</v>
      </c>
      <c r="H3744" s="243">
        <v>4793850</v>
      </c>
      <c r="I3744" s="184" t="e">
        <f>VLOOKUP(LEFT(C3744,6),#REF!,3,0)</f>
        <v>#REF!</v>
      </c>
    </row>
    <row r="3745" spans="1:9" ht="13.2" x14ac:dyDescent="0.25">
      <c r="A3745" s="176">
        <f t="shared" si="61"/>
        <v>4820302.5125504313</v>
      </c>
      <c r="B3745" s="243" t="s">
        <v>1178</v>
      </c>
      <c r="C3745" s="243" t="s">
        <v>586</v>
      </c>
      <c r="D3745" s="243" t="s">
        <v>1179</v>
      </c>
      <c r="E3745" s="243" t="s">
        <v>270</v>
      </c>
      <c r="F3745" s="243" t="s">
        <v>268</v>
      </c>
      <c r="G3745" s="243">
        <v>504300</v>
      </c>
      <c r="H3745" s="243">
        <v>4793850</v>
      </c>
      <c r="I3745" s="184" t="e">
        <f>VLOOKUP(LEFT(C3745,6),#REF!,3,0)</f>
        <v>#REF!</v>
      </c>
    </row>
    <row r="3746" spans="1:9" ht="13.2" x14ac:dyDescent="0.25">
      <c r="A3746" s="176">
        <f t="shared" si="61"/>
        <v>4820302.5125504313</v>
      </c>
      <c r="B3746" s="243" t="s">
        <v>1178</v>
      </c>
      <c r="C3746" s="243" t="s">
        <v>495</v>
      </c>
      <c r="D3746" s="243" t="s">
        <v>1179</v>
      </c>
      <c r="E3746" s="243" t="s">
        <v>270</v>
      </c>
      <c r="F3746" s="243" t="s">
        <v>268</v>
      </c>
      <c r="G3746" s="243">
        <v>504300</v>
      </c>
      <c r="H3746" s="243">
        <v>4793850</v>
      </c>
      <c r="I3746" s="184" t="e">
        <f>VLOOKUP(LEFT(C3746,6),#REF!,3,0)</f>
        <v>#REF!</v>
      </c>
    </row>
    <row r="3747" spans="1:9" ht="13.2" x14ac:dyDescent="0.25">
      <c r="A3747" s="176">
        <f t="shared" si="61"/>
        <v>4820302.5125504313</v>
      </c>
      <c r="B3747" s="243" t="s">
        <v>1178</v>
      </c>
      <c r="C3747" s="243" t="s">
        <v>497</v>
      </c>
      <c r="D3747" s="243" t="s">
        <v>1179</v>
      </c>
      <c r="E3747" s="243" t="s">
        <v>270</v>
      </c>
      <c r="F3747" s="243" t="s">
        <v>268</v>
      </c>
      <c r="G3747" s="243">
        <v>504300</v>
      </c>
      <c r="H3747" s="243">
        <v>4793850</v>
      </c>
      <c r="I3747" s="184" t="e">
        <f>VLOOKUP(LEFT(C3747,6),#REF!,3,0)</f>
        <v>#REF!</v>
      </c>
    </row>
    <row r="3748" spans="1:9" ht="13.2" x14ac:dyDescent="0.25">
      <c r="A3748" s="176">
        <f t="shared" si="61"/>
        <v>4820302.5125504313</v>
      </c>
      <c r="B3748" s="243" t="s">
        <v>1178</v>
      </c>
      <c r="C3748" s="243" t="s">
        <v>499</v>
      </c>
      <c r="D3748" s="243" t="s">
        <v>1179</v>
      </c>
      <c r="E3748" s="243" t="s">
        <v>270</v>
      </c>
      <c r="F3748" s="243" t="s">
        <v>268</v>
      </c>
      <c r="G3748" s="243">
        <v>504300</v>
      </c>
      <c r="H3748" s="243">
        <v>4793850</v>
      </c>
      <c r="I3748" s="184" t="e">
        <f>VLOOKUP(LEFT(C3748,6),#REF!,3,0)</f>
        <v>#REF!</v>
      </c>
    </row>
    <row r="3749" spans="1:9" ht="13.2" x14ac:dyDescent="0.25">
      <c r="A3749" s="176">
        <f t="shared" si="61"/>
        <v>4820302.5125504313</v>
      </c>
      <c r="B3749" s="243" t="s">
        <v>1178</v>
      </c>
      <c r="C3749" s="243" t="s">
        <v>598</v>
      </c>
      <c r="D3749" s="243" t="s">
        <v>1179</v>
      </c>
      <c r="E3749" s="243" t="s">
        <v>270</v>
      </c>
      <c r="F3749" s="243" t="s">
        <v>268</v>
      </c>
      <c r="G3749" s="243">
        <v>504300</v>
      </c>
      <c r="H3749" s="243">
        <v>4793850</v>
      </c>
      <c r="I3749" s="184" t="e">
        <f>VLOOKUP(LEFT(C3749,6),#REF!,3,0)</f>
        <v>#REF!</v>
      </c>
    </row>
    <row r="3750" spans="1:9" ht="13.2" x14ac:dyDescent="0.25">
      <c r="A3750" s="176">
        <f t="shared" si="61"/>
        <v>4772140.611811433</v>
      </c>
      <c r="B3750" s="243" t="s">
        <v>1190</v>
      </c>
      <c r="C3750" s="253" t="s">
        <v>263</v>
      </c>
      <c r="D3750" s="243" t="s">
        <v>1191</v>
      </c>
      <c r="E3750" s="243" t="s">
        <v>275</v>
      </c>
      <c r="F3750" s="243" t="s">
        <v>850</v>
      </c>
      <c r="G3750" s="243">
        <v>528100</v>
      </c>
      <c r="H3750" s="243">
        <v>4742830</v>
      </c>
      <c r="I3750" s="184" t="e">
        <f>VLOOKUP(LEFT(C3750,6),#REF!,3,0)</f>
        <v>#REF!</v>
      </c>
    </row>
    <row r="3751" spans="1:9" ht="13.2" x14ac:dyDescent="0.25">
      <c r="A3751" s="176">
        <f t="shared" si="61"/>
        <v>4772140.611811433</v>
      </c>
      <c r="B3751" s="243" t="s">
        <v>1190</v>
      </c>
      <c r="C3751" s="253" t="s">
        <v>246</v>
      </c>
      <c r="D3751" s="243" t="s">
        <v>1191</v>
      </c>
      <c r="E3751" s="243" t="s">
        <v>275</v>
      </c>
      <c r="F3751" s="243" t="s">
        <v>850</v>
      </c>
      <c r="G3751" s="243">
        <v>528100</v>
      </c>
      <c r="H3751" s="243">
        <v>4742830</v>
      </c>
      <c r="I3751" s="184" t="e">
        <f>VLOOKUP(LEFT(C3751,6),#REF!,3,0)</f>
        <v>#REF!</v>
      </c>
    </row>
    <row r="3752" spans="1:9" ht="13.2" x14ac:dyDescent="0.25">
      <c r="A3752" s="176">
        <f t="shared" si="61"/>
        <v>4772140.611811433</v>
      </c>
      <c r="B3752" s="243" t="s">
        <v>1190</v>
      </c>
      <c r="C3752" s="253" t="s">
        <v>271</v>
      </c>
      <c r="D3752" s="243" t="s">
        <v>1191</v>
      </c>
      <c r="E3752" s="243" t="s">
        <v>275</v>
      </c>
      <c r="F3752" s="243" t="s">
        <v>850</v>
      </c>
      <c r="G3752" s="243">
        <v>528100</v>
      </c>
      <c r="H3752" s="243">
        <v>4742830</v>
      </c>
      <c r="I3752" s="184" t="e">
        <f>VLOOKUP(LEFT(C3752,6),#REF!,3,0)</f>
        <v>#REF!</v>
      </c>
    </row>
    <row r="3753" spans="1:9" ht="13.2" x14ac:dyDescent="0.25">
      <c r="A3753" s="176">
        <f t="shared" si="61"/>
        <v>4772140.611811433</v>
      </c>
      <c r="B3753" s="243" t="s">
        <v>1190</v>
      </c>
      <c r="C3753" s="253" t="s">
        <v>286</v>
      </c>
      <c r="D3753" s="243" t="s">
        <v>1191</v>
      </c>
      <c r="E3753" s="243" t="s">
        <v>275</v>
      </c>
      <c r="F3753" s="243" t="s">
        <v>850</v>
      </c>
      <c r="G3753" s="243">
        <v>528100</v>
      </c>
      <c r="H3753" s="243">
        <v>4742830</v>
      </c>
      <c r="I3753" s="184" t="e">
        <f>VLOOKUP(LEFT(C3753,6),#REF!,3,0)</f>
        <v>#REF!</v>
      </c>
    </row>
    <row r="3754" spans="1:9" ht="13.2" x14ac:dyDescent="0.25">
      <c r="A3754" s="176">
        <f t="shared" si="61"/>
        <v>4772140.611811433</v>
      </c>
      <c r="B3754" s="243" t="s">
        <v>1190</v>
      </c>
      <c r="C3754" s="253" t="s">
        <v>243</v>
      </c>
      <c r="D3754" s="243" t="s">
        <v>1191</v>
      </c>
      <c r="E3754" s="243" t="s">
        <v>275</v>
      </c>
      <c r="F3754" s="243" t="s">
        <v>850</v>
      </c>
      <c r="G3754" s="243">
        <v>528100</v>
      </c>
      <c r="H3754" s="243">
        <v>4742830</v>
      </c>
      <c r="I3754" s="184" t="e">
        <f>VLOOKUP(LEFT(C3754,6),#REF!,3,0)</f>
        <v>#REF!</v>
      </c>
    </row>
    <row r="3755" spans="1:9" ht="13.2" x14ac:dyDescent="0.25">
      <c r="A3755" s="176">
        <f t="shared" si="61"/>
        <v>4772140.611811433</v>
      </c>
      <c r="B3755" s="243" t="s">
        <v>1190</v>
      </c>
      <c r="C3755" s="253" t="s">
        <v>259</v>
      </c>
      <c r="D3755" s="243" t="s">
        <v>1191</v>
      </c>
      <c r="E3755" s="243" t="s">
        <v>275</v>
      </c>
      <c r="F3755" s="243" t="s">
        <v>850</v>
      </c>
      <c r="G3755" s="243">
        <v>528100</v>
      </c>
      <c r="H3755" s="243">
        <v>4742830</v>
      </c>
      <c r="I3755" s="184" t="e">
        <f>VLOOKUP(LEFT(C3755,6),#REF!,3,0)</f>
        <v>#REF!</v>
      </c>
    </row>
    <row r="3756" spans="1:9" ht="13.2" x14ac:dyDescent="0.25">
      <c r="A3756" s="176">
        <f t="shared" si="61"/>
        <v>4772140.611811433</v>
      </c>
      <c r="B3756" s="243" t="s">
        <v>1190</v>
      </c>
      <c r="C3756" s="253" t="s">
        <v>251</v>
      </c>
      <c r="D3756" s="243" t="s">
        <v>1191</v>
      </c>
      <c r="E3756" s="243" t="s">
        <v>275</v>
      </c>
      <c r="F3756" s="243" t="s">
        <v>850</v>
      </c>
      <c r="G3756" s="243">
        <v>528100</v>
      </c>
      <c r="H3756" s="243">
        <v>4742830</v>
      </c>
      <c r="I3756" s="184" t="e">
        <f>VLOOKUP(LEFT(C3756,6),#REF!,3,0)</f>
        <v>#REF!</v>
      </c>
    </row>
    <row r="3757" spans="1:9" ht="13.2" x14ac:dyDescent="0.25">
      <c r="A3757" s="176">
        <f t="shared" si="61"/>
        <v>4772140.611811433</v>
      </c>
      <c r="B3757" s="243" t="s">
        <v>1190</v>
      </c>
      <c r="C3757" s="253" t="s">
        <v>244</v>
      </c>
      <c r="D3757" s="243" t="s">
        <v>1191</v>
      </c>
      <c r="E3757" s="243" t="s">
        <v>275</v>
      </c>
      <c r="F3757" s="243" t="s">
        <v>850</v>
      </c>
      <c r="G3757" s="243">
        <v>528100</v>
      </c>
      <c r="H3757" s="243">
        <v>4742830</v>
      </c>
      <c r="I3757" s="184" t="e">
        <f>VLOOKUP(LEFT(C3757,6),#REF!,3,0)</f>
        <v>#REF!</v>
      </c>
    </row>
    <row r="3758" spans="1:9" ht="13.2" x14ac:dyDescent="0.25">
      <c r="A3758" s="176">
        <f t="shared" si="61"/>
        <v>4772140.611811433</v>
      </c>
      <c r="B3758" s="243" t="s">
        <v>1190</v>
      </c>
      <c r="C3758" s="253" t="s">
        <v>248</v>
      </c>
      <c r="D3758" s="243" t="s">
        <v>1191</v>
      </c>
      <c r="E3758" s="243" t="s">
        <v>275</v>
      </c>
      <c r="F3758" s="243" t="s">
        <v>850</v>
      </c>
      <c r="G3758" s="243">
        <v>528100</v>
      </c>
      <c r="H3758" s="243">
        <v>4742830</v>
      </c>
      <c r="I3758" s="184" t="e">
        <f>VLOOKUP(LEFT(C3758,6),#REF!,3,0)</f>
        <v>#REF!</v>
      </c>
    </row>
    <row r="3759" spans="1:9" ht="13.2" x14ac:dyDescent="0.25">
      <c r="A3759" s="176">
        <f t="shared" si="61"/>
        <v>4772140.611811433</v>
      </c>
      <c r="B3759" s="243" t="s">
        <v>1190</v>
      </c>
      <c r="C3759" s="253" t="s">
        <v>245</v>
      </c>
      <c r="D3759" s="243" t="s">
        <v>1191</v>
      </c>
      <c r="E3759" s="243" t="s">
        <v>275</v>
      </c>
      <c r="F3759" s="243" t="s">
        <v>850</v>
      </c>
      <c r="G3759" s="243">
        <v>528100</v>
      </c>
      <c r="H3759" s="243">
        <v>4742830</v>
      </c>
      <c r="I3759" s="184" t="e">
        <f>VLOOKUP(LEFT(C3759,6),#REF!,3,0)</f>
        <v>#REF!</v>
      </c>
    </row>
    <row r="3760" spans="1:9" ht="13.2" x14ac:dyDescent="0.25">
      <c r="A3760" s="176">
        <f t="shared" si="61"/>
        <v>4772140.611811433</v>
      </c>
      <c r="B3760" s="243" t="s">
        <v>1190</v>
      </c>
      <c r="C3760" s="253" t="s">
        <v>287</v>
      </c>
      <c r="D3760" s="243" t="s">
        <v>1191</v>
      </c>
      <c r="E3760" s="243" t="s">
        <v>275</v>
      </c>
      <c r="F3760" s="243" t="s">
        <v>850</v>
      </c>
      <c r="G3760" s="243">
        <v>528100</v>
      </c>
      <c r="H3760" s="243">
        <v>4742830</v>
      </c>
      <c r="I3760" s="184" t="e">
        <f>VLOOKUP(LEFT(C3760,6),#REF!,3,0)</f>
        <v>#REF!</v>
      </c>
    </row>
    <row r="3761" spans="1:9" ht="13.2" x14ac:dyDescent="0.25">
      <c r="A3761" s="176">
        <f t="shared" si="61"/>
        <v>4772140.611811433</v>
      </c>
      <c r="B3761" s="243" t="s">
        <v>1190</v>
      </c>
      <c r="C3761" s="253" t="s">
        <v>288</v>
      </c>
      <c r="D3761" s="243" t="s">
        <v>1191</v>
      </c>
      <c r="E3761" s="243" t="s">
        <v>275</v>
      </c>
      <c r="F3761" s="243" t="s">
        <v>850</v>
      </c>
      <c r="G3761" s="243">
        <v>528100</v>
      </c>
      <c r="H3761" s="243">
        <v>4742830</v>
      </c>
      <c r="I3761" s="184" t="e">
        <f>VLOOKUP(LEFT(C3761,6),#REF!,3,0)</f>
        <v>#REF!</v>
      </c>
    </row>
    <row r="3762" spans="1:9" ht="13.2" x14ac:dyDescent="0.25">
      <c r="A3762" s="176">
        <f t="shared" si="61"/>
        <v>4772140.611811433</v>
      </c>
      <c r="B3762" s="243" t="s">
        <v>1190</v>
      </c>
      <c r="C3762" s="253" t="s">
        <v>289</v>
      </c>
      <c r="D3762" s="243" t="s">
        <v>1191</v>
      </c>
      <c r="E3762" s="243" t="s">
        <v>275</v>
      </c>
      <c r="F3762" s="243" t="s">
        <v>850</v>
      </c>
      <c r="G3762" s="243">
        <v>528100</v>
      </c>
      <c r="H3762" s="243">
        <v>4742830</v>
      </c>
      <c r="I3762" s="184" t="e">
        <f>VLOOKUP(LEFT(C3762,6),#REF!,3,0)</f>
        <v>#REF!</v>
      </c>
    </row>
    <row r="3763" spans="1:9" ht="13.2" x14ac:dyDescent="0.25">
      <c r="A3763" s="176">
        <f t="shared" si="61"/>
        <v>4772140.611811433</v>
      </c>
      <c r="B3763" s="243" t="s">
        <v>1190</v>
      </c>
      <c r="C3763" s="253" t="s">
        <v>339</v>
      </c>
      <c r="D3763" s="243" t="s">
        <v>1191</v>
      </c>
      <c r="E3763" s="243" t="s">
        <v>275</v>
      </c>
      <c r="F3763" s="243" t="s">
        <v>850</v>
      </c>
      <c r="G3763" s="243">
        <v>528100</v>
      </c>
      <c r="H3763" s="243">
        <v>4742830</v>
      </c>
      <c r="I3763" s="184" t="e">
        <f>VLOOKUP(LEFT(C3763,6),#REF!,3,0)</f>
        <v>#REF!</v>
      </c>
    </row>
    <row r="3764" spans="1:9" ht="13.2" x14ac:dyDescent="0.25">
      <c r="A3764" s="176">
        <f t="shared" si="61"/>
        <v>4772140.611811433</v>
      </c>
      <c r="B3764" s="243" t="s">
        <v>1190</v>
      </c>
      <c r="C3764" s="260" t="s">
        <v>252</v>
      </c>
      <c r="D3764" s="243" t="s">
        <v>1191</v>
      </c>
      <c r="E3764" s="243" t="s">
        <v>275</v>
      </c>
      <c r="F3764" s="243" t="s">
        <v>850</v>
      </c>
      <c r="G3764" s="243">
        <v>528100</v>
      </c>
      <c r="H3764" s="243">
        <v>4742830</v>
      </c>
      <c r="I3764" s="184" t="e">
        <f>VLOOKUP(LEFT(C3764,6),#REF!,3,0)</f>
        <v>#REF!</v>
      </c>
    </row>
    <row r="3765" spans="1:9" ht="13.2" x14ac:dyDescent="0.25">
      <c r="A3765" s="176">
        <f t="shared" si="61"/>
        <v>4772140.611811433</v>
      </c>
      <c r="B3765" s="243" t="s">
        <v>1190</v>
      </c>
      <c r="C3765" s="260" t="s">
        <v>265</v>
      </c>
      <c r="D3765" s="243" t="s">
        <v>1191</v>
      </c>
      <c r="E3765" s="243" t="s">
        <v>275</v>
      </c>
      <c r="F3765" s="243" t="s">
        <v>850</v>
      </c>
      <c r="G3765" s="243">
        <v>528100</v>
      </c>
      <c r="H3765" s="243">
        <v>4742830</v>
      </c>
      <c r="I3765" s="184" t="e">
        <f>VLOOKUP(LEFT(C3765,6),#REF!,3,0)</f>
        <v>#REF!</v>
      </c>
    </row>
    <row r="3766" spans="1:9" ht="13.2" x14ac:dyDescent="0.25">
      <c r="A3766" s="176">
        <f t="shared" si="61"/>
        <v>4772140.611811433</v>
      </c>
      <c r="B3766" s="243" t="s">
        <v>1190</v>
      </c>
      <c r="C3766" s="261" t="s">
        <v>772</v>
      </c>
      <c r="D3766" s="243" t="s">
        <v>1191</v>
      </c>
      <c r="E3766" s="243" t="s">
        <v>275</v>
      </c>
      <c r="F3766" s="243" t="s">
        <v>850</v>
      </c>
      <c r="G3766" s="243">
        <v>528100</v>
      </c>
      <c r="H3766" s="243">
        <v>4742830</v>
      </c>
      <c r="I3766" s="184" t="e">
        <f>VLOOKUP(LEFT(C3766,6),#REF!,3,0)</f>
        <v>#REF!</v>
      </c>
    </row>
    <row r="3767" spans="1:9" ht="13.2" x14ac:dyDescent="0.25">
      <c r="A3767" s="176">
        <f t="shared" si="61"/>
        <v>4772140.611811433</v>
      </c>
      <c r="B3767" s="243" t="s">
        <v>1190</v>
      </c>
      <c r="C3767" s="262" t="s">
        <v>241</v>
      </c>
      <c r="D3767" s="243" t="s">
        <v>1191</v>
      </c>
      <c r="E3767" s="243" t="s">
        <v>275</v>
      </c>
      <c r="F3767" s="243" t="s">
        <v>850</v>
      </c>
      <c r="G3767" s="243">
        <v>528100</v>
      </c>
      <c r="H3767" s="243">
        <v>4742830</v>
      </c>
      <c r="I3767" s="184" t="e">
        <f>VLOOKUP(LEFT(C3767,6),#REF!,3,0)</f>
        <v>#REF!</v>
      </c>
    </row>
    <row r="3768" spans="1:9" ht="13.2" x14ac:dyDescent="0.25">
      <c r="A3768" s="176">
        <f t="shared" si="61"/>
        <v>4772140.611811433</v>
      </c>
      <c r="B3768" s="243" t="s">
        <v>1190</v>
      </c>
      <c r="C3768" s="262" t="s">
        <v>242</v>
      </c>
      <c r="D3768" s="243" t="s">
        <v>1191</v>
      </c>
      <c r="E3768" s="243" t="s">
        <v>275</v>
      </c>
      <c r="F3768" s="243" t="s">
        <v>850</v>
      </c>
      <c r="G3768" s="243">
        <v>528100</v>
      </c>
      <c r="H3768" s="243">
        <v>4742830</v>
      </c>
      <c r="I3768" s="184" t="e">
        <f>VLOOKUP(LEFT(C3768,6),#REF!,3,0)</f>
        <v>#REF!</v>
      </c>
    </row>
    <row r="3769" spans="1:9" ht="13.2" x14ac:dyDescent="0.25">
      <c r="A3769" s="176">
        <f t="shared" si="61"/>
        <v>4772140.611811433</v>
      </c>
      <c r="B3769" s="243" t="s">
        <v>1190</v>
      </c>
      <c r="C3769" s="262" t="s">
        <v>247</v>
      </c>
      <c r="D3769" s="243" t="s">
        <v>1191</v>
      </c>
      <c r="E3769" s="243" t="s">
        <v>275</v>
      </c>
      <c r="F3769" s="243" t="s">
        <v>850</v>
      </c>
      <c r="G3769" s="243">
        <v>528100</v>
      </c>
      <c r="H3769" s="243">
        <v>4742830</v>
      </c>
      <c r="I3769" s="184" t="e">
        <f>VLOOKUP(LEFT(C3769,6),#REF!,3,0)</f>
        <v>#REF!</v>
      </c>
    </row>
    <row r="3770" spans="1:9" ht="13.2" x14ac:dyDescent="0.25">
      <c r="A3770" s="176">
        <f t="shared" si="61"/>
        <v>4772140.611811433</v>
      </c>
      <c r="B3770" s="243" t="s">
        <v>1190</v>
      </c>
      <c r="C3770" s="262" t="s">
        <v>249</v>
      </c>
      <c r="D3770" s="243" t="s">
        <v>1191</v>
      </c>
      <c r="E3770" s="243" t="s">
        <v>275</v>
      </c>
      <c r="F3770" s="243" t="s">
        <v>850</v>
      </c>
      <c r="G3770" s="243">
        <v>528100</v>
      </c>
      <c r="H3770" s="243">
        <v>4742830</v>
      </c>
      <c r="I3770" s="184" t="e">
        <f>VLOOKUP(LEFT(C3770,6),#REF!,3,0)</f>
        <v>#REF!</v>
      </c>
    </row>
    <row r="3771" spans="1:9" ht="13.2" x14ac:dyDescent="0.25">
      <c r="A3771" s="176">
        <f t="shared" si="61"/>
        <v>4772140.611811433</v>
      </c>
      <c r="B3771" s="243" t="s">
        <v>1190</v>
      </c>
      <c r="C3771" s="262" t="s">
        <v>250</v>
      </c>
      <c r="D3771" s="243" t="s">
        <v>1191</v>
      </c>
      <c r="E3771" s="243" t="s">
        <v>275</v>
      </c>
      <c r="F3771" s="243" t="s">
        <v>850</v>
      </c>
      <c r="G3771" s="243">
        <v>528100</v>
      </c>
      <c r="H3771" s="243">
        <v>4742830</v>
      </c>
      <c r="I3771" s="184" t="e">
        <f>VLOOKUP(LEFT(C3771,6),#REF!,3,0)</f>
        <v>#REF!</v>
      </c>
    </row>
    <row r="3772" spans="1:9" ht="13.2" x14ac:dyDescent="0.25">
      <c r="A3772" s="176">
        <f t="shared" si="61"/>
        <v>4772140.611811433</v>
      </c>
      <c r="B3772" s="243" t="s">
        <v>1190</v>
      </c>
      <c r="C3772" s="262" t="s">
        <v>253</v>
      </c>
      <c r="D3772" s="243" t="s">
        <v>1191</v>
      </c>
      <c r="E3772" s="243" t="s">
        <v>275</v>
      </c>
      <c r="F3772" s="243" t="s">
        <v>850</v>
      </c>
      <c r="G3772" s="243">
        <v>528100</v>
      </c>
      <c r="H3772" s="243">
        <v>4742830</v>
      </c>
      <c r="I3772" s="184" t="e">
        <f>VLOOKUP(LEFT(C3772,6),#REF!,3,0)</f>
        <v>#REF!</v>
      </c>
    </row>
    <row r="3773" spans="1:9" ht="13.2" x14ac:dyDescent="0.25">
      <c r="A3773" s="176">
        <f t="shared" si="61"/>
        <v>4772140.611811433</v>
      </c>
      <c r="B3773" s="243" t="s">
        <v>1190</v>
      </c>
      <c r="C3773" s="262" t="s">
        <v>254</v>
      </c>
      <c r="D3773" s="243" t="s">
        <v>1191</v>
      </c>
      <c r="E3773" s="243" t="s">
        <v>275</v>
      </c>
      <c r="F3773" s="243" t="s">
        <v>850</v>
      </c>
      <c r="G3773" s="243">
        <v>528100</v>
      </c>
      <c r="H3773" s="243">
        <v>4742830</v>
      </c>
      <c r="I3773" s="184" t="e">
        <f>VLOOKUP(LEFT(C3773,6),#REF!,3,0)</f>
        <v>#REF!</v>
      </c>
    </row>
    <row r="3774" spans="1:9" ht="13.2" x14ac:dyDescent="0.25">
      <c r="A3774" s="176">
        <f t="shared" si="61"/>
        <v>4772140.611811433</v>
      </c>
      <c r="B3774" s="243" t="s">
        <v>1190</v>
      </c>
      <c r="C3774" s="262" t="s">
        <v>255</v>
      </c>
      <c r="D3774" s="243" t="s">
        <v>1191</v>
      </c>
      <c r="E3774" s="243" t="s">
        <v>275</v>
      </c>
      <c r="F3774" s="243" t="s">
        <v>850</v>
      </c>
      <c r="G3774" s="243">
        <v>528100</v>
      </c>
      <c r="H3774" s="243">
        <v>4742830</v>
      </c>
      <c r="I3774" s="184" t="e">
        <f>VLOOKUP(LEFT(C3774,6),#REF!,3,0)</f>
        <v>#REF!</v>
      </c>
    </row>
    <row r="3775" spans="1:9" ht="13.2" x14ac:dyDescent="0.25">
      <c r="A3775" s="176">
        <f t="shared" si="61"/>
        <v>4772140.611811433</v>
      </c>
      <c r="B3775" s="243" t="s">
        <v>1190</v>
      </c>
      <c r="C3775" s="262" t="s">
        <v>256</v>
      </c>
      <c r="D3775" s="243" t="s">
        <v>1191</v>
      </c>
      <c r="E3775" s="243" t="s">
        <v>275</v>
      </c>
      <c r="F3775" s="243" t="s">
        <v>850</v>
      </c>
      <c r="G3775" s="243">
        <v>528100</v>
      </c>
      <c r="H3775" s="243">
        <v>4742830</v>
      </c>
      <c r="I3775" s="184" t="e">
        <f>VLOOKUP(LEFT(C3775,6),#REF!,3,0)</f>
        <v>#REF!</v>
      </c>
    </row>
    <row r="3776" spans="1:9" ht="13.2" x14ac:dyDescent="0.25">
      <c r="A3776" s="176">
        <f t="shared" ref="A3776:A3839" si="62">SQRT((G3776-G$2)^2+(H3776-H$2)^2)</f>
        <v>4772140.611811433</v>
      </c>
      <c r="B3776" s="243" t="s">
        <v>1190</v>
      </c>
      <c r="C3776" s="262" t="s">
        <v>257</v>
      </c>
      <c r="D3776" s="243" t="s">
        <v>1191</v>
      </c>
      <c r="E3776" s="243" t="s">
        <v>275</v>
      </c>
      <c r="F3776" s="243" t="s">
        <v>850</v>
      </c>
      <c r="G3776" s="243">
        <v>528100</v>
      </c>
      <c r="H3776" s="243">
        <v>4742830</v>
      </c>
      <c r="I3776" s="184" t="e">
        <f>VLOOKUP(LEFT(C3776,6),#REF!,3,0)</f>
        <v>#REF!</v>
      </c>
    </row>
    <row r="3777" spans="1:9" ht="13.2" x14ac:dyDescent="0.25">
      <c r="A3777" s="176">
        <f t="shared" si="62"/>
        <v>4772140.611811433</v>
      </c>
      <c r="B3777" s="243" t="s">
        <v>1190</v>
      </c>
      <c r="C3777" s="262" t="s">
        <v>258</v>
      </c>
      <c r="D3777" s="243" t="s">
        <v>1191</v>
      </c>
      <c r="E3777" s="243" t="s">
        <v>275</v>
      </c>
      <c r="F3777" s="243" t="s">
        <v>850</v>
      </c>
      <c r="G3777" s="243">
        <v>528100</v>
      </c>
      <c r="H3777" s="243">
        <v>4742830</v>
      </c>
      <c r="I3777" s="184" t="e">
        <f>VLOOKUP(LEFT(C3777,6),#REF!,3,0)</f>
        <v>#REF!</v>
      </c>
    </row>
    <row r="3778" spans="1:9" ht="13.2" x14ac:dyDescent="0.25">
      <c r="A3778" s="176">
        <f t="shared" si="62"/>
        <v>4772140.611811433</v>
      </c>
      <c r="B3778" s="243" t="s">
        <v>1190</v>
      </c>
      <c r="C3778" s="262" t="s">
        <v>261</v>
      </c>
      <c r="D3778" s="243" t="s">
        <v>1191</v>
      </c>
      <c r="E3778" s="243" t="s">
        <v>275</v>
      </c>
      <c r="F3778" s="243" t="s">
        <v>850</v>
      </c>
      <c r="G3778" s="243">
        <v>528100</v>
      </c>
      <c r="H3778" s="243">
        <v>4742830</v>
      </c>
      <c r="I3778" s="184" t="e">
        <f>VLOOKUP(LEFT(C3778,6),#REF!,3,0)</f>
        <v>#REF!</v>
      </c>
    </row>
    <row r="3779" spans="1:9" ht="13.2" x14ac:dyDescent="0.25">
      <c r="A3779" s="176">
        <f t="shared" si="62"/>
        <v>4772140.611811433</v>
      </c>
      <c r="B3779" s="243" t="s">
        <v>1190</v>
      </c>
      <c r="C3779" s="262" t="s">
        <v>262</v>
      </c>
      <c r="D3779" s="243" t="s">
        <v>1191</v>
      </c>
      <c r="E3779" s="243" t="s">
        <v>275</v>
      </c>
      <c r="F3779" s="243" t="s">
        <v>850</v>
      </c>
      <c r="G3779" s="243">
        <v>528100</v>
      </c>
      <c r="H3779" s="243">
        <v>4742830</v>
      </c>
      <c r="I3779" s="184" t="e">
        <f>VLOOKUP(LEFT(C3779,6),#REF!,3,0)</f>
        <v>#REF!</v>
      </c>
    </row>
    <row r="3780" spans="1:9" ht="13.2" x14ac:dyDescent="0.25">
      <c r="A3780" s="176">
        <f t="shared" si="62"/>
        <v>4772140.611811433</v>
      </c>
      <c r="B3780" s="243" t="s">
        <v>1190</v>
      </c>
      <c r="C3780" s="262" t="s">
        <v>264</v>
      </c>
      <c r="D3780" s="243" t="s">
        <v>1191</v>
      </c>
      <c r="E3780" s="243" t="s">
        <v>275</v>
      </c>
      <c r="F3780" s="243" t="s">
        <v>850</v>
      </c>
      <c r="G3780" s="243">
        <v>528100</v>
      </c>
      <c r="H3780" s="243">
        <v>4742830</v>
      </c>
      <c r="I3780" s="184" t="e">
        <f>VLOOKUP(LEFT(C3780,6),#REF!,3,0)</f>
        <v>#REF!</v>
      </c>
    </row>
    <row r="3781" spans="1:9" ht="13.2" x14ac:dyDescent="0.25">
      <c r="A3781" s="176">
        <f t="shared" si="62"/>
        <v>4772140.611811433</v>
      </c>
      <c r="B3781" s="243" t="s">
        <v>1190</v>
      </c>
      <c r="C3781" s="262" t="s">
        <v>260</v>
      </c>
      <c r="D3781" s="243" t="s">
        <v>1191</v>
      </c>
      <c r="E3781" s="243" t="s">
        <v>275</v>
      </c>
      <c r="F3781" s="243" t="s">
        <v>850</v>
      </c>
      <c r="G3781" s="243">
        <v>528100</v>
      </c>
      <c r="H3781" s="243">
        <v>4742830</v>
      </c>
      <c r="I3781" s="184" t="e">
        <f>VLOOKUP(LEFT(C3781,6),#REF!,3,0)</f>
        <v>#REF!</v>
      </c>
    </row>
    <row r="3782" spans="1:9" ht="13.2" x14ac:dyDescent="0.25">
      <c r="A3782" s="176">
        <f t="shared" si="62"/>
        <v>4772140.611811433</v>
      </c>
      <c r="B3782" s="243" t="s">
        <v>1190</v>
      </c>
      <c r="C3782" s="262" t="s">
        <v>229</v>
      </c>
      <c r="D3782" s="243" t="s">
        <v>1191</v>
      </c>
      <c r="E3782" s="243" t="s">
        <v>275</v>
      </c>
      <c r="F3782" s="243" t="s">
        <v>850</v>
      </c>
      <c r="G3782" s="243">
        <v>528100</v>
      </c>
      <c r="H3782" s="243">
        <v>4742830</v>
      </c>
      <c r="I3782" s="184" t="e">
        <f>VLOOKUP(LEFT(C3782,6),#REF!,3,0)</f>
        <v>#REF!</v>
      </c>
    </row>
    <row r="3783" spans="1:9" ht="13.2" x14ac:dyDescent="0.25">
      <c r="A3783" s="176">
        <f t="shared" si="62"/>
        <v>4772140.611811433</v>
      </c>
      <c r="B3783" s="243" t="s">
        <v>1190</v>
      </c>
      <c r="C3783" s="247" t="s">
        <v>1156</v>
      </c>
      <c r="D3783" s="243" t="s">
        <v>1191</v>
      </c>
      <c r="E3783" s="243" t="s">
        <v>275</v>
      </c>
      <c r="F3783" s="243" t="s">
        <v>850</v>
      </c>
      <c r="G3783" s="243">
        <v>528100</v>
      </c>
      <c r="H3783" s="243">
        <v>4742830</v>
      </c>
      <c r="I3783" s="184" t="e">
        <f>VLOOKUP(LEFT(C3783,6),#REF!,3,0)</f>
        <v>#REF!</v>
      </c>
    </row>
    <row r="3784" spans="1:9" ht="13.2" x14ac:dyDescent="0.25">
      <c r="A3784" s="176">
        <f t="shared" si="62"/>
        <v>4772140.611811433</v>
      </c>
      <c r="B3784" s="243" t="s">
        <v>1190</v>
      </c>
      <c r="C3784" s="247" t="s">
        <v>1157</v>
      </c>
      <c r="D3784" s="243" t="s">
        <v>1191</v>
      </c>
      <c r="E3784" s="243" t="s">
        <v>275</v>
      </c>
      <c r="F3784" s="243" t="s">
        <v>850</v>
      </c>
      <c r="G3784" s="243">
        <v>528100</v>
      </c>
      <c r="H3784" s="243">
        <v>4742830</v>
      </c>
      <c r="I3784" s="184" t="e">
        <f>VLOOKUP(LEFT(C3784,6),#REF!,3,0)</f>
        <v>#REF!</v>
      </c>
    </row>
    <row r="3785" spans="1:9" ht="13.2" x14ac:dyDescent="0.25">
      <c r="A3785" s="176">
        <f t="shared" si="62"/>
        <v>4772140.611811433</v>
      </c>
      <c r="B3785" s="243" t="s">
        <v>1190</v>
      </c>
      <c r="C3785" s="247" t="s">
        <v>1158</v>
      </c>
      <c r="D3785" s="243" t="s">
        <v>1191</v>
      </c>
      <c r="E3785" s="243" t="s">
        <v>275</v>
      </c>
      <c r="F3785" s="243" t="s">
        <v>850</v>
      </c>
      <c r="G3785" s="243">
        <v>528100</v>
      </c>
      <c r="H3785" s="243">
        <v>4742830</v>
      </c>
      <c r="I3785" s="184" t="e">
        <f>VLOOKUP(LEFT(C3785,6),#REF!,3,0)</f>
        <v>#REF!</v>
      </c>
    </row>
    <row r="3786" spans="1:9" ht="13.2" x14ac:dyDescent="0.25">
      <c r="A3786" s="176">
        <f t="shared" si="62"/>
        <v>4772140.611811433</v>
      </c>
      <c r="B3786" s="243" t="s">
        <v>1190</v>
      </c>
      <c r="C3786" s="247" t="s">
        <v>1159</v>
      </c>
      <c r="D3786" s="243" t="s">
        <v>1191</v>
      </c>
      <c r="E3786" s="243" t="s">
        <v>275</v>
      </c>
      <c r="F3786" s="243" t="s">
        <v>850</v>
      </c>
      <c r="G3786" s="243">
        <v>528100</v>
      </c>
      <c r="H3786" s="243">
        <v>4742830</v>
      </c>
      <c r="I3786" s="184" t="e">
        <f>VLOOKUP(LEFT(C3786,6),#REF!,3,0)</f>
        <v>#REF!</v>
      </c>
    </row>
    <row r="3787" spans="1:9" ht="13.2" x14ac:dyDescent="0.25">
      <c r="A3787" s="176">
        <f t="shared" si="62"/>
        <v>4772140.611811433</v>
      </c>
      <c r="B3787" s="243" t="s">
        <v>1190</v>
      </c>
      <c r="C3787" s="247" t="s">
        <v>1160</v>
      </c>
      <c r="D3787" s="243" t="s">
        <v>1191</v>
      </c>
      <c r="E3787" s="243" t="s">
        <v>275</v>
      </c>
      <c r="F3787" s="243" t="s">
        <v>850</v>
      </c>
      <c r="G3787" s="243">
        <v>528100</v>
      </c>
      <c r="H3787" s="243">
        <v>4742830</v>
      </c>
      <c r="I3787" s="184" t="e">
        <f>VLOOKUP(LEFT(C3787,6),#REF!,3,0)</f>
        <v>#REF!</v>
      </c>
    </row>
    <row r="3788" spans="1:9" ht="13.2" x14ac:dyDescent="0.25">
      <c r="A3788" s="176">
        <f t="shared" si="62"/>
        <v>4772140.611811433</v>
      </c>
      <c r="B3788" s="243" t="s">
        <v>1190</v>
      </c>
      <c r="C3788" s="247" t="s">
        <v>1161</v>
      </c>
      <c r="D3788" s="243" t="s">
        <v>1191</v>
      </c>
      <c r="E3788" s="243" t="s">
        <v>275</v>
      </c>
      <c r="F3788" s="243" t="s">
        <v>850</v>
      </c>
      <c r="G3788" s="243">
        <v>528100</v>
      </c>
      <c r="H3788" s="243">
        <v>4742830</v>
      </c>
      <c r="I3788" s="184" t="e">
        <f>VLOOKUP(LEFT(C3788,6),#REF!,3,0)</f>
        <v>#REF!</v>
      </c>
    </row>
    <row r="3789" spans="1:9" ht="13.2" x14ac:dyDescent="0.25">
      <c r="A3789" s="176">
        <f t="shared" si="62"/>
        <v>4772140.611811433</v>
      </c>
      <c r="B3789" s="243" t="s">
        <v>1190</v>
      </c>
      <c r="C3789" s="247" t="s">
        <v>1162</v>
      </c>
      <c r="D3789" s="243" t="s">
        <v>1191</v>
      </c>
      <c r="E3789" s="243" t="s">
        <v>275</v>
      </c>
      <c r="F3789" s="243" t="s">
        <v>850</v>
      </c>
      <c r="G3789" s="243">
        <v>528100</v>
      </c>
      <c r="H3789" s="243">
        <v>4742830</v>
      </c>
      <c r="I3789" s="184" t="e">
        <f>VLOOKUP(LEFT(C3789,6),#REF!,3,0)</f>
        <v>#REF!</v>
      </c>
    </row>
    <row r="3790" spans="1:9" ht="13.2" x14ac:dyDescent="0.25">
      <c r="A3790" s="176">
        <f t="shared" si="62"/>
        <v>4772140.611811433</v>
      </c>
      <c r="B3790" s="243" t="s">
        <v>1190</v>
      </c>
      <c r="C3790" s="247" t="s">
        <v>1163</v>
      </c>
      <c r="D3790" s="243" t="s">
        <v>1191</v>
      </c>
      <c r="E3790" s="243" t="s">
        <v>275</v>
      </c>
      <c r="F3790" s="243" t="s">
        <v>850</v>
      </c>
      <c r="G3790" s="243">
        <v>528100</v>
      </c>
      <c r="H3790" s="243">
        <v>4742830</v>
      </c>
      <c r="I3790" s="184" t="e">
        <f>VLOOKUP(LEFT(C3790,6),#REF!,3,0)</f>
        <v>#REF!</v>
      </c>
    </row>
    <row r="3791" spans="1:9" ht="13.2" x14ac:dyDescent="0.25">
      <c r="A3791" s="176">
        <f t="shared" si="62"/>
        <v>4772140.611811433</v>
      </c>
      <c r="B3791" s="243" t="s">
        <v>1190</v>
      </c>
      <c r="C3791" s="247" t="s">
        <v>1164</v>
      </c>
      <c r="D3791" s="243" t="s">
        <v>1191</v>
      </c>
      <c r="E3791" s="243" t="s">
        <v>275</v>
      </c>
      <c r="F3791" s="243" t="s">
        <v>850</v>
      </c>
      <c r="G3791" s="243">
        <v>528100</v>
      </c>
      <c r="H3791" s="243">
        <v>4742830</v>
      </c>
      <c r="I3791" s="184" t="e">
        <f>VLOOKUP(LEFT(C3791,6),#REF!,3,0)</f>
        <v>#REF!</v>
      </c>
    </row>
    <row r="3792" spans="1:9" ht="13.2" x14ac:dyDescent="0.25">
      <c r="A3792" s="176">
        <f t="shared" si="62"/>
        <v>4772140.611811433</v>
      </c>
      <c r="B3792" s="243" t="s">
        <v>1190</v>
      </c>
      <c r="C3792" s="248" t="s">
        <v>1165</v>
      </c>
      <c r="D3792" s="243" t="s">
        <v>1191</v>
      </c>
      <c r="E3792" s="243" t="s">
        <v>275</v>
      </c>
      <c r="F3792" s="243" t="s">
        <v>850</v>
      </c>
      <c r="G3792" s="243">
        <v>528100</v>
      </c>
      <c r="H3792" s="243">
        <v>4742830</v>
      </c>
      <c r="I3792" s="184" t="e">
        <f>VLOOKUP(LEFT(C3792,6),#REF!,3,0)</f>
        <v>#REF!</v>
      </c>
    </row>
    <row r="3793" spans="1:9" ht="13.2" x14ac:dyDescent="0.25">
      <c r="A3793" s="176">
        <f t="shared" si="62"/>
        <v>4772140.611811433</v>
      </c>
      <c r="B3793" s="243" t="s">
        <v>1190</v>
      </c>
      <c r="C3793" s="243" t="s">
        <v>586</v>
      </c>
      <c r="D3793" s="243" t="s">
        <v>1191</v>
      </c>
      <c r="E3793" s="243" t="s">
        <v>275</v>
      </c>
      <c r="F3793" s="243" t="s">
        <v>850</v>
      </c>
      <c r="G3793" s="243">
        <v>528100</v>
      </c>
      <c r="H3793" s="243">
        <v>4742830</v>
      </c>
      <c r="I3793" s="184" t="e">
        <f>VLOOKUP(LEFT(C3793,6),#REF!,3,0)</f>
        <v>#REF!</v>
      </c>
    </row>
    <row r="3794" spans="1:9" ht="13.2" x14ac:dyDescent="0.25">
      <c r="A3794" s="176">
        <f t="shared" si="62"/>
        <v>4772140.611811433</v>
      </c>
      <c r="B3794" s="243" t="s">
        <v>1190</v>
      </c>
      <c r="C3794" s="243" t="s">
        <v>495</v>
      </c>
      <c r="D3794" s="243" t="s">
        <v>1191</v>
      </c>
      <c r="E3794" s="243" t="s">
        <v>275</v>
      </c>
      <c r="F3794" s="243" t="s">
        <v>850</v>
      </c>
      <c r="G3794" s="243">
        <v>528100</v>
      </c>
      <c r="H3794" s="243">
        <v>4742830</v>
      </c>
      <c r="I3794" s="184" t="e">
        <f>VLOOKUP(LEFT(C3794,6),#REF!,3,0)</f>
        <v>#REF!</v>
      </c>
    </row>
    <row r="3795" spans="1:9" ht="13.2" x14ac:dyDescent="0.25">
      <c r="A3795" s="176">
        <f t="shared" si="62"/>
        <v>4772140.611811433</v>
      </c>
      <c r="B3795" s="243" t="s">
        <v>1190</v>
      </c>
      <c r="C3795" s="243" t="s">
        <v>497</v>
      </c>
      <c r="D3795" s="243" t="s">
        <v>1191</v>
      </c>
      <c r="E3795" s="243" t="s">
        <v>275</v>
      </c>
      <c r="F3795" s="243" t="s">
        <v>850</v>
      </c>
      <c r="G3795" s="243">
        <v>528100</v>
      </c>
      <c r="H3795" s="243">
        <v>4742830</v>
      </c>
      <c r="I3795" s="184" t="e">
        <f>VLOOKUP(LEFT(C3795,6),#REF!,3,0)</f>
        <v>#REF!</v>
      </c>
    </row>
    <row r="3796" spans="1:9" ht="13.2" x14ac:dyDescent="0.25">
      <c r="A3796" s="176">
        <f t="shared" si="62"/>
        <v>4772140.611811433</v>
      </c>
      <c r="B3796" s="243" t="s">
        <v>1190</v>
      </c>
      <c r="C3796" s="243" t="s">
        <v>499</v>
      </c>
      <c r="D3796" s="243" t="s">
        <v>1191</v>
      </c>
      <c r="E3796" s="243" t="s">
        <v>275</v>
      </c>
      <c r="F3796" s="243" t="s">
        <v>850</v>
      </c>
      <c r="G3796" s="243">
        <v>528100</v>
      </c>
      <c r="H3796" s="243">
        <v>4742830</v>
      </c>
      <c r="I3796" s="184" t="e">
        <f>VLOOKUP(LEFT(C3796,6),#REF!,3,0)</f>
        <v>#REF!</v>
      </c>
    </row>
    <row r="3797" spans="1:9" ht="13.2" x14ac:dyDescent="0.25">
      <c r="A3797" s="176">
        <f t="shared" si="62"/>
        <v>4772140.611811433</v>
      </c>
      <c r="B3797" s="243" t="s">
        <v>1190</v>
      </c>
      <c r="C3797" s="243" t="s">
        <v>598</v>
      </c>
      <c r="D3797" s="243" t="s">
        <v>1191</v>
      </c>
      <c r="E3797" s="243" t="s">
        <v>275</v>
      </c>
      <c r="F3797" s="243" t="s">
        <v>850</v>
      </c>
      <c r="G3797" s="243">
        <v>528100</v>
      </c>
      <c r="H3797" s="243">
        <v>4742830</v>
      </c>
      <c r="I3797" s="184" t="e">
        <f>VLOOKUP(LEFT(C3797,6),#REF!,3,0)</f>
        <v>#REF!</v>
      </c>
    </row>
    <row r="3798" spans="1:9" ht="13.2" x14ac:dyDescent="0.25">
      <c r="A3798" s="176">
        <f t="shared" si="62"/>
        <v>4808452.2260286622</v>
      </c>
      <c r="B3798" s="243" t="s">
        <v>1192</v>
      </c>
      <c r="C3798" s="253" t="s">
        <v>263</v>
      </c>
      <c r="D3798" s="244" t="s">
        <v>1193</v>
      </c>
      <c r="E3798" s="243" t="s">
        <v>658</v>
      </c>
      <c r="F3798" s="243" t="s">
        <v>268</v>
      </c>
      <c r="G3798" s="243">
        <v>508400</v>
      </c>
      <c r="H3798" s="243">
        <v>4781500</v>
      </c>
      <c r="I3798" s="184" t="e">
        <f>VLOOKUP(LEFT(C3798,6),#REF!,3,0)</f>
        <v>#REF!</v>
      </c>
    </row>
    <row r="3799" spans="1:9" ht="13.2" x14ac:dyDescent="0.25">
      <c r="A3799" s="176">
        <f t="shared" si="62"/>
        <v>4808452.2260286622</v>
      </c>
      <c r="B3799" s="243" t="s">
        <v>1192</v>
      </c>
      <c r="C3799" s="253" t="s">
        <v>246</v>
      </c>
      <c r="D3799" s="244" t="s">
        <v>1193</v>
      </c>
      <c r="E3799" s="243" t="s">
        <v>658</v>
      </c>
      <c r="F3799" s="243" t="s">
        <v>268</v>
      </c>
      <c r="G3799" s="243">
        <v>508400</v>
      </c>
      <c r="H3799" s="243">
        <v>4781500</v>
      </c>
      <c r="I3799" s="184" t="e">
        <f>VLOOKUP(LEFT(C3799,6),#REF!,3,0)</f>
        <v>#REF!</v>
      </c>
    </row>
    <row r="3800" spans="1:9" ht="13.2" x14ac:dyDescent="0.25">
      <c r="A3800" s="176">
        <f t="shared" si="62"/>
        <v>4808452.2260286622</v>
      </c>
      <c r="B3800" s="243" t="s">
        <v>1192</v>
      </c>
      <c r="C3800" s="253" t="s">
        <v>271</v>
      </c>
      <c r="D3800" s="244" t="s">
        <v>1193</v>
      </c>
      <c r="E3800" s="243" t="s">
        <v>658</v>
      </c>
      <c r="F3800" s="243" t="s">
        <v>268</v>
      </c>
      <c r="G3800" s="243">
        <v>508400</v>
      </c>
      <c r="H3800" s="243">
        <v>4781500</v>
      </c>
      <c r="I3800" s="184" t="e">
        <f>VLOOKUP(LEFT(C3800,6),#REF!,3,0)</f>
        <v>#REF!</v>
      </c>
    </row>
    <row r="3801" spans="1:9" ht="13.2" x14ac:dyDescent="0.25">
      <c r="A3801" s="176">
        <f t="shared" si="62"/>
        <v>4808452.2260286622</v>
      </c>
      <c r="B3801" s="243" t="s">
        <v>1192</v>
      </c>
      <c r="C3801" s="253" t="s">
        <v>286</v>
      </c>
      <c r="D3801" s="244" t="s">
        <v>1193</v>
      </c>
      <c r="E3801" s="243" t="s">
        <v>658</v>
      </c>
      <c r="F3801" s="243" t="s">
        <v>268</v>
      </c>
      <c r="G3801" s="243">
        <v>508400</v>
      </c>
      <c r="H3801" s="243">
        <v>4781500</v>
      </c>
      <c r="I3801" s="184" t="e">
        <f>VLOOKUP(LEFT(C3801,6),#REF!,3,0)</f>
        <v>#REF!</v>
      </c>
    </row>
    <row r="3802" spans="1:9" ht="13.2" x14ac:dyDescent="0.25">
      <c r="A3802" s="176">
        <f t="shared" si="62"/>
        <v>4808452.2260286622</v>
      </c>
      <c r="B3802" s="243" t="s">
        <v>1192</v>
      </c>
      <c r="C3802" s="253" t="s">
        <v>243</v>
      </c>
      <c r="D3802" s="244" t="s">
        <v>1193</v>
      </c>
      <c r="E3802" s="243" t="s">
        <v>658</v>
      </c>
      <c r="F3802" s="243" t="s">
        <v>268</v>
      </c>
      <c r="G3802" s="243">
        <v>508400</v>
      </c>
      <c r="H3802" s="243">
        <v>4781500</v>
      </c>
      <c r="I3802" s="184" t="e">
        <f>VLOOKUP(LEFT(C3802,6),#REF!,3,0)</f>
        <v>#REF!</v>
      </c>
    </row>
    <row r="3803" spans="1:9" ht="13.2" x14ac:dyDescent="0.25">
      <c r="A3803" s="176">
        <f t="shared" si="62"/>
        <v>4808452.2260286622</v>
      </c>
      <c r="B3803" s="243" t="s">
        <v>1192</v>
      </c>
      <c r="C3803" s="253" t="s">
        <v>259</v>
      </c>
      <c r="D3803" s="244" t="s">
        <v>1193</v>
      </c>
      <c r="E3803" s="243" t="s">
        <v>658</v>
      </c>
      <c r="F3803" s="243" t="s">
        <v>268</v>
      </c>
      <c r="G3803" s="243">
        <v>508400</v>
      </c>
      <c r="H3803" s="243">
        <v>4781500</v>
      </c>
      <c r="I3803" s="184" t="e">
        <f>VLOOKUP(LEFT(C3803,6),#REF!,3,0)</f>
        <v>#REF!</v>
      </c>
    </row>
    <row r="3804" spans="1:9" ht="13.2" x14ac:dyDescent="0.25">
      <c r="A3804" s="176">
        <f t="shared" si="62"/>
        <v>4808452.2260286622</v>
      </c>
      <c r="B3804" s="243" t="s">
        <v>1192</v>
      </c>
      <c r="C3804" s="253" t="s">
        <v>251</v>
      </c>
      <c r="D3804" s="244" t="s">
        <v>1193</v>
      </c>
      <c r="E3804" s="243" t="s">
        <v>658</v>
      </c>
      <c r="F3804" s="243" t="s">
        <v>268</v>
      </c>
      <c r="G3804" s="243">
        <v>508400</v>
      </c>
      <c r="H3804" s="243">
        <v>4781500</v>
      </c>
      <c r="I3804" s="184" t="e">
        <f>VLOOKUP(LEFT(C3804,6),#REF!,3,0)</f>
        <v>#REF!</v>
      </c>
    </row>
    <row r="3805" spans="1:9" ht="13.2" x14ac:dyDescent="0.25">
      <c r="A3805" s="176">
        <f t="shared" si="62"/>
        <v>4808452.2260286622</v>
      </c>
      <c r="B3805" s="243" t="s">
        <v>1192</v>
      </c>
      <c r="C3805" s="253" t="s">
        <v>244</v>
      </c>
      <c r="D3805" s="244" t="s">
        <v>1193</v>
      </c>
      <c r="E3805" s="243" t="s">
        <v>658</v>
      </c>
      <c r="F3805" s="243" t="s">
        <v>268</v>
      </c>
      <c r="G3805" s="243">
        <v>508400</v>
      </c>
      <c r="H3805" s="243">
        <v>4781500</v>
      </c>
      <c r="I3805" s="184" t="e">
        <f>VLOOKUP(LEFT(C3805,6),#REF!,3,0)</f>
        <v>#REF!</v>
      </c>
    </row>
    <row r="3806" spans="1:9" ht="13.2" x14ac:dyDescent="0.25">
      <c r="A3806" s="176">
        <f t="shared" si="62"/>
        <v>4808452.2260286622</v>
      </c>
      <c r="B3806" s="243" t="s">
        <v>1192</v>
      </c>
      <c r="C3806" s="253" t="s">
        <v>248</v>
      </c>
      <c r="D3806" s="244" t="s">
        <v>1193</v>
      </c>
      <c r="E3806" s="243" t="s">
        <v>658</v>
      </c>
      <c r="F3806" s="243" t="s">
        <v>268</v>
      </c>
      <c r="G3806" s="243">
        <v>508400</v>
      </c>
      <c r="H3806" s="243">
        <v>4781500</v>
      </c>
      <c r="I3806" s="184" t="e">
        <f>VLOOKUP(LEFT(C3806,6),#REF!,3,0)</f>
        <v>#REF!</v>
      </c>
    </row>
    <row r="3807" spans="1:9" ht="13.2" x14ac:dyDescent="0.25">
      <c r="A3807" s="176">
        <f t="shared" si="62"/>
        <v>4808452.2260286622</v>
      </c>
      <c r="B3807" s="243" t="s">
        <v>1192</v>
      </c>
      <c r="C3807" s="253" t="s">
        <v>245</v>
      </c>
      <c r="D3807" s="244" t="s">
        <v>1193</v>
      </c>
      <c r="E3807" s="243" t="s">
        <v>658</v>
      </c>
      <c r="F3807" s="243" t="s">
        <v>268</v>
      </c>
      <c r="G3807" s="243">
        <v>508400</v>
      </c>
      <c r="H3807" s="243">
        <v>4781500</v>
      </c>
      <c r="I3807" s="184" t="e">
        <f>VLOOKUP(LEFT(C3807,6),#REF!,3,0)</f>
        <v>#REF!</v>
      </c>
    </row>
    <row r="3808" spans="1:9" ht="13.2" x14ac:dyDescent="0.25">
      <c r="A3808" s="176">
        <f t="shared" si="62"/>
        <v>4808452.2260286622</v>
      </c>
      <c r="B3808" s="243" t="s">
        <v>1192</v>
      </c>
      <c r="C3808" s="253" t="s">
        <v>287</v>
      </c>
      <c r="D3808" s="244" t="s">
        <v>1193</v>
      </c>
      <c r="E3808" s="243" t="s">
        <v>658</v>
      </c>
      <c r="F3808" s="243" t="s">
        <v>268</v>
      </c>
      <c r="G3808" s="243">
        <v>508400</v>
      </c>
      <c r="H3808" s="243">
        <v>4781500</v>
      </c>
      <c r="I3808" s="184" t="e">
        <f>VLOOKUP(LEFT(C3808,6),#REF!,3,0)</f>
        <v>#REF!</v>
      </c>
    </row>
    <row r="3809" spans="1:9" ht="13.2" x14ac:dyDescent="0.25">
      <c r="A3809" s="176">
        <f t="shared" si="62"/>
        <v>4808452.2260286622</v>
      </c>
      <c r="B3809" s="243" t="s">
        <v>1192</v>
      </c>
      <c r="C3809" s="253" t="s">
        <v>288</v>
      </c>
      <c r="D3809" s="244" t="s">
        <v>1193</v>
      </c>
      <c r="E3809" s="243" t="s">
        <v>658</v>
      </c>
      <c r="F3809" s="243" t="s">
        <v>268</v>
      </c>
      <c r="G3809" s="243">
        <v>508400</v>
      </c>
      <c r="H3809" s="243">
        <v>4781500</v>
      </c>
      <c r="I3809" s="184" t="e">
        <f>VLOOKUP(LEFT(C3809,6),#REF!,3,0)</f>
        <v>#REF!</v>
      </c>
    </row>
    <row r="3810" spans="1:9" ht="13.2" x14ac:dyDescent="0.25">
      <c r="A3810" s="176">
        <f t="shared" si="62"/>
        <v>4808452.2260286622</v>
      </c>
      <c r="B3810" s="243" t="s">
        <v>1192</v>
      </c>
      <c r="C3810" s="253" t="s">
        <v>289</v>
      </c>
      <c r="D3810" s="244" t="s">
        <v>1193</v>
      </c>
      <c r="E3810" s="243" t="s">
        <v>658</v>
      </c>
      <c r="F3810" s="243" t="s">
        <v>268</v>
      </c>
      <c r="G3810" s="243">
        <v>508400</v>
      </c>
      <c r="H3810" s="243">
        <v>4781500</v>
      </c>
      <c r="I3810" s="184" t="e">
        <f>VLOOKUP(LEFT(C3810,6),#REF!,3,0)</f>
        <v>#REF!</v>
      </c>
    </row>
    <row r="3811" spans="1:9" ht="13.2" x14ac:dyDescent="0.25">
      <c r="A3811" s="176">
        <f t="shared" si="62"/>
        <v>4808452.2260286622</v>
      </c>
      <c r="B3811" s="243" t="s">
        <v>1192</v>
      </c>
      <c r="C3811" s="253" t="s">
        <v>339</v>
      </c>
      <c r="D3811" s="244" t="s">
        <v>1193</v>
      </c>
      <c r="E3811" s="243" t="s">
        <v>658</v>
      </c>
      <c r="F3811" s="243" t="s">
        <v>268</v>
      </c>
      <c r="G3811" s="243">
        <v>508400</v>
      </c>
      <c r="H3811" s="243">
        <v>4781500</v>
      </c>
      <c r="I3811" s="184" t="e">
        <f>VLOOKUP(LEFT(C3811,6),#REF!,3,0)</f>
        <v>#REF!</v>
      </c>
    </row>
    <row r="3812" spans="1:9" ht="13.2" x14ac:dyDescent="0.25">
      <c r="A3812" s="176">
        <f t="shared" si="62"/>
        <v>4808452.2260286622</v>
      </c>
      <c r="B3812" s="243" t="s">
        <v>1192</v>
      </c>
      <c r="C3812" s="260" t="s">
        <v>252</v>
      </c>
      <c r="D3812" s="244" t="s">
        <v>1193</v>
      </c>
      <c r="E3812" s="243" t="s">
        <v>658</v>
      </c>
      <c r="F3812" s="243" t="s">
        <v>268</v>
      </c>
      <c r="G3812" s="243">
        <v>508400</v>
      </c>
      <c r="H3812" s="243">
        <v>4781500</v>
      </c>
      <c r="I3812" s="184" t="e">
        <f>VLOOKUP(LEFT(C3812,6),#REF!,3,0)</f>
        <v>#REF!</v>
      </c>
    </row>
    <row r="3813" spans="1:9" ht="13.2" x14ac:dyDescent="0.25">
      <c r="A3813" s="176">
        <f t="shared" si="62"/>
        <v>4808452.2260286622</v>
      </c>
      <c r="B3813" s="243" t="s">
        <v>1192</v>
      </c>
      <c r="C3813" s="260" t="s">
        <v>265</v>
      </c>
      <c r="D3813" s="244" t="s">
        <v>1193</v>
      </c>
      <c r="E3813" s="243" t="s">
        <v>658</v>
      </c>
      <c r="F3813" s="243" t="s">
        <v>268</v>
      </c>
      <c r="G3813" s="243">
        <v>508400</v>
      </c>
      <c r="H3813" s="243">
        <v>4781500</v>
      </c>
      <c r="I3813" s="184" t="e">
        <f>VLOOKUP(LEFT(C3813,6),#REF!,3,0)</f>
        <v>#REF!</v>
      </c>
    </row>
    <row r="3814" spans="1:9" ht="13.2" x14ac:dyDescent="0.25">
      <c r="A3814" s="176">
        <f t="shared" si="62"/>
        <v>4808452.2260286622</v>
      </c>
      <c r="B3814" s="243" t="s">
        <v>1192</v>
      </c>
      <c r="C3814" s="261" t="s">
        <v>772</v>
      </c>
      <c r="D3814" s="244" t="s">
        <v>1193</v>
      </c>
      <c r="E3814" s="243" t="s">
        <v>658</v>
      </c>
      <c r="F3814" s="243" t="s">
        <v>268</v>
      </c>
      <c r="G3814" s="243">
        <v>508400</v>
      </c>
      <c r="H3814" s="243">
        <v>4781500</v>
      </c>
      <c r="I3814" s="184" t="e">
        <f>VLOOKUP(LEFT(C3814,6),#REF!,3,0)</f>
        <v>#REF!</v>
      </c>
    </row>
    <row r="3815" spans="1:9" ht="13.2" x14ac:dyDescent="0.25">
      <c r="A3815" s="176">
        <f t="shared" si="62"/>
        <v>4808452.2260286622</v>
      </c>
      <c r="B3815" s="243" t="s">
        <v>1192</v>
      </c>
      <c r="C3815" s="262" t="s">
        <v>241</v>
      </c>
      <c r="D3815" s="244" t="s">
        <v>1193</v>
      </c>
      <c r="E3815" s="243" t="s">
        <v>658</v>
      </c>
      <c r="F3815" s="243" t="s">
        <v>268</v>
      </c>
      <c r="G3815" s="243">
        <v>508400</v>
      </c>
      <c r="H3815" s="243">
        <v>4781500</v>
      </c>
      <c r="I3815" s="184" t="e">
        <f>VLOOKUP(LEFT(C3815,6),#REF!,3,0)</f>
        <v>#REF!</v>
      </c>
    </row>
    <row r="3816" spans="1:9" ht="13.2" x14ac:dyDescent="0.25">
      <c r="A3816" s="176">
        <f t="shared" si="62"/>
        <v>4808452.2260286622</v>
      </c>
      <c r="B3816" s="243" t="s">
        <v>1192</v>
      </c>
      <c r="C3816" s="262" t="s">
        <v>242</v>
      </c>
      <c r="D3816" s="244" t="s">
        <v>1193</v>
      </c>
      <c r="E3816" s="243" t="s">
        <v>658</v>
      </c>
      <c r="F3816" s="243" t="s">
        <v>268</v>
      </c>
      <c r="G3816" s="243">
        <v>508400</v>
      </c>
      <c r="H3816" s="243">
        <v>4781500</v>
      </c>
      <c r="I3816" s="184" t="e">
        <f>VLOOKUP(LEFT(C3816,6),#REF!,3,0)</f>
        <v>#REF!</v>
      </c>
    </row>
    <row r="3817" spans="1:9" ht="13.2" x14ac:dyDescent="0.25">
      <c r="A3817" s="176">
        <f t="shared" si="62"/>
        <v>4808452.2260286622</v>
      </c>
      <c r="B3817" s="243" t="s">
        <v>1192</v>
      </c>
      <c r="C3817" s="262" t="s">
        <v>247</v>
      </c>
      <c r="D3817" s="244" t="s">
        <v>1193</v>
      </c>
      <c r="E3817" s="243" t="s">
        <v>658</v>
      </c>
      <c r="F3817" s="243" t="s">
        <v>268</v>
      </c>
      <c r="G3817" s="243">
        <v>508400</v>
      </c>
      <c r="H3817" s="243">
        <v>4781500</v>
      </c>
      <c r="I3817" s="184" t="e">
        <f>VLOOKUP(LEFT(C3817,6),#REF!,3,0)</f>
        <v>#REF!</v>
      </c>
    </row>
    <row r="3818" spans="1:9" ht="13.2" x14ac:dyDescent="0.25">
      <c r="A3818" s="176">
        <f t="shared" si="62"/>
        <v>4808452.2260286622</v>
      </c>
      <c r="B3818" s="243" t="s">
        <v>1192</v>
      </c>
      <c r="C3818" s="262" t="s">
        <v>249</v>
      </c>
      <c r="D3818" s="244" t="s">
        <v>1193</v>
      </c>
      <c r="E3818" s="243" t="s">
        <v>658</v>
      </c>
      <c r="F3818" s="243" t="s">
        <v>268</v>
      </c>
      <c r="G3818" s="243">
        <v>508400</v>
      </c>
      <c r="H3818" s="243">
        <v>4781500</v>
      </c>
      <c r="I3818" s="184" t="e">
        <f>VLOOKUP(LEFT(C3818,6),#REF!,3,0)</f>
        <v>#REF!</v>
      </c>
    </row>
    <row r="3819" spans="1:9" ht="13.2" x14ac:dyDescent="0.25">
      <c r="A3819" s="176">
        <f t="shared" si="62"/>
        <v>4808452.2260286622</v>
      </c>
      <c r="B3819" s="243" t="s">
        <v>1192</v>
      </c>
      <c r="C3819" s="262" t="s">
        <v>250</v>
      </c>
      <c r="D3819" s="244" t="s">
        <v>1193</v>
      </c>
      <c r="E3819" s="243" t="s">
        <v>658</v>
      </c>
      <c r="F3819" s="243" t="s">
        <v>268</v>
      </c>
      <c r="G3819" s="243">
        <v>508400</v>
      </c>
      <c r="H3819" s="243">
        <v>4781500</v>
      </c>
      <c r="I3819" s="184" t="e">
        <f>VLOOKUP(LEFT(C3819,6),#REF!,3,0)</f>
        <v>#REF!</v>
      </c>
    </row>
    <row r="3820" spans="1:9" ht="13.2" x14ac:dyDescent="0.25">
      <c r="A3820" s="176">
        <f t="shared" si="62"/>
        <v>4808452.2260286622</v>
      </c>
      <c r="B3820" s="243" t="s">
        <v>1192</v>
      </c>
      <c r="C3820" s="262" t="s">
        <v>253</v>
      </c>
      <c r="D3820" s="244" t="s">
        <v>1193</v>
      </c>
      <c r="E3820" s="243" t="s">
        <v>658</v>
      </c>
      <c r="F3820" s="243" t="s">
        <v>268</v>
      </c>
      <c r="G3820" s="243">
        <v>508400</v>
      </c>
      <c r="H3820" s="243">
        <v>4781500</v>
      </c>
      <c r="I3820" s="184" t="e">
        <f>VLOOKUP(LEFT(C3820,6),#REF!,3,0)</f>
        <v>#REF!</v>
      </c>
    </row>
    <row r="3821" spans="1:9" ht="13.2" x14ac:dyDescent="0.25">
      <c r="A3821" s="176">
        <f t="shared" si="62"/>
        <v>4808452.2260286622</v>
      </c>
      <c r="B3821" s="243" t="s">
        <v>1192</v>
      </c>
      <c r="C3821" s="262" t="s">
        <v>254</v>
      </c>
      <c r="D3821" s="244" t="s">
        <v>1193</v>
      </c>
      <c r="E3821" s="243" t="s">
        <v>658</v>
      </c>
      <c r="F3821" s="243" t="s">
        <v>268</v>
      </c>
      <c r="G3821" s="243">
        <v>508400</v>
      </c>
      <c r="H3821" s="243">
        <v>4781500</v>
      </c>
      <c r="I3821" s="184" t="e">
        <f>VLOOKUP(LEFT(C3821,6),#REF!,3,0)</f>
        <v>#REF!</v>
      </c>
    </row>
    <row r="3822" spans="1:9" ht="13.2" x14ac:dyDescent="0.25">
      <c r="A3822" s="176">
        <f t="shared" si="62"/>
        <v>4808452.2260286622</v>
      </c>
      <c r="B3822" s="243" t="s">
        <v>1192</v>
      </c>
      <c r="C3822" s="262" t="s">
        <v>255</v>
      </c>
      <c r="D3822" s="244" t="s">
        <v>1193</v>
      </c>
      <c r="E3822" s="243" t="s">
        <v>658</v>
      </c>
      <c r="F3822" s="243" t="s">
        <v>268</v>
      </c>
      <c r="G3822" s="243">
        <v>508400</v>
      </c>
      <c r="H3822" s="243">
        <v>4781500</v>
      </c>
      <c r="I3822" s="184" t="e">
        <f>VLOOKUP(LEFT(C3822,6),#REF!,3,0)</f>
        <v>#REF!</v>
      </c>
    </row>
    <row r="3823" spans="1:9" ht="13.2" x14ac:dyDescent="0.25">
      <c r="A3823" s="176">
        <f t="shared" si="62"/>
        <v>4808452.2260286622</v>
      </c>
      <c r="B3823" s="243" t="s">
        <v>1192</v>
      </c>
      <c r="C3823" s="262" t="s">
        <v>256</v>
      </c>
      <c r="D3823" s="244" t="s">
        <v>1193</v>
      </c>
      <c r="E3823" s="243" t="s">
        <v>658</v>
      </c>
      <c r="F3823" s="243" t="s">
        <v>268</v>
      </c>
      <c r="G3823" s="243">
        <v>508400</v>
      </c>
      <c r="H3823" s="243">
        <v>4781500</v>
      </c>
      <c r="I3823" s="184" t="e">
        <f>VLOOKUP(LEFT(C3823,6),#REF!,3,0)</f>
        <v>#REF!</v>
      </c>
    </row>
    <row r="3824" spans="1:9" ht="13.2" x14ac:dyDescent="0.25">
      <c r="A3824" s="176">
        <f t="shared" si="62"/>
        <v>4808452.2260286622</v>
      </c>
      <c r="B3824" s="243" t="s">
        <v>1192</v>
      </c>
      <c r="C3824" s="262" t="s">
        <v>257</v>
      </c>
      <c r="D3824" s="244" t="s">
        <v>1193</v>
      </c>
      <c r="E3824" s="243" t="s">
        <v>658</v>
      </c>
      <c r="F3824" s="243" t="s">
        <v>268</v>
      </c>
      <c r="G3824" s="243">
        <v>508400</v>
      </c>
      <c r="H3824" s="243">
        <v>4781500</v>
      </c>
      <c r="I3824" s="184" t="e">
        <f>VLOOKUP(LEFT(C3824,6),#REF!,3,0)</f>
        <v>#REF!</v>
      </c>
    </row>
    <row r="3825" spans="1:9" ht="13.2" x14ac:dyDescent="0.25">
      <c r="A3825" s="176">
        <f t="shared" si="62"/>
        <v>4808452.2260286622</v>
      </c>
      <c r="B3825" s="243" t="s">
        <v>1192</v>
      </c>
      <c r="C3825" s="262" t="s">
        <v>258</v>
      </c>
      <c r="D3825" s="244" t="s">
        <v>1193</v>
      </c>
      <c r="E3825" s="243" t="s">
        <v>658</v>
      </c>
      <c r="F3825" s="243" t="s">
        <v>268</v>
      </c>
      <c r="G3825" s="243">
        <v>508400</v>
      </c>
      <c r="H3825" s="243">
        <v>4781500</v>
      </c>
      <c r="I3825" s="184" t="e">
        <f>VLOOKUP(LEFT(C3825,6),#REF!,3,0)</f>
        <v>#REF!</v>
      </c>
    </row>
    <row r="3826" spans="1:9" ht="13.2" x14ac:dyDescent="0.25">
      <c r="A3826" s="176">
        <f t="shared" si="62"/>
        <v>4808452.2260286622</v>
      </c>
      <c r="B3826" s="243" t="s">
        <v>1192</v>
      </c>
      <c r="C3826" s="262" t="s">
        <v>261</v>
      </c>
      <c r="D3826" s="244" t="s">
        <v>1193</v>
      </c>
      <c r="E3826" s="243" t="s">
        <v>658</v>
      </c>
      <c r="F3826" s="243" t="s">
        <v>268</v>
      </c>
      <c r="G3826" s="243">
        <v>508400</v>
      </c>
      <c r="H3826" s="243">
        <v>4781500</v>
      </c>
      <c r="I3826" s="184" t="e">
        <f>VLOOKUP(LEFT(C3826,6),#REF!,3,0)</f>
        <v>#REF!</v>
      </c>
    </row>
    <row r="3827" spans="1:9" ht="13.2" x14ac:dyDescent="0.25">
      <c r="A3827" s="176">
        <f t="shared" si="62"/>
        <v>4808452.2260286622</v>
      </c>
      <c r="B3827" s="243" t="s">
        <v>1192</v>
      </c>
      <c r="C3827" s="262" t="s">
        <v>262</v>
      </c>
      <c r="D3827" s="244" t="s">
        <v>1193</v>
      </c>
      <c r="E3827" s="243" t="s">
        <v>658</v>
      </c>
      <c r="F3827" s="243" t="s">
        <v>268</v>
      </c>
      <c r="G3827" s="243">
        <v>508400</v>
      </c>
      <c r="H3827" s="243">
        <v>4781500</v>
      </c>
      <c r="I3827" s="184" t="e">
        <f>VLOOKUP(LEFT(C3827,6),#REF!,3,0)</f>
        <v>#REF!</v>
      </c>
    </row>
    <row r="3828" spans="1:9" ht="13.2" x14ac:dyDescent="0.25">
      <c r="A3828" s="176">
        <f t="shared" si="62"/>
        <v>4808452.2260286622</v>
      </c>
      <c r="B3828" s="243" t="s">
        <v>1192</v>
      </c>
      <c r="C3828" s="262" t="s">
        <v>264</v>
      </c>
      <c r="D3828" s="244" t="s">
        <v>1193</v>
      </c>
      <c r="E3828" s="243" t="s">
        <v>658</v>
      </c>
      <c r="F3828" s="243" t="s">
        <v>268</v>
      </c>
      <c r="G3828" s="243">
        <v>508400</v>
      </c>
      <c r="H3828" s="243">
        <v>4781500</v>
      </c>
      <c r="I3828" s="184" t="e">
        <f>VLOOKUP(LEFT(C3828,6),#REF!,3,0)</f>
        <v>#REF!</v>
      </c>
    </row>
    <row r="3829" spans="1:9" ht="13.2" x14ac:dyDescent="0.25">
      <c r="A3829" s="176">
        <f t="shared" si="62"/>
        <v>4808452.2260286622</v>
      </c>
      <c r="B3829" s="243" t="s">
        <v>1192</v>
      </c>
      <c r="C3829" s="262" t="s">
        <v>260</v>
      </c>
      <c r="D3829" s="244" t="s">
        <v>1193</v>
      </c>
      <c r="E3829" s="243" t="s">
        <v>658</v>
      </c>
      <c r="F3829" s="243" t="s">
        <v>268</v>
      </c>
      <c r="G3829" s="243">
        <v>508400</v>
      </c>
      <c r="H3829" s="243">
        <v>4781500</v>
      </c>
      <c r="I3829" s="184" t="e">
        <f>VLOOKUP(LEFT(C3829,6),#REF!,3,0)</f>
        <v>#REF!</v>
      </c>
    </row>
    <row r="3830" spans="1:9" ht="13.2" x14ac:dyDescent="0.25">
      <c r="A3830" s="176">
        <f t="shared" si="62"/>
        <v>4808452.2260286622</v>
      </c>
      <c r="B3830" s="243" t="s">
        <v>1192</v>
      </c>
      <c r="C3830" s="262" t="s">
        <v>229</v>
      </c>
      <c r="D3830" s="244" t="s">
        <v>1193</v>
      </c>
      <c r="E3830" s="243" t="s">
        <v>658</v>
      </c>
      <c r="F3830" s="243" t="s">
        <v>268</v>
      </c>
      <c r="G3830" s="243">
        <v>508400</v>
      </c>
      <c r="H3830" s="243">
        <v>4781500</v>
      </c>
      <c r="I3830" s="184" t="e">
        <f>VLOOKUP(LEFT(C3830,6),#REF!,3,0)</f>
        <v>#REF!</v>
      </c>
    </row>
    <row r="3831" spans="1:9" ht="13.2" x14ac:dyDescent="0.25">
      <c r="A3831" s="176">
        <f t="shared" si="62"/>
        <v>4808452.2260286622</v>
      </c>
      <c r="B3831" s="243" t="s">
        <v>1192</v>
      </c>
      <c r="C3831" s="247" t="s">
        <v>1156</v>
      </c>
      <c r="D3831" s="244" t="s">
        <v>1193</v>
      </c>
      <c r="E3831" s="243" t="s">
        <v>658</v>
      </c>
      <c r="F3831" s="243" t="s">
        <v>268</v>
      </c>
      <c r="G3831" s="243">
        <v>508400</v>
      </c>
      <c r="H3831" s="243">
        <v>4781500</v>
      </c>
      <c r="I3831" s="184" t="e">
        <f>VLOOKUP(LEFT(C3831,6),#REF!,3,0)</f>
        <v>#REF!</v>
      </c>
    </row>
    <row r="3832" spans="1:9" ht="13.2" x14ac:dyDescent="0.25">
      <c r="A3832" s="176">
        <f t="shared" si="62"/>
        <v>4808452.2260286622</v>
      </c>
      <c r="B3832" s="243" t="s">
        <v>1192</v>
      </c>
      <c r="C3832" s="247" t="s">
        <v>1157</v>
      </c>
      <c r="D3832" s="244" t="s">
        <v>1193</v>
      </c>
      <c r="E3832" s="243" t="s">
        <v>658</v>
      </c>
      <c r="F3832" s="243" t="s">
        <v>268</v>
      </c>
      <c r="G3832" s="243">
        <v>508400</v>
      </c>
      <c r="H3832" s="243">
        <v>4781500</v>
      </c>
      <c r="I3832" s="184" t="e">
        <f>VLOOKUP(LEFT(C3832,6),#REF!,3,0)</f>
        <v>#REF!</v>
      </c>
    </row>
    <row r="3833" spans="1:9" ht="13.2" x14ac:dyDescent="0.25">
      <c r="A3833" s="176">
        <f t="shared" si="62"/>
        <v>4808452.2260286622</v>
      </c>
      <c r="B3833" s="243" t="s">
        <v>1192</v>
      </c>
      <c r="C3833" s="247" t="s">
        <v>1158</v>
      </c>
      <c r="D3833" s="244" t="s">
        <v>1193</v>
      </c>
      <c r="E3833" s="243" t="s">
        <v>658</v>
      </c>
      <c r="F3833" s="243" t="s">
        <v>268</v>
      </c>
      <c r="G3833" s="243">
        <v>508400</v>
      </c>
      <c r="H3833" s="243">
        <v>4781500</v>
      </c>
      <c r="I3833" s="184" t="e">
        <f>VLOOKUP(LEFT(C3833,6),#REF!,3,0)</f>
        <v>#REF!</v>
      </c>
    </row>
    <row r="3834" spans="1:9" ht="13.2" x14ac:dyDescent="0.25">
      <c r="A3834" s="176">
        <f t="shared" si="62"/>
        <v>4808452.2260286622</v>
      </c>
      <c r="B3834" s="243" t="s">
        <v>1192</v>
      </c>
      <c r="C3834" s="247" t="s">
        <v>1159</v>
      </c>
      <c r="D3834" s="244" t="s">
        <v>1193</v>
      </c>
      <c r="E3834" s="243" t="s">
        <v>658</v>
      </c>
      <c r="F3834" s="243" t="s">
        <v>268</v>
      </c>
      <c r="G3834" s="243">
        <v>508400</v>
      </c>
      <c r="H3834" s="243">
        <v>4781500</v>
      </c>
      <c r="I3834" s="184" t="e">
        <f>VLOOKUP(LEFT(C3834,6),#REF!,3,0)</f>
        <v>#REF!</v>
      </c>
    </row>
    <row r="3835" spans="1:9" ht="13.2" x14ac:dyDescent="0.25">
      <c r="A3835" s="176">
        <f t="shared" si="62"/>
        <v>4808452.2260286622</v>
      </c>
      <c r="B3835" s="243" t="s">
        <v>1192</v>
      </c>
      <c r="C3835" s="247" t="s">
        <v>1160</v>
      </c>
      <c r="D3835" s="244" t="s">
        <v>1193</v>
      </c>
      <c r="E3835" s="243" t="s">
        <v>658</v>
      </c>
      <c r="F3835" s="243" t="s">
        <v>268</v>
      </c>
      <c r="G3835" s="243">
        <v>508400</v>
      </c>
      <c r="H3835" s="243">
        <v>4781500</v>
      </c>
      <c r="I3835" s="184" t="e">
        <f>VLOOKUP(LEFT(C3835,6),#REF!,3,0)</f>
        <v>#REF!</v>
      </c>
    </row>
    <row r="3836" spans="1:9" ht="13.2" x14ac:dyDescent="0.25">
      <c r="A3836" s="176">
        <f t="shared" si="62"/>
        <v>4808452.2260286622</v>
      </c>
      <c r="B3836" s="243" t="s">
        <v>1192</v>
      </c>
      <c r="C3836" s="247" t="s">
        <v>1161</v>
      </c>
      <c r="D3836" s="244" t="s">
        <v>1193</v>
      </c>
      <c r="E3836" s="243" t="s">
        <v>658</v>
      </c>
      <c r="F3836" s="243" t="s">
        <v>268</v>
      </c>
      <c r="G3836" s="243">
        <v>508400</v>
      </c>
      <c r="H3836" s="243">
        <v>4781500</v>
      </c>
      <c r="I3836" s="184" t="e">
        <f>VLOOKUP(LEFT(C3836,6),#REF!,3,0)</f>
        <v>#REF!</v>
      </c>
    </row>
    <row r="3837" spans="1:9" ht="13.2" x14ac:dyDescent="0.25">
      <c r="A3837" s="176">
        <f t="shared" si="62"/>
        <v>4808452.2260286622</v>
      </c>
      <c r="B3837" s="243" t="s">
        <v>1192</v>
      </c>
      <c r="C3837" s="247" t="s">
        <v>1162</v>
      </c>
      <c r="D3837" s="244" t="s">
        <v>1193</v>
      </c>
      <c r="E3837" s="243" t="s">
        <v>658</v>
      </c>
      <c r="F3837" s="243" t="s">
        <v>268</v>
      </c>
      <c r="G3837" s="243">
        <v>508400</v>
      </c>
      <c r="H3837" s="243">
        <v>4781500</v>
      </c>
      <c r="I3837" s="184" t="e">
        <f>VLOOKUP(LEFT(C3837,6),#REF!,3,0)</f>
        <v>#REF!</v>
      </c>
    </row>
    <row r="3838" spans="1:9" ht="13.2" x14ac:dyDescent="0.25">
      <c r="A3838" s="176">
        <f t="shared" si="62"/>
        <v>4808452.2260286622</v>
      </c>
      <c r="B3838" s="243" t="s">
        <v>1192</v>
      </c>
      <c r="C3838" s="247" t="s">
        <v>1163</v>
      </c>
      <c r="D3838" s="244" t="s">
        <v>1193</v>
      </c>
      <c r="E3838" s="243" t="s">
        <v>658</v>
      </c>
      <c r="F3838" s="243" t="s">
        <v>268</v>
      </c>
      <c r="G3838" s="243">
        <v>508400</v>
      </c>
      <c r="H3838" s="243">
        <v>4781500</v>
      </c>
      <c r="I3838" s="184" t="e">
        <f>VLOOKUP(LEFT(C3838,6),#REF!,3,0)</f>
        <v>#REF!</v>
      </c>
    </row>
    <row r="3839" spans="1:9" ht="13.2" x14ac:dyDescent="0.25">
      <c r="A3839" s="176">
        <f t="shared" si="62"/>
        <v>4808452.2260286622</v>
      </c>
      <c r="B3839" s="243" t="s">
        <v>1192</v>
      </c>
      <c r="C3839" s="247" t="s">
        <v>1164</v>
      </c>
      <c r="D3839" s="244" t="s">
        <v>1193</v>
      </c>
      <c r="E3839" s="243" t="s">
        <v>658</v>
      </c>
      <c r="F3839" s="243" t="s">
        <v>268</v>
      </c>
      <c r="G3839" s="243">
        <v>508400</v>
      </c>
      <c r="H3839" s="243">
        <v>4781500</v>
      </c>
      <c r="I3839" s="184" t="e">
        <f>VLOOKUP(LEFT(C3839,6),#REF!,3,0)</f>
        <v>#REF!</v>
      </c>
    </row>
    <row r="3840" spans="1:9" ht="13.2" x14ac:dyDescent="0.25">
      <c r="A3840" s="176">
        <f t="shared" ref="A3840:A3903" si="63">SQRT((G3840-G$2)^2+(H3840-H$2)^2)</f>
        <v>4808452.2260286622</v>
      </c>
      <c r="B3840" s="243" t="s">
        <v>1192</v>
      </c>
      <c r="C3840" s="248" t="s">
        <v>1165</v>
      </c>
      <c r="D3840" s="244" t="s">
        <v>1193</v>
      </c>
      <c r="E3840" s="243" t="s">
        <v>658</v>
      </c>
      <c r="F3840" s="243" t="s">
        <v>268</v>
      </c>
      <c r="G3840" s="243">
        <v>508400</v>
      </c>
      <c r="H3840" s="243">
        <v>4781500</v>
      </c>
      <c r="I3840" s="184" t="e">
        <f>VLOOKUP(LEFT(C3840,6),#REF!,3,0)</f>
        <v>#REF!</v>
      </c>
    </row>
    <row r="3841" spans="1:9" ht="13.2" x14ac:dyDescent="0.25">
      <c r="A3841" s="176">
        <f t="shared" si="63"/>
        <v>4808452.2260286622</v>
      </c>
      <c r="B3841" s="243" t="s">
        <v>1192</v>
      </c>
      <c r="C3841" s="243" t="s">
        <v>586</v>
      </c>
      <c r="D3841" s="244" t="s">
        <v>1193</v>
      </c>
      <c r="E3841" s="243" t="s">
        <v>658</v>
      </c>
      <c r="F3841" s="243" t="s">
        <v>268</v>
      </c>
      <c r="G3841" s="243">
        <v>508400</v>
      </c>
      <c r="H3841" s="243">
        <v>4781500</v>
      </c>
      <c r="I3841" s="184" t="e">
        <f>VLOOKUP(LEFT(C3841,6),#REF!,3,0)</f>
        <v>#REF!</v>
      </c>
    </row>
    <row r="3842" spans="1:9" ht="13.2" x14ac:dyDescent="0.25">
      <c r="A3842" s="176">
        <f t="shared" si="63"/>
        <v>4808452.2260286622</v>
      </c>
      <c r="B3842" s="243" t="s">
        <v>1192</v>
      </c>
      <c r="C3842" s="243" t="s">
        <v>495</v>
      </c>
      <c r="D3842" s="244" t="s">
        <v>1193</v>
      </c>
      <c r="E3842" s="243" t="s">
        <v>658</v>
      </c>
      <c r="F3842" s="243" t="s">
        <v>268</v>
      </c>
      <c r="G3842" s="243">
        <v>508400</v>
      </c>
      <c r="H3842" s="243">
        <v>4781500</v>
      </c>
      <c r="I3842" s="184" t="e">
        <f>VLOOKUP(LEFT(C3842,6),#REF!,3,0)</f>
        <v>#REF!</v>
      </c>
    </row>
    <row r="3843" spans="1:9" ht="13.2" x14ac:dyDescent="0.25">
      <c r="A3843" s="176">
        <f t="shared" si="63"/>
        <v>4808452.2260286622</v>
      </c>
      <c r="B3843" s="243" t="s">
        <v>1192</v>
      </c>
      <c r="C3843" s="243" t="s">
        <v>497</v>
      </c>
      <c r="D3843" s="244" t="s">
        <v>1193</v>
      </c>
      <c r="E3843" s="243" t="s">
        <v>658</v>
      </c>
      <c r="F3843" s="243" t="s">
        <v>268</v>
      </c>
      <c r="G3843" s="243">
        <v>508400</v>
      </c>
      <c r="H3843" s="243">
        <v>4781500</v>
      </c>
      <c r="I3843" s="184" t="e">
        <f>VLOOKUP(LEFT(C3843,6),#REF!,3,0)</f>
        <v>#REF!</v>
      </c>
    </row>
    <row r="3844" spans="1:9" ht="13.2" x14ac:dyDescent="0.25">
      <c r="A3844" s="176">
        <f t="shared" si="63"/>
        <v>4808452.2260286622</v>
      </c>
      <c r="B3844" s="243" t="s">
        <v>1192</v>
      </c>
      <c r="C3844" s="243" t="s">
        <v>499</v>
      </c>
      <c r="D3844" s="244" t="s">
        <v>1193</v>
      </c>
      <c r="E3844" s="243" t="s">
        <v>658</v>
      </c>
      <c r="F3844" s="243" t="s">
        <v>268</v>
      </c>
      <c r="G3844" s="243">
        <v>508400</v>
      </c>
      <c r="H3844" s="243">
        <v>4781500</v>
      </c>
      <c r="I3844" s="184" t="e">
        <f>VLOOKUP(LEFT(C3844,6),#REF!,3,0)</f>
        <v>#REF!</v>
      </c>
    </row>
    <row r="3845" spans="1:9" ht="13.2" x14ac:dyDescent="0.25">
      <c r="A3845" s="176">
        <f t="shared" si="63"/>
        <v>4808452.2260286622</v>
      </c>
      <c r="B3845" s="243" t="s">
        <v>1192</v>
      </c>
      <c r="C3845" s="243" t="s">
        <v>598</v>
      </c>
      <c r="D3845" s="244" t="s">
        <v>1193</v>
      </c>
      <c r="E3845" s="243" t="s">
        <v>658</v>
      </c>
      <c r="F3845" s="243" t="s">
        <v>268</v>
      </c>
      <c r="G3845" s="243">
        <v>508400</v>
      </c>
      <c r="H3845" s="243">
        <v>4781500</v>
      </c>
      <c r="I3845" s="184" t="e">
        <f>VLOOKUP(LEFT(C3845,6),#REF!,3,0)</f>
        <v>#REF!</v>
      </c>
    </row>
    <row r="3846" spans="1:9" ht="13.2" x14ac:dyDescent="0.25">
      <c r="A3846" s="176">
        <f t="shared" si="63"/>
        <v>4794526.0709375646</v>
      </c>
      <c r="B3846" s="243" t="s">
        <v>1194</v>
      </c>
      <c r="C3846" s="253" t="s">
        <v>263</v>
      </c>
      <c r="D3846" s="243" t="s">
        <v>1195</v>
      </c>
      <c r="E3846" s="243" t="s">
        <v>1196</v>
      </c>
      <c r="F3846" s="243" t="s">
        <v>850</v>
      </c>
      <c r="G3846" s="243">
        <v>497930</v>
      </c>
      <c r="H3846" s="243">
        <v>4768600</v>
      </c>
      <c r="I3846" s="184" t="e">
        <f>VLOOKUP(LEFT(C3846,6),#REF!,3,0)</f>
        <v>#REF!</v>
      </c>
    </row>
    <row r="3847" spans="1:9" ht="13.2" x14ac:dyDescent="0.25">
      <c r="A3847" s="176">
        <f t="shared" si="63"/>
        <v>4794526.0709375646</v>
      </c>
      <c r="B3847" s="243" t="s">
        <v>1194</v>
      </c>
      <c r="C3847" s="253" t="s">
        <v>246</v>
      </c>
      <c r="D3847" s="243" t="s">
        <v>1195</v>
      </c>
      <c r="E3847" s="243" t="s">
        <v>1196</v>
      </c>
      <c r="F3847" s="243" t="s">
        <v>850</v>
      </c>
      <c r="G3847" s="243">
        <v>497930</v>
      </c>
      <c r="H3847" s="243">
        <v>4768600</v>
      </c>
      <c r="I3847" s="184" t="e">
        <f>VLOOKUP(LEFT(C3847,6),#REF!,3,0)</f>
        <v>#REF!</v>
      </c>
    </row>
    <row r="3848" spans="1:9" ht="13.2" x14ac:dyDescent="0.25">
      <c r="A3848" s="176">
        <f t="shared" si="63"/>
        <v>4794526.0709375646</v>
      </c>
      <c r="B3848" s="243" t="s">
        <v>1194</v>
      </c>
      <c r="C3848" s="253" t="s">
        <v>271</v>
      </c>
      <c r="D3848" s="243" t="s">
        <v>1195</v>
      </c>
      <c r="E3848" s="243" t="s">
        <v>1196</v>
      </c>
      <c r="F3848" s="243" t="s">
        <v>850</v>
      </c>
      <c r="G3848" s="243">
        <v>497930</v>
      </c>
      <c r="H3848" s="243">
        <v>4768600</v>
      </c>
      <c r="I3848" s="184" t="e">
        <f>VLOOKUP(LEFT(C3848,6),#REF!,3,0)</f>
        <v>#REF!</v>
      </c>
    </row>
    <row r="3849" spans="1:9" ht="13.2" x14ac:dyDescent="0.25">
      <c r="A3849" s="176">
        <f t="shared" si="63"/>
        <v>4794526.0709375646</v>
      </c>
      <c r="B3849" s="243" t="s">
        <v>1194</v>
      </c>
      <c r="C3849" s="253" t="s">
        <v>286</v>
      </c>
      <c r="D3849" s="243" t="s">
        <v>1195</v>
      </c>
      <c r="E3849" s="243" t="s">
        <v>1196</v>
      </c>
      <c r="F3849" s="243" t="s">
        <v>850</v>
      </c>
      <c r="G3849" s="243">
        <v>497930</v>
      </c>
      <c r="H3849" s="243">
        <v>4768600</v>
      </c>
      <c r="I3849" s="184" t="e">
        <f>VLOOKUP(LEFT(C3849,6),#REF!,3,0)</f>
        <v>#REF!</v>
      </c>
    </row>
    <row r="3850" spans="1:9" ht="13.2" x14ac:dyDescent="0.25">
      <c r="A3850" s="176">
        <f t="shared" si="63"/>
        <v>4794526.0709375646</v>
      </c>
      <c r="B3850" s="243" t="s">
        <v>1194</v>
      </c>
      <c r="C3850" s="253" t="s">
        <v>243</v>
      </c>
      <c r="D3850" s="243" t="s">
        <v>1195</v>
      </c>
      <c r="E3850" s="243" t="s">
        <v>1196</v>
      </c>
      <c r="F3850" s="243" t="s">
        <v>850</v>
      </c>
      <c r="G3850" s="243">
        <v>497930</v>
      </c>
      <c r="H3850" s="243">
        <v>4768600</v>
      </c>
      <c r="I3850" s="184" t="e">
        <f>VLOOKUP(LEFT(C3850,6),#REF!,3,0)</f>
        <v>#REF!</v>
      </c>
    </row>
    <row r="3851" spans="1:9" ht="13.2" x14ac:dyDescent="0.25">
      <c r="A3851" s="176">
        <f t="shared" si="63"/>
        <v>4794526.0709375646</v>
      </c>
      <c r="B3851" s="243" t="s">
        <v>1194</v>
      </c>
      <c r="C3851" s="253" t="s">
        <v>259</v>
      </c>
      <c r="D3851" s="243" t="s">
        <v>1195</v>
      </c>
      <c r="E3851" s="243" t="s">
        <v>1196</v>
      </c>
      <c r="F3851" s="243" t="s">
        <v>850</v>
      </c>
      <c r="G3851" s="243">
        <v>497930</v>
      </c>
      <c r="H3851" s="243">
        <v>4768600</v>
      </c>
      <c r="I3851" s="184" t="e">
        <f>VLOOKUP(LEFT(C3851,6),#REF!,3,0)</f>
        <v>#REF!</v>
      </c>
    </row>
    <row r="3852" spans="1:9" ht="13.2" x14ac:dyDescent="0.25">
      <c r="A3852" s="176">
        <f t="shared" si="63"/>
        <v>4794526.0709375646</v>
      </c>
      <c r="B3852" s="243" t="s">
        <v>1194</v>
      </c>
      <c r="C3852" s="253" t="s">
        <v>251</v>
      </c>
      <c r="D3852" s="243" t="s">
        <v>1195</v>
      </c>
      <c r="E3852" s="243" t="s">
        <v>1196</v>
      </c>
      <c r="F3852" s="243" t="s">
        <v>850</v>
      </c>
      <c r="G3852" s="243">
        <v>497930</v>
      </c>
      <c r="H3852" s="243">
        <v>4768600</v>
      </c>
      <c r="I3852" s="184" t="e">
        <f>VLOOKUP(LEFT(C3852,6),#REF!,3,0)</f>
        <v>#REF!</v>
      </c>
    </row>
    <row r="3853" spans="1:9" ht="13.2" x14ac:dyDescent="0.25">
      <c r="A3853" s="176">
        <f t="shared" si="63"/>
        <v>4794526.0709375646</v>
      </c>
      <c r="B3853" s="243" t="s">
        <v>1194</v>
      </c>
      <c r="C3853" s="253" t="s">
        <v>244</v>
      </c>
      <c r="D3853" s="243" t="s">
        <v>1195</v>
      </c>
      <c r="E3853" s="243" t="s">
        <v>1196</v>
      </c>
      <c r="F3853" s="243" t="s">
        <v>850</v>
      </c>
      <c r="G3853" s="243">
        <v>497930</v>
      </c>
      <c r="H3853" s="243">
        <v>4768600</v>
      </c>
      <c r="I3853" s="184" t="e">
        <f>VLOOKUP(LEFT(C3853,6),#REF!,3,0)</f>
        <v>#REF!</v>
      </c>
    </row>
    <row r="3854" spans="1:9" ht="13.2" x14ac:dyDescent="0.25">
      <c r="A3854" s="176">
        <f t="shared" si="63"/>
        <v>4794526.0709375646</v>
      </c>
      <c r="B3854" s="243" t="s">
        <v>1194</v>
      </c>
      <c r="C3854" s="253" t="s">
        <v>248</v>
      </c>
      <c r="D3854" s="243" t="s">
        <v>1195</v>
      </c>
      <c r="E3854" s="243" t="s">
        <v>1196</v>
      </c>
      <c r="F3854" s="243" t="s">
        <v>850</v>
      </c>
      <c r="G3854" s="243">
        <v>497930</v>
      </c>
      <c r="H3854" s="243">
        <v>4768600</v>
      </c>
      <c r="I3854" s="184" t="e">
        <f>VLOOKUP(LEFT(C3854,6),#REF!,3,0)</f>
        <v>#REF!</v>
      </c>
    </row>
    <row r="3855" spans="1:9" ht="13.2" x14ac:dyDescent="0.25">
      <c r="A3855" s="176">
        <f t="shared" si="63"/>
        <v>4794526.0709375646</v>
      </c>
      <c r="B3855" s="243" t="s">
        <v>1194</v>
      </c>
      <c r="C3855" s="253" t="s">
        <v>245</v>
      </c>
      <c r="D3855" s="243" t="s">
        <v>1195</v>
      </c>
      <c r="E3855" s="243" t="s">
        <v>1196</v>
      </c>
      <c r="F3855" s="243" t="s">
        <v>850</v>
      </c>
      <c r="G3855" s="243">
        <v>497930</v>
      </c>
      <c r="H3855" s="243">
        <v>4768600</v>
      </c>
      <c r="I3855" s="184" t="e">
        <f>VLOOKUP(LEFT(C3855,6),#REF!,3,0)</f>
        <v>#REF!</v>
      </c>
    </row>
    <row r="3856" spans="1:9" ht="13.2" x14ac:dyDescent="0.25">
      <c r="A3856" s="176">
        <f t="shared" si="63"/>
        <v>4794526.0709375646</v>
      </c>
      <c r="B3856" s="243" t="s">
        <v>1194</v>
      </c>
      <c r="C3856" s="253" t="s">
        <v>287</v>
      </c>
      <c r="D3856" s="243" t="s">
        <v>1195</v>
      </c>
      <c r="E3856" s="243" t="s">
        <v>1196</v>
      </c>
      <c r="F3856" s="243" t="s">
        <v>850</v>
      </c>
      <c r="G3856" s="243">
        <v>497930</v>
      </c>
      <c r="H3856" s="243">
        <v>4768600</v>
      </c>
      <c r="I3856" s="184" t="e">
        <f>VLOOKUP(LEFT(C3856,6),#REF!,3,0)</f>
        <v>#REF!</v>
      </c>
    </row>
    <row r="3857" spans="1:9" ht="13.2" x14ac:dyDescent="0.25">
      <c r="A3857" s="176">
        <f t="shared" si="63"/>
        <v>4794526.0709375646</v>
      </c>
      <c r="B3857" s="243" t="s">
        <v>1194</v>
      </c>
      <c r="C3857" s="253" t="s">
        <v>288</v>
      </c>
      <c r="D3857" s="243" t="s">
        <v>1195</v>
      </c>
      <c r="E3857" s="243" t="s">
        <v>1196</v>
      </c>
      <c r="F3857" s="243" t="s">
        <v>850</v>
      </c>
      <c r="G3857" s="243">
        <v>497930</v>
      </c>
      <c r="H3857" s="243">
        <v>4768600</v>
      </c>
      <c r="I3857" s="184" t="e">
        <f>VLOOKUP(LEFT(C3857,6),#REF!,3,0)</f>
        <v>#REF!</v>
      </c>
    </row>
    <row r="3858" spans="1:9" ht="13.2" x14ac:dyDescent="0.25">
      <c r="A3858" s="176">
        <f t="shared" si="63"/>
        <v>4794526.0709375646</v>
      </c>
      <c r="B3858" s="243" t="s">
        <v>1194</v>
      </c>
      <c r="C3858" s="253" t="s">
        <v>289</v>
      </c>
      <c r="D3858" s="243" t="s">
        <v>1195</v>
      </c>
      <c r="E3858" s="243" t="s">
        <v>1196</v>
      </c>
      <c r="F3858" s="243" t="s">
        <v>850</v>
      </c>
      <c r="G3858" s="243">
        <v>497930</v>
      </c>
      <c r="H3858" s="243">
        <v>4768600</v>
      </c>
      <c r="I3858" s="184" t="e">
        <f>VLOOKUP(LEFT(C3858,6),#REF!,3,0)</f>
        <v>#REF!</v>
      </c>
    </row>
    <row r="3859" spans="1:9" ht="13.2" x14ac:dyDescent="0.25">
      <c r="A3859" s="176">
        <f t="shared" si="63"/>
        <v>4794526.0709375646</v>
      </c>
      <c r="B3859" s="243" t="s">
        <v>1194</v>
      </c>
      <c r="C3859" s="253" t="s">
        <v>339</v>
      </c>
      <c r="D3859" s="243" t="s">
        <v>1195</v>
      </c>
      <c r="E3859" s="243" t="s">
        <v>1196</v>
      </c>
      <c r="F3859" s="243" t="s">
        <v>850</v>
      </c>
      <c r="G3859" s="243">
        <v>497930</v>
      </c>
      <c r="H3859" s="243">
        <v>4768600</v>
      </c>
      <c r="I3859" s="184" t="e">
        <f>VLOOKUP(LEFT(C3859,6),#REF!,3,0)</f>
        <v>#REF!</v>
      </c>
    </row>
    <row r="3860" spans="1:9" ht="13.2" x14ac:dyDescent="0.25">
      <c r="A3860" s="176">
        <f t="shared" si="63"/>
        <v>4794526.0709375646</v>
      </c>
      <c r="B3860" s="243" t="s">
        <v>1194</v>
      </c>
      <c r="C3860" s="260" t="s">
        <v>252</v>
      </c>
      <c r="D3860" s="243" t="s">
        <v>1195</v>
      </c>
      <c r="E3860" s="243" t="s">
        <v>1196</v>
      </c>
      <c r="F3860" s="243" t="s">
        <v>850</v>
      </c>
      <c r="G3860" s="243">
        <v>497930</v>
      </c>
      <c r="H3860" s="243">
        <v>4768600</v>
      </c>
      <c r="I3860" s="184" t="e">
        <f>VLOOKUP(LEFT(C3860,6),#REF!,3,0)</f>
        <v>#REF!</v>
      </c>
    </row>
    <row r="3861" spans="1:9" ht="13.2" x14ac:dyDescent="0.25">
      <c r="A3861" s="176">
        <f t="shared" si="63"/>
        <v>4794526.0709375646</v>
      </c>
      <c r="B3861" s="243" t="s">
        <v>1194</v>
      </c>
      <c r="C3861" s="260" t="s">
        <v>265</v>
      </c>
      <c r="D3861" s="243" t="s">
        <v>1195</v>
      </c>
      <c r="E3861" s="243" t="s">
        <v>1196</v>
      </c>
      <c r="F3861" s="243" t="s">
        <v>850</v>
      </c>
      <c r="G3861" s="243">
        <v>497930</v>
      </c>
      <c r="H3861" s="243">
        <v>4768600</v>
      </c>
      <c r="I3861" s="184" t="e">
        <f>VLOOKUP(LEFT(C3861,6),#REF!,3,0)</f>
        <v>#REF!</v>
      </c>
    </row>
    <row r="3862" spans="1:9" ht="13.2" x14ac:dyDescent="0.25">
      <c r="A3862" s="176">
        <f t="shared" si="63"/>
        <v>4794526.0709375646</v>
      </c>
      <c r="B3862" s="243" t="s">
        <v>1194</v>
      </c>
      <c r="C3862" s="261" t="s">
        <v>772</v>
      </c>
      <c r="D3862" s="243" t="s">
        <v>1195</v>
      </c>
      <c r="E3862" s="243" t="s">
        <v>1196</v>
      </c>
      <c r="F3862" s="243" t="s">
        <v>850</v>
      </c>
      <c r="G3862" s="243">
        <v>497930</v>
      </c>
      <c r="H3862" s="243">
        <v>4768600</v>
      </c>
      <c r="I3862" s="184" t="e">
        <f>VLOOKUP(LEFT(C3862,6),#REF!,3,0)</f>
        <v>#REF!</v>
      </c>
    </row>
    <row r="3863" spans="1:9" ht="13.2" x14ac:dyDescent="0.25">
      <c r="A3863" s="176">
        <f t="shared" si="63"/>
        <v>4794526.0709375646</v>
      </c>
      <c r="B3863" s="243" t="s">
        <v>1194</v>
      </c>
      <c r="C3863" s="262" t="s">
        <v>241</v>
      </c>
      <c r="D3863" s="243" t="s">
        <v>1195</v>
      </c>
      <c r="E3863" s="243" t="s">
        <v>1196</v>
      </c>
      <c r="F3863" s="243" t="s">
        <v>850</v>
      </c>
      <c r="G3863" s="243">
        <v>497930</v>
      </c>
      <c r="H3863" s="243">
        <v>4768600</v>
      </c>
      <c r="I3863" s="184" t="e">
        <f>VLOOKUP(LEFT(C3863,6),#REF!,3,0)</f>
        <v>#REF!</v>
      </c>
    </row>
    <row r="3864" spans="1:9" ht="13.2" x14ac:dyDescent="0.25">
      <c r="A3864" s="176">
        <f t="shared" si="63"/>
        <v>4794526.0709375646</v>
      </c>
      <c r="B3864" s="243" t="s">
        <v>1194</v>
      </c>
      <c r="C3864" s="262" t="s">
        <v>242</v>
      </c>
      <c r="D3864" s="243" t="s">
        <v>1195</v>
      </c>
      <c r="E3864" s="243" t="s">
        <v>1196</v>
      </c>
      <c r="F3864" s="243" t="s">
        <v>850</v>
      </c>
      <c r="G3864" s="243">
        <v>497930</v>
      </c>
      <c r="H3864" s="243">
        <v>4768600</v>
      </c>
      <c r="I3864" s="184" t="e">
        <f>VLOOKUP(LEFT(C3864,6),#REF!,3,0)</f>
        <v>#REF!</v>
      </c>
    </row>
    <row r="3865" spans="1:9" ht="13.2" x14ac:dyDescent="0.25">
      <c r="A3865" s="176">
        <f t="shared" si="63"/>
        <v>4794526.0709375646</v>
      </c>
      <c r="B3865" s="243" t="s">
        <v>1194</v>
      </c>
      <c r="C3865" s="262" t="s">
        <v>247</v>
      </c>
      <c r="D3865" s="243" t="s">
        <v>1195</v>
      </c>
      <c r="E3865" s="243" t="s">
        <v>1196</v>
      </c>
      <c r="F3865" s="243" t="s">
        <v>850</v>
      </c>
      <c r="G3865" s="243">
        <v>497930</v>
      </c>
      <c r="H3865" s="243">
        <v>4768600</v>
      </c>
      <c r="I3865" s="184" t="e">
        <f>VLOOKUP(LEFT(C3865,6),#REF!,3,0)</f>
        <v>#REF!</v>
      </c>
    </row>
    <row r="3866" spans="1:9" ht="13.2" x14ac:dyDescent="0.25">
      <c r="A3866" s="176">
        <f t="shared" si="63"/>
        <v>4794526.0709375646</v>
      </c>
      <c r="B3866" s="243" t="s">
        <v>1194</v>
      </c>
      <c r="C3866" s="262" t="s">
        <v>249</v>
      </c>
      <c r="D3866" s="243" t="s">
        <v>1195</v>
      </c>
      <c r="E3866" s="243" t="s">
        <v>1196</v>
      </c>
      <c r="F3866" s="243" t="s">
        <v>850</v>
      </c>
      <c r="G3866" s="243">
        <v>497930</v>
      </c>
      <c r="H3866" s="243">
        <v>4768600</v>
      </c>
      <c r="I3866" s="184" t="e">
        <f>VLOOKUP(LEFT(C3866,6),#REF!,3,0)</f>
        <v>#REF!</v>
      </c>
    </row>
    <row r="3867" spans="1:9" ht="13.2" x14ac:dyDescent="0.25">
      <c r="A3867" s="176">
        <f t="shared" si="63"/>
        <v>4794526.0709375646</v>
      </c>
      <c r="B3867" s="243" t="s">
        <v>1194</v>
      </c>
      <c r="C3867" s="262" t="s">
        <v>250</v>
      </c>
      <c r="D3867" s="243" t="s">
        <v>1195</v>
      </c>
      <c r="E3867" s="243" t="s">
        <v>1196</v>
      </c>
      <c r="F3867" s="243" t="s">
        <v>850</v>
      </c>
      <c r="G3867" s="243">
        <v>497930</v>
      </c>
      <c r="H3867" s="243">
        <v>4768600</v>
      </c>
      <c r="I3867" s="184" t="e">
        <f>VLOOKUP(LEFT(C3867,6),#REF!,3,0)</f>
        <v>#REF!</v>
      </c>
    </row>
    <row r="3868" spans="1:9" ht="13.2" x14ac:dyDescent="0.25">
      <c r="A3868" s="176">
        <f t="shared" si="63"/>
        <v>4794526.0709375646</v>
      </c>
      <c r="B3868" s="243" t="s">
        <v>1194</v>
      </c>
      <c r="C3868" s="262" t="s">
        <v>253</v>
      </c>
      <c r="D3868" s="243" t="s">
        <v>1195</v>
      </c>
      <c r="E3868" s="243" t="s">
        <v>1196</v>
      </c>
      <c r="F3868" s="243" t="s">
        <v>850</v>
      </c>
      <c r="G3868" s="243">
        <v>497930</v>
      </c>
      <c r="H3868" s="243">
        <v>4768600</v>
      </c>
      <c r="I3868" s="184" t="e">
        <f>VLOOKUP(LEFT(C3868,6),#REF!,3,0)</f>
        <v>#REF!</v>
      </c>
    </row>
    <row r="3869" spans="1:9" ht="13.2" x14ac:dyDescent="0.25">
      <c r="A3869" s="176">
        <f t="shared" si="63"/>
        <v>4794526.0709375646</v>
      </c>
      <c r="B3869" s="243" t="s">
        <v>1194</v>
      </c>
      <c r="C3869" s="262" t="s">
        <v>254</v>
      </c>
      <c r="D3869" s="243" t="s">
        <v>1195</v>
      </c>
      <c r="E3869" s="243" t="s">
        <v>1196</v>
      </c>
      <c r="F3869" s="243" t="s">
        <v>850</v>
      </c>
      <c r="G3869" s="243">
        <v>497930</v>
      </c>
      <c r="H3869" s="243">
        <v>4768600</v>
      </c>
      <c r="I3869" s="184" t="e">
        <f>VLOOKUP(LEFT(C3869,6),#REF!,3,0)</f>
        <v>#REF!</v>
      </c>
    </row>
    <row r="3870" spans="1:9" ht="13.2" x14ac:dyDescent="0.25">
      <c r="A3870" s="176">
        <f t="shared" si="63"/>
        <v>4794526.0709375646</v>
      </c>
      <c r="B3870" s="243" t="s">
        <v>1194</v>
      </c>
      <c r="C3870" s="262" t="s">
        <v>255</v>
      </c>
      <c r="D3870" s="243" t="s">
        <v>1195</v>
      </c>
      <c r="E3870" s="243" t="s">
        <v>1196</v>
      </c>
      <c r="F3870" s="243" t="s">
        <v>850</v>
      </c>
      <c r="G3870" s="243">
        <v>497930</v>
      </c>
      <c r="H3870" s="243">
        <v>4768600</v>
      </c>
      <c r="I3870" s="184" t="e">
        <f>VLOOKUP(LEFT(C3870,6),#REF!,3,0)</f>
        <v>#REF!</v>
      </c>
    </row>
    <row r="3871" spans="1:9" ht="13.2" x14ac:dyDescent="0.25">
      <c r="A3871" s="176">
        <f t="shared" si="63"/>
        <v>4794526.0709375646</v>
      </c>
      <c r="B3871" s="243" t="s">
        <v>1194</v>
      </c>
      <c r="C3871" s="262" t="s">
        <v>256</v>
      </c>
      <c r="D3871" s="243" t="s">
        <v>1195</v>
      </c>
      <c r="E3871" s="243" t="s">
        <v>1196</v>
      </c>
      <c r="F3871" s="243" t="s">
        <v>850</v>
      </c>
      <c r="G3871" s="243">
        <v>497930</v>
      </c>
      <c r="H3871" s="243">
        <v>4768600</v>
      </c>
      <c r="I3871" s="184" t="e">
        <f>VLOOKUP(LEFT(C3871,6),#REF!,3,0)</f>
        <v>#REF!</v>
      </c>
    </row>
    <row r="3872" spans="1:9" ht="13.2" x14ac:dyDescent="0.25">
      <c r="A3872" s="176">
        <f t="shared" si="63"/>
        <v>4794526.0709375646</v>
      </c>
      <c r="B3872" s="243" t="s">
        <v>1194</v>
      </c>
      <c r="C3872" s="262" t="s">
        <v>257</v>
      </c>
      <c r="D3872" s="243" t="s">
        <v>1195</v>
      </c>
      <c r="E3872" s="243" t="s">
        <v>1196</v>
      </c>
      <c r="F3872" s="243" t="s">
        <v>850</v>
      </c>
      <c r="G3872" s="243">
        <v>497930</v>
      </c>
      <c r="H3872" s="243">
        <v>4768600</v>
      </c>
      <c r="I3872" s="184" t="e">
        <f>VLOOKUP(LEFT(C3872,6),#REF!,3,0)</f>
        <v>#REF!</v>
      </c>
    </row>
    <row r="3873" spans="1:9" ht="13.2" x14ac:dyDescent="0.25">
      <c r="A3873" s="176">
        <f t="shared" si="63"/>
        <v>4794526.0709375646</v>
      </c>
      <c r="B3873" s="243" t="s">
        <v>1194</v>
      </c>
      <c r="C3873" s="262" t="s">
        <v>258</v>
      </c>
      <c r="D3873" s="243" t="s">
        <v>1195</v>
      </c>
      <c r="E3873" s="243" t="s">
        <v>1196</v>
      </c>
      <c r="F3873" s="243" t="s">
        <v>850</v>
      </c>
      <c r="G3873" s="243">
        <v>497930</v>
      </c>
      <c r="H3873" s="243">
        <v>4768600</v>
      </c>
      <c r="I3873" s="184" t="e">
        <f>VLOOKUP(LEFT(C3873,6),#REF!,3,0)</f>
        <v>#REF!</v>
      </c>
    </row>
    <row r="3874" spans="1:9" ht="13.2" x14ac:dyDescent="0.25">
      <c r="A3874" s="176">
        <f t="shared" si="63"/>
        <v>4794526.0709375646</v>
      </c>
      <c r="B3874" s="243" t="s">
        <v>1194</v>
      </c>
      <c r="C3874" s="262" t="s">
        <v>261</v>
      </c>
      <c r="D3874" s="243" t="s">
        <v>1195</v>
      </c>
      <c r="E3874" s="243" t="s">
        <v>1196</v>
      </c>
      <c r="F3874" s="243" t="s">
        <v>850</v>
      </c>
      <c r="G3874" s="243">
        <v>497930</v>
      </c>
      <c r="H3874" s="243">
        <v>4768600</v>
      </c>
      <c r="I3874" s="184" t="e">
        <f>VLOOKUP(LEFT(C3874,6),#REF!,3,0)</f>
        <v>#REF!</v>
      </c>
    </row>
    <row r="3875" spans="1:9" ht="13.2" x14ac:dyDescent="0.25">
      <c r="A3875" s="176">
        <f t="shared" si="63"/>
        <v>4794526.0709375646</v>
      </c>
      <c r="B3875" s="243" t="s">
        <v>1194</v>
      </c>
      <c r="C3875" s="262" t="s">
        <v>262</v>
      </c>
      <c r="D3875" s="243" t="s">
        <v>1195</v>
      </c>
      <c r="E3875" s="243" t="s">
        <v>1196</v>
      </c>
      <c r="F3875" s="243" t="s">
        <v>850</v>
      </c>
      <c r="G3875" s="243">
        <v>497930</v>
      </c>
      <c r="H3875" s="243">
        <v>4768600</v>
      </c>
      <c r="I3875" s="184" t="e">
        <f>VLOOKUP(LEFT(C3875,6),#REF!,3,0)</f>
        <v>#REF!</v>
      </c>
    </row>
    <row r="3876" spans="1:9" ht="13.2" x14ac:dyDescent="0.25">
      <c r="A3876" s="176">
        <f t="shared" si="63"/>
        <v>4794526.0709375646</v>
      </c>
      <c r="B3876" s="243" t="s">
        <v>1194</v>
      </c>
      <c r="C3876" s="262" t="s">
        <v>264</v>
      </c>
      <c r="D3876" s="243" t="s">
        <v>1195</v>
      </c>
      <c r="E3876" s="243" t="s">
        <v>1196</v>
      </c>
      <c r="F3876" s="243" t="s">
        <v>850</v>
      </c>
      <c r="G3876" s="243">
        <v>497930</v>
      </c>
      <c r="H3876" s="243">
        <v>4768600</v>
      </c>
      <c r="I3876" s="184" t="e">
        <f>VLOOKUP(LEFT(C3876,6),#REF!,3,0)</f>
        <v>#REF!</v>
      </c>
    </row>
    <row r="3877" spans="1:9" ht="13.2" x14ac:dyDescent="0.25">
      <c r="A3877" s="176">
        <f t="shared" si="63"/>
        <v>4794526.0709375646</v>
      </c>
      <c r="B3877" s="243" t="s">
        <v>1194</v>
      </c>
      <c r="C3877" s="262" t="s">
        <v>260</v>
      </c>
      <c r="D3877" s="243" t="s">
        <v>1195</v>
      </c>
      <c r="E3877" s="243" t="s">
        <v>1196</v>
      </c>
      <c r="F3877" s="243" t="s">
        <v>850</v>
      </c>
      <c r="G3877" s="243">
        <v>497930</v>
      </c>
      <c r="H3877" s="243">
        <v>4768600</v>
      </c>
      <c r="I3877" s="184" t="e">
        <f>VLOOKUP(LEFT(C3877,6),#REF!,3,0)</f>
        <v>#REF!</v>
      </c>
    </row>
    <row r="3878" spans="1:9" ht="13.2" x14ac:dyDescent="0.25">
      <c r="A3878" s="176">
        <f t="shared" si="63"/>
        <v>4794526.0709375646</v>
      </c>
      <c r="B3878" s="243" t="s">
        <v>1194</v>
      </c>
      <c r="C3878" s="262" t="s">
        <v>229</v>
      </c>
      <c r="D3878" s="243" t="s">
        <v>1195</v>
      </c>
      <c r="E3878" s="243" t="s">
        <v>1196</v>
      </c>
      <c r="F3878" s="243" t="s">
        <v>850</v>
      </c>
      <c r="G3878" s="243">
        <v>497930</v>
      </c>
      <c r="H3878" s="243">
        <v>4768600</v>
      </c>
      <c r="I3878" s="184" t="e">
        <f>VLOOKUP(LEFT(C3878,6),#REF!,3,0)</f>
        <v>#REF!</v>
      </c>
    </row>
    <row r="3879" spans="1:9" ht="13.2" x14ac:dyDescent="0.25">
      <c r="A3879" s="176">
        <f t="shared" si="63"/>
        <v>4794526.0709375646</v>
      </c>
      <c r="B3879" s="243" t="s">
        <v>1194</v>
      </c>
      <c r="C3879" s="247" t="s">
        <v>1156</v>
      </c>
      <c r="D3879" s="243" t="s">
        <v>1195</v>
      </c>
      <c r="E3879" s="243" t="s">
        <v>1196</v>
      </c>
      <c r="F3879" s="243" t="s">
        <v>850</v>
      </c>
      <c r="G3879" s="243">
        <v>497930</v>
      </c>
      <c r="H3879" s="243">
        <v>4768600</v>
      </c>
      <c r="I3879" s="184" t="e">
        <f>VLOOKUP(LEFT(C3879,6),#REF!,3,0)</f>
        <v>#REF!</v>
      </c>
    </row>
    <row r="3880" spans="1:9" ht="13.2" x14ac:dyDescent="0.25">
      <c r="A3880" s="176">
        <f t="shared" si="63"/>
        <v>4794526.0709375646</v>
      </c>
      <c r="B3880" s="243" t="s">
        <v>1194</v>
      </c>
      <c r="C3880" s="247" t="s">
        <v>1157</v>
      </c>
      <c r="D3880" s="243" t="s">
        <v>1195</v>
      </c>
      <c r="E3880" s="243" t="s">
        <v>1196</v>
      </c>
      <c r="F3880" s="243" t="s">
        <v>850</v>
      </c>
      <c r="G3880" s="243">
        <v>497930</v>
      </c>
      <c r="H3880" s="243">
        <v>4768600</v>
      </c>
      <c r="I3880" s="184" t="e">
        <f>VLOOKUP(LEFT(C3880,6),#REF!,3,0)</f>
        <v>#REF!</v>
      </c>
    </row>
    <row r="3881" spans="1:9" ht="13.2" x14ac:dyDescent="0.25">
      <c r="A3881" s="176">
        <f t="shared" si="63"/>
        <v>4794526.0709375646</v>
      </c>
      <c r="B3881" s="243" t="s">
        <v>1194</v>
      </c>
      <c r="C3881" s="247" t="s">
        <v>1158</v>
      </c>
      <c r="D3881" s="243" t="s">
        <v>1195</v>
      </c>
      <c r="E3881" s="243" t="s">
        <v>1196</v>
      </c>
      <c r="F3881" s="243" t="s">
        <v>850</v>
      </c>
      <c r="G3881" s="243">
        <v>497930</v>
      </c>
      <c r="H3881" s="243">
        <v>4768600</v>
      </c>
      <c r="I3881" s="184" t="e">
        <f>VLOOKUP(LEFT(C3881,6),#REF!,3,0)</f>
        <v>#REF!</v>
      </c>
    </row>
    <row r="3882" spans="1:9" ht="13.2" x14ac:dyDescent="0.25">
      <c r="A3882" s="176">
        <f t="shared" si="63"/>
        <v>4794526.0709375646</v>
      </c>
      <c r="B3882" s="243" t="s">
        <v>1194</v>
      </c>
      <c r="C3882" s="247" t="s">
        <v>1159</v>
      </c>
      <c r="D3882" s="243" t="s">
        <v>1195</v>
      </c>
      <c r="E3882" s="243" t="s">
        <v>1196</v>
      </c>
      <c r="F3882" s="243" t="s">
        <v>850</v>
      </c>
      <c r="G3882" s="243">
        <v>497930</v>
      </c>
      <c r="H3882" s="243">
        <v>4768600</v>
      </c>
      <c r="I3882" s="184" t="e">
        <f>VLOOKUP(LEFT(C3882,6),#REF!,3,0)</f>
        <v>#REF!</v>
      </c>
    </row>
    <row r="3883" spans="1:9" ht="13.2" x14ac:dyDescent="0.25">
      <c r="A3883" s="176">
        <f t="shared" si="63"/>
        <v>4794526.0709375646</v>
      </c>
      <c r="B3883" s="243" t="s">
        <v>1194</v>
      </c>
      <c r="C3883" s="247" t="s">
        <v>1160</v>
      </c>
      <c r="D3883" s="243" t="s">
        <v>1195</v>
      </c>
      <c r="E3883" s="243" t="s">
        <v>1196</v>
      </c>
      <c r="F3883" s="243" t="s">
        <v>850</v>
      </c>
      <c r="G3883" s="243">
        <v>497930</v>
      </c>
      <c r="H3883" s="243">
        <v>4768600</v>
      </c>
      <c r="I3883" s="184" t="e">
        <f>VLOOKUP(LEFT(C3883,6),#REF!,3,0)</f>
        <v>#REF!</v>
      </c>
    </row>
    <row r="3884" spans="1:9" ht="13.2" x14ac:dyDescent="0.25">
      <c r="A3884" s="176">
        <f t="shared" si="63"/>
        <v>4794526.0709375646</v>
      </c>
      <c r="B3884" s="243" t="s">
        <v>1194</v>
      </c>
      <c r="C3884" s="247" t="s">
        <v>1161</v>
      </c>
      <c r="D3884" s="243" t="s">
        <v>1195</v>
      </c>
      <c r="E3884" s="243" t="s">
        <v>1196</v>
      </c>
      <c r="F3884" s="243" t="s">
        <v>850</v>
      </c>
      <c r="G3884" s="243">
        <v>497930</v>
      </c>
      <c r="H3884" s="243">
        <v>4768600</v>
      </c>
      <c r="I3884" s="184" t="e">
        <f>VLOOKUP(LEFT(C3884,6),#REF!,3,0)</f>
        <v>#REF!</v>
      </c>
    </row>
    <row r="3885" spans="1:9" ht="13.2" x14ac:dyDescent="0.25">
      <c r="A3885" s="176">
        <f t="shared" si="63"/>
        <v>4794526.0709375646</v>
      </c>
      <c r="B3885" s="243" t="s">
        <v>1194</v>
      </c>
      <c r="C3885" s="247" t="s">
        <v>1162</v>
      </c>
      <c r="D3885" s="243" t="s">
        <v>1195</v>
      </c>
      <c r="E3885" s="243" t="s">
        <v>1196</v>
      </c>
      <c r="F3885" s="243" t="s">
        <v>850</v>
      </c>
      <c r="G3885" s="243">
        <v>497930</v>
      </c>
      <c r="H3885" s="243">
        <v>4768600</v>
      </c>
      <c r="I3885" s="184" t="e">
        <f>VLOOKUP(LEFT(C3885,6),#REF!,3,0)</f>
        <v>#REF!</v>
      </c>
    </row>
    <row r="3886" spans="1:9" ht="13.2" x14ac:dyDescent="0.25">
      <c r="A3886" s="176">
        <f t="shared" si="63"/>
        <v>4794526.0709375646</v>
      </c>
      <c r="B3886" s="243" t="s">
        <v>1194</v>
      </c>
      <c r="C3886" s="247" t="s">
        <v>1163</v>
      </c>
      <c r="D3886" s="243" t="s">
        <v>1195</v>
      </c>
      <c r="E3886" s="243" t="s">
        <v>1196</v>
      </c>
      <c r="F3886" s="243" t="s">
        <v>850</v>
      </c>
      <c r="G3886" s="243">
        <v>497930</v>
      </c>
      <c r="H3886" s="243">
        <v>4768600</v>
      </c>
      <c r="I3886" s="184" t="e">
        <f>VLOOKUP(LEFT(C3886,6),#REF!,3,0)</f>
        <v>#REF!</v>
      </c>
    </row>
    <row r="3887" spans="1:9" ht="13.2" x14ac:dyDescent="0.25">
      <c r="A3887" s="176">
        <f t="shared" si="63"/>
        <v>4794526.0709375646</v>
      </c>
      <c r="B3887" s="243" t="s">
        <v>1194</v>
      </c>
      <c r="C3887" s="247" t="s">
        <v>1164</v>
      </c>
      <c r="D3887" s="243" t="s">
        <v>1195</v>
      </c>
      <c r="E3887" s="243" t="s">
        <v>1196</v>
      </c>
      <c r="F3887" s="243" t="s">
        <v>850</v>
      </c>
      <c r="G3887" s="243">
        <v>497930</v>
      </c>
      <c r="H3887" s="243">
        <v>4768600</v>
      </c>
      <c r="I3887" s="184" t="e">
        <f>VLOOKUP(LEFT(C3887,6),#REF!,3,0)</f>
        <v>#REF!</v>
      </c>
    </row>
    <row r="3888" spans="1:9" ht="13.2" x14ac:dyDescent="0.25">
      <c r="A3888" s="176">
        <f t="shared" si="63"/>
        <v>4794526.0709375646</v>
      </c>
      <c r="B3888" s="243" t="s">
        <v>1194</v>
      </c>
      <c r="C3888" s="248" t="s">
        <v>1165</v>
      </c>
      <c r="D3888" s="243" t="s">
        <v>1195</v>
      </c>
      <c r="E3888" s="243" t="s">
        <v>1196</v>
      </c>
      <c r="F3888" s="243" t="s">
        <v>850</v>
      </c>
      <c r="G3888" s="243">
        <v>497930</v>
      </c>
      <c r="H3888" s="243">
        <v>4768600</v>
      </c>
      <c r="I3888" s="184" t="e">
        <f>VLOOKUP(LEFT(C3888,6),#REF!,3,0)</f>
        <v>#REF!</v>
      </c>
    </row>
    <row r="3889" spans="1:9" ht="13.2" x14ac:dyDescent="0.25">
      <c r="A3889" s="176">
        <f t="shared" si="63"/>
        <v>4794526.0709375646</v>
      </c>
      <c r="B3889" s="243" t="s">
        <v>1194</v>
      </c>
      <c r="C3889" s="243" t="s">
        <v>586</v>
      </c>
      <c r="D3889" s="243" t="s">
        <v>1195</v>
      </c>
      <c r="E3889" s="243" t="s">
        <v>1196</v>
      </c>
      <c r="F3889" s="243" t="s">
        <v>850</v>
      </c>
      <c r="G3889" s="243">
        <v>497930</v>
      </c>
      <c r="H3889" s="243">
        <v>4768600</v>
      </c>
      <c r="I3889" s="184" t="e">
        <f>VLOOKUP(LEFT(C3889,6),#REF!,3,0)</f>
        <v>#REF!</v>
      </c>
    </row>
    <row r="3890" spans="1:9" ht="13.2" x14ac:dyDescent="0.25">
      <c r="A3890" s="176">
        <f t="shared" si="63"/>
        <v>4794526.0709375646</v>
      </c>
      <c r="B3890" s="243" t="s">
        <v>1194</v>
      </c>
      <c r="C3890" s="243" t="s">
        <v>495</v>
      </c>
      <c r="D3890" s="243" t="s">
        <v>1195</v>
      </c>
      <c r="E3890" s="243" t="s">
        <v>1196</v>
      </c>
      <c r="F3890" s="243" t="s">
        <v>850</v>
      </c>
      <c r="G3890" s="243">
        <v>497930</v>
      </c>
      <c r="H3890" s="243">
        <v>4768600</v>
      </c>
      <c r="I3890" s="184" t="e">
        <f>VLOOKUP(LEFT(C3890,6),#REF!,3,0)</f>
        <v>#REF!</v>
      </c>
    </row>
    <row r="3891" spans="1:9" ht="13.2" x14ac:dyDescent="0.25">
      <c r="A3891" s="176">
        <f t="shared" si="63"/>
        <v>4794526.0709375646</v>
      </c>
      <c r="B3891" s="243" t="s">
        <v>1194</v>
      </c>
      <c r="C3891" s="243" t="s">
        <v>497</v>
      </c>
      <c r="D3891" s="243" t="s">
        <v>1195</v>
      </c>
      <c r="E3891" s="243" t="s">
        <v>1196</v>
      </c>
      <c r="F3891" s="243" t="s">
        <v>850</v>
      </c>
      <c r="G3891" s="243">
        <v>497930</v>
      </c>
      <c r="H3891" s="243">
        <v>4768600</v>
      </c>
      <c r="I3891" s="184" t="e">
        <f>VLOOKUP(LEFT(C3891,6),#REF!,3,0)</f>
        <v>#REF!</v>
      </c>
    </row>
    <row r="3892" spans="1:9" ht="13.2" x14ac:dyDescent="0.25">
      <c r="A3892" s="176">
        <f t="shared" si="63"/>
        <v>4794526.0709375646</v>
      </c>
      <c r="B3892" s="243" t="s">
        <v>1194</v>
      </c>
      <c r="C3892" s="243" t="s">
        <v>499</v>
      </c>
      <c r="D3892" s="243" t="s">
        <v>1195</v>
      </c>
      <c r="E3892" s="243" t="s">
        <v>1196</v>
      </c>
      <c r="F3892" s="243" t="s">
        <v>850</v>
      </c>
      <c r="G3892" s="243">
        <v>497930</v>
      </c>
      <c r="H3892" s="243">
        <v>4768600</v>
      </c>
      <c r="I3892" s="184" t="e">
        <f>VLOOKUP(LEFT(C3892,6),#REF!,3,0)</f>
        <v>#REF!</v>
      </c>
    </row>
    <row r="3893" spans="1:9" ht="13.2" x14ac:dyDescent="0.25">
      <c r="A3893" s="176">
        <f t="shared" si="63"/>
        <v>4794526.0709375646</v>
      </c>
      <c r="B3893" s="243" t="s">
        <v>1194</v>
      </c>
      <c r="C3893" s="243" t="s">
        <v>598</v>
      </c>
      <c r="D3893" s="243" t="s">
        <v>1195</v>
      </c>
      <c r="E3893" s="243" t="s">
        <v>1196</v>
      </c>
      <c r="F3893" s="243" t="s">
        <v>850</v>
      </c>
      <c r="G3893" s="243">
        <v>497930</v>
      </c>
      <c r="H3893" s="243">
        <v>4768600</v>
      </c>
      <c r="I3893" s="184" t="e">
        <f>VLOOKUP(LEFT(C3893,6),#REF!,3,0)</f>
        <v>#REF!</v>
      </c>
    </row>
    <row r="3894" spans="1:9" ht="13.2" x14ac:dyDescent="0.25">
      <c r="A3894" s="176">
        <f t="shared" si="63"/>
        <v>4831462.526751087</v>
      </c>
      <c r="B3894" s="243" t="s">
        <v>1197</v>
      </c>
      <c r="C3894" s="253" t="s">
        <v>263</v>
      </c>
      <c r="D3894" s="243" t="s">
        <v>1198</v>
      </c>
      <c r="E3894" s="243" t="s">
        <v>806</v>
      </c>
      <c r="F3894" s="243" t="s">
        <v>279</v>
      </c>
      <c r="G3894" s="243">
        <v>590430</v>
      </c>
      <c r="H3894" s="243">
        <v>4795250</v>
      </c>
      <c r="I3894" s="184" t="e">
        <f>VLOOKUP(LEFT(C3894,6),#REF!,3,0)</f>
        <v>#REF!</v>
      </c>
    </row>
    <row r="3895" spans="1:9" ht="13.2" x14ac:dyDescent="0.25">
      <c r="A3895" s="176">
        <f t="shared" si="63"/>
        <v>4831462.526751087</v>
      </c>
      <c r="B3895" s="243" t="s">
        <v>1197</v>
      </c>
      <c r="C3895" s="253" t="s">
        <v>246</v>
      </c>
      <c r="D3895" s="243" t="s">
        <v>1198</v>
      </c>
      <c r="E3895" s="243" t="s">
        <v>806</v>
      </c>
      <c r="F3895" s="243" t="s">
        <v>279</v>
      </c>
      <c r="G3895" s="243">
        <v>590430</v>
      </c>
      <c r="H3895" s="243">
        <v>4795250</v>
      </c>
      <c r="I3895" s="184" t="e">
        <f>VLOOKUP(LEFT(C3895,6),#REF!,3,0)</f>
        <v>#REF!</v>
      </c>
    </row>
    <row r="3896" spans="1:9" ht="13.2" x14ac:dyDescent="0.25">
      <c r="A3896" s="176">
        <f t="shared" si="63"/>
        <v>4831462.526751087</v>
      </c>
      <c r="B3896" s="243" t="s">
        <v>1197</v>
      </c>
      <c r="C3896" s="253" t="s">
        <v>271</v>
      </c>
      <c r="D3896" s="243" t="s">
        <v>1198</v>
      </c>
      <c r="E3896" s="243" t="s">
        <v>806</v>
      </c>
      <c r="F3896" s="243" t="s">
        <v>279</v>
      </c>
      <c r="G3896" s="243">
        <v>590430</v>
      </c>
      <c r="H3896" s="243">
        <v>4795250</v>
      </c>
      <c r="I3896" s="184" t="e">
        <f>VLOOKUP(LEFT(C3896,6),#REF!,3,0)</f>
        <v>#REF!</v>
      </c>
    </row>
    <row r="3897" spans="1:9" ht="13.2" x14ac:dyDescent="0.25">
      <c r="A3897" s="176">
        <f t="shared" si="63"/>
        <v>4831462.526751087</v>
      </c>
      <c r="B3897" s="243" t="s">
        <v>1197</v>
      </c>
      <c r="C3897" s="253" t="s">
        <v>286</v>
      </c>
      <c r="D3897" s="243" t="s">
        <v>1198</v>
      </c>
      <c r="E3897" s="243" t="s">
        <v>806</v>
      </c>
      <c r="F3897" s="243" t="s">
        <v>279</v>
      </c>
      <c r="G3897" s="243">
        <v>590430</v>
      </c>
      <c r="H3897" s="243">
        <v>4795250</v>
      </c>
      <c r="I3897" s="184" t="e">
        <f>VLOOKUP(LEFT(C3897,6),#REF!,3,0)</f>
        <v>#REF!</v>
      </c>
    </row>
    <row r="3898" spans="1:9" ht="13.2" x14ac:dyDescent="0.25">
      <c r="A3898" s="176">
        <f t="shared" si="63"/>
        <v>4831462.526751087</v>
      </c>
      <c r="B3898" s="243" t="s">
        <v>1197</v>
      </c>
      <c r="C3898" s="253" t="s">
        <v>243</v>
      </c>
      <c r="D3898" s="243" t="s">
        <v>1198</v>
      </c>
      <c r="E3898" s="243" t="s">
        <v>806</v>
      </c>
      <c r="F3898" s="243" t="s">
        <v>279</v>
      </c>
      <c r="G3898" s="243">
        <v>590430</v>
      </c>
      <c r="H3898" s="243">
        <v>4795250</v>
      </c>
      <c r="I3898" s="184" t="e">
        <f>VLOOKUP(LEFT(C3898,6),#REF!,3,0)</f>
        <v>#REF!</v>
      </c>
    </row>
    <row r="3899" spans="1:9" ht="13.2" x14ac:dyDescent="0.25">
      <c r="A3899" s="176">
        <f t="shared" si="63"/>
        <v>4831462.526751087</v>
      </c>
      <c r="B3899" s="243" t="s">
        <v>1197</v>
      </c>
      <c r="C3899" s="253" t="s">
        <v>259</v>
      </c>
      <c r="D3899" s="243" t="s">
        <v>1198</v>
      </c>
      <c r="E3899" s="243" t="s">
        <v>806</v>
      </c>
      <c r="F3899" s="243" t="s">
        <v>279</v>
      </c>
      <c r="G3899" s="243">
        <v>590430</v>
      </c>
      <c r="H3899" s="243">
        <v>4795250</v>
      </c>
      <c r="I3899" s="184" t="e">
        <f>VLOOKUP(LEFT(C3899,6),#REF!,3,0)</f>
        <v>#REF!</v>
      </c>
    </row>
    <row r="3900" spans="1:9" ht="13.2" x14ac:dyDescent="0.25">
      <c r="A3900" s="176">
        <f t="shared" si="63"/>
        <v>4831462.526751087</v>
      </c>
      <c r="B3900" s="243" t="s">
        <v>1197</v>
      </c>
      <c r="C3900" s="253" t="s">
        <v>251</v>
      </c>
      <c r="D3900" s="243" t="s">
        <v>1198</v>
      </c>
      <c r="E3900" s="243" t="s">
        <v>806</v>
      </c>
      <c r="F3900" s="243" t="s">
        <v>279</v>
      </c>
      <c r="G3900" s="243">
        <v>590430</v>
      </c>
      <c r="H3900" s="243">
        <v>4795250</v>
      </c>
      <c r="I3900" s="184" t="e">
        <f>VLOOKUP(LEFT(C3900,6),#REF!,3,0)</f>
        <v>#REF!</v>
      </c>
    </row>
    <row r="3901" spans="1:9" ht="13.2" x14ac:dyDescent="0.25">
      <c r="A3901" s="176">
        <f t="shared" si="63"/>
        <v>4831462.526751087</v>
      </c>
      <c r="B3901" s="243" t="s">
        <v>1197</v>
      </c>
      <c r="C3901" s="253" t="s">
        <v>244</v>
      </c>
      <c r="D3901" s="243" t="s">
        <v>1198</v>
      </c>
      <c r="E3901" s="243" t="s">
        <v>806</v>
      </c>
      <c r="F3901" s="243" t="s">
        <v>279</v>
      </c>
      <c r="G3901" s="243">
        <v>590430</v>
      </c>
      <c r="H3901" s="243">
        <v>4795250</v>
      </c>
      <c r="I3901" s="184" t="e">
        <f>VLOOKUP(LEFT(C3901,6),#REF!,3,0)</f>
        <v>#REF!</v>
      </c>
    </row>
    <row r="3902" spans="1:9" ht="13.2" x14ac:dyDescent="0.25">
      <c r="A3902" s="176">
        <f t="shared" si="63"/>
        <v>4831462.526751087</v>
      </c>
      <c r="B3902" s="243" t="s">
        <v>1197</v>
      </c>
      <c r="C3902" s="253" t="s">
        <v>248</v>
      </c>
      <c r="D3902" s="243" t="s">
        <v>1198</v>
      </c>
      <c r="E3902" s="243" t="s">
        <v>806</v>
      </c>
      <c r="F3902" s="243" t="s">
        <v>279</v>
      </c>
      <c r="G3902" s="243">
        <v>590430</v>
      </c>
      <c r="H3902" s="243">
        <v>4795250</v>
      </c>
      <c r="I3902" s="184" t="e">
        <f>VLOOKUP(LEFT(C3902,6),#REF!,3,0)</f>
        <v>#REF!</v>
      </c>
    </row>
    <row r="3903" spans="1:9" ht="13.2" x14ac:dyDescent="0.25">
      <c r="A3903" s="176">
        <f t="shared" si="63"/>
        <v>4831462.526751087</v>
      </c>
      <c r="B3903" s="243" t="s">
        <v>1197</v>
      </c>
      <c r="C3903" s="253" t="s">
        <v>245</v>
      </c>
      <c r="D3903" s="243" t="s">
        <v>1198</v>
      </c>
      <c r="E3903" s="243" t="s">
        <v>806</v>
      </c>
      <c r="F3903" s="243" t="s">
        <v>279</v>
      </c>
      <c r="G3903" s="243">
        <v>590430</v>
      </c>
      <c r="H3903" s="243">
        <v>4795250</v>
      </c>
      <c r="I3903" s="184" t="e">
        <f>VLOOKUP(LEFT(C3903,6),#REF!,3,0)</f>
        <v>#REF!</v>
      </c>
    </row>
    <row r="3904" spans="1:9" ht="13.2" x14ac:dyDescent="0.25">
      <c r="A3904" s="176">
        <f t="shared" ref="A3904:A3967" si="64">SQRT((G3904-G$2)^2+(H3904-H$2)^2)</f>
        <v>4831462.526751087</v>
      </c>
      <c r="B3904" s="243" t="s">
        <v>1197</v>
      </c>
      <c r="C3904" s="253" t="s">
        <v>287</v>
      </c>
      <c r="D3904" s="243" t="s">
        <v>1198</v>
      </c>
      <c r="E3904" s="243" t="s">
        <v>806</v>
      </c>
      <c r="F3904" s="243" t="s">
        <v>279</v>
      </c>
      <c r="G3904" s="243">
        <v>590430</v>
      </c>
      <c r="H3904" s="243">
        <v>4795250</v>
      </c>
      <c r="I3904" s="184" t="e">
        <f>VLOOKUP(LEFT(C3904,6),#REF!,3,0)</f>
        <v>#REF!</v>
      </c>
    </row>
    <row r="3905" spans="1:9" ht="13.2" x14ac:dyDescent="0.25">
      <c r="A3905" s="176">
        <f t="shared" si="64"/>
        <v>4831462.526751087</v>
      </c>
      <c r="B3905" s="243" t="s">
        <v>1197</v>
      </c>
      <c r="C3905" s="253" t="s">
        <v>288</v>
      </c>
      <c r="D3905" s="243" t="s">
        <v>1198</v>
      </c>
      <c r="E3905" s="243" t="s">
        <v>806</v>
      </c>
      <c r="F3905" s="243" t="s">
        <v>279</v>
      </c>
      <c r="G3905" s="243">
        <v>590430</v>
      </c>
      <c r="H3905" s="243">
        <v>4795250</v>
      </c>
      <c r="I3905" s="184" t="e">
        <f>VLOOKUP(LEFT(C3905,6),#REF!,3,0)</f>
        <v>#REF!</v>
      </c>
    </row>
    <row r="3906" spans="1:9" ht="13.2" x14ac:dyDescent="0.25">
      <c r="A3906" s="176">
        <f t="shared" si="64"/>
        <v>4831462.526751087</v>
      </c>
      <c r="B3906" s="243" t="s">
        <v>1197</v>
      </c>
      <c r="C3906" s="253" t="s">
        <v>289</v>
      </c>
      <c r="D3906" s="243" t="s">
        <v>1198</v>
      </c>
      <c r="E3906" s="243" t="s">
        <v>806</v>
      </c>
      <c r="F3906" s="243" t="s">
        <v>279</v>
      </c>
      <c r="G3906" s="243">
        <v>590430</v>
      </c>
      <c r="H3906" s="243">
        <v>4795250</v>
      </c>
      <c r="I3906" s="184" t="e">
        <f>VLOOKUP(LEFT(C3906,6),#REF!,3,0)</f>
        <v>#REF!</v>
      </c>
    </row>
    <row r="3907" spans="1:9" ht="13.2" x14ac:dyDescent="0.25">
      <c r="A3907" s="176">
        <f t="shared" si="64"/>
        <v>4831462.526751087</v>
      </c>
      <c r="B3907" s="243" t="s">
        <v>1197</v>
      </c>
      <c r="C3907" s="253" t="s">
        <v>339</v>
      </c>
      <c r="D3907" s="243" t="s">
        <v>1198</v>
      </c>
      <c r="E3907" s="243" t="s">
        <v>806</v>
      </c>
      <c r="F3907" s="243" t="s">
        <v>279</v>
      </c>
      <c r="G3907" s="243">
        <v>590430</v>
      </c>
      <c r="H3907" s="243">
        <v>4795250</v>
      </c>
      <c r="I3907" s="184" t="e">
        <f>VLOOKUP(LEFT(C3907,6),#REF!,3,0)</f>
        <v>#REF!</v>
      </c>
    </row>
    <row r="3908" spans="1:9" ht="13.2" x14ac:dyDescent="0.25">
      <c r="A3908" s="176">
        <f t="shared" si="64"/>
        <v>4831462.526751087</v>
      </c>
      <c r="B3908" s="243" t="s">
        <v>1197</v>
      </c>
      <c r="C3908" s="260" t="s">
        <v>252</v>
      </c>
      <c r="D3908" s="243" t="s">
        <v>1198</v>
      </c>
      <c r="E3908" s="243" t="s">
        <v>806</v>
      </c>
      <c r="F3908" s="243" t="s">
        <v>279</v>
      </c>
      <c r="G3908" s="243">
        <v>590430</v>
      </c>
      <c r="H3908" s="243">
        <v>4795250</v>
      </c>
      <c r="I3908" s="184" t="e">
        <f>VLOOKUP(LEFT(C3908,6),#REF!,3,0)</f>
        <v>#REF!</v>
      </c>
    </row>
    <row r="3909" spans="1:9" ht="13.2" x14ac:dyDescent="0.25">
      <c r="A3909" s="176">
        <f t="shared" si="64"/>
        <v>4831462.526751087</v>
      </c>
      <c r="B3909" s="243" t="s">
        <v>1197</v>
      </c>
      <c r="C3909" s="260" t="s">
        <v>265</v>
      </c>
      <c r="D3909" s="243" t="s">
        <v>1198</v>
      </c>
      <c r="E3909" s="243" t="s">
        <v>806</v>
      </c>
      <c r="F3909" s="243" t="s">
        <v>279</v>
      </c>
      <c r="G3909" s="243">
        <v>590430</v>
      </c>
      <c r="H3909" s="243">
        <v>4795250</v>
      </c>
      <c r="I3909" s="184" t="e">
        <f>VLOOKUP(LEFT(C3909,6),#REF!,3,0)</f>
        <v>#REF!</v>
      </c>
    </row>
    <row r="3910" spans="1:9" ht="13.2" x14ac:dyDescent="0.25">
      <c r="A3910" s="176">
        <f t="shared" si="64"/>
        <v>4831462.526751087</v>
      </c>
      <c r="B3910" s="243" t="s">
        <v>1197</v>
      </c>
      <c r="C3910" s="261" t="s">
        <v>772</v>
      </c>
      <c r="D3910" s="243" t="s">
        <v>1198</v>
      </c>
      <c r="E3910" s="243" t="s">
        <v>806</v>
      </c>
      <c r="F3910" s="243" t="s">
        <v>279</v>
      </c>
      <c r="G3910" s="243">
        <v>590430</v>
      </c>
      <c r="H3910" s="243">
        <v>4795250</v>
      </c>
      <c r="I3910" s="184" t="e">
        <f>VLOOKUP(LEFT(C3910,6),#REF!,3,0)</f>
        <v>#REF!</v>
      </c>
    </row>
    <row r="3911" spans="1:9" ht="13.2" x14ac:dyDescent="0.25">
      <c r="A3911" s="176">
        <f t="shared" si="64"/>
        <v>4831462.526751087</v>
      </c>
      <c r="B3911" s="243" t="s">
        <v>1197</v>
      </c>
      <c r="C3911" s="262" t="s">
        <v>241</v>
      </c>
      <c r="D3911" s="243" t="s">
        <v>1198</v>
      </c>
      <c r="E3911" s="243" t="s">
        <v>806</v>
      </c>
      <c r="F3911" s="243" t="s">
        <v>279</v>
      </c>
      <c r="G3911" s="243">
        <v>590430</v>
      </c>
      <c r="H3911" s="243">
        <v>4795250</v>
      </c>
      <c r="I3911" s="184" t="e">
        <f>VLOOKUP(LEFT(C3911,6),#REF!,3,0)</f>
        <v>#REF!</v>
      </c>
    </row>
    <row r="3912" spans="1:9" ht="13.2" x14ac:dyDescent="0.25">
      <c r="A3912" s="176">
        <f t="shared" si="64"/>
        <v>4831462.526751087</v>
      </c>
      <c r="B3912" s="243" t="s">
        <v>1197</v>
      </c>
      <c r="C3912" s="262" t="s">
        <v>242</v>
      </c>
      <c r="D3912" s="243" t="s">
        <v>1198</v>
      </c>
      <c r="E3912" s="243" t="s">
        <v>806</v>
      </c>
      <c r="F3912" s="243" t="s">
        <v>279</v>
      </c>
      <c r="G3912" s="243">
        <v>590430</v>
      </c>
      <c r="H3912" s="243">
        <v>4795250</v>
      </c>
      <c r="I3912" s="184" t="e">
        <f>VLOOKUP(LEFT(C3912,6),#REF!,3,0)</f>
        <v>#REF!</v>
      </c>
    </row>
    <row r="3913" spans="1:9" ht="13.2" x14ac:dyDescent="0.25">
      <c r="A3913" s="176">
        <f t="shared" si="64"/>
        <v>4831462.526751087</v>
      </c>
      <c r="B3913" s="243" t="s">
        <v>1197</v>
      </c>
      <c r="C3913" s="262" t="s">
        <v>247</v>
      </c>
      <c r="D3913" s="243" t="s">
        <v>1198</v>
      </c>
      <c r="E3913" s="243" t="s">
        <v>806</v>
      </c>
      <c r="F3913" s="243" t="s">
        <v>279</v>
      </c>
      <c r="G3913" s="243">
        <v>590430</v>
      </c>
      <c r="H3913" s="243">
        <v>4795250</v>
      </c>
      <c r="I3913" s="184" t="e">
        <f>VLOOKUP(LEFT(C3913,6),#REF!,3,0)</f>
        <v>#REF!</v>
      </c>
    </row>
    <row r="3914" spans="1:9" ht="13.2" x14ac:dyDescent="0.25">
      <c r="A3914" s="176">
        <f t="shared" si="64"/>
        <v>4831462.526751087</v>
      </c>
      <c r="B3914" s="243" t="s">
        <v>1197</v>
      </c>
      <c r="C3914" s="262" t="s">
        <v>249</v>
      </c>
      <c r="D3914" s="243" t="s">
        <v>1198</v>
      </c>
      <c r="E3914" s="243" t="s">
        <v>806</v>
      </c>
      <c r="F3914" s="243" t="s">
        <v>279</v>
      </c>
      <c r="G3914" s="243">
        <v>590430</v>
      </c>
      <c r="H3914" s="243">
        <v>4795250</v>
      </c>
      <c r="I3914" s="184" t="e">
        <f>VLOOKUP(LEFT(C3914,6),#REF!,3,0)</f>
        <v>#REF!</v>
      </c>
    </row>
    <row r="3915" spans="1:9" ht="13.2" x14ac:dyDescent="0.25">
      <c r="A3915" s="176">
        <f t="shared" si="64"/>
        <v>4831462.526751087</v>
      </c>
      <c r="B3915" s="243" t="s">
        <v>1197</v>
      </c>
      <c r="C3915" s="262" t="s">
        <v>250</v>
      </c>
      <c r="D3915" s="243" t="s">
        <v>1198</v>
      </c>
      <c r="E3915" s="243" t="s">
        <v>806</v>
      </c>
      <c r="F3915" s="243" t="s">
        <v>279</v>
      </c>
      <c r="G3915" s="243">
        <v>590430</v>
      </c>
      <c r="H3915" s="243">
        <v>4795250</v>
      </c>
      <c r="I3915" s="184" t="e">
        <f>VLOOKUP(LEFT(C3915,6),#REF!,3,0)</f>
        <v>#REF!</v>
      </c>
    </row>
    <row r="3916" spans="1:9" ht="13.2" x14ac:dyDescent="0.25">
      <c r="A3916" s="176">
        <f t="shared" si="64"/>
        <v>4831462.526751087</v>
      </c>
      <c r="B3916" s="243" t="s">
        <v>1197</v>
      </c>
      <c r="C3916" s="262" t="s">
        <v>253</v>
      </c>
      <c r="D3916" s="243" t="s">
        <v>1198</v>
      </c>
      <c r="E3916" s="243" t="s">
        <v>806</v>
      </c>
      <c r="F3916" s="243" t="s">
        <v>279</v>
      </c>
      <c r="G3916" s="243">
        <v>590430</v>
      </c>
      <c r="H3916" s="243">
        <v>4795250</v>
      </c>
      <c r="I3916" s="184" t="e">
        <f>VLOOKUP(LEFT(C3916,6),#REF!,3,0)</f>
        <v>#REF!</v>
      </c>
    </row>
    <row r="3917" spans="1:9" ht="13.2" x14ac:dyDescent="0.25">
      <c r="A3917" s="176">
        <f t="shared" si="64"/>
        <v>4831462.526751087</v>
      </c>
      <c r="B3917" s="243" t="s">
        <v>1197</v>
      </c>
      <c r="C3917" s="262" t="s">
        <v>254</v>
      </c>
      <c r="D3917" s="243" t="s">
        <v>1198</v>
      </c>
      <c r="E3917" s="243" t="s">
        <v>806</v>
      </c>
      <c r="F3917" s="243" t="s">
        <v>279</v>
      </c>
      <c r="G3917" s="243">
        <v>590430</v>
      </c>
      <c r="H3917" s="243">
        <v>4795250</v>
      </c>
      <c r="I3917" s="184" t="e">
        <f>VLOOKUP(LEFT(C3917,6),#REF!,3,0)</f>
        <v>#REF!</v>
      </c>
    </row>
    <row r="3918" spans="1:9" ht="13.2" x14ac:dyDescent="0.25">
      <c r="A3918" s="176">
        <f t="shared" si="64"/>
        <v>4831462.526751087</v>
      </c>
      <c r="B3918" s="243" t="s">
        <v>1197</v>
      </c>
      <c r="C3918" s="262" t="s">
        <v>255</v>
      </c>
      <c r="D3918" s="243" t="s">
        <v>1198</v>
      </c>
      <c r="E3918" s="243" t="s">
        <v>806</v>
      </c>
      <c r="F3918" s="243" t="s">
        <v>279</v>
      </c>
      <c r="G3918" s="243">
        <v>590430</v>
      </c>
      <c r="H3918" s="243">
        <v>4795250</v>
      </c>
      <c r="I3918" s="184" t="e">
        <f>VLOOKUP(LEFT(C3918,6),#REF!,3,0)</f>
        <v>#REF!</v>
      </c>
    </row>
    <row r="3919" spans="1:9" ht="13.2" x14ac:dyDescent="0.25">
      <c r="A3919" s="176">
        <f t="shared" si="64"/>
        <v>4831462.526751087</v>
      </c>
      <c r="B3919" s="243" t="s">
        <v>1197</v>
      </c>
      <c r="C3919" s="262" t="s">
        <v>256</v>
      </c>
      <c r="D3919" s="243" t="s">
        <v>1198</v>
      </c>
      <c r="E3919" s="243" t="s">
        <v>806</v>
      </c>
      <c r="F3919" s="243" t="s">
        <v>279</v>
      </c>
      <c r="G3919" s="243">
        <v>590430</v>
      </c>
      <c r="H3919" s="243">
        <v>4795250</v>
      </c>
      <c r="I3919" s="184" t="e">
        <f>VLOOKUP(LEFT(C3919,6),#REF!,3,0)</f>
        <v>#REF!</v>
      </c>
    </row>
    <row r="3920" spans="1:9" ht="13.2" x14ac:dyDescent="0.25">
      <c r="A3920" s="176">
        <f t="shared" si="64"/>
        <v>4831462.526751087</v>
      </c>
      <c r="B3920" s="243" t="s">
        <v>1197</v>
      </c>
      <c r="C3920" s="262" t="s">
        <v>257</v>
      </c>
      <c r="D3920" s="243" t="s">
        <v>1198</v>
      </c>
      <c r="E3920" s="243" t="s">
        <v>806</v>
      </c>
      <c r="F3920" s="243" t="s">
        <v>279</v>
      </c>
      <c r="G3920" s="243">
        <v>590430</v>
      </c>
      <c r="H3920" s="243">
        <v>4795250</v>
      </c>
      <c r="I3920" s="184" t="e">
        <f>VLOOKUP(LEFT(C3920,6),#REF!,3,0)</f>
        <v>#REF!</v>
      </c>
    </row>
    <row r="3921" spans="1:9" ht="13.2" x14ac:dyDescent="0.25">
      <c r="A3921" s="176">
        <f t="shared" si="64"/>
        <v>4831462.526751087</v>
      </c>
      <c r="B3921" s="243" t="s">
        <v>1197</v>
      </c>
      <c r="C3921" s="262" t="s">
        <v>258</v>
      </c>
      <c r="D3921" s="243" t="s">
        <v>1198</v>
      </c>
      <c r="E3921" s="243" t="s">
        <v>806</v>
      </c>
      <c r="F3921" s="243" t="s">
        <v>279</v>
      </c>
      <c r="G3921" s="243">
        <v>590430</v>
      </c>
      <c r="H3921" s="243">
        <v>4795250</v>
      </c>
      <c r="I3921" s="184" t="e">
        <f>VLOOKUP(LEFT(C3921,6),#REF!,3,0)</f>
        <v>#REF!</v>
      </c>
    </row>
    <row r="3922" spans="1:9" ht="13.2" x14ac:dyDescent="0.25">
      <c r="A3922" s="176">
        <f t="shared" si="64"/>
        <v>4831462.526751087</v>
      </c>
      <c r="B3922" s="243" t="s">
        <v>1197</v>
      </c>
      <c r="C3922" s="262" t="s">
        <v>261</v>
      </c>
      <c r="D3922" s="243" t="s">
        <v>1198</v>
      </c>
      <c r="E3922" s="243" t="s">
        <v>806</v>
      </c>
      <c r="F3922" s="243" t="s">
        <v>279</v>
      </c>
      <c r="G3922" s="243">
        <v>590430</v>
      </c>
      <c r="H3922" s="243">
        <v>4795250</v>
      </c>
      <c r="I3922" s="184" t="e">
        <f>VLOOKUP(LEFT(C3922,6),#REF!,3,0)</f>
        <v>#REF!</v>
      </c>
    </row>
    <row r="3923" spans="1:9" ht="13.2" x14ac:dyDescent="0.25">
      <c r="A3923" s="176">
        <f t="shared" si="64"/>
        <v>4831462.526751087</v>
      </c>
      <c r="B3923" s="243" t="s">
        <v>1197</v>
      </c>
      <c r="C3923" s="262" t="s">
        <v>262</v>
      </c>
      <c r="D3923" s="243" t="s">
        <v>1198</v>
      </c>
      <c r="E3923" s="243" t="s">
        <v>806</v>
      </c>
      <c r="F3923" s="243" t="s">
        <v>279</v>
      </c>
      <c r="G3923" s="243">
        <v>590430</v>
      </c>
      <c r="H3923" s="243">
        <v>4795250</v>
      </c>
      <c r="I3923" s="184" t="e">
        <f>VLOOKUP(LEFT(C3923,6),#REF!,3,0)</f>
        <v>#REF!</v>
      </c>
    </row>
    <row r="3924" spans="1:9" ht="13.2" x14ac:dyDescent="0.25">
      <c r="A3924" s="176">
        <f t="shared" si="64"/>
        <v>4831462.526751087</v>
      </c>
      <c r="B3924" s="243" t="s">
        <v>1197</v>
      </c>
      <c r="C3924" s="262" t="s">
        <v>264</v>
      </c>
      <c r="D3924" s="243" t="s">
        <v>1198</v>
      </c>
      <c r="E3924" s="243" t="s">
        <v>806</v>
      </c>
      <c r="F3924" s="243" t="s">
        <v>279</v>
      </c>
      <c r="G3924" s="243">
        <v>590430</v>
      </c>
      <c r="H3924" s="243">
        <v>4795250</v>
      </c>
      <c r="I3924" s="184" t="e">
        <f>VLOOKUP(LEFT(C3924,6),#REF!,3,0)</f>
        <v>#REF!</v>
      </c>
    </row>
    <row r="3925" spans="1:9" ht="13.2" x14ac:dyDescent="0.25">
      <c r="A3925" s="176">
        <f t="shared" si="64"/>
        <v>4831462.526751087</v>
      </c>
      <c r="B3925" s="243" t="s">
        <v>1197</v>
      </c>
      <c r="C3925" s="262" t="s">
        <v>260</v>
      </c>
      <c r="D3925" s="243" t="s">
        <v>1198</v>
      </c>
      <c r="E3925" s="243" t="s">
        <v>806</v>
      </c>
      <c r="F3925" s="243" t="s">
        <v>279</v>
      </c>
      <c r="G3925" s="243">
        <v>590430</v>
      </c>
      <c r="H3925" s="243">
        <v>4795250</v>
      </c>
      <c r="I3925" s="184" t="e">
        <f>VLOOKUP(LEFT(C3925,6),#REF!,3,0)</f>
        <v>#REF!</v>
      </c>
    </row>
    <row r="3926" spans="1:9" ht="13.2" x14ac:dyDescent="0.25">
      <c r="A3926" s="176">
        <f t="shared" si="64"/>
        <v>4831462.526751087</v>
      </c>
      <c r="B3926" s="243" t="s">
        <v>1197</v>
      </c>
      <c r="C3926" s="262" t="s">
        <v>229</v>
      </c>
      <c r="D3926" s="243" t="s">
        <v>1198</v>
      </c>
      <c r="E3926" s="243" t="s">
        <v>806</v>
      </c>
      <c r="F3926" s="243" t="s">
        <v>279</v>
      </c>
      <c r="G3926" s="243">
        <v>590430</v>
      </c>
      <c r="H3926" s="243">
        <v>4795250</v>
      </c>
      <c r="I3926" s="184" t="e">
        <f>VLOOKUP(LEFT(C3926,6),#REF!,3,0)</f>
        <v>#REF!</v>
      </c>
    </row>
    <row r="3927" spans="1:9" ht="13.2" x14ac:dyDescent="0.25">
      <c r="A3927" s="176">
        <f t="shared" si="64"/>
        <v>4831462.526751087</v>
      </c>
      <c r="B3927" s="243" t="s">
        <v>1197</v>
      </c>
      <c r="C3927" s="247" t="s">
        <v>1156</v>
      </c>
      <c r="D3927" s="243" t="s">
        <v>1198</v>
      </c>
      <c r="E3927" s="243" t="s">
        <v>806</v>
      </c>
      <c r="F3927" s="243" t="s">
        <v>279</v>
      </c>
      <c r="G3927" s="243">
        <v>590430</v>
      </c>
      <c r="H3927" s="243">
        <v>4795250</v>
      </c>
      <c r="I3927" s="184" t="e">
        <f>VLOOKUP(LEFT(C3927,6),#REF!,3,0)</f>
        <v>#REF!</v>
      </c>
    </row>
    <row r="3928" spans="1:9" ht="13.2" x14ac:dyDescent="0.25">
      <c r="A3928" s="176">
        <f t="shared" si="64"/>
        <v>4831462.526751087</v>
      </c>
      <c r="B3928" s="243" t="s">
        <v>1197</v>
      </c>
      <c r="C3928" s="247" t="s">
        <v>1157</v>
      </c>
      <c r="D3928" s="243" t="s">
        <v>1198</v>
      </c>
      <c r="E3928" s="243" t="s">
        <v>806</v>
      </c>
      <c r="F3928" s="243" t="s">
        <v>279</v>
      </c>
      <c r="G3928" s="243">
        <v>590430</v>
      </c>
      <c r="H3928" s="243">
        <v>4795250</v>
      </c>
      <c r="I3928" s="184" t="e">
        <f>VLOOKUP(LEFT(C3928,6),#REF!,3,0)</f>
        <v>#REF!</v>
      </c>
    </row>
    <row r="3929" spans="1:9" ht="13.2" x14ac:dyDescent="0.25">
      <c r="A3929" s="176">
        <f t="shared" si="64"/>
        <v>4831462.526751087</v>
      </c>
      <c r="B3929" s="243" t="s">
        <v>1197</v>
      </c>
      <c r="C3929" s="247" t="s">
        <v>1158</v>
      </c>
      <c r="D3929" s="243" t="s">
        <v>1198</v>
      </c>
      <c r="E3929" s="243" t="s">
        <v>806</v>
      </c>
      <c r="F3929" s="243" t="s">
        <v>279</v>
      </c>
      <c r="G3929" s="243">
        <v>590430</v>
      </c>
      <c r="H3929" s="243">
        <v>4795250</v>
      </c>
      <c r="I3929" s="184" t="e">
        <f>VLOOKUP(LEFT(C3929,6),#REF!,3,0)</f>
        <v>#REF!</v>
      </c>
    </row>
    <row r="3930" spans="1:9" ht="13.2" x14ac:dyDescent="0.25">
      <c r="A3930" s="176">
        <f t="shared" si="64"/>
        <v>4831462.526751087</v>
      </c>
      <c r="B3930" s="243" t="s">
        <v>1197</v>
      </c>
      <c r="C3930" s="247" t="s">
        <v>1159</v>
      </c>
      <c r="D3930" s="243" t="s">
        <v>1198</v>
      </c>
      <c r="E3930" s="243" t="s">
        <v>806</v>
      </c>
      <c r="F3930" s="243" t="s">
        <v>279</v>
      </c>
      <c r="G3930" s="243">
        <v>590430</v>
      </c>
      <c r="H3930" s="243">
        <v>4795250</v>
      </c>
      <c r="I3930" s="184" t="e">
        <f>VLOOKUP(LEFT(C3930,6),#REF!,3,0)</f>
        <v>#REF!</v>
      </c>
    </row>
    <row r="3931" spans="1:9" ht="13.2" x14ac:dyDescent="0.25">
      <c r="A3931" s="176">
        <f t="shared" si="64"/>
        <v>4831462.526751087</v>
      </c>
      <c r="B3931" s="243" t="s">
        <v>1197</v>
      </c>
      <c r="C3931" s="247" t="s">
        <v>1160</v>
      </c>
      <c r="D3931" s="243" t="s">
        <v>1198</v>
      </c>
      <c r="E3931" s="243" t="s">
        <v>806</v>
      </c>
      <c r="F3931" s="243" t="s">
        <v>279</v>
      </c>
      <c r="G3931" s="243">
        <v>590430</v>
      </c>
      <c r="H3931" s="243">
        <v>4795250</v>
      </c>
      <c r="I3931" s="184" t="e">
        <f>VLOOKUP(LEFT(C3931,6),#REF!,3,0)</f>
        <v>#REF!</v>
      </c>
    </row>
    <row r="3932" spans="1:9" ht="13.2" x14ac:dyDescent="0.25">
      <c r="A3932" s="176">
        <f t="shared" si="64"/>
        <v>4831462.526751087</v>
      </c>
      <c r="B3932" s="243" t="s">
        <v>1197</v>
      </c>
      <c r="C3932" s="247" t="s">
        <v>1161</v>
      </c>
      <c r="D3932" s="243" t="s">
        <v>1198</v>
      </c>
      <c r="E3932" s="243" t="s">
        <v>806</v>
      </c>
      <c r="F3932" s="243" t="s">
        <v>279</v>
      </c>
      <c r="G3932" s="243">
        <v>590430</v>
      </c>
      <c r="H3932" s="243">
        <v>4795250</v>
      </c>
      <c r="I3932" s="184" t="e">
        <f>VLOOKUP(LEFT(C3932,6),#REF!,3,0)</f>
        <v>#REF!</v>
      </c>
    </row>
    <row r="3933" spans="1:9" ht="13.2" x14ac:dyDescent="0.25">
      <c r="A3933" s="176">
        <f t="shared" si="64"/>
        <v>4831462.526751087</v>
      </c>
      <c r="B3933" s="243" t="s">
        <v>1197</v>
      </c>
      <c r="C3933" s="247" t="s">
        <v>1162</v>
      </c>
      <c r="D3933" s="243" t="s">
        <v>1198</v>
      </c>
      <c r="E3933" s="243" t="s">
        <v>806</v>
      </c>
      <c r="F3933" s="243" t="s">
        <v>279</v>
      </c>
      <c r="G3933" s="243">
        <v>590430</v>
      </c>
      <c r="H3933" s="243">
        <v>4795250</v>
      </c>
      <c r="I3933" s="184" t="e">
        <f>VLOOKUP(LEFT(C3933,6),#REF!,3,0)</f>
        <v>#REF!</v>
      </c>
    </row>
    <row r="3934" spans="1:9" ht="13.2" x14ac:dyDescent="0.25">
      <c r="A3934" s="176">
        <f t="shared" si="64"/>
        <v>4831462.526751087</v>
      </c>
      <c r="B3934" s="243" t="s">
        <v>1197</v>
      </c>
      <c r="C3934" s="247" t="s">
        <v>1163</v>
      </c>
      <c r="D3934" s="243" t="s">
        <v>1198</v>
      </c>
      <c r="E3934" s="243" t="s">
        <v>806</v>
      </c>
      <c r="F3934" s="243" t="s">
        <v>279</v>
      </c>
      <c r="G3934" s="243">
        <v>590430</v>
      </c>
      <c r="H3934" s="243">
        <v>4795250</v>
      </c>
      <c r="I3934" s="184" t="e">
        <f>VLOOKUP(LEFT(C3934,6),#REF!,3,0)</f>
        <v>#REF!</v>
      </c>
    </row>
    <row r="3935" spans="1:9" ht="13.2" x14ac:dyDescent="0.25">
      <c r="A3935" s="176">
        <f t="shared" si="64"/>
        <v>4831462.526751087</v>
      </c>
      <c r="B3935" s="243" t="s">
        <v>1197</v>
      </c>
      <c r="C3935" s="247" t="s">
        <v>1164</v>
      </c>
      <c r="D3935" s="243" t="s">
        <v>1198</v>
      </c>
      <c r="E3935" s="243" t="s">
        <v>806</v>
      </c>
      <c r="F3935" s="243" t="s">
        <v>279</v>
      </c>
      <c r="G3935" s="243">
        <v>590430</v>
      </c>
      <c r="H3935" s="243">
        <v>4795250</v>
      </c>
      <c r="I3935" s="184" t="e">
        <f>VLOOKUP(LEFT(C3935,6),#REF!,3,0)</f>
        <v>#REF!</v>
      </c>
    </row>
    <row r="3936" spans="1:9" ht="13.2" x14ac:dyDescent="0.25">
      <c r="A3936" s="176">
        <f t="shared" si="64"/>
        <v>4831462.526751087</v>
      </c>
      <c r="B3936" s="243" t="s">
        <v>1197</v>
      </c>
      <c r="C3936" s="248" t="s">
        <v>1165</v>
      </c>
      <c r="D3936" s="243" t="s">
        <v>1198</v>
      </c>
      <c r="E3936" s="243" t="s">
        <v>806</v>
      </c>
      <c r="F3936" s="243" t="s">
        <v>279</v>
      </c>
      <c r="G3936" s="243">
        <v>590430</v>
      </c>
      <c r="H3936" s="243">
        <v>4795250</v>
      </c>
      <c r="I3936" s="184" t="e">
        <f>VLOOKUP(LEFT(C3936,6),#REF!,3,0)</f>
        <v>#REF!</v>
      </c>
    </row>
    <row r="3937" spans="1:9" ht="13.2" x14ac:dyDescent="0.25">
      <c r="A3937" s="176">
        <f t="shared" si="64"/>
        <v>4831462.526751087</v>
      </c>
      <c r="B3937" s="243" t="s">
        <v>1197</v>
      </c>
      <c r="C3937" s="243" t="s">
        <v>586</v>
      </c>
      <c r="D3937" s="243" t="s">
        <v>1198</v>
      </c>
      <c r="E3937" s="243" t="s">
        <v>806</v>
      </c>
      <c r="F3937" s="243" t="s">
        <v>279</v>
      </c>
      <c r="G3937" s="243">
        <v>590430</v>
      </c>
      <c r="H3937" s="243">
        <v>4795250</v>
      </c>
      <c r="I3937" s="184" t="e">
        <f>VLOOKUP(LEFT(C3937,6),#REF!,3,0)</f>
        <v>#REF!</v>
      </c>
    </row>
    <row r="3938" spans="1:9" ht="13.2" x14ac:dyDescent="0.25">
      <c r="A3938" s="176">
        <f t="shared" si="64"/>
        <v>4831462.526751087</v>
      </c>
      <c r="B3938" s="243" t="s">
        <v>1197</v>
      </c>
      <c r="C3938" s="243" t="s">
        <v>495</v>
      </c>
      <c r="D3938" s="243" t="s">
        <v>1198</v>
      </c>
      <c r="E3938" s="243" t="s">
        <v>806</v>
      </c>
      <c r="F3938" s="243" t="s">
        <v>279</v>
      </c>
      <c r="G3938" s="243">
        <v>590430</v>
      </c>
      <c r="H3938" s="243">
        <v>4795250</v>
      </c>
      <c r="I3938" s="184" t="e">
        <f>VLOOKUP(LEFT(C3938,6),#REF!,3,0)</f>
        <v>#REF!</v>
      </c>
    </row>
    <row r="3939" spans="1:9" ht="13.2" x14ac:dyDescent="0.25">
      <c r="A3939" s="176">
        <f t="shared" si="64"/>
        <v>4831462.526751087</v>
      </c>
      <c r="B3939" s="243" t="s">
        <v>1197</v>
      </c>
      <c r="C3939" s="243" t="s">
        <v>497</v>
      </c>
      <c r="D3939" s="243" t="s">
        <v>1198</v>
      </c>
      <c r="E3939" s="243" t="s">
        <v>806</v>
      </c>
      <c r="F3939" s="243" t="s">
        <v>279</v>
      </c>
      <c r="G3939" s="243">
        <v>590430</v>
      </c>
      <c r="H3939" s="243">
        <v>4795250</v>
      </c>
      <c r="I3939" s="184" t="e">
        <f>VLOOKUP(LEFT(C3939,6),#REF!,3,0)</f>
        <v>#REF!</v>
      </c>
    </row>
    <row r="3940" spans="1:9" ht="13.2" x14ac:dyDescent="0.25">
      <c r="A3940" s="176">
        <f t="shared" si="64"/>
        <v>4831462.526751087</v>
      </c>
      <c r="B3940" s="243" t="s">
        <v>1197</v>
      </c>
      <c r="C3940" s="243" t="s">
        <v>499</v>
      </c>
      <c r="D3940" s="243" t="s">
        <v>1198</v>
      </c>
      <c r="E3940" s="243" t="s">
        <v>806</v>
      </c>
      <c r="F3940" s="243" t="s">
        <v>279</v>
      </c>
      <c r="G3940" s="243">
        <v>590430</v>
      </c>
      <c r="H3940" s="243">
        <v>4795250</v>
      </c>
      <c r="I3940" s="184" t="e">
        <f>VLOOKUP(LEFT(C3940,6),#REF!,3,0)</f>
        <v>#REF!</v>
      </c>
    </row>
    <row r="3941" spans="1:9" ht="13.2" x14ac:dyDescent="0.25">
      <c r="A3941" s="176">
        <f t="shared" si="64"/>
        <v>4831462.526751087</v>
      </c>
      <c r="B3941" s="243" t="s">
        <v>1197</v>
      </c>
      <c r="C3941" s="243" t="s">
        <v>598</v>
      </c>
      <c r="D3941" s="243" t="s">
        <v>1198</v>
      </c>
      <c r="E3941" s="243" t="s">
        <v>806</v>
      </c>
      <c r="F3941" s="243" t="s">
        <v>279</v>
      </c>
      <c r="G3941" s="243">
        <v>590430</v>
      </c>
      <c r="H3941" s="243">
        <v>4795250</v>
      </c>
      <c r="I3941" s="184" t="e">
        <f>VLOOKUP(LEFT(C3941,6),#REF!,3,0)</f>
        <v>#REF!</v>
      </c>
    </row>
    <row r="3942" spans="1:9" ht="13.2" x14ac:dyDescent="0.25">
      <c r="A3942" s="176">
        <f t="shared" si="64"/>
        <v>4779066.0061773574</v>
      </c>
      <c r="B3942" s="243" t="s">
        <v>1201</v>
      </c>
      <c r="C3942" s="253" t="s">
        <v>263</v>
      </c>
      <c r="D3942" s="243" t="s">
        <v>1202</v>
      </c>
      <c r="E3942" s="243" t="s">
        <v>330</v>
      </c>
      <c r="F3942" s="243" t="s">
        <v>279</v>
      </c>
      <c r="G3942" s="243">
        <v>554830</v>
      </c>
      <c r="H3942" s="243">
        <v>4746750</v>
      </c>
      <c r="I3942" s="184" t="e">
        <f>VLOOKUP(LEFT(C3942,6),#REF!,3,0)</f>
        <v>#REF!</v>
      </c>
    </row>
    <row r="3943" spans="1:9" ht="13.2" x14ac:dyDescent="0.25">
      <c r="A3943" s="176">
        <f t="shared" si="64"/>
        <v>4779066.0061773574</v>
      </c>
      <c r="B3943" s="243" t="s">
        <v>1201</v>
      </c>
      <c r="C3943" s="253" t="s">
        <v>246</v>
      </c>
      <c r="D3943" s="243" t="s">
        <v>1202</v>
      </c>
      <c r="E3943" s="243" t="s">
        <v>330</v>
      </c>
      <c r="F3943" s="243" t="s">
        <v>279</v>
      </c>
      <c r="G3943" s="243">
        <v>554830</v>
      </c>
      <c r="H3943" s="243">
        <v>4746750</v>
      </c>
      <c r="I3943" s="184" t="e">
        <f>VLOOKUP(LEFT(C3943,6),#REF!,3,0)</f>
        <v>#REF!</v>
      </c>
    </row>
    <row r="3944" spans="1:9" ht="13.2" x14ac:dyDescent="0.25">
      <c r="A3944" s="176">
        <f t="shared" si="64"/>
        <v>4779066.0061773574</v>
      </c>
      <c r="B3944" s="243" t="s">
        <v>1201</v>
      </c>
      <c r="C3944" s="253" t="s">
        <v>271</v>
      </c>
      <c r="D3944" s="243" t="s">
        <v>1202</v>
      </c>
      <c r="E3944" s="243" t="s">
        <v>330</v>
      </c>
      <c r="F3944" s="243" t="s">
        <v>279</v>
      </c>
      <c r="G3944" s="243">
        <v>554830</v>
      </c>
      <c r="H3944" s="243">
        <v>4746750</v>
      </c>
      <c r="I3944" s="184" t="e">
        <f>VLOOKUP(LEFT(C3944,6),#REF!,3,0)</f>
        <v>#REF!</v>
      </c>
    </row>
    <row r="3945" spans="1:9" ht="13.2" x14ac:dyDescent="0.25">
      <c r="A3945" s="176">
        <f t="shared" si="64"/>
        <v>4779066.0061773574</v>
      </c>
      <c r="B3945" s="243" t="s">
        <v>1201</v>
      </c>
      <c r="C3945" s="253" t="s">
        <v>286</v>
      </c>
      <c r="D3945" s="243" t="s">
        <v>1202</v>
      </c>
      <c r="E3945" s="243" t="s">
        <v>330</v>
      </c>
      <c r="F3945" s="243" t="s">
        <v>279</v>
      </c>
      <c r="G3945" s="243">
        <v>554830</v>
      </c>
      <c r="H3945" s="243">
        <v>4746750</v>
      </c>
      <c r="I3945" s="184" t="e">
        <f>VLOOKUP(LEFT(C3945,6),#REF!,3,0)</f>
        <v>#REF!</v>
      </c>
    </row>
    <row r="3946" spans="1:9" ht="13.2" x14ac:dyDescent="0.25">
      <c r="A3946" s="176">
        <f t="shared" si="64"/>
        <v>4779066.0061773574</v>
      </c>
      <c r="B3946" s="243" t="s">
        <v>1201</v>
      </c>
      <c r="C3946" s="253" t="s">
        <v>243</v>
      </c>
      <c r="D3946" s="243" t="s">
        <v>1202</v>
      </c>
      <c r="E3946" s="243" t="s">
        <v>330</v>
      </c>
      <c r="F3946" s="243" t="s">
        <v>279</v>
      </c>
      <c r="G3946" s="243">
        <v>554830</v>
      </c>
      <c r="H3946" s="243">
        <v>4746750</v>
      </c>
      <c r="I3946" s="184" t="e">
        <f>VLOOKUP(LEFT(C3946,6),#REF!,3,0)</f>
        <v>#REF!</v>
      </c>
    </row>
    <row r="3947" spans="1:9" ht="13.2" x14ac:dyDescent="0.25">
      <c r="A3947" s="176">
        <f t="shared" si="64"/>
        <v>4779066.0061773574</v>
      </c>
      <c r="B3947" s="243" t="s">
        <v>1201</v>
      </c>
      <c r="C3947" s="253" t="s">
        <v>259</v>
      </c>
      <c r="D3947" s="243" t="s">
        <v>1202</v>
      </c>
      <c r="E3947" s="243" t="s">
        <v>330</v>
      </c>
      <c r="F3947" s="243" t="s">
        <v>279</v>
      </c>
      <c r="G3947" s="243">
        <v>554830</v>
      </c>
      <c r="H3947" s="243">
        <v>4746750</v>
      </c>
      <c r="I3947" s="184" t="e">
        <f>VLOOKUP(LEFT(C3947,6),#REF!,3,0)</f>
        <v>#REF!</v>
      </c>
    </row>
    <row r="3948" spans="1:9" ht="13.2" x14ac:dyDescent="0.25">
      <c r="A3948" s="176">
        <f t="shared" si="64"/>
        <v>4779066.0061773574</v>
      </c>
      <c r="B3948" s="243" t="s">
        <v>1201</v>
      </c>
      <c r="C3948" s="253" t="s">
        <v>251</v>
      </c>
      <c r="D3948" s="243" t="s">
        <v>1202</v>
      </c>
      <c r="E3948" s="243" t="s">
        <v>330</v>
      </c>
      <c r="F3948" s="243" t="s">
        <v>279</v>
      </c>
      <c r="G3948" s="243">
        <v>554830</v>
      </c>
      <c r="H3948" s="243">
        <v>4746750</v>
      </c>
      <c r="I3948" s="184" t="e">
        <f>VLOOKUP(LEFT(C3948,6),#REF!,3,0)</f>
        <v>#REF!</v>
      </c>
    </row>
    <row r="3949" spans="1:9" ht="13.2" x14ac:dyDescent="0.25">
      <c r="A3949" s="176">
        <f t="shared" si="64"/>
        <v>4779066.0061773574</v>
      </c>
      <c r="B3949" s="243" t="s">
        <v>1201</v>
      </c>
      <c r="C3949" s="253" t="s">
        <v>244</v>
      </c>
      <c r="D3949" s="243" t="s">
        <v>1202</v>
      </c>
      <c r="E3949" s="243" t="s">
        <v>330</v>
      </c>
      <c r="F3949" s="243" t="s">
        <v>279</v>
      </c>
      <c r="G3949" s="243">
        <v>554830</v>
      </c>
      <c r="H3949" s="243">
        <v>4746750</v>
      </c>
      <c r="I3949" s="184" t="e">
        <f>VLOOKUP(LEFT(C3949,6),#REF!,3,0)</f>
        <v>#REF!</v>
      </c>
    </row>
    <row r="3950" spans="1:9" ht="13.2" x14ac:dyDescent="0.25">
      <c r="A3950" s="176">
        <f t="shared" si="64"/>
        <v>4779066.0061773574</v>
      </c>
      <c r="B3950" s="243" t="s">
        <v>1201</v>
      </c>
      <c r="C3950" s="253" t="s">
        <v>248</v>
      </c>
      <c r="D3950" s="243" t="s">
        <v>1202</v>
      </c>
      <c r="E3950" s="243" t="s">
        <v>330</v>
      </c>
      <c r="F3950" s="243" t="s">
        <v>279</v>
      </c>
      <c r="G3950" s="243">
        <v>554830</v>
      </c>
      <c r="H3950" s="243">
        <v>4746750</v>
      </c>
      <c r="I3950" s="184" t="e">
        <f>VLOOKUP(LEFT(C3950,6),#REF!,3,0)</f>
        <v>#REF!</v>
      </c>
    </row>
    <row r="3951" spans="1:9" ht="13.2" x14ac:dyDescent="0.25">
      <c r="A3951" s="176">
        <f t="shared" si="64"/>
        <v>4779066.0061773574</v>
      </c>
      <c r="B3951" s="243" t="s">
        <v>1201</v>
      </c>
      <c r="C3951" s="253" t="s">
        <v>245</v>
      </c>
      <c r="D3951" s="243" t="s">
        <v>1202</v>
      </c>
      <c r="E3951" s="243" t="s">
        <v>330</v>
      </c>
      <c r="F3951" s="243" t="s">
        <v>279</v>
      </c>
      <c r="G3951" s="243">
        <v>554830</v>
      </c>
      <c r="H3951" s="243">
        <v>4746750</v>
      </c>
      <c r="I3951" s="184" t="e">
        <f>VLOOKUP(LEFT(C3951,6),#REF!,3,0)</f>
        <v>#REF!</v>
      </c>
    </row>
    <row r="3952" spans="1:9" ht="13.2" x14ac:dyDescent="0.25">
      <c r="A3952" s="176">
        <f t="shared" si="64"/>
        <v>4779066.0061773574</v>
      </c>
      <c r="B3952" s="243" t="s">
        <v>1201</v>
      </c>
      <c r="C3952" s="253" t="s">
        <v>287</v>
      </c>
      <c r="D3952" s="243" t="s">
        <v>1202</v>
      </c>
      <c r="E3952" s="243" t="s">
        <v>330</v>
      </c>
      <c r="F3952" s="243" t="s">
        <v>279</v>
      </c>
      <c r="G3952" s="243">
        <v>554830</v>
      </c>
      <c r="H3952" s="243">
        <v>4746750</v>
      </c>
      <c r="I3952" s="184" t="e">
        <f>VLOOKUP(LEFT(C3952,6),#REF!,3,0)</f>
        <v>#REF!</v>
      </c>
    </row>
    <row r="3953" spans="1:9" ht="13.2" x14ac:dyDescent="0.25">
      <c r="A3953" s="176">
        <f t="shared" si="64"/>
        <v>4779066.0061773574</v>
      </c>
      <c r="B3953" s="243" t="s">
        <v>1201</v>
      </c>
      <c r="C3953" s="253" t="s">
        <v>288</v>
      </c>
      <c r="D3953" s="243" t="s">
        <v>1202</v>
      </c>
      <c r="E3953" s="243" t="s">
        <v>330</v>
      </c>
      <c r="F3953" s="243" t="s">
        <v>279</v>
      </c>
      <c r="G3953" s="243">
        <v>554830</v>
      </c>
      <c r="H3953" s="243">
        <v>4746750</v>
      </c>
      <c r="I3953" s="184" t="e">
        <f>VLOOKUP(LEFT(C3953,6),#REF!,3,0)</f>
        <v>#REF!</v>
      </c>
    </row>
    <row r="3954" spans="1:9" ht="13.2" x14ac:dyDescent="0.25">
      <c r="A3954" s="176">
        <f t="shared" si="64"/>
        <v>4779066.0061773574</v>
      </c>
      <c r="B3954" s="243" t="s">
        <v>1201</v>
      </c>
      <c r="C3954" s="253" t="s">
        <v>289</v>
      </c>
      <c r="D3954" s="243" t="s">
        <v>1202</v>
      </c>
      <c r="E3954" s="243" t="s">
        <v>330</v>
      </c>
      <c r="F3954" s="243" t="s">
        <v>279</v>
      </c>
      <c r="G3954" s="243">
        <v>554830</v>
      </c>
      <c r="H3954" s="243">
        <v>4746750</v>
      </c>
      <c r="I3954" s="184" t="e">
        <f>VLOOKUP(LEFT(C3954,6),#REF!,3,0)</f>
        <v>#REF!</v>
      </c>
    </row>
    <row r="3955" spans="1:9" ht="13.2" x14ac:dyDescent="0.25">
      <c r="A3955" s="176">
        <f t="shared" si="64"/>
        <v>4779066.0061773574</v>
      </c>
      <c r="B3955" s="243" t="s">
        <v>1201</v>
      </c>
      <c r="C3955" s="253" t="s">
        <v>339</v>
      </c>
      <c r="D3955" s="243" t="s">
        <v>1202</v>
      </c>
      <c r="E3955" s="243" t="s">
        <v>330</v>
      </c>
      <c r="F3955" s="243" t="s">
        <v>279</v>
      </c>
      <c r="G3955" s="243">
        <v>554830</v>
      </c>
      <c r="H3955" s="243">
        <v>4746750</v>
      </c>
      <c r="I3955" s="184" t="e">
        <f>VLOOKUP(LEFT(C3955,6),#REF!,3,0)</f>
        <v>#REF!</v>
      </c>
    </row>
    <row r="3956" spans="1:9" ht="13.2" x14ac:dyDescent="0.25">
      <c r="A3956" s="176">
        <f t="shared" si="64"/>
        <v>4779066.0061773574</v>
      </c>
      <c r="B3956" s="243" t="s">
        <v>1201</v>
      </c>
      <c r="C3956" s="260" t="s">
        <v>252</v>
      </c>
      <c r="D3956" s="243" t="s">
        <v>1202</v>
      </c>
      <c r="E3956" s="243" t="s">
        <v>330</v>
      </c>
      <c r="F3956" s="243" t="s">
        <v>279</v>
      </c>
      <c r="G3956" s="243">
        <v>554830</v>
      </c>
      <c r="H3956" s="243">
        <v>4746750</v>
      </c>
      <c r="I3956" s="184" t="e">
        <f>VLOOKUP(LEFT(C3956,6),#REF!,3,0)</f>
        <v>#REF!</v>
      </c>
    </row>
    <row r="3957" spans="1:9" ht="13.2" x14ac:dyDescent="0.25">
      <c r="A3957" s="176">
        <f t="shared" si="64"/>
        <v>4779066.0061773574</v>
      </c>
      <c r="B3957" s="243" t="s">
        <v>1201</v>
      </c>
      <c r="C3957" s="260" t="s">
        <v>265</v>
      </c>
      <c r="D3957" s="243" t="s">
        <v>1202</v>
      </c>
      <c r="E3957" s="243" t="s">
        <v>330</v>
      </c>
      <c r="F3957" s="243" t="s">
        <v>279</v>
      </c>
      <c r="G3957" s="243">
        <v>554830</v>
      </c>
      <c r="H3957" s="243">
        <v>4746750</v>
      </c>
      <c r="I3957" s="184" t="e">
        <f>VLOOKUP(LEFT(C3957,6),#REF!,3,0)</f>
        <v>#REF!</v>
      </c>
    </row>
    <row r="3958" spans="1:9" ht="13.2" x14ac:dyDescent="0.25">
      <c r="A3958" s="176">
        <f t="shared" si="64"/>
        <v>4779066.0061773574</v>
      </c>
      <c r="B3958" s="243" t="s">
        <v>1201</v>
      </c>
      <c r="C3958" s="261" t="s">
        <v>772</v>
      </c>
      <c r="D3958" s="243" t="s">
        <v>1202</v>
      </c>
      <c r="E3958" s="243" t="s">
        <v>330</v>
      </c>
      <c r="F3958" s="243" t="s">
        <v>279</v>
      </c>
      <c r="G3958" s="243">
        <v>554830</v>
      </c>
      <c r="H3958" s="243">
        <v>4746750</v>
      </c>
      <c r="I3958" s="184" t="e">
        <f>VLOOKUP(LEFT(C3958,6),#REF!,3,0)</f>
        <v>#REF!</v>
      </c>
    </row>
    <row r="3959" spans="1:9" ht="13.2" x14ac:dyDescent="0.25">
      <c r="A3959" s="176">
        <f t="shared" si="64"/>
        <v>4779066.0061773574</v>
      </c>
      <c r="B3959" s="243" t="s">
        <v>1201</v>
      </c>
      <c r="C3959" s="262" t="s">
        <v>241</v>
      </c>
      <c r="D3959" s="243" t="s">
        <v>1202</v>
      </c>
      <c r="E3959" s="243" t="s">
        <v>330</v>
      </c>
      <c r="F3959" s="243" t="s">
        <v>279</v>
      </c>
      <c r="G3959" s="243">
        <v>554830</v>
      </c>
      <c r="H3959" s="243">
        <v>4746750</v>
      </c>
      <c r="I3959" s="184" t="e">
        <f>VLOOKUP(LEFT(C3959,6),#REF!,3,0)</f>
        <v>#REF!</v>
      </c>
    </row>
    <row r="3960" spans="1:9" ht="13.2" x14ac:dyDescent="0.25">
      <c r="A3960" s="176">
        <f t="shared" si="64"/>
        <v>4779066.0061773574</v>
      </c>
      <c r="B3960" s="243" t="s">
        <v>1201</v>
      </c>
      <c r="C3960" s="262" t="s">
        <v>242</v>
      </c>
      <c r="D3960" s="243" t="s">
        <v>1202</v>
      </c>
      <c r="E3960" s="243" t="s">
        <v>330</v>
      </c>
      <c r="F3960" s="243" t="s">
        <v>279</v>
      </c>
      <c r="G3960" s="243">
        <v>554830</v>
      </c>
      <c r="H3960" s="243">
        <v>4746750</v>
      </c>
      <c r="I3960" s="184" t="e">
        <f>VLOOKUP(LEFT(C3960,6),#REF!,3,0)</f>
        <v>#REF!</v>
      </c>
    </row>
    <row r="3961" spans="1:9" ht="13.2" x14ac:dyDescent="0.25">
      <c r="A3961" s="176">
        <f t="shared" si="64"/>
        <v>4779066.0061773574</v>
      </c>
      <c r="B3961" s="243" t="s">
        <v>1201</v>
      </c>
      <c r="C3961" s="262" t="s">
        <v>247</v>
      </c>
      <c r="D3961" s="243" t="s">
        <v>1202</v>
      </c>
      <c r="E3961" s="243" t="s">
        <v>330</v>
      </c>
      <c r="F3961" s="243" t="s">
        <v>279</v>
      </c>
      <c r="G3961" s="243">
        <v>554830</v>
      </c>
      <c r="H3961" s="243">
        <v>4746750</v>
      </c>
      <c r="I3961" s="184" t="e">
        <f>VLOOKUP(LEFT(C3961,6),#REF!,3,0)</f>
        <v>#REF!</v>
      </c>
    </row>
    <row r="3962" spans="1:9" ht="13.2" x14ac:dyDescent="0.25">
      <c r="A3962" s="176">
        <f t="shared" si="64"/>
        <v>4779066.0061773574</v>
      </c>
      <c r="B3962" s="243" t="s">
        <v>1201</v>
      </c>
      <c r="C3962" s="262" t="s">
        <v>249</v>
      </c>
      <c r="D3962" s="243" t="s">
        <v>1202</v>
      </c>
      <c r="E3962" s="243" t="s">
        <v>330</v>
      </c>
      <c r="F3962" s="243" t="s">
        <v>279</v>
      </c>
      <c r="G3962" s="243">
        <v>554830</v>
      </c>
      <c r="H3962" s="243">
        <v>4746750</v>
      </c>
      <c r="I3962" s="184" t="e">
        <f>VLOOKUP(LEFT(C3962,6),#REF!,3,0)</f>
        <v>#REF!</v>
      </c>
    </row>
    <row r="3963" spans="1:9" ht="13.2" x14ac:dyDescent="0.25">
      <c r="A3963" s="176">
        <f t="shared" si="64"/>
        <v>4779066.0061773574</v>
      </c>
      <c r="B3963" s="243" t="s">
        <v>1201</v>
      </c>
      <c r="C3963" s="262" t="s">
        <v>250</v>
      </c>
      <c r="D3963" s="243" t="s">
        <v>1202</v>
      </c>
      <c r="E3963" s="243" t="s">
        <v>330</v>
      </c>
      <c r="F3963" s="243" t="s">
        <v>279</v>
      </c>
      <c r="G3963" s="243">
        <v>554830</v>
      </c>
      <c r="H3963" s="243">
        <v>4746750</v>
      </c>
      <c r="I3963" s="184" t="e">
        <f>VLOOKUP(LEFT(C3963,6),#REF!,3,0)</f>
        <v>#REF!</v>
      </c>
    </row>
    <row r="3964" spans="1:9" ht="13.2" x14ac:dyDescent="0.25">
      <c r="A3964" s="176">
        <f t="shared" si="64"/>
        <v>4779066.0061773574</v>
      </c>
      <c r="B3964" s="243" t="s">
        <v>1201</v>
      </c>
      <c r="C3964" s="262" t="s">
        <v>253</v>
      </c>
      <c r="D3964" s="243" t="s">
        <v>1202</v>
      </c>
      <c r="E3964" s="243" t="s">
        <v>330</v>
      </c>
      <c r="F3964" s="243" t="s">
        <v>279</v>
      </c>
      <c r="G3964" s="243">
        <v>554830</v>
      </c>
      <c r="H3964" s="243">
        <v>4746750</v>
      </c>
      <c r="I3964" s="184" t="e">
        <f>VLOOKUP(LEFT(C3964,6),#REF!,3,0)</f>
        <v>#REF!</v>
      </c>
    </row>
    <row r="3965" spans="1:9" ht="13.2" x14ac:dyDescent="0.25">
      <c r="A3965" s="176">
        <f t="shared" si="64"/>
        <v>4779066.0061773574</v>
      </c>
      <c r="B3965" s="243" t="s">
        <v>1201</v>
      </c>
      <c r="C3965" s="262" t="s">
        <v>254</v>
      </c>
      <c r="D3965" s="243" t="s">
        <v>1202</v>
      </c>
      <c r="E3965" s="243" t="s">
        <v>330</v>
      </c>
      <c r="F3965" s="243" t="s">
        <v>279</v>
      </c>
      <c r="G3965" s="243">
        <v>554830</v>
      </c>
      <c r="H3965" s="243">
        <v>4746750</v>
      </c>
      <c r="I3965" s="184" t="e">
        <f>VLOOKUP(LEFT(C3965,6),#REF!,3,0)</f>
        <v>#REF!</v>
      </c>
    </row>
    <row r="3966" spans="1:9" ht="13.2" x14ac:dyDescent="0.25">
      <c r="A3966" s="176">
        <f t="shared" si="64"/>
        <v>4779066.0061773574</v>
      </c>
      <c r="B3966" s="243" t="s">
        <v>1201</v>
      </c>
      <c r="C3966" s="262" t="s">
        <v>255</v>
      </c>
      <c r="D3966" s="243" t="s">
        <v>1202</v>
      </c>
      <c r="E3966" s="243" t="s">
        <v>330</v>
      </c>
      <c r="F3966" s="243" t="s">
        <v>279</v>
      </c>
      <c r="G3966" s="243">
        <v>554830</v>
      </c>
      <c r="H3966" s="243">
        <v>4746750</v>
      </c>
      <c r="I3966" s="184" t="e">
        <f>VLOOKUP(LEFT(C3966,6),#REF!,3,0)</f>
        <v>#REF!</v>
      </c>
    </row>
    <row r="3967" spans="1:9" ht="13.2" x14ac:dyDescent="0.25">
      <c r="A3967" s="176">
        <f t="shared" si="64"/>
        <v>4779066.0061773574</v>
      </c>
      <c r="B3967" s="243" t="s">
        <v>1201</v>
      </c>
      <c r="C3967" s="262" t="s">
        <v>256</v>
      </c>
      <c r="D3967" s="243" t="s">
        <v>1202</v>
      </c>
      <c r="E3967" s="243" t="s">
        <v>330</v>
      </c>
      <c r="F3967" s="243" t="s">
        <v>279</v>
      </c>
      <c r="G3967" s="243">
        <v>554830</v>
      </c>
      <c r="H3967" s="243">
        <v>4746750</v>
      </c>
      <c r="I3967" s="184" t="e">
        <f>VLOOKUP(LEFT(C3967,6),#REF!,3,0)</f>
        <v>#REF!</v>
      </c>
    </row>
    <row r="3968" spans="1:9" ht="13.2" x14ac:dyDescent="0.25">
      <c r="A3968" s="176">
        <f t="shared" ref="A3968:A3989" si="65">SQRT((G3968-G$2)^2+(H3968-H$2)^2)</f>
        <v>4779066.0061773574</v>
      </c>
      <c r="B3968" s="243" t="s">
        <v>1201</v>
      </c>
      <c r="C3968" s="262" t="s">
        <v>257</v>
      </c>
      <c r="D3968" s="243" t="s">
        <v>1202</v>
      </c>
      <c r="E3968" s="243" t="s">
        <v>330</v>
      </c>
      <c r="F3968" s="243" t="s">
        <v>279</v>
      </c>
      <c r="G3968" s="243">
        <v>554830</v>
      </c>
      <c r="H3968" s="243">
        <v>4746750</v>
      </c>
      <c r="I3968" s="184" t="e">
        <f>VLOOKUP(LEFT(C3968,6),#REF!,3,0)</f>
        <v>#REF!</v>
      </c>
    </row>
    <row r="3969" spans="1:9" ht="13.2" x14ac:dyDescent="0.25">
      <c r="A3969" s="176">
        <f t="shared" si="65"/>
        <v>4779066.0061773574</v>
      </c>
      <c r="B3969" s="243" t="s">
        <v>1201</v>
      </c>
      <c r="C3969" s="262" t="s">
        <v>258</v>
      </c>
      <c r="D3969" s="243" t="s">
        <v>1202</v>
      </c>
      <c r="E3969" s="243" t="s">
        <v>330</v>
      </c>
      <c r="F3969" s="243" t="s">
        <v>279</v>
      </c>
      <c r="G3969" s="243">
        <v>554830</v>
      </c>
      <c r="H3969" s="243">
        <v>4746750</v>
      </c>
      <c r="I3969" s="184" t="e">
        <f>VLOOKUP(LEFT(C3969,6),#REF!,3,0)</f>
        <v>#REF!</v>
      </c>
    </row>
    <row r="3970" spans="1:9" ht="13.2" x14ac:dyDescent="0.25">
      <c r="A3970" s="176">
        <f t="shared" si="65"/>
        <v>4779066.0061773574</v>
      </c>
      <c r="B3970" s="243" t="s">
        <v>1201</v>
      </c>
      <c r="C3970" s="262" t="s">
        <v>261</v>
      </c>
      <c r="D3970" s="243" t="s">
        <v>1202</v>
      </c>
      <c r="E3970" s="243" t="s">
        <v>330</v>
      </c>
      <c r="F3970" s="243" t="s">
        <v>279</v>
      </c>
      <c r="G3970" s="243">
        <v>554830</v>
      </c>
      <c r="H3970" s="243">
        <v>4746750</v>
      </c>
      <c r="I3970" s="184" t="e">
        <f>VLOOKUP(LEFT(C3970,6),#REF!,3,0)</f>
        <v>#REF!</v>
      </c>
    </row>
    <row r="3971" spans="1:9" ht="13.2" x14ac:dyDescent="0.25">
      <c r="A3971" s="176">
        <f t="shared" si="65"/>
        <v>4779066.0061773574</v>
      </c>
      <c r="B3971" s="243" t="s">
        <v>1201</v>
      </c>
      <c r="C3971" s="262" t="s">
        <v>262</v>
      </c>
      <c r="D3971" s="243" t="s">
        <v>1202</v>
      </c>
      <c r="E3971" s="243" t="s">
        <v>330</v>
      </c>
      <c r="F3971" s="243" t="s">
        <v>279</v>
      </c>
      <c r="G3971" s="243">
        <v>554830</v>
      </c>
      <c r="H3971" s="243">
        <v>4746750</v>
      </c>
      <c r="I3971" s="184" t="e">
        <f>VLOOKUP(LEFT(C3971,6),#REF!,3,0)</f>
        <v>#REF!</v>
      </c>
    </row>
    <row r="3972" spans="1:9" ht="13.2" x14ac:dyDescent="0.25">
      <c r="A3972" s="176">
        <f t="shared" si="65"/>
        <v>4779066.0061773574</v>
      </c>
      <c r="B3972" s="243" t="s">
        <v>1201</v>
      </c>
      <c r="C3972" s="262" t="s">
        <v>264</v>
      </c>
      <c r="D3972" s="243" t="s">
        <v>1202</v>
      </c>
      <c r="E3972" s="243" t="s">
        <v>330</v>
      </c>
      <c r="F3972" s="243" t="s">
        <v>279</v>
      </c>
      <c r="G3972" s="243">
        <v>554830</v>
      </c>
      <c r="H3972" s="243">
        <v>4746750</v>
      </c>
      <c r="I3972" s="184" t="e">
        <f>VLOOKUP(LEFT(C3972,6),#REF!,3,0)</f>
        <v>#REF!</v>
      </c>
    </row>
    <row r="3973" spans="1:9" ht="13.2" x14ac:dyDescent="0.25">
      <c r="A3973" s="176">
        <f t="shared" si="65"/>
        <v>4779066.0061773574</v>
      </c>
      <c r="B3973" s="243" t="s">
        <v>1201</v>
      </c>
      <c r="C3973" s="262" t="s">
        <v>260</v>
      </c>
      <c r="D3973" s="243" t="s">
        <v>1202</v>
      </c>
      <c r="E3973" s="243" t="s">
        <v>330</v>
      </c>
      <c r="F3973" s="243" t="s">
        <v>279</v>
      </c>
      <c r="G3973" s="243">
        <v>554830</v>
      </c>
      <c r="H3973" s="243">
        <v>4746750</v>
      </c>
      <c r="I3973" s="184" t="e">
        <f>VLOOKUP(LEFT(C3973,6),#REF!,3,0)</f>
        <v>#REF!</v>
      </c>
    </row>
    <row r="3974" spans="1:9" ht="13.2" x14ac:dyDescent="0.25">
      <c r="A3974" s="176">
        <f t="shared" si="65"/>
        <v>4779066.0061773574</v>
      </c>
      <c r="B3974" s="243" t="s">
        <v>1201</v>
      </c>
      <c r="C3974" s="262" t="s">
        <v>229</v>
      </c>
      <c r="D3974" s="243" t="s">
        <v>1202</v>
      </c>
      <c r="E3974" s="243" t="s">
        <v>330</v>
      </c>
      <c r="F3974" s="243" t="s">
        <v>279</v>
      </c>
      <c r="G3974" s="243">
        <v>554830</v>
      </c>
      <c r="H3974" s="243">
        <v>4746750</v>
      </c>
      <c r="I3974" s="184" t="e">
        <f>VLOOKUP(LEFT(C3974,6),#REF!,3,0)</f>
        <v>#REF!</v>
      </c>
    </row>
    <row r="3975" spans="1:9" ht="13.2" x14ac:dyDescent="0.25">
      <c r="A3975" s="176">
        <f t="shared" si="65"/>
        <v>4779066.0061773574</v>
      </c>
      <c r="B3975" s="243" t="s">
        <v>1201</v>
      </c>
      <c r="C3975" s="247" t="s">
        <v>1156</v>
      </c>
      <c r="D3975" s="243" t="s">
        <v>1202</v>
      </c>
      <c r="E3975" s="243" t="s">
        <v>330</v>
      </c>
      <c r="F3975" s="243" t="s">
        <v>279</v>
      </c>
      <c r="G3975" s="243">
        <v>554830</v>
      </c>
      <c r="H3975" s="243">
        <v>4746750</v>
      </c>
      <c r="I3975" s="184" t="e">
        <f>VLOOKUP(LEFT(C3975,6),#REF!,3,0)</f>
        <v>#REF!</v>
      </c>
    </row>
    <row r="3976" spans="1:9" ht="13.2" x14ac:dyDescent="0.25">
      <c r="A3976" s="176">
        <f t="shared" si="65"/>
        <v>4779066.0061773574</v>
      </c>
      <c r="B3976" s="243" t="s">
        <v>1201</v>
      </c>
      <c r="C3976" s="247" t="s">
        <v>1157</v>
      </c>
      <c r="D3976" s="243" t="s">
        <v>1202</v>
      </c>
      <c r="E3976" s="243" t="s">
        <v>330</v>
      </c>
      <c r="F3976" s="243" t="s">
        <v>279</v>
      </c>
      <c r="G3976" s="243">
        <v>554830</v>
      </c>
      <c r="H3976" s="243">
        <v>4746750</v>
      </c>
      <c r="I3976" s="184" t="e">
        <f>VLOOKUP(LEFT(C3976,6),#REF!,3,0)</f>
        <v>#REF!</v>
      </c>
    </row>
    <row r="3977" spans="1:9" ht="13.2" x14ac:dyDescent="0.25">
      <c r="A3977" s="176">
        <f t="shared" si="65"/>
        <v>4779066.0061773574</v>
      </c>
      <c r="B3977" s="243" t="s">
        <v>1201</v>
      </c>
      <c r="C3977" s="247" t="s">
        <v>1158</v>
      </c>
      <c r="D3977" s="243" t="s">
        <v>1202</v>
      </c>
      <c r="E3977" s="243" t="s">
        <v>330</v>
      </c>
      <c r="F3977" s="243" t="s">
        <v>279</v>
      </c>
      <c r="G3977" s="243">
        <v>554830</v>
      </c>
      <c r="H3977" s="243">
        <v>4746750</v>
      </c>
      <c r="I3977" s="184" t="e">
        <f>VLOOKUP(LEFT(C3977,6),#REF!,3,0)</f>
        <v>#REF!</v>
      </c>
    </row>
    <row r="3978" spans="1:9" ht="13.2" x14ac:dyDescent="0.25">
      <c r="A3978" s="176">
        <f t="shared" si="65"/>
        <v>4779066.0061773574</v>
      </c>
      <c r="B3978" s="243" t="s">
        <v>1201</v>
      </c>
      <c r="C3978" s="247" t="s">
        <v>1159</v>
      </c>
      <c r="D3978" s="243" t="s">
        <v>1202</v>
      </c>
      <c r="E3978" s="243" t="s">
        <v>330</v>
      </c>
      <c r="F3978" s="243" t="s">
        <v>279</v>
      </c>
      <c r="G3978" s="243">
        <v>554830</v>
      </c>
      <c r="H3978" s="243">
        <v>4746750</v>
      </c>
      <c r="I3978" s="184" t="e">
        <f>VLOOKUP(LEFT(C3978,6),#REF!,3,0)</f>
        <v>#REF!</v>
      </c>
    </row>
    <row r="3979" spans="1:9" ht="13.2" x14ac:dyDescent="0.25">
      <c r="A3979" s="176">
        <f t="shared" si="65"/>
        <v>4779066.0061773574</v>
      </c>
      <c r="B3979" s="243" t="s">
        <v>1201</v>
      </c>
      <c r="C3979" s="247" t="s">
        <v>1160</v>
      </c>
      <c r="D3979" s="243" t="s">
        <v>1202</v>
      </c>
      <c r="E3979" s="243" t="s">
        <v>330</v>
      </c>
      <c r="F3979" s="243" t="s">
        <v>279</v>
      </c>
      <c r="G3979" s="243">
        <v>554830</v>
      </c>
      <c r="H3979" s="243">
        <v>4746750</v>
      </c>
      <c r="I3979" s="184" t="e">
        <f>VLOOKUP(LEFT(C3979,6),#REF!,3,0)</f>
        <v>#REF!</v>
      </c>
    </row>
    <row r="3980" spans="1:9" ht="13.2" x14ac:dyDescent="0.25">
      <c r="A3980" s="176">
        <f t="shared" si="65"/>
        <v>4779066.0061773574</v>
      </c>
      <c r="B3980" s="243" t="s">
        <v>1201</v>
      </c>
      <c r="C3980" s="247" t="s">
        <v>1161</v>
      </c>
      <c r="D3980" s="243" t="s">
        <v>1202</v>
      </c>
      <c r="E3980" s="243" t="s">
        <v>330</v>
      </c>
      <c r="F3980" s="243" t="s">
        <v>279</v>
      </c>
      <c r="G3980" s="243">
        <v>554830</v>
      </c>
      <c r="H3980" s="243">
        <v>4746750</v>
      </c>
      <c r="I3980" s="184" t="e">
        <f>VLOOKUP(LEFT(C3980,6),#REF!,3,0)</f>
        <v>#REF!</v>
      </c>
    </row>
    <row r="3981" spans="1:9" ht="13.2" x14ac:dyDescent="0.25">
      <c r="A3981" s="176">
        <f t="shared" si="65"/>
        <v>4779066.0061773574</v>
      </c>
      <c r="B3981" s="243" t="s">
        <v>1201</v>
      </c>
      <c r="C3981" s="247" t="s">
        <v>1162</v>
      </c>
      <c r="D3981" s="243" t="s">
        <v>1202</v>
      </c>
      <c r="E3981" s="243" t="s">
        <v>330</v>
      </c>
      <c r="F3981" s="243" t="s">
        <v>279</v>
      </c>
      <c r="G3981" s="243">
        <v>554830</v>
      </c>
      <c r="H3981" s="243">
        <v>4746750</v>
      </c>
      <c r="I3981" s="184" t="e">
        <f>VLOOKUP(LEFT(C3981,6),#REF!,3,0)</f>
        <v>#REF!</v>
      </c>
    </row>
    <row r="3982" spans="1:9" ht="13.2" x14ac:dyDescent="0.25">
      <c r="A3982" s="176">
        <f t="shared" si="65"/>
        <v>4779066.0061773574</v>
      </c>
      <c r="B3982" s="243" t="s">
        <v>1201</v>
      </c>
      <c r="C3982" s="247" t="s">
        <v>1163</v>
      </c>
      <c r="D3982" s="243" t="s">
        <v>1202</v>
      </c>
      <c r="E3982" s="243" t="s">
        <v>330</v>
      </c>
      <c r="F3982" s="243" t="s">
        <v>279</v>
      </c>
      <c r="G3982" s="243">
        <v>554830</v>
      </c>
      <c r="H3982" s="243">
        <v>4746750</v>
      </c>
      <c r="I3982" s="184" t="e">
        <f>VLOOKUP(LEFT(C3982,6),#REF!,3,0)</f>
        <v>#REF!</v>
      </c>
    </row>
    <row r="3983" spans="1:9" ht="13.2" x14ac:dyDescent="0.25">
      <c r="A3983" s="176">
        <f t="shared" si="65"/>
        <v>4779066.0061773574</v>
      </c>
      <c r="B3983" s="243" t="s">
        <v>1201</v>
      </c>
      <c r="C3983" s="247" t="s">
        <v>1164</v>
      </c>
      <c r="D3983" s="243" t="s">
        <v>1202</v>
      </c>
      <c r="E3983" s="243" t="s">
        <v>330</v>
      </c>
      <c r="F3983" s="243" t="s">
        <v>279</v>
      </c>
      <c r="G3983" s="243">
        <v>554830</v>
      </c>
      <c r="H3983" s="243">
        <v>4746750</v>
      </c>
      <c r="I3983" s="184" t="e">
        <f>VLOOKUP(LEFT(C3983,6),#REF!,3,0)</f>
        <v>#REF!</v>
      </c>
    </row>
    <row r="3984" spans="1:9" ht="13.2" x14ac:dyDescent="0.25">
      <c r="A3984" s="176">
        <f t="shared" si="65"/>
        <v>4779066.0061773574</v>
      </c>
      <c r="B3984" s="243" t="s">
        <v>1201</v>
      </c>
      <c r="C3984" s="248" t="s">
        <v>1165</v>
      </c>
      <c r="D3984" s="243" t="s">
        <v>1202</v>
      </c>
      <c r="E3984" s="243" t="s">
        <v>330</v>
      </c>
      <c r="F3984" s="243" t="s">
        <v>279</v>
      </c>
      <c r="G3984" s="243">
        <v>554830</v>
      </c>
      <c r="H3984" s="243">
        <v>4746750</v>
      </c>
      <c r="I3984" s="184" t="e">
        <f>VLOOKUP(LEFT(C3984,6),#REF!,3,0)</f>
        <v>#REF!</v>
      </c>
    </row>
    <row r="3985" spans="1:9" ht="13.2" x14ac:dyDescent="0.25">
      <c r="A3985" s="176">
        <f t="shared" si="65"/>
        <v>4779066.0061773574</v>
      </c>
      <c r="B3985" s="243" t="s">
        <v>1201</v>
      </c>
      <c r="C3985" s="243" t="s">
        <v>586</v>
      </c>
      <c r="D3985" s="243" t="s">
        <v>1202</v>
      </c>
      <c r="E3985" s="243" t="s">
        <v>330</v>
      </c>
      <c r="F3985" s="243" t="s">
        <v>279</v>
      </c>
      <c r="G3985" s="243">
        <v>554830</v>
      </c>
      <c r="H3985" s="243">
        <v>4746750</v>
      </c>
      <c r="I3985" s="184" t="e">
        <f>VLOOKUP(LEFT(C3985,6),#REF!,3,0)</f>
        <v>#REF!</v>
      </c>
    </row>
    <row r="3986" spans="1:9" ht="13.2" x14ac:dyDescent="0.25">
      <c r="A3986" s="176">
        <f t="shared" si="65"/>
        <v>4779066.0061773574</v>
      </c>
      <c r="B3986" s="243" t="s">
        <v>1201</v>
      </c>
      <c r="C3986" s="243" t="s">
        <v>495</v>
      </c>
      <c r="D3986" s="243" t="s">
        <v>1202</v>
      </c>
      <c r="E3986" s="243" t="s">
        <v>330</v>
      </c>
      <c r="F3986" s="243" t="s">
        <v>279</v>
      </c>
      <c r="G3986" s="243">
        <v>554830</v>
      </c>
      <c r="H3986" s="243">
        <v>4746750</v>
      </c>
      <c r="I3986" s="184" t="e">
        <f>VLOOKUP(LEFT(C3986,6),#REF!,3,0)</f>
        <v>#REF!</v>
      </c>
    </row>
    <row r="3987" spans="1:9" ht="13.2" x14ac:dyDescent="0.25">
      <c r="A3987" s="176">
        <f t="shared" si="65"/>
        <v>4779066.0061773574</v>
      </c>
      <c r="B3987" s="243" t="s">
        <v>1201</v>
      </c>
      <c r="C3987" s="243" t="s">
        <v>497</v>
      </c>
      <c r="D3987" s="243" t="s">
        <v>1202</v>
      </c>
      <c r="E3987" s="243" t="s">
        <v>330</v>
      </c>
      <c r="F3987" s="243" t="s">
        <v>279</v>
      </c>
      <c r="G3987" s="243">
        <v>554830</v>
      </c>
      <c r="H3987" s="243">
        <v>4746750</v>
      </c>
      <c r="I3987" s="184" t="e">
        <f>VLOOKUP(LEFT(C3987,6),#REF!,3,0)</f>
        <v>#REF!</v>
      </c>
    </row>
    <row r="3988" spans="1:9" ht="13.2" x14ac:dyDescent="0.25">
      <c r="A3988" s="176">
        <f t="shared" si="65"/>
        <v>4779066.0061773574</v>
      </c>
      <c r="B3988" s="243" t="s">
        <v>1201</v>
      </c>
      <c r="C3988" s="243" t="s">
        <v>499</v>
      </c>
      <c r="D3988" s="243" t="s">
        <v>1202</v>
      </c>
      <c r="E3988" s="243" t="s">
        <v>330</v>
      </c>
      <c r="F3988" s="243" t="s">
        <v>279</v>
      </c>
      <c r="G3988" s="243">
        <v>554830</v>
      </c>
      <c r="H3988" s="243">
        <v>4746750</v>
      </c>
      <c r="I3988" s="184" t="e">
        <f>VLOOKUP(LEFT(C3988,6),#REF!,3,0)</f>
        <v>#REF!</v>
      </c>
    </row>
    <row r="3989" spans="1:9" ht="13.2" x14ac:dyDescent="0.25">
      <c r="A3989" s="176">
        <f t="shared" si="65"/>
        <v>4779066.0061773574</v>
      </c>
      <c r="B3989" s="243" t="s">
        <v>1201</v>
      </c>
      <c r="C3989" s="243" t="s">
        <v>598</v>
      </c>
      <c r="D3989" s="243" t="s">
        <v>1202</v>
      </c>
      <c r="E3989" s="243" t="s">
        <v>330</v>
      </c>
      <c r="F3989" s="243" t="s">
        <v>279</v>
      </c>
      <c r="G3989" s="243">
        <v>554830</v>
      </c>
      <c r="H3989" s="243">
        <v>4746750</v>
      </c>
      <c r="I3989" s="184" t="e">
        <f>VLOOKUP(LEFT(C3989,6),#REF!,3,0)</f>
        <v>#REF!</v>
      </c>
    </row>
  </sheetData>
  <sheetProtection formatColumns="0" selectLockedCells="1"/>
  <autoFilter ref="A5:I3989"/>
  <pageMargins left="0.75" right="0.75" top="1" bottom="1" header="0" footer="0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W79"/>
  <sheetViews>
    <sheetView zoomScale="85" zoomScaleNormal="85" workbookViewId="0">
      <pane xSplit="3" ySplit="3" topLeftCell="O4" activePane="bottomRight" state="frozen"/>
      <selection pane="topRight" activeCell="D1" sqref="D1"/>
      <selection pane="bottomLeft" activeCell="A4" sqref="A4"/>
      <selection pane="bottomRight" activeCell="W79" sqref="W4:W79"/>
    </sheetView>
  </sheetViews>
  <sheetFormatPr baseColWidth="10" defaultRowHeight="13.2" x14ac:dyDescent="0.25"/>
  <cols>
    <col min="1" max="1" width="7.6640625" bestFit="1" customWidth="1"/>
    <col min="2" max="2" width="73.88671875" customWidth="1"/>
    <col min="3" max="3" width="25.109375" customWidth="1"/>
    <col min="4" max="4" width="6.5546875" customWidth="1"/>
    <col min="5" max="23" width="8.33203125" customWidth="1"/>
  </cols>
  <sheetData>
    <row r="1" spans="1:23" ht="27" thickBot="1" x14ac:dyDescent="0.3">
      <c r="C1">
        <v>0</v>
      </c>
      <c r="D1" t="e">
        <f>5/C1</f>
        <v>#DIV/0!</v>
      </c>
      <c r="E1" t="e">
        <f>SUM(5/C1,0)</f>
        <v>#DIV/0!</v>
      </c>
      <c r="G1">
        <f>+H4*I4</f>
        <v>0</v>
      </c>
      <c r="K1" s="346" t="s">
        <v>1238</v>
      </c>
      <c r="L1" s="347"/>
      <c r="M1" s="347"/>
      <c r="N1" s="347"/>
      <c r="O1" s="347"/>
      <c r="P1" s="347"/>
      <c r="Q1" s="348"/>
      <c r="R1" s="346" t="s">
        <v>1246</v>
      </c>
      <c r="S1" s="347"/>
      <c r="T1" s="348"/>
      <c r="U1" s="352" t="s">
        <v>1204</v>
      </c>
      <c r="V1" s="353" t="s">
        <v>1264</v>
      </c>
      <c r="W1" s="354" t="s">
        <v>1256</v>
      </c>
    </row>
    <row r="2" spans="1:23" x14ac:dyDescent="0.25">
      <c r="K2" s="336">
        <v>155.03</v>
      </c>
      <c r="L2" s="336">
        <v>155.03</v>
      </c>
      <c r="M2" s="336">
        <v>108.68</v>
      </c>
      <c r="N2" s="336">
        <v>98</v>
      </c>
      <c r="O2" s="336">
        <v>86.54</v>
      </c>
      <c r="P2" s="336">
        <v>82.5</v>
      </c>
      <c r="Q2" s="349" t="s">
        <v>1263</v>
      </c>
      <c r="R2" s="350">
        <v>36.06</v>
      </c>
      <c r="S2" s="350">
        <v>29.21</v>
      </c>
      <c r="T2" s="349" t="s">
        <v>1263</v>
      </c>
      <c r="U2" s="349">
        <v>380</v>
      </c>
      <c r="V2" s="351" t="str">
        <f>IF(INTRO!C33="Demolición","Bañera","Contenedor")</f>
        <v>Bañera</v>
      </c>
    </row>
    <row r="3" spans="1:23" ht="52.8" x14ac:dyDescent="0.25">
      <c r="A3" s="224" t="s">
        <v>3</v>
      </c>
      <c r="B3" s="224" t="s">
        <v>172</v>
      </c>
      <c r="C3" s="292" t="s">
        <v>1223</v>
      </c>
      <c r="D3" s="292" t="s">
        <v>1204</v>
      </c>
      <c r="E3" s="344" t="s">
        <v>268</v>
      </c>
      <c r="F3" s="344" t="s">
        <v>279</v>
      </c>
      <c r="G3" s="344" t="s">
        <v>850</v>
      </c>
      <c r="H3" s="344" t="s">
        <v>1255</v>
      </c>
      <c r="I3" s="344" t="s">
        <v>1257</v>
      </c>
      <c r="J3" s="344" t="s">
        <v>1262</v>
      </c>
      <c r="K3">
        <v>30</v>
      </c>
      <c r="L3">
        <v>20</v>
      </c>
      <c r="M3">
        <v>10</v>
      </c>
      <c r="N3">
        <v>7</v>
      </c>
      <c r="O3">
        <v>5</v>
      </c>
      <c r="P3">
        <v>1.5</v>
      </c>
      <c r="Q3" s="292"/>
      <c r="R3" s="292">
        <v>25</v>
      </c>
      <c r="S3" s="292">
        <v>20</v>
      </c>
      <c r="T3" s="292">
        <v>0</v>
      </c>
      <c r="U3" s="292">
        <v>8</v>
      </c>
      <c r="V3" s="292"/>
    </row>
    <row r="4" spans="1:23" x14ac:dyDescent="0.25">
      <c r="A4" s="213">
        <v>170101</v>
      </c>
      <c r="B4" s="214" t="s">
        <v>1</v>
      </c>
      <c r="C4" t="s">
        <v>1</v>
      </c>
      <c r="D4" s="337"/>
      <c r="E4">
        <f>VLOOKUP(C4,Tratamiento!$A$4:$V$26,20,0)</f>
        <v>9.5</v>
      </c>
      <c r="F4">
        <f>VLOOKUP(C4,Tratamiento!$A$4:$V$26,21,0)</f>
        <v>12.05</v>
      </c>
      <c r="G4">
        <f>VLOOKUP(C4,Tratamiento!$A$4:$V$26,22,0)</f>
        <v>4.63</v>
      </c>
      <c r="H4">
        <f>IF(ISERROR(HLOOKUP(INTRO!$C$22,Precios!$E$3:$G$3,1,0)),MAX(Precios!E4:G4),HLOOKUP(INTRO!$C$22,Precios!$E$3:$G$79,ROW(A4)-ROW(A$3)+1,0))</f>
        <v>12.05</v>
      </c>
      <c r="I4" s="350">
        <f>MAX(EGR!F26,SUM(EGR!I26:J26),EGR!E26*IF(Calculos!J3&gt;0,Calculos!J3,1000)/1000/Calculos!$C$41)-SUM(EGR!G26:H26)</f>
        <v>0</v>
      </c>
      <c r="J4" s="375">
        <f>I4/IF(Calculos!J3&gt;0,Calculos!J3,1000)*1000*Calculos!$C$41</f>
        <v>0</v>
      </c>
      <c r="K4">
        <f>QUOTIENT(J4,$K$3)+IF(MOD(J4,$K$3)&gt;L$3,1,0)</f>
        <v>0</v>
      </c>
      <c r="L4">
        <f>IF(AND(MOD($J4,$K$3)&gt;M$3,MOD($J4,$K$3)&lt;=L$3),1,0)</f>
        <v>0</v>
      </c>
      <c r="M4">
        <f t="shared" ref="M4:N4" si="0">IF(AND(MOD($J4,$K$3)&gt;N$3,MOD($J4,$K$3)&lt;=M$3),1,0)</f>
        <v>0</v>
      </c>
      <c r="N4">
        <f t="shared" si="0"/>
        <v>0</v>
      </c>
      <c r="O4">
        <f>IF(AND(MOD($J4,$K$3)&gt;P$3,MOD($J4,$K$3)&lt;=O$3),1,0)</f>
        <v>0</v>
      </c>
      <c r="P4">
        <f>IF(AND(MOD($J4,$K$3)&gt;0,MOD($J4,$K$3)&lt;=P$3),1,0)</f>
        <v>0</v>
      </c>
      <c r="Q4" s="345">
        <f>SUMPRODUCT($K$2:$P$2,K4:P4)</f>
        <v>0</v>
      </c>
      <c r="R4" s="345">
        <f>QUOTIENT(J4,$R$3)+IF(MOD(J4,$R$3)&gt;S$3,1,0)</f>
        <v>0</v>
      </c>
      <c r="S4">
        <f>IF(MOD($J4,$R$3)&gt;0,1,0)</f>
        <v>0</v>
      </c>
      <c r="T4" s="345">
        <f>SUMPRODUCT($R$2:$S$2,R4:S4)</f>
        <v>0</v>
      </c>
      <c r="U4" s="345">
        <f>IF(D4="RP",IF(MOD(I4,$U$3)=0,QUOTIENT(I4,$U$3)*$U$2,(QUOTIENT(I4,$U$3)+1)*$U$2),0)</f>
        <v>0</v>
      </c>
      <c r="V4" s="345">
        <f t="shared" ref="V4:V67" si="1">IF(D4="RP",U4,IF($V$2=$R$1,T4,Q4))</f>
        <v>0</v>
      </c>
      <c r="W4" s="345" t="str">
        <f t="shared" ref="W4:W14" si="2">IF(I4&gt;0,H4*I4+V4,"")</f>
        <v/>
      </c>
    </row>
    <row r="5" spans="1:23" x14ac:dyDescent="0.25">
      <c r="A5" s="213">
        <v>170103</v>
      </c>
      <c r="B5" s="214" t="s">
        <v>63</v>
      </c>
      <c r="C5" t="s">
        <v>1207</v>
      </c>
      <c r="D5" s="337"/>
      <c r="E5">
        <f>VLOOKUP(C5,Tratamiento!$A$4:$V$26,20,0)</f>
        <v>13</v>
      </c>
      <c r="F5">
        <f>VLOOKUP(C5,Tratamiento!$A$4:$V$26,21,0)</f>
        <v>15</v>
      </c>
      <c r="G5">
        <f>VLOOKUP(C5,Tratamiento!$A$4:$V$26,22,0)</f>
        <v>4.63</v>
      </c>
      <c r="H5">
        <f>IF(ISERROR(HLOOKUP(INTRO!$C$22,Precios!$E$3:$G$3,1,0)),MAX(Precios!E5:G5),HLOOKUP(INTRO!$C$22,Precios!$E$3:$G$79,ROW(A5)-ROW(A$3)+1,0))</f>
        <v>15</v>
      </c>
      <c r="I5" s="350">
        <f>MAX(EGR!F27,SUM(EGR!I27:J27),EGR!E27*IF(Calculos!J4&gt;0,Calculos!J4,1000)/1000/Calculos!$C$41)-SUM(EGR!G27:H27)</f>
        <v>0</v>
      </c>
      <c r="J5" s="375">
        <f>I5/IF(Calculos!J4&gt;0,Calculos!J4,1000)*1000*Calculos!$C$41</f>
        <v>0</v>
      </c>
      <c r="K5">
        <f t="shared" ref="K5:K68" si="3">QUOTIENT(J5,$K$3)+IF(MOD(J5,$K$3)&gt;L$3,1,0)</f>
        <v>0</v>
      </c>
      <c r="L5">
        <f t="shared" ref="L5:O5" si="4">IF(AND(MOD($J5,$K$3)&gt;M$3,MOD($J5,$K$3)&lt;=L$3),1,0)</f>
        <v>0</v>
      </c>
      <c r="M5">
        <f t="shared" si="4"/>
        <v>0</v>
      </c>
      <c r="N5">
        <f t="shared" si="4"/>
        <v>0</v>
      </c>
      <c r="O5">
        <f t="shared" si="4"/>
        <v>0</v>
      </c>
      <c r="P5">
        <f t="shared" ref="P5:P68" si="5">IF(AND(MOD($J5,$K$3)&gt;0,MOD($J5,$K$3)&lt;=P$3),1,0)</f>
        <v>0</v>
      </c>
      <c r="Q5" s="345">
        <f t="shared" ref="Q5:Q8" si="6">SUMPRODUCT($K$2:$P$2,K5:P5)</f>
        <v>0</v>
      </c>
      <c r="R5" s="345">
        <f t="shared" ref="R5:R40" si="7">QUOTIENT(J5,$R$3)+IF(MOD(J5,$R$3)&gt;S$3,1,0)</f>
        <v>0</v>
      </c>
      <c r="S5">
        <f t="shared" ref="S5:S68" si="8">IF(MOD($J5,$R$3)&gt;0,1,0)</f>
        <v>0</v>
      </c>
      <c r="T5" s="345">
        <f t="shared" ref="T5:T68" si="9">SUMPRODUCT($R$2:$S$2,R5:S5)</f>
        <v>0</v>
      </c>
      <c r="U5" s="345">
        <f t="shared" ref="U5:U68" si="10">IF(D5="RP",IF(MOD(I5,$U$3)=0,QUOTIENT(I5,$U$3)*$U$2,(QUOTIENT(I5,$U$3)+1)*$U$2),0)</f>
        <v>0</v>
      </c>
      <c r="V5" s="345">
        <f t="shared" si="1"/>
        <v>0</v>
      </c>
      <c r="W5" s="345" t="str">
        <f t="shared" si="2"/>
        <v/>
      </c>
    </row>
    <row r="6" spans="1:23" x14ac:dyDescent="0.25">
      <c r="A6" s="213">
        <v>170802</v>
      </c>
      <c r="B6" s="214" t="s">
        <v>143</v>
      </c>
      <c r="C6" t="s">
        <v>1211</v>
      </c>
      <c r="D6" s="337"/>
      <c r="E6">
        <f>VLOOKUP(C6,Tratamiento!$A$4:$V$26,20,0)</f>
        <v>27.5</v>
      </c>
      <c r="F6">
        <f>VLOOKUP(C6,Tratamiento!$A$4:$V$26,21,0)</f>
        <v>47.75</v>
      </c>
      <c r="G6">
        <f>VLOOKUP(C6,Tratamiento!$A$4:$V$26,22,0)</f>
        <v>13.84</v>
      </c>
      <c r="H6">
        <f>IF(ISERROR(HLOOKUP(INTRO!$C$22,Precios!$E$3:$G$3,1,0)),MAX(Precios!E6:G6),HLOOKUP(INTRO!$C$22,Precios!$E$3:$G$79,ROW(A6)-ROW(A$3)+1,0))</f>
        <v>47.75</v>
      </c>
      <c r="I6" s="350">
        <f>MAX(EGR!F28,SUM(EGR!I28:J28),EGR!E28*IF(Calculos!J5&gt;0,Calculos!J5,1000)/1000/Calculos!$C$41)-SUM(EGR!G28:H28)</f>
        <v>0</v>
      </c>
      <c r="J6" s="375">
        <f>I6/IF(Calculos!J5&gt;0,Calculos!J5,1000)*1000*Calculos!$C$41</f>
        <v>0</v>
      </c>
      <c r="K6">
        <f t="shared" si="3"/>
        <v>0</v>
      </c>
      <c r="L6">
        <f>IF(AND(MOD($J6,$K$3)&gt;M$3,MOD($J6,$K$3)&lt;=L$3),1,0)</f>
        <v>0</v>
      </c>
      <c r="M6">
        <f t="shared" ref="M6:O6" si="11">IF(AND(MOD($J6,$K$3)&gt;N$3,MOD($J6,$K$3)&lt;=M$3),1,0)</f>
        <v>0</v>
      </c>
      <c r="N6">
        <f t="shared" si="11"/>
        <v>0</v>
      </c>
      <c r="O6">
        <f t="shared" si="11"/>
        <v>0</v>
      </c>
      <c r="P6">
        <f t="shared" si="5"/>
        <v>0</v>
      </c>
      <c r="Q6" s="345">
        <f t="shared" si="6"/>
        <v>0</v>
      </c>
      <c r="R6" s="345">
        <f t="shared" si="7"/>
        <v>0</v>
      </c>
      <c r="S6">
        <f t="shared" si="8"/>
        <v>0</v>
      </c>
      <c r="T6" s="345">
        <f t="shared" si="9"/>
        <v>0</v>
      </c>
      <c r="U6" s="345">
        <f t="shared" si="10"/>
        <v>0</v>
      </c>
      <c r="V6" s="345">
        <f t="shared" si="1"/>
        <v>0</v>
      </c>
      <c r="W6" s="345" t="str">
        <f t="shared" si="2"/>
        <v/>
      </c>
    </row>
    <row r="7" spans="1:23" ht="26.4" x14ac:dyDescent="0.25">
      <c r="A7" s="213" t="s">
        <v>1070</v>
      </c>
      <c r="B7" s="214" t="s">
        <v>169</v>
      </c>
      <c r="C7" t="s">
        <v>1216</v>
      </c>
      <c r="D7" s="338" t="s">
        <v>1204</v>
      </c>
      <c r="E7">
        <f>VLOOKUP(C7,Tratamiento!$A$4:$V$26,20,0)</f>
        <v>92</v>
      </c>
      <c r="F7">
        <f>VLOOKUP(C7,Tratamiento!$A$4:$V$26,21,0)</f>
        <v>92</v>
      </c>
      <c r="G7">
        <f>VLOOKUP(C7,Tratamiento!$A$4:$V$26,22,0)</f>
        <v>92</v>
      </c>
      <c r="H7">
        <f>IF(ISERROR(HLOOKUP(INTRO!$C$22,Precios!$E$3:$G$3,1,0)),MAX(Precios!E7:G7),HLOOKUP(INTRO!$C$22,Precios!$E$3:$G$79,ROW(A7)-ROW(A$3)+1,0))</f>
        <v>92</v>
      </c>
      <c r="I7" s="350">
        <f>MAX(EGR!F29,SUM(EGR!I29:J29),EGR!E29*IF(Calculos!J6&gt;0,Calculos!J6,1000)/1000/Calculos!$C$41)-SUM(EGR!G29:H29)</f>
        <v>0</v>
      </c>
      <c r="J7" s="375">
        <f>I7/IF(Calculos!J6&gt;0,Calculos!J6,1000)*1000*Calculos!$C$41</f>
        <v>0</v>
      </c>
      <c r="K7">
        <f t="shared" si="3"/>
        <v>0</v>
      </c>
      <c r="L7">
        <f t="shared" ref="L7:O7" si="12">IF(AND(MOD($J7,$K$3)&gt;M$3,MOD($J7,$K$3)&lt;=L$3),1,0)</f>
        <v>0</v>
      </c>
      <c r="M7">
        <f t="shared" si="12"/>
        <v>0</v>
      </c>
      <c r="N7">
        <f t="shared" si="12"/>
        <v>0</v>
      </c>
      <c r="O7">
        <f t="shared" si="12"/>
        <v>0</v>
      </c>
      <c r="P7">
        <f t="shared" si="5"/>
        <v>0</v>
      </c>
      <c r="Q7" s="345">
        <f t="shared" si="6"/>
        <v>0</v>
      </c>
      <c r="R7" s="345">
        <f t="shared" si="7"/>
        <v>0</v>
      </c>
      <c r="S7">
        <f t="shared" si="8"/>
        <v>0</v>
      </c>
      <c r="T7" s="345">
        <f t="shared" si="9"/>
        <v>0</v>
      </c>
      <c r="U7" s="345">
        <f t="shared" si="10"/>
        <v>0</v>
      </c>
      <c r="V7" s="345">
        <f>IF(D7="RP",U7,IF($V$2=$R$1,T7,Q7))</f>
        <v>0</v>
      </c>
      <c r="W7" s="345" t="str">
        <f t="shared" si="2"/>
        <v/>
      </c>
    </row>
    <row r="8" spans="1:23" ht="26.4" x14ac:dyDescent="0.25">
      <c r="A8" s="213" t="s">
        <v>1071</v>
      </c>
      <c r="B8" s="214" t="s">
        <v>142</v>
      </c>
      <c r="C8" t="s">
        <v>1216</v>
      </c>
      <c r="D8" s="338" t="s">
        <v>1204</v>
      </c>
      <c r="E8">
        <f>VLOOKUP(C8,Tratamiento!$A$4:$V$26,20,0)</f>
        <v>92</v>
      </c>
      <c r="F8">
        <f>VLOOKUP(C8,Tratamiento!$A$4:$V$26,21,0)</f>
        <v>92</v>
      </c>
      <c r="G8">
        <f>VLOOKUP(C8,Tratamiento!$A$4:$V$26,22,0)</f>
        <v>92</v>
      </c>
      <c r="H8">
        <f>IF(ISERROR(HLOOKUP(INTRO!$C$22,Precios!$E$3:$G$3,1,0)),MAX(Precios!E8:G8),HLOOKUP(INTRO!$C$22,Precios!$E$3:$G$79,ROW(A8)-ROW(A$3)+1,0))</f>
        <v>92</v>
      </c>
      <c r="I8" s="350">
        <f>MAX(EGR!F30,SUM(EGR!I30:J30),EGR!E30*IF(Calculos!J7&gt;0,Calculos!J7,1000)/1000/Calculos!$C$41)-SUM(EGR!G30:H30)</f>
        <v>0</v>
      </c>
      <c r="J8" s="375">
        <f>I8/IF(Calculos!J7&gt;0,Calculos!J7,1000)*1000*Calculos!$C$41</f>
        <v>0</v>
      </c>
      <c r="K8">
        <f t="shared" si="3"/>
        <v>0</v>
      </c>
      <c r="L8">
        <f t="shared" ref="L8:O8" si="13">IF(AND(MOD($J8,$K$3)&gt;M$3,MOD($J8,$K$3)&lt;=L$3),1,0)</f>
        <v>0</v>
      </c>
      <c r="M8">
        <f t="shared" si="13"/>
        <v>0</v>
      </c>
      <c r="N8">
        <f t="shared" si="13"/>
        <v>0</v>
      </c>
      <c r="O8">
        <f t="shared" si="13"/>
        <v>0</v>
      </c>
      <c r="P8">
        <f t="shared" si="5"/>
        <v>0</v>
      </c>
      <c r="Q8" s="345">
        <f t="shared" si="6"/>
        <v>0</v>
      </c>
      <c r="R8" s="345">
        <f t="shared" si="7"/>
        <v>0</v>
      </c>
      <c r="S8">
        <f t="shared" si="8"/>
        <v>0</v>
      </c>
      <c r="T8" s="345">
        <f t="shared" si="9"/>
        <v>0</v>
      </c>
      <c r="U8" s="345">
        <f t="shared" si="10"/>
        <v>0</v>
      </c>
      <c r="V8" s="345">
        <f t="shared" si="1"/>
        <v>0</v>
      </c>
      <c r="W8" s="345" t="str">
        <f t="shared" si="2"/>
        <v/>
      </c>
    </row>
    <row r="9" spans="1:23" x14ac:dyDescent="0.25">
      <c r="A9" s="213">
        <v>170201</v>
      </c>
      <c r="B9" s="214" t="s">
        <v>0</v>
      </c>
      <c r="C9" t="s">
        <v>1212</v>
      </c>
      <c r="D9" s="337"/>
      <c r="E9">
        <f>VLOOKUP(C9,Tratamiento!$A$4:$V$26,20,0)</f>
        <v>30</v>
      </c>
      <c r="F9">
        <f>VLOOKUP(C9,Tratamiento!$A$4:$V$26,21,0)</f>
        <v>26</v>
      </c>
      <c r="G9">
        <f>VLOOKUP(C9,Tratamiento!$A$4:$V$26,22,0)</f>
        <v>26</v>
      </c>
      <c r="H9">
        <f>IF(ISERROR(HLOOKUP(INTRO!$C$22,Precios!$E$3:$G$3,1,0)),MAX(Precios!E9:G9),HLOOKUP(INTRO!$C$22,Precios!$E$3:$G$79,ROW(A9)-ROW(A$3)+1,0))</f>
        <v>30</v>
      </c>
      <c r="I9" s="350">
        <f>MAX(EGR!F31,SUM(EGR!I31:J31),EGR!E31*IF(Calculos!J8&gt;0,Calculos!J8,1000)/1000/Calculos!$C$41)-SUM(EGR!G31:H31)</f>
        <v>0</v>
      </c>
      <c r="J9" s="375">
        <f>I9/IF(Calculos!J8&gt;0,Calculos!J8,1000)*1000*Calculos!$C$41</f>
        <v>0</v>
      </c>
      <c r="K9">
        <f t="shared" si="3"/>
        <v>0</v>
      </c>
      <c r="L9">
        <f t="shared" ref="L9:O9" si="14">IF(AND(MOD($J9,$K$3)&gt;M$3,MOD($J9,$K$3)&lt;=L$3),1,0)</f>
        <v>0</v>
      </c>
      <c r="M9">
        <f t="shared" si="14"/>
        <v>0</v>
      </c>
      <c r="N9">
        <f t="shared" si="14"/>
        <v>0</v>
      </c>
      <c r="O9">
        <f t="shared" si="14"/>
        <v>0</v>
      </c>
      <c r="P9">
        <f t="shared" si="5"/>
        <v>0</v>
      </c>
      <c r="Q9" s="345">
        <f t="shared" ref="Q9:Q20" si="15">SUMPRODUCT($K$2:$P$2,K9:P9)</f>
        <v>0</v>
      </c>
      <c r="R9" s="345">
        <f t="shared" si="7"/>
        <v>0</v>
      </c>
      <c r="S9">
        <f t="shared" si="8"/>
        <v>0</v>
      </c>
      <c r="T9" s="345">
        <f t="shared" si="9"/>
        <v>0</v>
      </c>
      <c r="U9" s="345">
        <f t="shared" si="10"/>
        <v>0</v>
      </c>
      <c r="V9" s="345">
        <f t="shared" si="1"/>
        <v>0</v>
      </c>
      <c r="W9" s="345" t="str">
        <f t="shared" si="2"/>
        <v/>
      </c>
    </row>
    <row r="10" spans="1:23" x14ac:dyDescent="0.25">
      <c r="A10" s="213">
        <v>170202</v>
      </c>
      <c r="B10" s="214" t="s">
        <v>2</v>
      </c>
      <c r="C10" t="s">
        <v>1213</v>
      </c>
      <c r="D10" s="337"/>
      <c r="E10">
        <f>VLOOKUP(C10,Tratamiento!$A$4:$V$26,20,0)</f>
        <v>45</v>
      </c>
      <c r="F10">
        <f>VLOOKUP(C10,Tratamiento!$A$4:$V$26,21,0)</f>
        <v>66</v>
      </c>
      <c r="G10">
        <f>VLOOKUP(C10,Tratamiento!$A$4:$V$26,22,0)</f>
        <v>47.45</v>
      </c>
      <c r="H10">
        <f>IF(ISERROR(HLOOKUP(INTRO!$C$22,Precios!$E$3:$G$3,1,0)),MAX(Precios!E10:G10),HLOOKUP(INTRO!$C$22,Precios!$E$3:$G$79,ROW(A10)-ROW(A$3)+1,0))</f>
        <v>66</v>
      </c>
      <c r="I10" s="350">
        <f>MAX(EGR!F32,SUM(EGR!I32:J32),EGR!E32*IF(Calculos!J9&gt;0,Calculos!J9,1000)/1000/Calculos!$C$41)-SUM(EGR!G32:H32)</f>
        <v>0</v>
      </c>
      <c r="J10" s="375">
        <f>I10/IF(Calculos!J9&gt;0,Calculos!J9,1000)*1000*Calculos!$C$41</f>
        <v>0</v>
      </c>
      <c r="K10">
        <f t="shared" si="3"/>
        <v>0</v>
      </c>
      <c r="L10">
        <f t="shared" ref="L10:O10" si="16">IF(AND(MOD($J10,$K$3)&gt;M$3,MOD($J10,$K$3)&lt;=L$3),1,0)</f>
        <v>0</v>
      </c>
      <c r="M10">
        <f t="shared" si="16"/>
        <v>0</v>
      </c>
      <c r="N10">
        <f t="shared" si="16"/>
        <v>0</v>
      </c>
      <c r="O10">
        <f t="shared" si="16"/>
        <v>0</v>
      </c>
      <c r="P10">
        <f t="shared" si="5"/>
        <v>0</v>
      </c>
      <c r="Q10" s="345">
        <f t="shared" si="15"/>
        <v>0</v>
      </c>
      <c r="R10" s="345">
        <f t="shared" si="7"/>
        <v>0</v>
      </c>
      <c r="S10">
        <f t="shared" si="8"/>
        <v>0</v>
      </c>
      <c r="T10" s="345">
        <f t="shared" si="9"/>
        <v>0</v>
      </c>
      <c r="U10" s="345">
        <f t="shared" si="10"/>
        <v>0</v>
      </c>
      <c r="V10" s="345">
        <f t="shared" si="1"/>
        <v>0</v>
      </c>
      <c r="W10" s="345" t="str">
        <f t="shared" si="2"/>
        <v/>
      </c>
    </row>
    <row r="11" spans="1:23" x14ac:dyDescent="0.25">
      <c r="A11" s="213">
        <v>170203</v>
      </c>
      <c r="B11" s="214" t="s">
        <v>133</v>
      </c>
      <c r="C11" t="s">
        <v>1214</v>
      </c>
      <c r="D11" s="337"/>
      <c r="E11">
        <f>VLOOKUP(C11,Tratamiento!$A$4:$V$26,20,0)</f>
        <v>27.5</v>
      </c>
      <c r="F11">
        <f>VLOOKUP(C11,Tratamiento!$A$4:$V$26,21,0)</f>
        <v>63.5</v>
      </c>
      <c r="G11">
        <f>VLOOKUP(C11,Tratamiento!$A$4:$V$26,22,0)</f>
        <v>30</v>
      </c>
      <c r="H11">
        <f>IF(ISERROR(HLOOKUP(INTRO!$C$22,Precios!$E$3:$G$3,1,0)),MAX(Precios!E11:G11),HLOOKUP(INTRO!$C$22,Precios!$E$3:$G$79,ROW(A11)-ROW(A$3)+1,0))</f>
        <v>63.5</v>
      </c>
      <c r="I11" s="350">
        <f>MAX(EGR!F33,SUM(EGR!I33:J33),EGR!E33*IF(Calculos!J10&gt;0,Calculos!J10,1000)/1000/Calculos!$C$41)-SUM(EGR!G33:H33)</f>
        <v>0</v>
      </c>
      <c r="J11" s="375">
        <f>I11/IF(Calculos!J10&gt;0,Calculos!J10,1000)*1000*Calculos!$C$41</f>
        <v>0</v>
      </c>
      <c r="K11">
        <f t="shared" si="3"/>
        <v>0</v>
      </c>
      <c r="L11">
        <f t="shared" ref="L11:O11" si="17">IF(AND(MOD($J11,$K$3)&gt;M$3,MOD($J11,$K$3)&lt;=L$3),1,0)</f>
        <v>0</v>
      </c>
      <c r="M11">
        <f t="shared" si="17"/>
        <v>0</v>
      </c>
      <c r="N11">
        <f t="shared" si="17"/>
        <v>0</v>
      </c>
      <c r="O11">
        <f t="shared" si="17"/>
        <v>0</v>
      </c>
      <c r="P11">
        <f t="shared" si="5"/>
        <v>0</v>
      </c>
      <c r="Q11" s="345">
        <f t="shared" si="15"/>
        <v>0</v>
      </c>
      <c r="R11" s="345">
        <f t="shared" si="7"/>
        <v>0</v>
      </c>
      <c r="S11">
        <f t="shared" si="8"/>
        <v>0</v>
      </c>
      <c r="T11" s="345">
        <f t="shared" si="9"/>
        <v>0</v>
      </c>
      <c r="U11" s="345">
        <f t="shared" si="10"/>
        <v>0</v>
      </c>
      <c r="V11" s="345">
        <f t="shared" si="1"/>
        <v>0</v>
      </c>
      <c r="W11" s="345" t="str">
        <f t="shared" si="2"/>
        <v/>
      </c>
    </row>
    <row r="12" spans="1:23" ht="26.4" x14ac:dyDescent="0.25">
      <c r="A12" s="213" t="s">
        <v>1072</v>
      </c>
      <c r="B12" s="246" t="s">
        <v>159</v>
      </c>
      <c r="C12" s="293" t="s">
        <v>1221</v>
      </c>
      <c r="D12" s="338" t="s">
        <v>1204</v>
      </c>
      <c r="E12">
        <f>VLOOKUP(C12,Tratamiento!$A$4:$V$26,20,0)</f>
        <v>530.5</v>
      </c>
      <c r="F12">
        <f>VLOOKUP(C12,Tratamiento!$A$4:$V$26,21,0)</f>
        <v>530.5</v>
      </c>
      <c r="G12">
        <f>VLOOKUP(C12,Tratamiento!$A$4:$V$26,22,0)</f>
        <v>530.5</v>
      </c>
      <c r="H12">
        <f>IF(ISERROR(HLOOKUP(INTRO!$C$22,Precios!$E$3:$G$3,1,0)),MAX(Precios!E12:G12),HLOOKUP(INTRO!$C$22,Precios!$E$3:$G$79,ROW(A12)-ROW(A$3)+1,0))</f>
        <v>530.5</v>
      </c>
      <c r="I12" s="350">
        <f>MAX(EGR!F34,SUM(EGR!I34:J34),EGR!E34*IF(Calculos!J11&gt;0,Calculos!J11,1000)/1000/Calculos!$C$41)-SUM(EGR!G34:H34)</f>
        <v>0</v>
      </c>
      <c r="J12" s="375">
        <f>I12/IF(Calculos!J11&gt;0,Calculos!J11,1000)*1000*Calculos!$C$41</f>
        <v>0</v>
      </c>
      <c r="K12">
        <f t="shared" si="3"/>
        <v>0</v>
      </c>
      <c r="L12">
        <f t="shared" ref="L12:O12" si="18">IF(AND(MOD($J12,$K$3)&gt;M$3,MOD($J12,$K$3)&lt;=L$3),1,0)</f>
        <v>0</v>
      </c>
      <c r="M12">
        <f t="shared" si="18"/>
        <v>0</v>
      </c>
      <c r="N12">
        <f t="shared" si="18"/>
        <v>0</v>
      </c>
      <c r="O12">
        <f t="shared" si="18"/>
        <v>0</v>
      </c>
      <c r="P12">
        <f t="shared" si="5"/>
        <v>0</v>
      </c>
      <c r="Q12" s="345">
        <f t="shared" si="15"/>
        <v>0</v>
      </c>
      <c r="R12" s="345">
        <f t="shared" si="7"/>
        <v>0</v>
      </c>
      <c r="S12">
        <f t="shared" si="8"/>
        <v>0</v>
      </c>
      <c r="T12" s="345">
        <f t="shared" si="9"/>
        <v>0</v>
      </c>
      <c r="U12" s="345">
        <f t="shared" si="10"/>
        <v>0</v>
      </c>
      <c r="V12" s="345">
        <f t="shared" si="1"/>
        <v>0</v>
      </c>
      <c r="W12" s="345" t="str">
        <f t="shared" si="2"/>
        <v/>
      </c>
    </row>
    <row r="13" spans="1:23" ht="26.4" x14ac:dyDescent="0.25">
      <c r="A13" s="213" t="s">
        <v>1073</v>
      </c>
      <c r="B13" s="214" t="s">
        <v>1074</v>
      </c>
      <c r="C13" s="293" t="s">
        <v>1221</v>
      </c>
      <c r="D13" s="338" t="s">
        <v>1204</v>
      </c>
      <c r="E13">
        <f>VLOOKUP(C13,Tratamiento!$A$4:$V$26,20,0)</f>
        <v>530.5</v>
      </c>
      <c r="F13">
        <f>VLOOKUP(C13,Tratamiento!$A$4:$V$26,21,0)</f>
        <v>530.5</v>
      </c>
      <c r="G13">
        <f>VLOOKUP(C13,Tratamiento!$A$4:$V$26,22,0)</f>
        <v>530.5</v>
      </c>
      <c r="H13">
        <f>IF(ISERROR(HLOOKUP(INTRO!$C$22,Precios!$E$3:$G$3,1,0)),MAX(Precios!E13:G13),HLOOKUP(INTRO!$C$22,Precios!$E$3:$G$79,ROW(A13)-ROW(A$3)+1,0))</f>
        <v>530.5</v>
      </c>
      <c r="I13" s="350">
        <f>MAX(EGR!F35,SUM(EGR!I35:J35),EGR!E35*IF(Calculos!J12&gt;0,Calculos!J12,1000)/1000/Calculos!$C$41)-SUM(EGR!G35:H35)</f>
        <v>0</v>
      </c>
      <c r="J13" s="375">
        <f>I13/IF(Calculos!J12&gt;0,Calculos!J12,1000)*1000*Calculos!$C$41</f>
        <v>0</v>
      </c>
      <c r="K13">
        <f t="shared" si="3"/>
        <v>0</v>
      </c>
      <c r="L13">
        <f t="shared" ref="L13:O13" si="19">IF(AND(MOD($J13,$K$3)&gt;M$3,MOD($J13,$K$3)&lt;=L$3),1,0)</f>
        <v>0</v>
      </c>
      <c r="M13">
        <f t="shared" si="19"/>
        <v>0</v>
      </c>
      <c r="N13">
        <f t="shared" si="19"/>
        <v>0</v>
      </c>
      <c r="O13">
        <f t="shared" si="19"/>
        <v>0</v>
      </c>
      <c r="P13">
        <f t="shared" si="5"/>
        <v>0</v>
      </c>
      <c r="Q13" s="345">
        <f t="shared" si="15"/>
        <v>0</v>
      </c>
      <c r="R13" s="345">
        <f t="shared" si="7"/>
        <v>0</v>
      </c>
      <c r="S13">
        <f t="shared" si="8"/>
        <v>0</v>
      </c>
      <c r="T13" s="345">
        <f t="shared" si="9"/>
        <v>0</v>
      </c>
      <c r="U13" s="345">
        <f t="shared" si="10"/>
        <v>0</v>
      </c>
      <c r="V13" s="345">
        <f t="shared" si="1"/>
        <v>0</v>
      </c>
      <c r="W13" s="345" t="str">
        <f t="shared" si="2"/>
        <v/>
      </c>
    </row>
    <row r="14" spans="1:23" x14ac:dyDescent="0.25">
      <c r="A14" s="213">
        <v>170302</v>
      </c>
      <c r="B14" s="214" t="s">
        <v>1075</v>
      </c>
      <c r="C14" s="375" t="s">
        <v>31</v>
      </c>
      <c r="D14" s="337"/>
      <c r="E14">
        <f>VLOOKUP(C14,Tratamiento!$A$4:$V$26,20,0)</f>
        <v>10</v>
      </c>
      <c r="F14">
        <f>VLOOKUP(C14,Tratamiento!$A$4:$V$26,21,0)</f>
        <v>20</v>
      </c>
      <c r="G14">
        <f>VLOOKUP(C14,Tratamiento!$A$4:$V$26,22,0)</f>
        <v>9.76</v>
      </c>
      <c r="H14">
        <f>IF(ISERROR(HLOOKUP(INTRO!$C$22,Precios!$E$3:$G$3,1,0)),MAX(Precios!E14:G14),HLOOKUP(INTRO!$C$22,Precios!$E$3:$G$79,ROW(A14)-ROW(A$3)+1,0))</f>
        <v>20</v>
      </c>
      <c r="I14" s="350">
        <f>MAX(EGR!F36,SUM(EGR!I36:J36),EGR!E36*IF(Calculos!J13&gt;0,Calculos!J13,1000)/1000/Calculos!$C$41)-SUM(EGR!G36:H36)</f>
        <v>0</v>
      </c>
      <c r="J14" s="375">
        <f>I14/IF(Calculos!J13&gt;0,Calculos!J13,1000)*1000*Calculos!$C$41</f>
        <v>0</v>
      </c>
      <c r="K14">
        <f t="shared" si="3"/>
        <v>0</v>
      </c>
      <c r="L14">
        <f t="shared" ref="L14:O14" si="20">IF(AND(MOD($J14,$K$3)&gt;M$3,MOD($J14,$K$3)&lt;=L$3),1,0)</f>
        <v>0</v>
      </c>
      <c r="M14">
        <f t="shared" si="20"/>
        <v>0</v>
      </c>
      <c r="N14">
        <f t="shared" si="20"/>
        <v>0</v>
      </c>
      <c r="O14">
        <f t="shared" si="20"/>
        <v>0</v>
      </c>
      <c r="P14">
        <f t="shared" si="5"/>
        <v>0</v>
      </c>
      <c r="Q14" s="345">
        <f t="shared" si="15"/>
        <v>0</v>
      </c>
      <c r="R14" s="345">
        <f t="shared" si="7"/>
        <v>0</v>
      </c>
      <c r="S14">
        <f t="shared" si="8"/>
        <v>0</v>
      </c>
      <c r="T14" s="345">
        <f t="shared" si="9"/>
        <v>0</v>
      </c>
      <c r="U14" s="345">
        <f t="shared" si="10"/>
        <v>0</v>
      </c>
      <c r="V14" s="345">
        <f t="shared" si="1"/>
        <v>0</v>
      </c>
      <c r="W14" s="345" t="str">
        <f t="shared" si="2"/>
        <v/>
      </c>
    </row>
    <row r="15" spans="1:23" ht="26.4" x14ac:dyDescent="0.25">
      <c r="A15" s="213" t="s">
        <v>1077</v>
      </c>
      <c r="B15" s="214" t="s">
        <v>160</v>
      </c>
      <c r="C15" s="293" t="s">
        <v>1221</v>
      </c>
      <c r="D15" s="338" t="s">
        <v>1204</v>
      </c>
      <c r="E15">
        <f>VLOOKUP(C15,Tratamiento!$A$4:$V$26,20,0)</f>
        <v>530.5</v>
      </c>
      <c r="F15">
        <f>VLOOKUP(C15,Tratamiento!$A$4:$V$26,21,0)</f>
        <v>530.5</v>
      </c>
      <c r="G15">
        <f>VLOOKUP(C15,Tratamiento!$A$4:$V$26,22,0)</f>
        <v>530.5</v>
      </c>
      <c r="H15">
        <f>IF(ISERROR(HLOOKUP(INTRO!$C$22,Precios!$E$3:$G$3,1,0)),MAX(Precios!E15:G15),HLOOKUP(INTRO!$C$22,Precios!$E$3:$G$79,ROW(A15)-ROW(A$3)+1,0))</f>
        <v>530.5</v>
      </c>
      <c r="I15" s="350">
        <f>MAX(EGR!F37,SUM(EGR!I37:J37),EGR!E37*IF(Calculos!J14&gt;0,Calculos!J14,1000)/1000/Calculos!$C$41)-SUM(EGR!G37:H37)</f>
        <v>0</v>
      </c>
      <c r="J15" s="375">
        <f>I15/IF(Calculos!J14&gt;0,Calculos!J14,1000)*1000*Calculos!$C$41</f>
        <v>0</v>
      </c>
      <c r="K15">
        <f t="shared" si="3"/>
        <v>0</v>
      </c>
      <c r="L15">
        <f t="shared" ref="L15:O15" si="21">IF(AND(MOD($J15,$K$3)&gt;M$3,MOD($J15,$K$3)&lt;=L$3),1,0)</f>
        <v>0</v>
      </c>
      <c r="M15">
        <f t="shared" si="21"/>
        <v>0</v>
      </c>
      <c r="N15">
        <f t="shared" si="21"/>
        <v>0</v>
      </c>
      <c r="O15">
        <f t="shared" si="21"/>
        <v>0</v>
      </c>
      <c r="P15">
        <f t="shared" si="5"/>
        <v>0</v>
      </c>
      <c r="Q15" s="345">
        <f t="shared" si="15"/>
        <v>0</v>
      </c>
      <c r="R15" s="345">
        <f t="shared" si="7"/>
        <v>0</v>
      </c>
      <c r="S15">
        <f t="shared" si="8"/>
        <v>0</v>
      </c>
      <c r="T15" s="345">
        <f t="shared" si="9"/>
        <v>0</v>
      </c>
      <c r="U15" s="345">
        <f t="shared" si="10"/>
        <v>0</v>
      </c>
      <c r="V15" s="345">
        <f t="shared" si="1"/>
        <v>0</v>
      </c>
      <c r="W15" s="345" t="str">
        <f t="shared" ref="W15:W21" si="22">IF(I15&gt;0,H15*I15+V15,"")</f>
        <v/>
      </c>
    </row>
    <row r="16" spans="1:23" x14ac:dyDescent="0.25">
      <c r="A16" s="213">
        <v>170401</v>
      </c>
      <c r="B16" s="214" t="s">
        <v>66</v>
      </c>
      <c r="C16" s="292" t="s">
        <v>47</v>
      </c>
      <c r="D16" s="337"/>
      <c r="E16" s="555">
        <v>0</v>
      </c>
      <c r="F16" s="555">
        <v>0</v>
      </c>
      <c r="G16" s="555">
        <v>0</v>
      </c>
      <c r="H16" s="555">
        <f>IF(ISERROR(HLOOKUP(INTRO!$C$22,Precios!$E$3:$G$3,1,0)),MAX(Precios!E16:G16),HLOOKUP(INTRO!$C$22,Precios!$E$3:$G$79,ROW(A16)-ROW(A$3)+1,0))</f>
        <v>0</v>
      </c>
      <c r="I16" s="350">
        <f>MAX(EGR!F38,SUM(EGR!I38:J38),EGR!E38*IF(Calculos!J15&gt;0,Calculos!J15,1000)/1000/Calculos!$C$41)-SUM(EGR!G38:H38)</f>
        <v>0</v>
      </c>
      <c r="J16" s="375">
        <f>I16/IF(Calculos!J15&gt;0,Calculos!J15,1000)*1000*Calculos!$C$41</f>
        <v>0</v>
      </c>
      <c r="K16">
        <f t="shared" si="3"/>
        <v>0</v>
      </c>
      <c r="L16">
        <f t="shared" ref="L16:O16" si="23">IF(AND(MOD($J16,$K$3)&gt;M$3,MOD($J16,$K$3)&lt;=L$3),1,0)</f>
        <v>0</v>
      </c>
      <c r="M16">
        <f t="shared" si="23"/>
        <v>0</v>
      </c>
      <c r="N16">
        <f t="shared" si="23"/>
        <v>0</v>
      </c>
      <c r="O16">
        <f t="shared" si="23"/>
        <v>0</v>
      </c>
      <c r="P16">
        <f t="shared" si="5"/>
        <v>0</v>
      </c>
      <c r="Q16" s="345">
        <f t="shared" si="15"/>
        <v>0</v>
      </c>
      <c r="R16" s="345">
        <f t="shared" si="7"/>
        <v>0</v>
      </c>
      <c r="S16">
        <f t="shared" si="8"/>
        <v>0</v>
      </c>
      <c r="T16" s="345">
        <f t="shared" si="9"/>
        <v>0</v>
      </c>
      <c r="U16" s="345">
        <f t="shared" si="10"/>
        <v>0</v>
      </c>
      <c r="V16" s="556">
        <v>0</v>
      </c>
      <c r="W16" s="345" t="str">
        <f t="shared" si="22"/>
        <v/>
      </c>
    </row>
    <row r="17" spans="1:23" x14ac:dyDescent="0.25">
      <c r="A17" s="213">
        <v>170402</v>
      </c>
      <c r="B17" s="214" t="s">
        <v>67</v>
      </c>
      <c r="C17" s="292" t="s">
        <v>47</v>
      </c>
      <c r="D17" s="337"/>
      <c r="E17" s="555">
        <v>0</v>
      </c>
      <c r="F17" s="555">
        <v>0</v>
      </c>
      <c r="G17" s="555">
        <v>0</v>
      </c>
      <c r="H17" s="555">
        <f>IF(ISERROR(HLOOKUP(INTRO!$C$22,Precios!$E$3:$G$3,1,0)),MAX(Precios!E17:G17),HLOOKUP(INTRO!$C$22,Precios!$E$3:$G$79,ROW(A17)-ROW(A$3)+1,0))</f>
        <v>0</v>
      </c>
      <c r="I17" s="350">
        <f>MAX(EGR!F39,SUM(EGR!I39:J39),EGR!E39*IF(Calculos!J16&gt;0,Calculos!J16,1000)/1000/Calculos!$C$41)-SUM(EGR!G39:H39)</f>
        <v>0</v>
      </c>
      <c r="J17" s="375">
        <f>I17/IF(Calculos!J16&gt;0,Calculos!J16,1000)*1000*Calculos!$C$41</f>
        <v>0</v>
      </c>
      <c r="K17">
        <f t="shared" si="3"/>
        <v>0</v>
      </c>
      <c r="L17">
        <f t="shared" ref="L17:O17" si="24">IF(AND(MOD($J17,$K$3)&gt;M$3,MOD($J17,$K$3)&lt;=L$3),1,0)</f>
        <v>0</v>
      </c>
      <c r="M17">
        <f t="shared" si="24"/>
        <v>0</v>
      </c>
      <c r="N17">
        <f t="shared" si="24"/>
        <v>0</v>
      </c>
      <c r="O17">
        <f t="shared" si="24"/>
        <v>0</v>
      </c>
      <c r="P17">
        <f t="shared" si="5"/>
        <v>0</v>
      </c>
      <c r="Q17" s="345">
        <f t="shared" si="15"/>
        <v>0</v>
      </c>
      <c r="R17" s="345">
        <f t="shared" si="7"/>
        <v>0</v>
      </c>
      <c r="S17">
        <f t="shared" si="8"/>
        <v>0</v>
      </c>
      <c r="T17" s="345">
        <f t="shared" si="9"/>
        <v>0</v>
      </c>
      <c r="U17" s="345">
        <f t="shared" si="10"/>
        <v>0</v>
      </c>
      <c r="V17" s="556">
        <v>0</v>
      </c>
      <c r="W17" s="345" t="str">
        <f t="shared" si="22"/>
        <v/>
      </c>
    </row>
    <row r="18" spans="1:23" x14ac:dyDescent="0.25">
      <c r="A18" s="213">
        <v>170403</v>
      </c>
      <c r="B18" s="214" t="s">
        <v>135</v>
      </c>
      <c r="C18" s="292" t="s">
        <v>47</v>
      </c>
      <c r="D18" s="337"/>
      <c r="E18" s="555">
        <v>0</v>
      </c>
      <c r="F18" s="555">
        <v>0</v>
      </c>
      <c r="G18" s="555">
        <v>0</v>
      </c>
      <c r="H18" s="555">
        <f>IF(ISERROR(HLOOKUP(INTRO!$C$22,Precios!$E$3:$G$3,1,0)),MAX(Precios!E18:G18),HLOOKUP(INTRO!$C$22,Precios!$E$3:$G$79,ROW(A18)-ROW(A$3)+1,0))</f>
        <v>0</v>
      </c>
      <c r="I18" s="350">
        <f>MAX(EGR!F40,SUM(EGR!I40:J40),EGR!E40*IF(Calculos!J17&gt;0,Calculos!J17,1000)/1000/Calculos!$C$41)-SUM(EGR!G40:H40)</f>
        <v>0</v>
      </c>
      <c r="J18" s="375">
        <f>I18/IF(Calculos!J17&gt;0,Calculos!J17,1000)*1000*Calculos!$C$41</f>
        <v>0</v>
      </c>
      <c r="K18">
        <f t="shared" si="3"/>
        <v>0</v>
      </c>
      <c r="L18">
        <f t="shared" ref="L18:O18" si="25">IF(AND(MOD($J18,$K$3)&gt;M$3,MOD($J18,$K$3)&lt;=L$3),1,0)</f>
        <v>0</v>
      </c>
      <c r="M18">
        <f t="shared" si="25"/>
        <v>0</v>
      </c>
      <c r="N18">
        <f t="shared" si="25"/>
        <v>0</v>
      </c>
      <c r="O18">
        <f t="shared" si="25"/>
        <v>0</v>
      </c>
      <c r="P18">
        <f t="shared" si="5"/>
        <v>0</v>
      </c>
      <c r="Q18" s="345">
        <f t="shared" si="15"/>
        <v>0</v>
      </c>
      <c r="R18" s="345">
        <f t="shared" si="7"/>
        <v>0</v>
      </c>
      <c r="S18">
        <f t="shared" si="8"/>
        <v>0</v>
      </c>
      <c r="T18" s="345">
        <f t="shared" si="9"/>
        <v>0</v>
      </c>
      <c r="U18" s="345">
        <f t="shared" si="10"/>
        <v>0</v>
      </c>
      <c r="V18" s="556">
        <v>0</v>
      </c>
      <c r="W18" s="345" t="str">
        <f t="shared" si="22"/>
        <v/>
      </c>
    </row>
    <row r="19" spans="1:23" x14ac:dyDescent="0.25">
      <c r="A19" s="213">
        <v>170404</v>
      </c>
      <c r="B19" s="214" t="s">
        <v>136</v>
      </c>
      <c r="C19" s="292" t="s">
        <v>47</v>
      </c>
      <c r="D19" s="337"/>
      <c r="E19" s="555">
        <v>0</v>
      </c>
      <c r="F19" s="555">
        <v>0</v>
      </c>
      <c r="G19" s="555">
        <v>0</v>
      </c>
      <c r="H19" s="555">
        <f>IF(ISERROR(HLOOKUP(INTRO!$C$22,Precios!$E$3:$G$3,1,0)),MAX(Precios!E19:G19),HLOOKUP(INTRO!$C$22,Precios!$E$3:$G$79,ROW(A19)-ROW(A$3)+1,0))</f>
        <v>0</v>
      </c>
      <c r="I19" s="350">
        <f>MAX(EGR!F41,SUM(EGR!I41:J41),EGR!E41*IF(Calculos!J18&gt;0,Calculos!J18,1000)/1000/Calculos!$C$41)-SUM(EGR!G41:H41)</f>
        <v>0</v>
      </c>
      <c r="J19" s="375">
        <f>I19/IF(Calculos!J18&gt;0,Calculos!J18,1000)*1000*Calculos!$C$41</f>
        <v>0</v>
      </c>
      <c r="K19">
        <f t="shared" si="3"/>
        <v>0</v>
      </c>
      <c r="L19">
        <f t="shared" ref="L19:O19" si="26">IF(AND(MOD($J19,$K$3)&gt;M$3,MOD($J19,$K$3)&lt;=L$3),1,0)</f>
        <v>0</v>
      </c>
      <c r="M19">
        <f t="shared" si="26"/>
        <v>0</v>
      </c>
      <c r="N19">
        <f t="shared" si="26"/>
        <v>0</v>
      </c>
      <c r="O19">
        <f t="shared" si="26"/>
        <v>0</v>
      </c>
      <c r="P19">
        <f t="shared" si="5"/>
        <v>0</v>
      </c>
      <c r="Q19" s="345">
        <f t="shared" si="15"/>
        <v>0</v>
      </c>
      <c r="R19" s="345">
        <f t="shared" si="7"/>
        <v>0</v>
      </c>
      <c r="S19">
        <f t="shared" si="8"/>
        <v>0</v>
      </c>
      <c r="T19" s="345">
        <f t="shared" si="9"/>
        <v>0</v>
      </c>
      <c r="U19" s="345">
        <f t="shared" si="10"/>
        <v>0</v>
      </c>
      <c r="V19" s="556">
        <v>0</v>
      </c>
      <c r="W19" s="345" t="str">
        <f t="shared" si="22"/>
        <v/>
      </c>
    </row>
    <row r="20" spans="1:23" x14ac:dyDescent="0.25">
      <c r="A20" s="213">
        <v>170405</v>
      </c>
      <c r="B20" s="214" t="s">
        <v>1079</v>
      </c>
      <c r="C20" s="292" t="s">
        <v>47</v>
      </c>
      <c r="D20" s="337"/>
      <c r="E20" s="555">
        <v>0</v>
      </c>
      <c r="F20" s="555">
        <v>0</v>
      </c>
      <c r="G20" s="555">
        <v>0</v>
      </c>
      <c r="H20" s="555">
        <f>IF(ISERROR(HLOOKUP(INTRO!$C$22,Precios!$E$3:$G$3,1,0)),MAX(Precios!E20:G20),HLOOKUP(INTRO!$C$22,Precios!$E$3:$G$79,ROW(A20)-ROW(A$3)+1,0))</f>
        <v>0</v>
      </c>
      <c r="I20" s="350">
        <f>MAX(EGR!F42,SUM(EGR!I42:J42),EGR!E42*IF(Calculos!J19&gt;0,Calculos!J19,1000)/1000/Calculos!$C$41)-SUM(EGR!G42:H42)</f>
        <v>0</v>
      </c>
      <c r="J20" s="375">
        <f>I20/IF(Calculos!J19&gt;0,Calculos!J19,1000)*1000*Calculos!$C$41</f>
        <v>0</v>
      </c>
      <c r="K20">
        <f t="shared" si="3"/>
        <v>0</v>
      </c>
      <c r="L20">
        <f t="shared" ref="L20:O20" si="27">IF(AND(MOD($J20,$K$3)&gt;M$3,MOD($J20,$K$3)&lt;=L$3),1,0)</f>
        <v>0</v>
      </c>
      <c r="M20">
        <f t="shared" si="27"/>
        <v>0</v>
      </c>
      <c r="N20">
        <f t="shared" si="27"/>
        <v>0</v>
      </c>
      <c r="O20">
        <f t="shared" si="27"/>
        <v>0</v>
      </c>
      <c r="P20">
        <f t="shared" si="5"/>
        <v>0</v>
      </c>
      <c r="Q20" s="345">
        <f t="shared" si="15"/>
        <v>0</v>
      </c>
      <c r="R20" s="345">
        <f t="shared" si="7"/>
        <v>0</v>
      </c>
      <c r="S20">
        <f t="shared" si="8"/>
        <v>0</v>
      </c>
      <c r="T20" s="345">
        <f t="shared" si="9"/>
        <v>0</v>
      </c>
      <c r="U20" s="345">
        <f t="shared" si="10"/>
        <v>0</v>
      </c>
      <c r="V20" s="556">
        <v>0</v>
      </c>
      <c r="W20" s="345" t="str">
        <f t="shared" si="22"/>
        <v/>
      </c>
    </row>
    <row r="21" spans="1:23" x14ac:dyDescent="0.25">
      <c r="A21" s="213">
        <v>170406</v>
      </c>
      <c r="B21" s="214" t="s">
        <v>138</v>
      </c>
      <c r="C21" s="292" t="s">
        <v>47</v>
      </c>
      <c r="D21" s="337"/>
      <c r="E21" s="555">
        <v>0</v>
      </c>
      <c r="F21" s="555">
        <v>0</v>
      </c>
      <c r="G21" s="555">
        <v>0</v>
      </c>
      <c r="H21" s="555">
        <f>IF(ISERROR(HLOOKUP(INTRO!$C$22,Precios!$E$3:$G$3,1,0)),MAX(Precios!E21:G21),HLOOKUP(INTRO!$C$22,Precios!$E$3:$G$79,ROW(A21)-ROW(A$3)+1,0))</f>
        <v>0</v>
      </c>
      <c r="I21" s="350">
        <f>MAX(EGR!F43,SUM(EGR!I43:J43),EGR!E43*IF(Calculos!J20&gt;0,Calculos!J20,1000)/1000/Calculos!$C$41)-SUM(EGR!G43:H43)</f>
        <v>0</v>
      </c>
      <c r="J21" s="375">
        <f>I21/IF(Calculos!J20&gt;0,Calculos!J20,1000)*1000*Calculos!$C$41</f>
        <v>0</v>
      </c>
      <c r="K21">
        <f t="shared" si="3"/>
        <v>0</v>
      </c>
      <c r="L21">
        <f t="shared" ref="L21:O21" si="28">IF(AND(MOD($J21,$K$3)&gt;M$3,MOD($J21,$K$3)&lt;=L$3),1,0)</f>
        <v>0</v>
      </c>
      <c r="M21">
        <f t="shared" si="28"/>
        <v>0</v>
      </c>
      <c r="N21">
        <f t="shared" si="28"/>
        <v>0</v>
      </c>
      <c r="O21">
        <f t="shared" si="28"/>
        <v>0</v>
      </c>
      <c r="P21">
        <f t="shared" si="5"/>
        <v>0</v>
      </c>
      <c r="Q21" s="345">
        <f t="shared" ref="Q21:Q35" si="29">SUMPRODUCT($K$2:$P$2,K21:P21)</f>
        <v>0</v>
      </c>
      <c r="R21" s="345">
        <f t="shared" si="7"/>
        <v>0</v>
      </c>
      <c r="S21">
        <f t="shared" si="8"/>
        <v>0</v>
      </c>
      <c r="T21" s="345">
        <f t="shared" si="9"/>
        <v>0</v>
      </c>
      <c r="U21" s="345">
        <f t="shared" si="10"/>
        <v>0</v>
      </c>
      <c r="V21" s="556">
        <v>0</v>
      </c>
      <c r="W21" s="345" t="str">
        <f t="shared" si="22"/>
        <v/>
      </c>
    </row>
    <row r="22" spans="1:23" x14ac:dyDescent="0.25">
      <c r="A22" s="213">
        <v>170407</v>
      </c>
      <c r="B22" s="246" t="s">
        <v>139</v>
      </c>
      <c r="C22" s="292" t="s">
        <v>47</v>
      </c>
      <c r="D22" s="337"/>
      <c r="E22" s="555">
        <v>0</v>
      </c>
      <c r="F22" s="555">
        <v>0</v>
      </c>
      <c r="G22" s="555">
        <v>0</v>
      </c>
      <c r="H22" s="555">
        <f>IF(ISERROR(HLOOKUP(INTRO!$C$22,Precios!$E$3:$G$3,1,0)),MAX(Precios!E22:G22),HLOOKUP(INTRO!$C$22,Precios!$E$3:$G$79,ROW(A22)-ROW(A$3)+1,0))</f>
        <v>0</v>
      </c>
      <c r="I22" s="350">
        <f>MAX(EGR!F44,SUM(EGR!I44:J44),EGR!E44*IF(Calculos!J21&gt;0,Calculos!J21,1000)/1000/Calculos!$C$41)-SUM(EGR!G44:H44)</f>
        <v>0</v>
      </c>
      <c r="J22" s="375">
        <f>I22/IF(Calculos!J21&gt;0,Calculos!J21,1000)*1000*Calculos!$C$41</f>
        <v>0</v>
      </c>
      <c r="K22">
        <f t="shared" si="3"/>
        <v>0</v>
      </c>
      <c r="L22">
        <f t="shared" ref="L22:O22" si="30">IF(AND(MOD($J22,$K$3)&gt;M$3,MOD($J22,$K$3)&lt;=L$3),1,0)</f>
        <v>0</v>
      </c>
      <c r="M22">
        <f t="shared" si="30"/>
        <v>0</v>
      </c>
      <c r="N22">
        <f t="shared" si="30"/>
        <v>0</v>
      </c>
      <c r="O22">
        <f t="shared" si="30"/>
        <v>0</v>
      </c>
      <c r="P22">
        <f t="shared" si="5"/>
        <v>0</v>
      </c>
      <c r="Q22" s="345">
        <f t="shared" si="29"/>
        <v>0</v>
      </c>
      <c r="R22" s="345">
        <f t="shared" si="7"/>
        <v>0</v>
      </c>
      <c r="S22">
        <f t="shared" si="8"/>
        <v>0</v>
      </c>
      <c r="T22" s="345">
        <f t="shared" si="9"/>
        <v>0</v>
      </c>
      <c r="U22" s="345">
        <f t="shared" si="10"/>
        <v>0</v>
      </c>
      <c r="V22" s="556">
        <v>0</v>
      </c>
      <c r="W22" s="345" t="str">
        <f>IF(I22&gt;0,H22*I22+V22,"")</f>
        <v/>
      </c>
    </row>
    <row r="23" spans="1:23" x14ac:dyDescent="0.25">
      <c r="A23" s="213">
        <v>170411</v>
      </c>
      <c r="B23" s="214" t="s">
        <v>1080</v>
      </c>
      <c r="C23" s="293" t="s">
        <v>1215</v>
      </c>
      <c r="D23" s="337"/>
      <c r="E23">
        <f>VLOOKUP(C23,Tratamiento!$A$4:$V$26,20,0)</f>
        <v>45</v>
      </c>
      <c r="F23">
        <f>VLOOKUP(C23,Tratamiento!$A$4:$V$26,21,0)</f>
        <v>66</v>
      </c>
      <c r="G23">
        <f>VLOOKUP(C23,Tratamiento!$A$4:$V$26,22,0)</f>
        <v>47.45</v>
      </c>
      <c r="H23">
        <f>IF(ISERROR(HLOOKUP(INTRO!$C$22,Precios!$E$3:$G$3,1,0)),MAX(Precios!E23:G23),HLOOKUP(INTRO!$C$22,Precios!$E$3:$G$79,ROW(A23)-ROW(A$3)+1,0))</f>
        <v>66</v>
      </c>
      <c r="I23" s="350">
        <f>MAX(EGR!F45,SUM(EGR!I45:J45),EGR!E45*IF(Calculos!J22&gt;0,Calculos!J22,1000)/1000/Calculos!$C$41)-SUM(EGR!G45:H45)</f>
        <v>0</v>
      </c>
      <c r="J23" s="375">
        <f>I23/IF(Calculos!J22&gt;0,Calculos!J22,1000)*1000*Calculos!$C$41</f>
        <v>0</v>
      </c>
      <c r="K23">
        <f t="shared" si="3"/>
        <v>0</v>
      </c>
      <c r="L23">
        <f t="shared" ref="L23:O23" si="31">IF(AND(MOD($J23,$K$3)&gt;M$3,MOD($J23,$K$3)&lt;=L$3),1,0)</f>
        <v>0</v>
      </c>
      <c r="M23">
        <f t="shared" si="31"/>
        <v>0</v>
      </c>
      <c r="N23">
        <f t="shared" si="31"/>
        <v>0</v>
      </c>
      <c r="O23">
        <f t="shared" si="31"/>
        <v>0</v>
      </c>
      <c r="P23">
        <f t="shared" si="5"/>
        <v>0</v>
      </c>
      <c r="Q23" s="345">
        <f t="shared" si="29"/>
        <v>0</v>
      </c>
      <c r="R23" s="345">
        <f t="shared" si="7"/>
        <v>0</v>
      </c>
      <c r="S23">
        <f t="shared" si="8"/>
        <v>0</v>
      </c>
      <c r="T23" s="345">
        <f t="shared" si="9"/>
        <v>0</v>
      </c>
      <c r="U23" s="345">
        <f t="shared" si="10"/>
        <v>0</v>
      </c>
      <c r="V23" s="345">
        <f t="shared" si="1"/>
        <v>0</v>
      </c>
      <c r="W23" s="345" t="str">
        <f t="shared" ref="W23:W79" si="32">IF(I23&gt;0,H23*I23+V23,"")</f>
        <v/>
      </c>
    </row>
    <row r="24" spans="1:23" x14ac:dyDescent="0.25">
      <c r="A24" s="213">
        <v>170504</v>
      </c>
      <c r="B24" s="214" t="s">
        <v>1081</v>
      </c>
      <c r="C24" t="s">
        <v>1209</v>
      </c>
      <c r="D24" s="337"/>
      <c r="E24">
        <f>VLOOKUP(C24,Tratamiento!$A$4:$V$26,20,0)</f>
        <v>27</v>
      </c>
      <c r="F24">
        <f>VLOOKUP(C24,Tratamiento!$A$4:$V$26,21,0)</f>
        <v>25</v>
      </c>
      <c r="G24">
        <f>VLOOKUP(C24,Tratamiento!$A$4:$V$26,22,0)</f>
        <v>27</v>
      </c>
      <c r="H24">
        <f>IF(ISERROR(HLOOKUP(INTRO!$C$22,Precios!$E$3:$G$3,1,0)),MAX(Precios!E24:G24),HLOOKUP(INTRO!$C$22,Precios!$E$3:$G$79,ROW(A24)-ROW(A$3)+1,0))</f>
        <v>27</v>
      </c>
      <c r="I24" s="350">
        <f>MAX(EGR!F46,SUM(EGR!I46:J46),EGR!E46*IF(Calculos!J23&gt;0,Calculos!J23,1000)/1000/Calculos!$C$41)-SUM(EGR!G46:H46)</f>
        <v>0</v>
      </c>
      <c r="J24" s="375">
        <f>I24/IF(Calculos!J23&gt;0,Calculos!J23,1000)*1000*Calculos!$C$41</f>
        <v>0</v>
      </c>
      <c r="K24">
        <f>QUOTIENT(J24,$K$3)+IF(MOD(J24,$K$3)&gt;L$3,1,0)</f>
        <v>0</v>
      </c>
      <c r="L24">
        <f t="shared" ref="L24:O24" si="33">IF(AND(MOD($J24,$K$3)&gt;M$3,MOD($J24,$K$3)&lt;=L$3),1,0)</f>
        <v>0</v>
      </c>
      <c r="M24">
        <f t="shared" si="33"/>
        <v>0</v>
      </c>
      <c r="N24">
        <f t="shared" si="33"/>
        <v>0</v>
      </c>
      <c r="O24">
        <f t="shared" si="33"/>
        <v>0</v>
      </c>
      <c r="P24">
        <f t="shared" si="5"/>
        <v>0</v>
      </c>
      <c r="Q24" s="345">
        <f t="shared" si="29"/>
        <v>0</v>
      </c>
      <c r="R24" s="345">
        <f t="shared" si="7"/>
        <v>0</v>
      </c>
      <c r="S24">
        <f t="shared" si="8"/>
        <v>0</v>
      </c>
      <c r="T24" s="345">
        <f t="shared" si="9"/>
        <v>0</v>
      </c>
      <c r="U24" s="345">
        <f t="shared" si="10"/>
        <v>0</v>
      </c>
      <c r="V24" s="345">
        <f t="shared" si="1"/>
        <v>0</v>
      </c>
      <c r="W24" s="345" t="str">
        <f t="shared" si="32"/>
        <v/>
      </c>
    </row>
    <row r="25" spans="1:23" x14ac:dyDescent="0.25">
      <c r="A25" s="213">
        <v>170107</v>
      </c>
      <c r="B25" s="214" t="s">
        <v>1082</v>
      </c>
      <c r="C25" t="s">
        <v>1208</v>
      </c>
      <c r="D25" s="337"/>
      <c r="E25">
        <f>VLOOKUP(C25,Tratamiento!$A$4:$V$26,20,0)</f>
        <v>13</v>
      </c>
      <c r="F25">
        <f>VLOOKUP(C25,Tratamiento!$A$4:$V$26,21,0)</f>
        <v>15</v>
      </c>
      <c r="G25">
        <f>VLOOKUP(C25,Tratamiento!$A$4:$V$26,22,0)</f>
        <v>9.76</v>
      </c>
      <c r="H25">
        <f>IF(ISERROR(HLOOKUP(INTRO!$C$22,Precios!$E$3:$G$3,1,0)),MAX(Precios!E25:G25),HLOOKUP(INTRO!$C$22,Precios!$E$3:$G$79,ROW(A25)-ROW(A$3)+1,0))</f>
        <v>15</v>
      </c>
      <c r="I25" s="350">
        <f>MAX(EGR!F47,SUM(EGR!I47:J47),EGR!E47*IF(Calculos!J24&gt;0,Calculos!J24,1000)/1000/Calculos!$C$41)-SUM(EGR!G47:H47)</f>
        <v>0</v>
      </c>
      <c r="J25" s="375">
        <f>I25/IF(Calculos!J24&gt;0,Calculos!J24,1000)*1000*Calculos!$C$41</f>
        <v>0</v>
      </c>
      <c r="K25">
        <f t="shared" si="3"/>
        <v>0</v>
      </c>
      <c r="L25">
        <f t="shared" ref="L25:O25" si="34">IF(AND(MOD($J25,$K$3)&gt;M$3,MOD($J25,$K$3)&lt;=L$3),1,0)</f>
        <v>0</v>
      </c>
      <c r="M25">
        <f t="shared" si="34"/>
        <v>0</v>
      </c>
      <c r="N25">
        <f t="shared" si="34"/>
        <v>0</v>
      </c>
      <c r="O25">
        <f t="shared" si="34"/>
        <v>0</v>
      </c>
      <c r="P25">
        <f t="shared" si="5"/>
        <v>0</v>
      </c>
      <c r="Q25" s="345">
        <f t="shared" si="29"/>
        <v>0</v>
      </c>
      <c r="R25" s="345">
        <f t="shared" si="7"/>
        <v>0</v>
      </c>
      <c r="S25">
        <f t="shared" si="8"/>
        <v>0</v>
      </c>
      <c r="T25" s="345">
        <f t="shared" si="9"/>
        <v>0</v>
      </c>
      <c r="U25" s="345">
        <f t="shared" si="10"/>
        <v>0</v>
      </c>
      <c r="V25" s="345">
        <f t="shared" si="1"/>
        <v>0</v>
      </c>
      <c r="W25" s="345" t="str">
        <f t="shared" si="32"/>
        <v/>
      </c>
    </row>
    <row r="26" spans="1:23" x14ac:dyDescent="0.25">
      <c r="A26" s="213">
        <v>170604</v>
      </c>
      <c r="B26" s="214" t="s">
        <v>141</v>
      </c>
      <c r="C26" t="s">
        <v>1215</v>
      </c>
      <c r="D26" s="337"/>
      <c r="E26">
        <f>VLOOKUP(C26,Tratamiento!$A$4:$V$26,20,0)</f>
        <v>45</v>
      </c>
      <c r="F26">
        <f>VLOOKUP(C26,Tratamiento!$A$4:$V$26,21,0)</f>
        <v>66</v>
      </c>
      <c r="G26">
        <f>VLOOKUP(C26,Tratamiento!$A$4:$V$26,22,0)</f>
        <v>47.45</v>
      </c>
      <c r="H26">
        <f>IF(ISERROR(HLOOKUP(INTRO!$C$22,Precios!$E$3:$G$3,1,0)),MAX(Precios!E26:G26),HLOOKUP(INTRO!$C$22,Precios!$E$3:$G$79,ROW(A26)-ROW(A$3)+1,0))</f>
        <v>66</v>
      </c>
      <c r="I26" s="350">
        <f>MAX(EGR!F48,SUM(EGR!I48:J48),EGR!E48*IF(Calculos!J25&gt;0,Calculos!J25,1000)/1000/Calculos!$C$41)-SUM(EGR!G48:H48)</f>
        <v>0</v>
      </c>
      <c r="J26" s="375">
        <f>I26/IF(Calculos!J25&gt;0,Calculos!J25,1000)*1000*Calculos!$C$41</f>
        <v>0</v>
      </c>
      <c r="K26">
        <f t="shared" si="3"/>
        <v>0</v>
      </c>
      <c r="L26">
        <f t="shared" ref="L26:O26" si="35">IF(AND(MOD($J26,$K$3)&gt;M$3,MOD($J26,$K$3)&lt;=L$3),1,0)</f>
        <v>0</v>
      </c>
      <c r="M26">
        <f t="shared" si="35"/>
        <v>0</v>
      </c>
      <c r="N26">
        <f t="shared" si="35"/>
        <v>0</v>
      </c>
      <c r="O26">
        <f t="shared" si="35"/>
        <v>0</v>
      </c>
      <c r="P26">
        <f t="shared" si="5"/>
        <v>0</v>
      </c>
      <c r="Q26" s="345">
        <f t="shared" si="29"/>
        <v>0</v>
      </c>
      <c r="R26" s="345">
        <f t="shared" si="7"/>
        <v>0</v>
      </c>
      <c r="S26">
        <f t="shared" si="8"/>
        <v>0</v>
      </c>
      <c r="T26" s="345">
        <f t="shared" si="9"/>
        <v>0</v>
      </c>
      <c r="U26" s="345">
        <f t="shared" si="10"/>
        <v>0</v>
      </c>
      <c r="V26" s="345">
        <f t="shared" si="1"/>
        <v>0</v>
      </c>
      <c r="W26" s="345" t="str">
        <f t="shared" si="32"/>
        <v/>
      </c>
    </row>
    <row r="27" spans="1:23" x14ac:dyDescent="0.25">
      <c r="A27" s="213">
        <v>170904</v>
      </c>
      <c r="B27" s="214" t="s">
        <v>1084</v>
      </c>
      <c r="C27" t="s">
        <v>1215</v>
      </c>
      <c r="D27" s="337"/>
      <c r="E27">
        <f>VLOOKUP(C27,Tratamiento!$A$4:$V$26,20,0)</f>
        <v>45</v>
      </c>
      <c r="F27">
        <f>VLOOKUP(C27,Tratamiento!$A$4:$V$26,21,0)</f>
        <v>66</v>
      </c>
      <c r="G27">
        <f>VLOOKUP(C27,Tratamiento!$A$4:$V$26,22,0)</f>
        <v>47.45</v>
      </c>
      <c r="H27">
        <f>IF(ISERROR(HLOOKUP(INTRO!$C$22,Precios!$E$3:$G$3,1,0)),MAX(Precios!E27:G27),HLOOKUP(INTRO!$C$22,Precios!$E$3:$G$79,ROW(A27)-ROW(A$3)+1,0))</f>
        <v>66</v>
      </c>
      <c r="I27" s="350">
        <f>MAX(EGR!F49,SUM(EGR!I49:J49),EGR!E49*IF(Calculos!J26&gt;0,Calculos!J26,1000)/1000/Calculos!$C$41)-SUM(EGR!G49:H49)</f>
        <v>0</v>
      </c>
      <c r="J27" s="375">
        <f>I27/IF(Calculos!J26&gt;0,Calculos!J26,1000)*1000*Calculos!$C$41</f>
        <v>0</v>
      </c>
      <c r="K27">
        <f t="shared" si="3"/>
        <v>0</v>
      </c>
      <c r="L27">
        <f t="shared" ref="L27:O27" si="36">IF(AND(MOD($J27,$K$3)&gt;M$3,MOD($J27,$K$3)&lt;=L$3),1,0)</f>
        <v>0</v>
      </c>
      <c r="M27">
        <f t="shared" si="36"/>
        <v>0</v>
      </c>
      <c r="N27">
        <f t="shared" si="36"/>
        <v>0</v>
      </c>
      <c r="O27">
        <f t="shared" si="36"/>
        <v>0</v>
      </c>
      <c r="P27">
        <f t="shared" si="5"/>
        <v>0</v>
      </c>
      <c r="Q27" s="345">
        <f t="shared" si="29"/>
        <v>0</v>
      </c>
      <c r="R27" s="345">
        <f t="shared" si="7"/>
        <v>0</v>
      </c>
      <c r="S27">
        <f t="shared" si="8"/>
        <v>0</v>
      </c>
      <c r="T27" s="345">
        <f t="shared" si="9"/>
        <v>0</v>
      </c>
      <c r="U27" s="345">
        <f t="shared" si="10"/>
        <v>0</v>
      </c>
      <c r="V27" s="345">
        <f t="shared" si="1"/>
        <v>0</v>
      </c>
      <c r="W27" s="345" t="str">
        <f t="shared" si="32"/>
        <v/>
      </c>
    </row>
    <row r="28" spans="1:23" x14ac:dyDescent="0.25">
      <c r="A28" s="213" t="s">
        <v>369</v>
      </c>
      <c r="B28" s="214" t="s">
        <v>1085</v>
      </c>
      <c r="C28" t="s">
        <v>1210</v>
      </c>
      <c r="D28" s="337"/>
      <c r="E28">
        <f>VLOOKUP(C28,Tratamiento!$A$4:$V$26,20,0)</f>
        <v>27.5</v>
      </c>
      <c r="F28">
        <f>VLOOKUP(C28,Tratamiento!$A$4:$V$26,21,0)</f>
        <v>46</v>
      </c>
      <c r="G28">
        <f>VLOOKUP(C28,Tratamiento!$A$4:$V$26,22,0)</f>
        <v>13.84</v>
      </c>
      <c r="H28">
        <f>IF(ISERROR(HLOOKUP(INTRO!$C$22,Precios!$E$3:$G$3,1,0)),MAX(Precios!E28:G28),HLOOKUP(INTRO!$C$22,Precios!$E$3:$G$79,ROW(A28)-ROW(A$3)+1,0))</f>
        <v>46</v>
      </c>
      <c r="I28" s="350">
        <f>MAX(EGR!F50,SUM(EGR!I50:J50),EGR!E50*IF(Calculos!J27&gt;0,Calculos!J27,1000)/1000/Calculos!$C$41)-SUM(EGR!G50:H50)</f>
        <v>0</v>
      </c>
      <c r="J28" s="375">
        <f>I28/IF(Calculos!J27&gt;0,Calculos!J27,1000)*1000*Calculos!$C$41</f>
        <v>0</v>
      </c>
      <c r="K28">
        <f t="shared" si="3"/>
        <v>0</v>
      </c>
      <c r="L28">
        <f t="shared" ref="L28:O28" si="37">IF(AND(MOD($J28,$K$3)&gt;M$3,MOD($J28,$K$3)&lt;=L$3),1,0)</f>
        <v>0</v>
      </c>
      <c r="M28">
        <f t="shared" si="37"/>
        <v>0</v>
      </c>
      <c r="N28">
        <f t="shared" si="37"/>
        <v>0</v>
      </c>
      <c r="O28">
        <f t="shared" si="37"/>
        <v>0</v>
      </c>
      <c r="P28">
        <f t="shared" si="5"/>
        <v>0</v>
      </c>
      <c r="Q28" s="345">
        <f t="shared" si="29"/>
        <v>0</v>
      </c>
      <c r="R28" s="345">
        <f t="shared" si="7"/>
        <v>0</v>
      </c>
      <c r="S28">
        <f t="shared" si="8"/>
        <v>0</v>
      </c>
      <c r="T28" s="345">
        <f t="shared" si="9"/>
        <v>0</v>
      </c>
      <c r="U28" s="345">
        <f t="shared" si="10"/>
        <v>0</v>
      </c>
      <c r="V28" s="345">
        <f t="shared" si="1"/>
        <v>0</v>
      </c>
      <c r="W28" s="345" t="str">
        <f t="shared" si="32"/>
        <v/>
      </c>
    </row>
    <row r="29" spans="1:23" x14ac:dyDescent="0.25">
      <c r="A29" s="213">
        <v>150101</v>
      </c>
      <c r="B29" s="214" t="s">
        <v>1086</v>
      </c>
      <c r="C29" t="s">
        <v>1210</v>
      </c>
      <c r="D29" s="337"/>
      <c r="E29">
        <f>VLOOKUP(C29,Tratamiento!$A$4:$V$26,20,0)</f>
        <v>27.5</v>
      </c>
      <c r="F29">
        <f>VLOOKUP(C29,Tratamiento!$A$4:$V$26,21,0)</f>
        <v>46</v>
      </c>
      <c r="G29">
        <f>VLOOKUP(C29,Tratamiento!$A$4:$V$26,22,0)</f>
        <v>13.84</v>
      </c>
      <c r="H29">
        <f>IF(ISERROR(HLOOKUP(INTRO!$C$22,Precios!$E$3:$G$3,1,0)),MAX(Precios!E29:G29),HLOOKUP(INTRO!$C$22,Precios!$E$3:$G$79,ROW(A29)-ROW(A$3)+1,0))</f>
        <v>46</v>
      </c>
      <c r="I29" s="350">
        <f>MAX(EGR!F51,SUM(EGR!I51:J51),EGR!E51*IF(Calculos!J28&gt;0,Calculos!J28,1000)/1000/Calculos!$C$41)-SUM(EGR!G51:H51)</f>
        <v>0</v>
      </c>
      <c r="J29" s="375">
        <f>I29/IF(Calculos!J28&gt;0,Calculos!J28,1000)*1000*Calculos!$C$41</f>
        <v>0</v>
      </c>
      <c r="K29">
        <f t="shared" si="3"/>
        <v>0</v>
      </c>
      <c r="L29">
        <f t="shared" ref="L29:O29" si="38">IF(AND(MOD($J29,$K$3)&gt;M$3,MOD($J29,$K$3)&lt;=L$3),1,0)</f>
        <v>0</v>
      </c>
      <c r="M29">
        <f t="shared" si="38"/>
        <v>0</v>
      </c>
      <c r="N29">
        <f t="shared" si="38"/>
        <v>0</v>
      </c>
      <c r="O29">
        <f t="shared" si="38"/>
        <v>0</v>
      </c>
      <c r="P29">
        <f t="shared" si="5"/>
        <v>0</v>
      </c>
      <c r="Q29" s="345">
        <f t="shared" si="29"/>
        <v>0</v>
      </c>
      <c r="R29" s="345">
        <f t="shared" si="7"/>
        <v>0</v>
      </c>
      <c r="S29">
        <f t="shared" si="8"/>
        <v>0</v>
      </c>
      <c r="T29" s="345">
        <f t="shared" si="9"/>
        <v>0</v>
      </c>
      <c r="U29" s="345">
        <f>IF(D29="RP",IF(MOD(I29,$U$3)=0,QUOTIENT(I29,$U$3)*$U$2,(QUOTIENT(I29,$U$3)+1)*$U$2),0)</f>
        <v>0</v>
      </c>
      <c r="V29" s="345">
        <f t="shared" si="1"/>
        <v>0</v>
      </c>
      <c r="W29" s="345" t="str">
        <f t="shared" si="32"/>
        <v/>
      </c>
    </row>
    <row r="30" spans="1:23" x14ac:dyDescent="0.25">
      <c r="A30" s="213">
        <v>150102</v>
      </c>
      <c r="B30" s="214" t="s">
        <v>1088</v>
      </c>
      <c r="C30" t="s">
        <v>1214</v>
      </c>
      <c r="D30" s="337"/>
      <c r="E30">
        <f>VLOOKUP(C30,Tratamiento!$A$4:$V$26,20,0)</f>
        <v>27.5</v>
      </c>
      <c r="F30">
        <f>VLOOKUP(C30,Tratamiento!$A$4:$V$26,21,0)</f>
        <v>63.5</v>
      </c>
      <c r="G30">
        <f>VLOOKUP(C30,Tratamiento!$A$4:$V$26,22,0)</f>
        <v>30</v>
      </c>
      <c r="H30">
        <f>IF(ISERROR(HLOOKUP(INTRO!$C$22,Precios!$E$3:$G$3,1,0)),MAX(Precios!E30:G30),HLOOKUP(INTRO!$C$22,Precios!$E$3:$G$79,ROW(A30)-ROW(A$3)+1,0))</f>
        <v>63.5</v>
      </c>
      <c r="I30" s="350">
        <f>MAX(EGR!F52,SUM(EGR!I52:J52),EGR!E52*IF(Calculos!J29&gt;0,Calculos!J29,1000)/1000/Calculos!$C$41)-SUM(EGR!G52:H52)</f>
        <v>0</v>
      </c>
      <c r="J30" s="375">
        <f>I30/IF(Calculos!J29&gt;0,Calculos!J29,1000)*1000*Calculos!$C$41</f>
        <v>0</v>
      </c>
      <c r="K30">
        <f t="shared" si="3"/>
        <v>0</v>
      </c>
      <c r="L30">
        <f t="shared" ref="L30:O30" si="39">IF(AND(MOD($J30,$K$3)&gt;M$3,MOD($J30,$K$3)&lt;=L$3),1,0)</f>
        <v>0</v>
      </c>
      <c r="M30">
        <f t="shared" si="39"/>
        <v>0</v>
      </c>
      <c r="N30">
        <f t="shared" si="39"/>
        <v>0</v>
      </c>
      <c r="O30">
        <f t="shared" si="39"/>
        <v>0</v>
      </c>
      <c r="P30">
        <f t="shared" si="5"/>
        <v>0</v>
      </c>
      <c r="Q30" s="345">
        <f t="shared" si="29"/>
        <v>0</v>
      </c>
      <c r="R30" s="345">
        <f t="shared" si="7"/>
        <v>0</v>
      </c>
      <c r="S30">
        <f t="shared" si="8"/>
        <v>0</v>
      </c>
      <c r="T30" s="345">
        <f t="shared" si="9"/>
        <v>0</v>
      </c>
      <c r="U30" s="345">
        <f t="shared" si="10"/>
        <v>0</v>
      </c>
      <c r="V30" s="345">
        <f t="shared" si="1"/>
        <v>0</v>
      </c>
      <c r="W30" s="345" t="str">
        <f t="shared" si="32"/>
        <v/>
      </c>
    </row>
    <row r="31" spans="1:23" x14ac:dyDescent="0.25">
      <c r="A31" s="213">
        <v>150103</v>
      </c>
      <c r="B31" s="214" t="s">
        <v>1089</v>
      </c>
      <c r="C31" t="s">
        <v>1212</v>
      </c>
      <c r="D31" s="337"/>
      <c r="E31">
        <f>VLOOKUP(C31,Tratamiento!$A$4:$V$26,20,0)</f>
        <v>30</v>
      </c>
      <c r="F31">
        <f>VLOOKUP(C31,Tratamiento!$A$4:$V$26,21,0)</f>
        <v>26</v>
      </c>
      <c r="G31">
        <f>VLOOKUP(C31,Tratamiento!$A$4:$V$26,22,0)</f>
        <v>26</v>
      </c>
      <c r="H31">
        <f>IF(ISERROR(HLOOKUP(INTRO!$C$22,Precios!$E$3:$G$3,1,0)),MAX(Precios!E31:G31),HLOOKUP(INTRO!$C$22,Precios!$E$3:$G$79,ROW(A31)-ROW(A$3)+1,0))</f>
        <v>30</v>
      </c>
      <c r="I31" s="350">
        <f>MAX(EGR!F53,SUM(EGR!I53:J53),EGR!E53*IF(Calculos!J30&gt;0,Calculos!J30,1000)/1000/Calculos!$C$41)-SUM(EGR!G53:H53)</f>
        <v>0</v>
      </c>
      <c r="J31" s="375">
        <f>I31/IF(Calculos!J30&gt;0,Calculos!J30,1000)*1000*Calculos!$C$41</f>
        <v>0</v>
      </c>
      <c r="K31">
        <f t="shared" si="3"/>
        <v>0</v>
      </c>
      <c r="L31">
        <f t="shared" ref="L31:O31" si="40">IF(AND(MOD($J31,$K$3)&gt;M$3,MOD($J31,$K$3)&lt;=L$3),1,0)</f>
        <v>0</v>
      </c>
      <c r="M31">
        <f t="shared" si="40"/>
        <v>0</v>
      </c>
      <c r="N31">
        <f t="shared" si="40"/>
        <v>0</v>
      </c>
      <c r="O31">
        <f t="shared" si="40"/>
        <v>0</v>
      </c>
      <c r="P31">
        <f t="shared" si="5"/>
        <v>0</v>
      </c>
      <c r="Q31" s="345">
        <f t="shared" si="29"/>
        <v>0</v>
      </c>
      <c r="R31" s="345">
        <f t="shared" si="7"/>
        <v>0</v>
      </c>
      <c r="S31">
        <f t="shared" si="8"/>
        <v>0</v>
      </c>
      <c r="T31" s="345">
        <f t="shared" si="9"/>
        <v>0</v>
      </c>
      <c r="U31" s="345">
        <f t="shared" si="10"/>
        <v>0</v>
      </c>
      <c r="V31" s="345">
        <f t="shared" si="1"/>
        <v>0</v>
      </c>
      <c r="W31" s="345" t="str">
        <f t="shared" si="32"/>
        <v/>
      </c>
    </row>
    <row r="32" spans="1:23" x14ac:dyDescent="0.25">
      <c r="A32" s="213">
        <v>150104</v>
      </c>
      <c r="B32" s="214" t="s">
        <v>1090</v>
      </c>
      <c r="C32" s="292" t="s">
        <v>47</v>
      </c>
      <c r="D32" s="337"/>
      <c r="E32">
        <f>VLOOKUP(C32,Tratamiento!$A$4:$V$26,20,0)</f>
        <v>0</v>
      </c>
      <c r="F32">
        <f>VLOOKUP(C32,Tratamiento!$A$4:$V$26,21,0)</f>
        <v>0</v>
      </c>
      <c r="G32">
        <f>VLOOKUP(C32,Tratamiento!$A$4:$V$26,22,0)</f>
        <v>0</v>
      </c>
      <c r="H32">
        <f>IF(ISERROR(HLOOKUP(INTRO!$C$22,Precios!$E$3:$G$3,1,0)),MAX(Precios!E32:G32),HLOOKUP(INTRO!$C$22,Precios!$E$3:$G$79,ROW(A32)-ROW(A$3)+1,0))</f>
        <v>0</v>
      </c>
      <c r="I32" s="350">
        <f>MAX(EGR!F54,SUM(EGR!I54:J54),EGR!E54*IF(Calculos!J31&gt;0,Calculos!J31,1000)/1000/Calculos!$C$41)-SUM(EGR!G54:H54)</f>
        <v>0</v>
      </c>
      <c r="J32" s="375">
        <f>I32/IF(Calculos!J31&gt;0,Calculos!J31,1000)*1000*Calculos!$C$41</f>
        <v>0</v>
      </c>
      <c r="K32">
        <f t="shared" si="3"/>
        <v>0</v>
      </c>
      <c r="L32">
        <f t="shared" ref="L32:O32" si="41">IF(AND(MOD($J32,$K$3)&gt;M$3,MOD($J32,$K$3)&lt;=L$3),1,0)</f>
        <v>0</v>
      </c>
      <c r="M32">
        <f t="shared" si="41"/>
        <v>0</v>
      </c>
      <c r="N32">
        <f t="shared" si="41"/>
        <v>0</v>
      </c>
      <c r="O32">
        <f t="shared" si="41"/>
        <v>0</v>
      </c>
      <c r="P32">
        <f t="shared" si="5"/>
        <v>0</v>
      </c>
      <c r="Q32" s="345">
        <f t="shared" si="29"/>
        <v>0</v>
      </c>
      <c r="R32" s="345">
        <f t="shared" si="7"/>
        <v>0</v>
      </c>
      <c r="S32">
        <f t="shared" si="8"/>
        <v>0</v>
      </c>
      <c r="T32" s="345">
        <f t="shared" si="9"/>
        <v>0</v>
      </c>
      <c r="U32" s="345">
        <f t="shared" si="10"/>
        <v>0</v>
      </c>
      <c r="V32" s="345">
        <f t="shared" si="1"/>
        <v>0</v>
      </c>
      <c r="W32" s="345" t="str">
        <f t="shared" si="32"/>
        <v/>
      </c>
    </row>
    <row r="33" spans="1:23" x14ac:dyDescent="0.25">
      <c r="A33" s="213">
        <v>150105</v>
      </c>
      <c r="B33" s="214" t="s">
        <v>1091</v>
      </c>
      <c r="C33" t="s">
        <v>1215</v>
      </c>
      <c r="D33" s="337"/>
      <c r="E33">
        <f>VLOOKUP(C33,Tratamiento!$A$4:$V$26,20,0)</f>
        <v>45</v>
      </c>
      <c r="F33">
        <f>VLOOKUP(C33,Tratamiento!$A$4:$V$26,21,0)</f>
        <v>66</v>
      </c>
      <c r="G33">
        <f>VLOOKUP(C33,Tratamiento!$A$4:$V$26,22,0)</f>
        <v>47.45</v>
      </c>
      <c r="H33">
        <f>IF(ISERROR(HLOOKUP(INTRO!$C$22,Precios!$E$3:$G$3,1,0)),MAX(Precios!E33:G33),HLOOKUP(INTRO!$C$22,Precios!$E$3:$G$79,ROW(A33)-ROW(A$3)+1,0))</f>
        <v>66</v>
      </c>
      <c r="I33" s="350">
        <f>MAX(EGR!F55,SUM(EGR!I55:J55),EGR!E55*IF(Calculos!J32&gt;0,Calculos!J32,1000)/1000/Calculos!$C$41)-SUM(EGR!G55:H55)</f>
        <v>0</v>
      </c>
      <c r="J33" s="375">
        <f>I33/IF(Calculos!J32&gt;0,Calculos!J32,1000)*1000*Calculos!$C$41</f>
        <v>0</v>
      </c>
      <c r="K33">
        <f t="shared" si="3"/>
        <v>0</v>
      </c>
      <c r="L33">
        <f t="shared" ref="L33:O33" si="42">IF(AND(MOD($J33,$K$3)&gt;M$3,MOD($J33,$K$3)&lt;=L$3),1,0)</f>
        <v>0</v>
      </c>
      <c r="M33">
        <f t="shared" si="42"/>
        <v>0</v>
      </c>
      <c r="N33">
        <f t="shared" si="42"/>
        <v>0</v>
      </c>
      <c r="O33">
        <f t="shared" si="42"/>
        <v>0</v>
      </c>
      <c r="P33">
        <f t="shared" si="5"/>
        <v>0</v>
      </c>
      <c r="Q33" s="345">
        <f t="shared" si="29"/>
        <v>0</v>
      </c>
      <c r="R33" s="345">
        <f t="shared" si="7"/>
        <v>0</v>
      </c>
      <c r="S33">
        <f t="shared" si="8"/>
        <v>0</v>
      </c>
      <c r="T33" s="345">
        <f t="shared" si="9"/>
        <v>0</v>
      </c>
      <c r="U33" s="345">
        <f t="shared" si="10"/>
        <v>0</v>
      </c>
      <c r="V33" s="345">
        <f t="shared" si="1"/>
        <v>0</v>
      </c>
      <c r="W33" s="345" t="str">
        <f t="shared" si="32"/>
        <v/>
      </c>
    </row>
    <row r="34" spans="1:23" x14ac:dyDescent="0.25">
      <c r="A34" s="213">
        <v>150106</v>
      </c>
      <c r="B34" s="214" t="s">
        <v>1092</v>
      </c>
      <c r="C34" t="s">
        <v>1215</v>
      </c>
      <c r="D34" s="337"/>
      <c r="E34">
        <f>VLOOKUP(C34,Tratamiento!$A$4:$V$26,20,0)</f>
        <v>45</v>
      </c>
      <c r="F34">
        <f>VLOOKUP(C34,Tratamiento!$A$4:$V$26,21,0)</f>
        <v>66</v>
      </c>
      <c r="G34">
        <f>VLOOKUP(C34,Tratamiento!$A$4:$V$26,22,0)</f>
        <v>47.45</v>
      </c>
      <c r="H34">
        <f>IF(ISERROR(HLOOKUP(INTRO!$C$22,Precios!$E$3:$G$3,1,0)),MAX(Precios!E34:G34),HLOOKUP(INTRO!$C$22,Precios!$E$3:$G$79,ROW(A34)-ROW(A$3)+1,0))</f>
        <v>66</v>
      </c>
      <c r="I34" s="350">
        <f>MAX(EGR!F56,SUM(EGR!I56:J56),EGR!E56*IF(Calculos!J33&gt;0,Calculos!J33,1000)/1000/Calculos!$C$41)-SUM(EGR!G56:H56)</f>
        <v>0</v>
      </c>
      <c r="J34" s="375">
        <f>I34/IF(Calculos!J33&gt;0,Calculos!J33,1000)*1000*Calculos!$C$41</f>
        <v>0</v>
      </c>
      <c r="K34">
        <f t="shared" si="3"/>
        <v>0</v>
      </c>
      <c r="L34">
        <f t="shared" ref="L34:O34" si="43">IF(AND(MOD($J34,$K$3)&gt;M$3,MOD($J34,$K$3)&lt;=L$3),1,0)</f>
        <v>0</v>
      </c>
      <c r="M34">
        <f t="shared" si="43"/>
        <v>0</v>
      </c>
      <c r="N34">
        <f t="shared" si="43"/>
        <v>0</v>
      </c>
      <c r="O34">
        <f t="shared" si="43"/>
        <v>0</v>
      </c>
      <c r="P34">
        <f t="shared" si="5"/>
        <v>0</v>
      </c>
      <c r="Q34" s="345">
        <f t="shared" si="29"/>
        <v>0</v>
      </c>
      <c r="R34" s="345">
        <f t="shared" si="7"/>
        <v>0</v>
      </c>
      <c r="S34">
        <f t="shared" si="8"/>
        <v>0</v>
      </c>
      <c r="T34" s="345">
        <f t="shared" si="9"/>
        <v>0</v>
      </c>
      <c r="U34" s="345">
        <f t="shared" si="10"/>
        <v>0</v>
      </c>
      <c r="V34" s="345">
        <f t="shared" si="1"/>
        <v>0</v>
      </c>
      <c r="W34" s="345" t="str">
        <f t="shared" si="32"/>
        <v/>
      </c>
    </row>
    <row r="35" spans="1:23" x14ac:dyDescent="0.25">
      <c r="A35" s="213" t="s">
        <v>586</v>
      </c>
      <c r="B35" s="214" t="s">
        <v>1093</v>
      </c>
      <c r="C35" s="293" t="s">
        <v>1215</v>
      </c>
      <c r="D35" s="337"/>
      <c r="E35">
        <f>VLOOKUP(C35,Tratamiento!$A$4:$V$26,20,0)</f>
        <v>45</v>
      </c>
      <c r="F35">
        <f>VLOOKUP(C35,Tratamiento!$A$4:$V$26,21,0)</f>
        <v>66</v>
      </c>
      <c r="G35">
        <f>VLOOKUP(C35,Tratamiento!$A$4:$V$26,22,0)</f>
        <v>47.45</v>
      </c>
      <c r="H35">
        <f>IF(ISERROR(HLOOKUP(INTRO!$C$22,Precios!$E$3:$G$3,1,0)),MAX(Precios!E35:G35),HLOOKUP(INTRO!$C$22,Precios!$E$3:$G$79,ROW(A35)-ROW(A$3)+1,0))</f>
        <v>66</v>
      </c>
      <c r="I35" s="350">
        <f>MAX(EGR!F57,SUM(EGR!I57:J57),EGR!E57*IF(Calculos!J34&gt;0,Calculos!J34,1000)/1000/Calculos!$C$41)-SUM(EGR!G57:H57)</f>
        <v>0</v>
      </c>
      <c r="J35" s="375">
        <f>I35/IF(Calculos!J34&gt;0,Calculos!J34,1000)*1000*Calculos!$C$41</f>
        <v>0</v>
      </c>
      <c r="K35">
        <f t="shared" si="3"/>
        <v>0</v>
      </c>
      <c r="L35">
        <f t="shared" ref="L35:O35" si="44">IF(AND(MOD($J35,$K$3)&gt;M$3,MOD($J35,$K$3)&lt;=L$3),1,0)</f>
        <v>0</v>
      </c>
      <c r="M35">
        <f t="shared" si="44"/>
        <v>0</v>
      </c>
      <c r="N35">
        <f t="shared" si="44"/>
        <v>0</v>
      </c>
      <c r="O35">
        <f t="shared" si="44"/>
        <v>0</v>
      </c>
      <c r="P35">
        <f t="shared" si="5"/>
        <v>0</v>
      </c>
      <c r="Q35" s="345">
        <f t="shared" si="29"/>
        <v>0</v>
      </c>
      <c r="R35" s="345">
        <f t="shared" si="7"/>
        <v>0</v>
      </c>
      <c r="S35">
        <f t="shared" si="8"/>
        <v>0</v>
      </c>
      <c r="T35" s="345">
        <f t="shared" si="9"/>
        <v>0</v>
      </c>
      <c r="U35" s="345">
        <f t="shared" si="10"/>
        <v>0</v>
      </c>
      <c r="V35" s="345">
        <f t="shared" si="1"/>
        <v>0</v>
      </c>
      <c r="W35" s="345" t="str">
        <f t="shared" si="32"/>
        <v/>
      </c>
    </row>
    <row r="36" spans="1:23" ht="26.4" x14ac:dyDescent="0.25">
      <c r="A36" s="213" t="s">
        <v>1094</v>
      </c>
      <c r="B36" s="214" t="s">
        <v>70</v>
      </c>
      <c r="C36" t="s">
        <v>70</v>
      </c>
      <c r="D36" s="338" t="s">
        <v>1204</v>
      </c>
      <c r="E36">
        <f>VLOOKUP(C36,Tratamiento!$A$4:$V$26,20,0)</f>
        <v>1360</v>
      </c>
      <c r="F36">
        <f>VLOOKUP(C36,Tratamiento!$A$4:$V$26,21,0)</f>
        <v>1360</v>
      </c>
      <c r="G36">
        <f>VLOOKUP(C36,Tratamiento!$A$4:$V$26,22,0)</f>
        <v>1360</v>
      </c>
      <c r="H36">
        <f>IF(ISERROR(HLOOKUP(INTRO!$C$22,Precios!$E$3:$G$3,1,0)),MAX(Precios!E36:G36),HLOOKUP(INTRO!$C$22,Precios!$E$3:$G$79,ROW(A36)-ROW(A$3)+1,0))</f>
        <v>1360</v>
      </c>
      <c r="I36" s="350">
        <f>MAX(EGR!F58,SUM(EGR!I58:J58),EGR!E58*IF(Calculos!J35&gt;0,Calculos!J35,1000)/1000/Calculos!$C$41)-SUM(EGR!G58:H58)</f>
        <v>0</v>
      </c>
      <c r="J36" s="375">
        <f>I36/IF(Calculos!J35&gt;0,Calculos!J35,1000)*1000*Calculos!$C$41</f>
        <v>0</v>
      </c>
      <c r="K36">
        <f t="shared" si="3"/>
        <v>0</v>
      </c>
      <c r="L36">
        <f t="shared" ref="L36:O36" si="45">IF(AND(MOD($J36,$K$3)&gt;M$3,MOD($J36,$K$3)&lt;=L$3),1,0)</f>
        <v>0</v>
      </c>
      <c r="M36">
        <f t="shared" si="45"/>
        <v>0</v>
      </c>
      <c r="N36">
        <f t="shared" si="45"/>
        <v>0</v>
      </c>
      <c r="O36">
        <f t="shared" si="45"/>
        <v>0</v>
      </c>
      <c r="P36">
        <f t="shared" si="5"/>
        <v>0</v>
      </c>
      <c r="Q36" s="345">
        <f t="shared" ref="Q36:Q79" si="46">SUMPRODUCT($K$2:$P$2,K36:P36)</f>
        <v>0</v>
      </c>
      <c r="R36" s="345">
        <f t="shared" si="7"/>
        <v>0</v>
      </c>
      <c r="S36">
        <f t="shared" si="8"/>
        <v>0</v>
      </c>
      <c r="T36" s="345">
        <f t="shared" si="9"/>
        <v>0</v>
      </c>
      <c r="U36" s="345">
        <f t="shared" si="10"/>
        <v>0</v>
      </c>
      <c r="V36" s="345">
        <f t="shared" si="1"/>
        <v>0</v>
      </c>
      <c r="W36" s="345" t="str">
        <f t="shared" si="32"/>
        <v/>
      </c>
    </row>
    <row r="37" spans="1:23" x14ac:dyDescent="0.25">
      <c r="A37" s="213">
        <v>200301</v>
      </c>
      <c r="B37" s="214" t="s">
        <v>1095</v>
      </c>
      <c r="C37" t="s">
        <v>1215</v>
      </c>
      <c r="D37" s="337"/>
      <c r="E37">
        <f>VLOOKUP(C37,Tratamiento!$A$4:$V$26,20,0)</f>
        <v>45</v>
      </c>
      <c r="F37">
        <f>VLOOKUP(C37,Tratamiento!$A$4:$V$26,21,0)</f>
        <v>66</v>
      </c>
      <c r="G37">
        <f>VLOOKUP(C37,Tratamiento!$A$4:$V$26,22,0)</f>
        <v>47.45</v>
      </c>
      <c r="H37">
        <f>IF(ISERROR(HLOOKUP(INTRO!$C$22,Precios!$E$3:$G$3,1,0)),MAX(Precios!E37:G37),HLOOKUP(INTRO!$C$22,Precios!$E$3:$G$79,ROW(A37)-ROW(A$3)+1,0))</f>
        <v>66</v>
      </c>
      <c r="I37" s="350">
        <f>MAX(EGR!F59,SUM(EGR!I59:J59),EGR!E59*IF(Calculos!J36&gt;0,Calculos!J36,1000)/1000/Calculos!$C$41)-SUM(EGR!G59:H59)</f>
        <v>0</v>
      </c>
      <c r="J37" s="375">
        <f>I37/IF(Calculos!J36&gt;0,Calculos!J36,1000)*1000*Calculos!$C$41</f>
        <v>0</v>
      </c>
      <c r="K37">
        <f t="shared" si="3"/>
        <v>0</v>
      </c>
      <c r="L37">
        <f t="shared" ref="L37:O37" si="47">IF(AND(MOD($J37,$K$3)&gt;M$3,MOD($J37,$K$3)&lt;=L$3),1,0)</f>
        <v>0</v>
      </c>
      <c r="M37">
        <f t="shared" si="47"/>
        <v>0</v>
      </c>
      <c r="N37">
        <f t="shared" si="47"/>
        <v>0</v>
      </c>
      <c r="O37">
        <f t="shared" si="47"/>
        <v>0</v>
      </c>
      <c r="P37">
        <f t="shared" si="5"/>
        <v>0</v>
      </c>
      <c r="Q37" s="345">
        <f t="shared" si="46"/>
        <v>0</v>
      </c>
      <c r="R37" s="345">
        <f t="shared" si="7"/>
        <v>0</v>
      </c>
      <c r="S37">
        <f t="shared" si="8"/>
        <v>0</v>
      </c>
      <c r="T37" s="345">
        <f t="shared" si="9"/>
        <v>0</v>
      </c>
      <c r="U37" s="345">
        <f>IF(D37="RP",IF(MOD(I37,$U$3)=0,QUOTIENT(I37,$U$3)*$U$2,(QUOTIENT(I37,$U$3)+1)*$U$2),0)</f>
        <v>0</v>
      </c>
      <c r="V37" s="345">
        <f t="shared" si="1"/>
        <v>0</v>
      </c>
      <c r="W37" s="345" t="str">
        <f t="shared" si="32"/>
        <v/>
      </c>
    </row>
    <row r="38" spans="1:23" x14ac:dyDescent="0.25">
      <c r="A38" s="213">
        <v>200307</v>
      </c>
      <c r="B38" s="214" t="s">
        <v>1096</v>
      </c>
      <c r="C38" t="s">
        <v>1212</v>
      </c>
      <c r="D38" s="337"/>
      <c r="E38">
        <f>VLOOKUP(C38,Tratamiento!$A$4:$V$26,20,0)</f>
        <v>30</v>
      </c>
      <c r="F38">
        <f>VLOOKUP(C38,Tratamiento!$A$4:$V$26,21,0)</f>
        <v>26</v>
      </c>
      <c r="G38">
        <f>VLOOKUP(C38,Tratamiento!$A$4:$V$26,22,0)</f>
        <v>26</v>
      </c>
      <c r="H38">
        <f>IF(ISERROR(HLOOKUP(INTRO!$C$22,Precios!$E$3:$G$3,1,0)),MAX(Precios!E38:G38),HLOOKUP(INTRO!$C$22,Precios!$E$3:$G$79,ROW(A38)-ROW(A$3)+1,0))</f>
        <v>30</v>
      </c>
      <c r="I38" s="350">
        <f>MAX(EGR!F60,SUM(EGR!I60:J60),EGR!E60*IF(Calculos!J37&gt;0,Calculos!J37,1000)/1000/Calculos!$C$41)-SUM(EGR!G60:H60)</f>
        <v>0</v>
      </c>
      <c r="J38" s="375">
        <f>I38/IF(Calculos!J37&gt;0,Calculos!J37,1000)*1000*Calculos!$C$41</f>
        <v>0</v>
      </c>
      <c r="K38">
        <f t="shared" si="3"/>
        <v>0</v>
      </c>
      <c r="L38">
        <f t="shared" ref="L38:O38" si="48">IF(AND(MOD($J38,$K$3)&gt;M$3,MOD($J38,$K$3)&lt;=L$3),1,0)</f>
        <v>0</v>
      </c>
      <c r="M38">
        <f t="shared" si="48"/>
        <v>0</v>
      </c>
      <c r="N38">
        <f t="shared" si="48"/>
        <v>0</v>
      </c>
      <c r="O38">
        <f t="shared" si="48"/>
        <v>0</v>
      </c>
      <c r="P38">
        <f t="shared" si="5"/>
        <v>0</v>
      </c>
      <c r="Q38" s="345">
        <f t="shared" si="46"/>
        <v>0</v>
      </c>
      <c r="R38" s="345">
        <f t="shared" si="7"/>
        <v>0</v>
      </c>
      <c r="S38">
        <f t="shared" si="8"/>
        <v>0</v>
      </c>
      <c r="T38" s="345">
        <f t="shared" si="9"/>
        <v>0</v>
      </c>
      <c r="U38" s="345">
        <f t="shared" si="10"/>
        <v>0</v>
      </c>
      <c r="V38" s="345">
        <f t="shared" si="1"/>
        <v>0</v>
      </c>
      <c r="W38" s="345" t="str">
        <f t="shared" si="32"/>
        <v/>
      </c>
    </row>
    <row r="39" spans="1:23" x14ac:dyDescent="0.25">
      <c r="A39" s="213">
        <v>200307</v>
      </c>
      <c r="B39" s="214" t="s">
        <v>1097</v>
      </c>
      <c r="C39" t="s">
        <v>1212</v>
      </c>
      <c r="D39" s="337"/>
      <c r="E39">
        <f>VLOOKUP(C39,Tratamiento!$A$4:$V$26,20,0)</f>
        <v>30</v>
      </c>
      <c r="F39">
        <f>VLOOKUP(C39,Tratamiento!$A$4:$V$26,21,0)</f>
        <v>26</v>
      </c>
      <c r="G39">
        <f>VLOOKUP(C39,Tratamiento!$A$4:$V$26,22,0)</f>
        <v>26</v>
      </c>
      <c r="H39">
        <f>IF(ISERROR(HLOOKUP(INTRO!$C$22,Precios!$E$3:$G$3,1,0)),MAX(Precios!E39:G39),HLOOKUP(INTRO!$C$22,Precios!$E$3:$G$79,ROW(A39)-ROW(A$3)+1,0))</f>
        <v>30</v>
      </c>
      <c r="I39" s="350">
        <f>MAX(EGR!F61,SUM(EGR!I61:J61),EGR!E61*IF(Calculos!J38&gt;0,Calculos!J38,1000)/1000/Calculos!$C$41)-SUM(EGR!G61:H61)</f>
        <v>0</v>
      </c>
      <c r="J39" s="375">
        <f>I39/IF(Calculos!J38&gt;0,Calculos!J38,1000)*1000*Calculos!$C$41</f>
        <v>0</v>
      </c>
      <c r="K39">
        <f t="shared" si="3"/>
        <v>0</v>
      </c>
      <c r="L39">
        <f t="shared" ref="L39:O39" si="49">IF(AND(MOD($J39,$K$3)&gt;M$3,MOD($J39,$K$3)&lt;=L$3),1,0)</f>
        <v>0</v>
      </c>
      <c r="M39">
        <f t="shared" si="49"/>
        <v>0</v>
      </c>
      <c r="N39">
        <f t="shared" si="49"/>
        <v>0</v>
      </c>
      <c r="O39">
        <f t="shared" si="49"/>
        <v>0</v>
      </c>
      <c r="P39">
        <f t="shared" si="5"/>
        <v>0</v>
      </c>
      <c r="Q39" s="345">
        <f t="shared" si="46"/>
        <v>0</v>
      </c>
      <c r="R39" s="345">
        <f t="shared" si="7"/>
        <v>0</v>
      </c>
      <c r="S39">
        <f t="shared" si="8"/>
        <v>0</v>
      </c>
      <c r="T39" s="345">
        <f t="shared" si="9"/>
        <v>0</v>
      </c>
      <c r="U39" s="345">
        <f t="shared" si="10"/>
        <v>0</v>
      </c>
      <c r="V39" s="345">
        <f t="shared" si="1"/>
        <v>0</v>
      </c>
      <c r="W39" s="345" t="str">
        <f t="shared" si="32"/>
        <v/>
      </c>
    </row>
    <row r="40" spans="1:23" x14ac:dyDescent="0.25">
      <c r="A40" s="213">
        <v>200307</v>
      </c>
      <c r="B40" s="214" t="s">
        <v>1098</v>
      </c>
      <c r="C40" t="s">
        <v>1212</v>
      </c>
      <c r="D40" s="337"/>
      <c r="E40">
        <f>VLOOKUP(C40,Tratamiento!$A$4:$V$26,20,0)</f>
        <v>30</v>
      </c>
      <c r="F40">
        <f>VLOOKUP(C40,Tratamiento!$A$4:$V$26,21,0)</f>
        <v>26</v>
      </c>
      <c r="G40">
        <f>VLOOKUP(C40,Tratamiento!$A$4:$V$26,22,0)</f>
        <v>26</v>
      </c>
      <c r="H40">
        <f>IF(ISERROR(HLOOKUP(INTRO!$C$22,Precios!$E$3:$G$3,1,0)),MAX(Precios!E40:G40),HLOOKUP(INTRO!$C$22,Precios!$E$3:$G$79,ROW(A40)-ROW(A$3)+1,0))</f>
        <v>30</v>
      </c>
      <c r="I40" s="350">
        <f>MAX(EGR!F62,SUM(EGR!I62:J62),EGR!E62*IF(Calculos!J39&gt;0,Calculos!J39,1000)/1000/Calculos!$C$41)-SUM(EGR!G62:H62)</f>
        <v>0</v>
      </c>
      <c r="J40" s="375">
        <f>I40/IF(Calculos!J39&gt;0,Calculos!J39,1000)*1000*Calculos!$C$41</f>
        <v>0</v>
      </c>
      <c r="K40">
        <f t="shared" si="3"/>
        <v>0</v>
      </c>
      <c r="L40">
        <f t="shared" ref="L40:O40" si="50">IF(AND(MOD($J40,$K$3)&gt;M$3,MOD($J40,$K$3)&lt;=L$3),1,0)</f>
        <v>0</v>
      </c>
      <c r="M40">
        <f t="shared" si="50"/>
        <v>0</v>
      </c>
      <c r="N40">
        <f t="shared" si="50"/>
        <v>0</v>
      </c>
      <c r="O40">
        <f t="shared" si="50"/>
        <v>0</v>
      </c>
      <c r="P40">
        <f t="shared" si="5"/>
        <v>0</v>
      </c>
      <c r="Q40" s="345">
        <f t="shared" si="46"/>
        <v>0</v>
      </c>
      <c r="R40" s="345">
        <f t="shared" si="7"/>
        <v>0</v>
      </c>
      <c r="S40">
        <f t="shared" si="8"/>
        <v>0</v>
      </c>
      <c r="T40" s="345">
        <f t="shared" si="9"/>
        <v>0</v>
      </c>
      <c r="U40" s="345">
        <f t="shared" si="10"/>
        <v>0</v>
      </c>
      <c r="V40" s="345">
        <f t="shared" si="1"/>
        <v>0</v>
      </c>
      <c r="W40" s="345" t="str">
        <f t="shared" si="32"/>
        <v/>
      </c>
    </row>
    <row r="41" spans="1:23" x14ac:dyDescent="0.25">
      <c r="A41" s="213">
        <v>200307</v>
      </c>
      <c r="B41" s="214" t="s">
        <v>1099</v>
      </c>
      <c r="C41" t="s">
        <v>1212</v>
      </c>
      <c r="E41">
        <f>VLOOKUP(C41,Tratamiento!$A$4:$V$26,20,0)</f>
        <v>30</v>
      </c>
      <c r="F41">
        <f>VLOOKUP(C41,Tratamiento!$A$4:$V$26,21,0)</f>
        <v>26</v>
      </c>
      <c r="G41">
        <f>VLOOKUP(C41,Tratamiento!$A$4:$V$26,22,0)</f>
        <v>26</v>
      </c>
      <c r="H41">
        <f>IF(ISERROR(HLOOKUP(INTRO!$C$22,Precios!$E$3:$G$3,1,0)),MAX(Precios!E41:G41),HLOOKUP(INTRO!$C$22,Precios!$E$3:$G$79,ROW(A41)-ROW(A$3)+1,0))</f>
        <v>30</v>
      </c>
      <c r="I41" s="350">
        <f>MAX(EGR!F63,SUM(EGR!I63:J63),EGR!E63*IF(Calculos!J40&gt;0,Calculos!J40,1000)/1000/Calculos!$C$41)-SUM(EGR!G63:H63)</f>
        <v>0</v>
      </c>
      <c r="J41" s="375">
        <f>I41/IF(Calculos!J40&gt;0,Calculos!J40,1000)*1000*Calculos!$C$41</f>
        <v>0</v>
      </c>
      <c r="K41">
        <f t="shared" si="3"/>
        <v>0</v>
      </c>
      <c r="L41">
        <f t="shared" ref="L41:O41" si="51">IF(AND(MOD($J41,$K$3)&gt;M$3,MOD($J41,$K$3)&lt;=L$3),1,0)</f>
        <v>0</v>
      </c>
      <c r="M41">
        <f t="shared" si="51"/>
        <v>0</v>
      </c>
      <c r="N41">
        <f t="shared" si="51"/>
        <v>0</v>
      </c>
      <c r="O41">
        <f t="shared" si="51"/>
        <v>0</v>
      </c>
      <c r="P41">
        <f t="shared" si="5"/>
        <v>0</v>
      </c>
      <c r="Q41" s="345">
        <f t="shared" si="46"/>
        <v>0</v>
      </c>
      <c r="R41" s="345">
        <f t="shared" ref="R41:R79" si="52">QUOTIENT(J41,$R$3)+IF(MOD(J41,$R$3)&gt;S$3,1,0)</f>
        <v>0</v>
      </c>
      <c r="S41">
        <f t="shared" si="8"/>
        <v>0</v>
      </c>
      <c r="T41" s="345">
        <f t="shared" si="9"/>
        <v>0</v>
      </c>
      <c r="U41" s="345">
        <f t="shared" si="10"/>
        <v>0</v>
      </c>
      <c r="V41" s="345">
        <f t="shared" si="1"/>
        <v>0</v>
      </c>
      <c r="W41" s="345" t="str">
        <f t="shared" si="32"/>
        <v/>
      </c>
    </row>
    <row r="42" spans="1:23" ht="26.4" x14ac:dyDescent="0.25">
      <c r="A42" s="213" t="s">
        <v>1094</v>
      </c>
      <c r="B42" s="214" t="s">
        <v>1100</v>
      </c>
      <c r="C42" s="293" t="s">
        <v>1221</v>
      </c>
      <c r="D42" s="338" t="s">
        <v>1204</v>
      </c>
      <c r="E42">
        <f>VLOOKUP(C42,Tratamiento!$A$4:$V$26,20,0)</f>
        <v>530.5</v>
      </c>
      <c r="F42">
        <f>VLOOKUP(C42,Tratamiento!$A$4:$V$26,21,0)</f>
        <v>530.5</v>
      </c>
      <c r="G42">
        <f>VLOOKUP(C42,Tratamiento!$A$4:$V$26,22,0)</f>
        <v>530.5</v>
      </c>
      <c r="H42">
        <f>IF(ISERROR(HLOOKUP(INTRO!$C$22,Precios!$E$3:$G$3,1,0)),MAX(Precios!E42:G42),HLOOKUP(INTRO!$C$22,Precios!$E$3:$G$79,ROW(A42)-ROW(A$3)+1,0))</f>
        <v>530.5</v>
      </c>
      <c r="I42" s="350">
        <f>MAX(EGR!F64,SUM(EGR!I64:J64),EGR!E64*IF(Calculos!J41&gt;0,Calculos!J41,1000)/1000/Calculos!$C$41)-SUM(EGR!G64:H64)</f>
        <v>0</v>
      </c>
      <c r="J42" s="375">
        <f>I42/IF(Calculos!J41&gt;0,Calculos!J41,1000)*1000*Calculos!$C$41</f>
        <v>0</v>
      </c>
      <c r="K42">
        <f t="shared" si="3"/>
        <v>0</v>
      </c>
      <c r="L42">
        <f t="shared" ref="L42:O42" si="53">IF(AND(MOD($J42,$K$3)&gt;M$3,MOD($J42,$K$3)&lt;=L$3),1,0)</f>
        <v>0</v>
      </c>
      <c r="M42">
        <f t="shared" si="53"/>
        <v>0</v>
      </c>
      <c r="N42">
        <f t="shared" si="53"/>
        <v>0</v>
      </c>
      <c r="O42">
        <f t="shared" si="53"/>
        <v>0</v>
      </c>
      <c r="P42">
        <f t="shared" si="5"/>
        <v>0</v>
      </c>
      <c r="Q42" s="345">
        <f t="shared" si="46"/>
        <v>0</v>
      </c>
      <c r="R42" s="345">
        <f t="shared" si="52"/>
        <v>0</v>
      </c>
      <c r="S42">
        <f t="shared" si="8"/>
        <v>0</v>
      </c>
      <c r="T42" s="345">
        <f t="shared" si="9"/>
        <v>0</v>
      </c>
      <c r="U42" s="345">
        <f t="shared" si="10"/>
        <v>0</v>
      </c>
      <c r="V42" s="345">
        <f t="shared" si="1"/>
        <v>0</v>
      </c>
      <c r="W42" s="345" t="str">
        <f t="shared" si="32"/>
        <v/>
      </c>
    </row>
    <row r="43" spans="1:23" x14ac:dyDescent="0.25">
      <c r="A43" s="213">
        <v>160214</v>
      </c>
      <c r="B43" s="214" t="s">
        <v>147</v>
      </c>
      <c r="C43" t="s">
        <v>1215</v>
      </c>
      <c r="D43" s="337"/>
      <c r="E43">
        <f>VLOOKUP(C43,Tratamiento!$A$4:$V$26,20,0)</f>
        <v>45</v>
      </c>
      <c r="F43">
        <f>VLOOKUP(C43,Tratamiento!$A$4:$V$26,21,0)</f>
        <v>66</v>
      </c>
      <c r="G43">
        <f>VLOOKUP(C43,Tratamiento!$A$4:$V$26,22,0)</f>
        <v>47.45</v>
      </c>
      <c r="H43">
        <f>IF(ISERROR(HLOOKUP(INTRO!$C$22,Precios!$E$3:$G$3,1,0)),MAX(Precios!E43:G43),HLOOKUP(INTRO!$C$22,Precios!$E$3:$G$79,ROW(A43)-ROW(A$3)+1,0))</f>
        <v>66</v>
      </c>
      <c r="I43" s="350">
        <f>MAX(EGR!F65,SUM(EGR!I65:J65),EGR!E65*IF(Calculos!J42&gt;0,Calculos!J42,1000)/1000/Calculos!$C$41)-SUM(EGR!G65:H65)</f>
        <v>0</v>
      </c>
      <c r="J43" s="375">
        <f>I43/IF(Calculos!J42&gt;0,Calculos!J42,1000)*1000*Calculos!$C$41</f>
        <v>0</v>
      </c>
      <c r="K43">
        <f t="shared" si="3"/>
        <v>0</v>
      </c>
      <c r="L43">
        <f t="shared" ref="L43:O43" si="54">IF(AND(MOD($J43,$K$3)&gt;M$3,MOD($J43,$K$3)&lt;=L$3),1,0)</f>
        <v>0</v>
      </c>
      <c r="M43">
        <f t="shared" si="54"/>
        <v>0</v>
      </c>
      <c r="N43">
        <f t="shared" si="54"/>
        <v>0</v>
      </c>
      <c r="O43">
        <f t="shared" si="54"/>
        <v>0</v>
      </c>
      <c r="P43">
        <f t="shared" si="5"/>
        <v>0</v>
      </c>
      <c r="Q43" s="345">
        <f t="shared" si="46"/>
        <v>0</v>
      </c>
      <c r="R43" s="345">
        <f t="shared" si="52"/>
        <v>0</v>
      </c>
      <c r="S43">
        <f t="shared" si="8"/>
        <v>0</v>
      </c>
      <c r="T43" s="345">
        <f t="shared" si="9"/>
        <v>0</v>
      </c>
      <c r="U43" s="345">
        <f t="shared" si="10"/>
        <v>0</v>
      </c>
      <c r="V43" s="345">
        <f t="shared" si="1"/>
        <v>0</v>
      </c>
      <c r="W43" s="345" t="str">
        <f t="shared" si="32"/>
        <v/>
      </c>
    </row>
    <row r="44" spans="1:23" x14ac:dyDescent="0.25">
      <c r="A44" s="213">
        <v>150104</v>
      </c>
      <c r="B44" s="214" t="s">
        <v>1101</v>
      </c>
      <c r="C44" s="292" t="s">
        <v>47</v>
      </c>
      <c r="D44" s="338"/>
      <c r="E44">
        <f>VLOOKUP(C44,Tratamiento!$A$4:$V$26,20,0)</f>
        <v>0</v>
      </c>
      <c r="F44">
        <f>VLOOKUP(C44,Tratamiento!$A$4:$V$26,21,0)</f>
        <v>0</v>
      </c>
      <c r="G44">
        <f>VLOOKUP(C44,Tratamiento!$A$4:$V$26,22,0)</f>
        <v>0</v>
      </c>
      <c r="H44">
        <f>IF(ISERROR(HLOOKUP(INTRO!$C$22,Precios!$E$3:$G$3,1,0)),MAX(Precios!E44:G44),HLOOKUP(INTRO!$C$22,Precios!$E$3:$G$79,ROW(A44)-ROW(A$3)+1,0))</f>
        <v>0</v>
      </c>
      <c r="I44" s="350">
        <f>MAX(EGR!F66,SUM(EGR!I66:J66),EGR!E66*IF(Calculos!J43&gt;0,Calculos!J43,1000)/1000/Calculos!$C$41)-SUM(EGR!G66:H66)</f>
        <v>0</v>
      </c>
      <c r="J44" s="375">
        <f>I44/IF(Calculos!J43&gt;0,Calculos!J43,1000)*1000*Calculos!$C$41</f>
        <v>0</v>
      </c>
      <c r="K44">
        <f t="shared" si="3"/>
        <v>0</v>
      </c>
      <c r="L44">
        <f t="shared" ref="L44:O44" si="55">IF(AND(MOD($J44,$K$3)&gt;M$3,MOD($J44,$K$3)&lt;=L$3),1,0)</f>
        <v>0</v>
      </c>
      <c r="M44">
        <f t="shared" si="55"/>
        <v>0</v>
      </c>
      <c r="N44">
        <f t="shared" si="55"/>
        <v>0</v>
      </c>
      <c r="O44">
        <f t="shared" si="55"/>
        <v>0</v>
      </c>
      <c r="P44">
        <f t="shared" si="5"/>
        <v>0</v>
      </c>
      <c r="Q44" s="345">
        <f t="shared" si="46"/>
        <v>0</v>
      </c>
      <c r="R44" s="345">
        <f t="shared" si="52"/>
        <v>0</v>
      </c>
      <c r="S44">
        <f t="shared" si="8"/>
        <v>0</v>
      </c>
      <c r="T44" s="345">
        <f t="shared" si="9"/>
        <v>0</v>
      </c>
      <c r="U44" s="345">
        <f t="shared" si="10"/>
        <v>0</v>
      </c>
      <c r="V44" s="345">
        <f t="shared" si="1"/>
        <v>0</v>
      </c>
      <c r="W44" s="345" t="str">
        <f t="shared" si="32"/>
        <v/>
      </c>
    </row>
    <row r="45" spans="1:23" x14ac:dyDescent="0.25">
      <c r="A45" s="213" t="s">
        <v>438</v>
      </c>
      <c r="B45" s="214" t="s">
        <v>1091</v>
      </c>
      <c r="C45" t="s">
        <v>1215</v>
      </c>
      <c r="D45" s="338"/>
      <c r="E45">
        <f>VLOOKUP(C45,Tratamiento!$A$4:$V$26,20,0)</f>
        <v>45</v>
      </c>
      <c r="F45">
        <f>VLOOKUP(C45,Tratamiento!$A$4:$V$26,21,0)</f>
        <v>66</v>
      </c>
      <c r="G45">
        <f>VLOOKUP(C45,Tratamiento!$A$4:$V$26,22,0)</f>
        <v>47.45</v>
      </c>
      <c r="H45">
        <f>IF(ISERROR(HLOOKUP(INTRO!$C$22,Precios!$E$3:$G$3,1,0)),MAX(Precios!E45:G45),HLOOKUP(INTRO!$C$22,Precios!$E$3:$G$79,ROW(A45)-ROW(A$3)+1,0))</f>
        <v>66</v>
      </c>
      <c r="I45" s="350">
        <f>MAX(EGR!F67,SUM(EGR!I67:J67),EGR!E67*IF(Calculos!J44&gt;0,Calculos!J44,1000)/1000/Calculos!$C$41)-SUM(EGR!G67:H67)</f>
        <v>0</v>
      </c>
      <c r="J45" s="375">
        <f>I45/IF(Calculos!J44&gt;0,Calculos!J44,1000)*1000*Calculos!$C$41</f>
        <v>0</v>
      </c>
      <c r="K45">
        <f t="shared" si="3"/>
        <v>0</v>
      </c>
      <c r="L45">
        <f t="shared" ref="L45:O45" si="56">IF(AND(MOD($J45,$K$3)&gt;M$3,MOD($J45,$K$3)&lt;=L$3),1,0)</f>
        <v>0</v>
      </c>
      <c r="M45">
        <f t="shared" si="56"/>
        <v>0</v>
      </c>
      <c r="N45">
        <f t="shared" si="56"/>
        <v>0</v>
      </c>
      <c r="O45">
        <f t="shared" si="56"/>
        <v>0</v>
      </c>
      <c r="P45">
        <f t="shared" si="5"/>
        <v>0</v>
      </c>
      <c r="Q45" s="345">
        <f t="shared" si="46"/>
        <v>0</v>
      </c>
      <c r="R45" s="345">
        <f t="shared" si="52"/>
        <v>0</v>
      </c>
      <c r="S45">
        <f t="shared" si="8"/>
        <v>0</v>
      </c>
      <c r="T45" s="345">
        <f t="shared" si="9"/>
        <v>0</v>
      </c>
      <c r="U45" s="345">
        <f t="shared" si="10"/>
        <v>0</v>
      </c>
      <c r="V45" s="345">
        <f t="shared" si="1"/>
        <v>0</v>
      </c>
      <c r="W45" s="345" t="str">
        <f t="shared" si="32"/>
        <v/>
      </c>
    </row>
    <row r="46" spans="1:23" ht="26.4" x14ac:dyDescent="0.25">
      <c r="A46" s="213" t="s">
        <v>1102</v>
      </c>
      <c r="B46" s="214" t="s">
        <v>1103</v>
      </c>
      <c r="C46" s="293" t="s">
        <v>1221</v>
      </c>
      <c r="D46" s="338" t="s">
        <v>1204</v>
      </c>
      <c r="E46">
        <f>VLOOKUP(C46,Tratamiento!$A$4:$V$26,20,0)</f>
        <v>530.5</v>
      </c>
      <c r="F46">
        <f>VLOOKUP(C46,Tratamiento!$A$4:$V$26,21,0)</f>
        <v>530.5</v>
      </c>
      <c r="G46">
        <f>VLOOKUP(C46,Tratamiento!$A$4:$V$26,22,0)</f>
        <v>530.5</v>
      </c>
      <c r="H46">
        <f>IF(ISERROR(HLOOKUP(INTRO!$C$22,Precios!$E$3:$G$3,1,0)),MAX(Precios!E46:G46),HLOOKUP(INTRO!$C$22,Precios!$E$3:$G$79,ROW(A46)-ROW(A$3)+1,0))</f>
        <v>530.5</v>
      </c>
      <c r="I46" s="350">
        <f>MAX(EGR!F68,SUM(EGR!I68:J68),EGR!E68*IF(Calculos!J45&gt;0,Calculos!J45,1000)/1000/Calculos!$C$41)-SUM(EGR!G68:H68)</f>
        <v>0</v>
      </c>
      <c r="J46" s="375">
        <f>I46/IF(Calculos!J45&gt;0,Calculos!J45,1000)*1000*Calculos!$C$41</f>
        <v>0</v>
      </c>
      <c r="K46">
        <f t="shared" si="3"/>
        <v>0</v>
      </c>
      <c r="L46">
        <f t="shared" ref="L46:O46" si="57">IF(AND(MOD($J46,$K$3)&gt;M$3,MOD($J46,$K$3)&lt;=L$3),1,0)</f>
        <v>0</v>
      </c>
      <c r="M46">
        <f t="shared" si="57"/>
        <v>0</v>
      </c>
      <c r="N46">
        <f t="shared" si="57"/>
        <v>0</v>
      </c>
      <c r="O46">
        <f t="shared" si="57"/>
        <v>0</v>
      </c>
      <c r="P46">
        <f t="shared" si="5"/>
        <v>0</v>
      </c>
      <c r="Q46" s="345">
        <f t="shared" si="46"/>
        <v>0</v>
      </c>
      <c r="R46" s="345">
        <f t="shared" si="52"/>
        <v>0</v>
      </c>
      <c r="S46">
        <f t="shared" si="8"/>
        <v>0</v>
      </c>
      <c r="T46" s="345">
        <f t="shared" si="9"/>
        <v>0</v>
      </c>
      <c r="U46" s="345">
        <f t="shared" si="10"/>
        <v>0</v>
      </c>
      <c r="V46" s="345">
        <f t="shared" si="1"/>
        <v>0</v>
      </c>
      <c r="W46" s="345" t="str">
        <f t="shared" si="32"/>
        <v/>
      </c>
    </row>
    <row r="47" spans="1:23" ht="26.4" x14ac:dyDescent="0.25">
      <c r="A47" s="213" t="s">
        <v>1104</v>
      </c>
      <c r="B47" s="214" t="s">
        <v>151</v>
      </c>
      <c r="C47" t="s">
        <v>1219</v>
      </c>
      <c r="D47" s="338" t="s">
        <v>1204</v>
      </c>
      <c r="E47">
        <f>VLOOKUP(C47,Tratamiento!$A$4:$V$26,20,0)</f>
        <v>112.60000000000001</v>
      </c>
      <c r="F47">
        <f>VLOOKUP(C47,Tratamiento!$A$4:$V$26,21,0)</f>
        <v>112.60000000000001</v>
      </c>
      <c r="G47">
        <f>VLOOKUP(C47,Tratamiento!$A$4:$V$26,22,0)</f>
        <v>112.60000000000001</v>
      </c>
      <c r="H47">
        <f>IF(ISERROR(HLOOKUP(INTRO!$C$22,Precios!$E$3:$G$3,1,0)),MAX(Precios!E47:G47),HLOOKUP(INTRO!$C$22,Precios!$E$3:$G$79,ROW(A47)-ROW(A$3)+1,0))</f>
        <v>112.60000000000001</v>
      </c>
      <c r="I47" s="350">
        <f>MAX(EGR!F69,SUM(EGR!I69:J69),EGR!E69*IF(Calculos!J46&gt;0,Calculos!J46,1000)/1000/Calculos!$C$41)-SUM(EGR!G69:H69)</f>
        <v>0</v>
      </c>
      <c r="J47" s="375">
        <f>I47/IF(Calculos!J46&gt;0,Calculos!J46,1000)*1000*Calculos!$C$41</f>
        <v>0</v>
      </c>
      <c r="K47">
        <f t="shared" si="3"/>
        <v>0</v>
      </c>
      <c r="L47">
        <f t="shared" ref="L47:O47" si="58">IF(AND(MOD($J47,$K$3)&gt;M$3,MOD($J47,$K$3)&lt;=L$3),1,0)</f>
        <v>0</v>
      </c>
      <c r="M47">
        <f t="shared" si="58"/>
        <v>0</v>
      </c>
      <c r="N47">
        <f t="shared" si="58"/>
        <v>0</v>
      </c>
      <c r="O47">
        <f t="shared" si="58"/>
        <v>0</v>
      </c>
      <c r="P47">
        <f t="shared" si="5"/>
        <v>0</v>
      </c>
      <c r="Q47" s="345">
        <f t="shared" si="46"/>
        <v>0</v>
      </c>
      <c r="R47" s="345">
        <f t="shared" si="52"/>
        <v>0</v>
      </c>
      <c r="S47">
        <f t="shared" si="8"/>
        <v>0</v>
      </c>
      <c r="T47" s="345">
        <f t="shared" si="9"/>
        <v>0</v>
      </c>
      <c r="U47" s="345">
        <f t="shared" si="10"/>
        <v>0</v>
      </c>
      <c r="V47" s="345">
        <f t="shared" si="1"/>
        <v>0</v>
      </c>
      <c r="W47" s="345" t="str">
        <f t="shared" si="32"/>
        <v/>
      </c>
    </row>
    <row r="48" spans="1:23" ht="26.4" x14ac:dyDescent="0.25">
      <c r="A48" s="213" t="s">
        <v>1105</v>
      </c>
      <c r="B48" s="214" t="s">
        <v>157</v>
      </c>
      <c r="C48" t="s">
        <v>1220</v>
      </c>
      <c r="D48" s="338" t="s">
        <v>1204</v>
      </c>
      <c r="E48">
        <f>VLOOKUP(C48,Tratamiento!$A$4:$V$26,20,0)</f>
        <v>1675</v>
      </c>
      <c r="F48">
        <f>VLOOKUP(C48,Tratamiento!$A$4:$V$26,21,0)</f>
        <v>1675</v>
      </c>
      <c r="G48">
        <f>VLOOKUP(C48,Tratamiento!$A$4:$V$26,22,0)</f>
        <v>1675</v>
      </c>
      <c r="H48">
        <f>IF(ISERROR(HLOOKUP(INTRO!$C$22,Precios!$E$3:$G$3,1,0)),MAX(Precios!E48:G48),HLOOKUP(INTRO!$C$22,Precios!$E$3:$G$79,ROW(A48)-ROW(A$3)+1,0))</f>
        <v>1675</v>
      </c>
      <c r="I48" s="350">
        <f>MAX(EGR!F70,SUM(EGR!I70:J70),EGR!E70*IF(Calculos!J47&gt;0,Calculos!J47,1000)/1000/Calculos!$C$41)-SUM(EGR!G70:H70)</f>
        <v>0</v>
      </c>
      <c r="J48" s="375">
        <f>I48/IF(Calculos!J47&gt;0,Calculos!J47,1000)*1000*Calculos!$C$41</f>
        <v>0</v>
      </c>
      <c r="K48">
        <f t="shared" si="3"/>
        <v>0</v>
      </c>
      <c r="L48">
        <f t="shared" ref="L48:O48" si="59">IF(AND(MOD($J48,$K$3)&gt;M$3,MOD($J48,$K$3)&lt;=L$3),1,0)</f>
        <v>0</v>
      </c>
      <c r="M48">
        <f t="shared" si="59"/>
        <v>0</v>
      </c>
      <c r="N48">
        <f t="shared" si="59"/>
        <v>0</v>
      </c>
      <c r="O48">
        <f t="shared" si="59"/>
        <v>0</v>
      </c>
      <c r="P48">
        <f t="shared" si="5"/>
        <v>0</v>
      </c>
      <c r="Q48" s="345">
        <f t="shared" si="46"/>
        <v>0</v>
      </c>
      <c r="R48" s="345">
        <f t="shared" si="52"/>
        <v>0</v>
      </c>
      <c r="S48">
        <f t="shared" si="8"/>
        <v>0</v>
      </c>
      <c r="T48" s="345">
        <f t="shared" si="9"/>
        <v>0</v>
      </c>
      <c r="U48" s="345">
        <f t="shared" si="10"/>
        <v>0</v>
      </c>
      <c r="V48" s="345">
        <f t="shared" si="1"/>
        <v>0</v>
      </c>
      <c r="W48" s="345" t="str">
        <f t="shared" si="32"/>
        <v/>
      </c>
    </row>
    <row r="49" spans="1:23" ht="26.4" x14ac:dyDescent="0.25">
      <c r="A49" s="213" t="s">
        <v>1106</v>
      </c>
      <c r="B49" s="214" t="s">
        <v>1107</v>
      </c>
      <c r="C49" t="s">
        <v>1221</v>
      </c>
      <c r="D49" s="338" t="s">
        <v>1204</v>
      </c>
      <c r="E49">
        <f>VLOOKUP(C49,Tratamiento!$A$4:$V$26,20,0)</f>
        <v>530.5</v>
      </c>
      <c r="F49">
        <f>VLOOKUP(C49,Tratamiento!$A$4:$V$26,21,0)</f>
        <v>530.5</v>
      </c>
      <c r="G49">
        <f>VLOOKUP(C49,Tratamiento!$A$4:$V$26,22,0)</f>
        <v>530.5</v>
      </c>
      <c r="H49">
        <f>IF(ISERROR(HLOOKUP(INTRO!$C$22,Precios!$E$3:$G$3,1,0)),MAX(Precios!E49:G49),HLOOKUP(INTRO!$C$22,Precios!$E$3:$G$79,ROW(A49)-ROW(A$3)+1,0))</f>
        <v>530.5</v>
      </c>
      <c r="I49" s="350">
        <f>MAX(EGR!F71,SUM(EGR!I71:J71),EGR!E71*IF(Calculos!J48&gt;0,Calculos!J48,1000)/1000/Calculos!$C$41)-SUM(EGR!G71:H71)</f>
        <v>0</v>
      </c>
      <c r="J49" s="375">
        <f>I49/IF(Calculos!J48&gt;0,Calculos!J48,1000)*1000*Calculos!$C$41</f>
        <v>0</v>
      </c>
      <c r="K49">
        <f t="shared" si="3"/>
        <v>0</v>
      </c>
      <c r="L49">
        <f t="shared" ref="L49:O49" si="60">IF(AND(MOD($J49,$K$3)&gt;M$3,MOD($J49,$K$3)&lt;=L$3),1,0)</f>
        <v>0</v>
      </c>
      <c r="M49">
        <f t="shared" si="60"/>
        <v>0</v>
      </c>
      <c r="N49">
        <f t="shared" si="60"/>
        <v>0</v>
      </c>
      <c r="O49">
        <f t="shared" si="60"/>
        <v>0</v>
      </c>
      <c r="P49">
        <f t="shared" si="5"/>
        <v>0</v>
      </c>
      <c r="Q49" s="345">
        <f t="shared" si="46"/>
        <v>0</v>
      </c>
      <c r="R49" s="345">
        <f t="shared" si="52"/>
        <v>0</v>
      </c>
      <c r="S49">
        <f t="shared" si="8"/>
        <v>0</v>
      </c>
      <c r="T49" s="345">
        <f t="shared" si="9"/>
        <v>0</v>
      </c>
      <c r="U49" s="345">
        <f t="shared" si="10"/>
        <v>0</v>
      </c>
      <c r="V49" s="345">
        <f t="shared" si="1"/>
        <v>0</v>
      </c>
      <c r="W49" s="345" t="str">
        <f t="shared" si="32"/>
        <v/>
      </c>
    </row>
    <row r="50" spans="1:23" ht="26.4" x14ac:dyDescent="0.25">
      <c r="A50" s="213" t="s">
        <v>1108</v>
      </c>
      <c r="B50" s="214" t="s">
        <v>74</v>
      </c>
      <c r="C50" s="293" t="s">
        <v>1221</v>
      </c>
      <c r="D50" s="338" t="s">
        <v>1204</v>
      </c>
      <c r="E50">
        <f>VLOOKUP(C50,Tratamiento!$A$4:$V$26,20,0)</f>
        <v>530.5</v>
      </c>
      <c r="F50">
        <f>VLOOKUP(C50,Tratamiento!$A$4:$V$26,21,0)</f>
        <v>530.5</v>
      </c>
      <c r="G50">
        <f>VLOOKUP(C50,Tratamiento!$A$4:$V$26,22,0)</f>
        <v>530.5</v>
      </c>
      <c r="H50">
        <f>IF(ISERROR(HLOOKUP(INTRO!$C$22,Precios!$E$3:$G$3,1,0)),MAX(Precios!E50:G50),HLOOKUP(INTRO!$C$22,Precios!$E$3:$G$79,ROW(A50)-ROW(A$3)+1,0))</f>
        <v>530.5</v>
      </c>
      <c r="I50" s="350">
        <f>MAX(EGR!F72,SUM(EGR!I72:J72),EGR!E72*IF(Calculos!J49&gt;0,Calculos!J49,1000)/1000/Calculos!$C$41)-SUM(EGR!G72:H72)</f>
        <v>0</v>
      </c>
      <c r="J50" s="375">
        <f>I50/IF(Calculos!J49&gt;0,Calculos!J49,1000)*1000*Calculos!$C$41</f>
        <v>0</v>
      </c>
      <c r="K50">
        <f t="shared" si="3"/>
        <v>0</v>
      </c>
      <c r="L50">
        <f t="shared" ref="L50:O50" si="61">IF(AND(MOD($J50,$K$3)&gt;M$3,MOD($J50,$K$3)&lt;=L$3),1,0)</f>
        <v>0</v>
      </c>
      <c r="M50">
        <f t="shared" si="61"/>
        <v>0</v>
      </c>
      <c r="N50">
        <f t="shared" si="61"/>
        <v>0</v>
      </c>
      <c r="O50">
        <f t="shared" si="61"/>
        <v>0</v>
      </c>
      <c r="P50">
        <f t="shared" si="5"/>
        <v>0</v>
      </c>
      <c r="Q50" s="345">
        <f t="shared" si="46"/>
        <v>0</v>
      </c>
      <c r="R50" s="345">
        <f t="shared" si="52"/>
        <v>0</v>
      </c>
      <c r="S50">
        <f t="shared" si="8"/>
        <v>0</v>
      </c>
      <c r="T50" s="345">
        <f t="shared" si="9"/>
        <v>0</v>
      </c>
      <c r="U50" s="345">
        <f t="shared" si="10"/>
        <v>0</v>
      </c>
      <c r="V50" s="345">
        <f t="shared" si="1"/>
        <v>0</v>
      </c>
      <c r="W50" s="345" t="str">
        <f t="shared" si="32"/>
        <v/>
      </c>
    </row>
    <row r="51" spans="1:23" ht="26.4" x14ac:dyDescent="0.25">
      <c r="A51" s="213" t="s">
        <v>1109</v>
      </c>
      <c r="B51" s="214" t="s">
        <v>1110</v>
      </c>
      <c r="C51" s="293" t="s">
        <v>1221</v>
      </c>
      <c r="D51" s="338" t="s">
        <v>1204</v>
      </c>
      <c r="E51">
        <f>VLOOKUP(C51,Tratamiento!$A$4:$V$26,20,0)</f>
        <v>530.5</v>
      </c>
      <c r="F51">
        <f>VLOOKUP(C51,Tratamiento!$A$4:$V$26,21,0)</f>
        <v>530.5</v>
      </c>
      <c r="G51">
        <f>VLOOKUP(C51,Tratamiento!$A$4:$V$26,22,0)</f>
        <v>530.5</v>
      </c>
      <c r="H51">
        <f>IF(ISERROR(HLOOKUP(INTRO!$C$22,Precios!$E$3:$G$3,1,0)),MAX(Precios!E51:G51),HLOOKUP(INTRO!$C$22,Precios!$E$3:$G$79,ROW(A51)-ROW(A$3)+1,0))</f>
        <v>530.5</v>
      </c>
      <c r="I51" s="350">
        <f>MAX(EGR!F73,SUM(EGR!I73:J73),EGR!E73*IF(Calculos!J50&gt;0,Calculos!J50,1000)/1000/Calculos!$C$41)-SUM(EGR!G73:H73)</f>
        <v>0</v>
      </c>
      <c r="J51" s="375">
        <f>I51/IF(Calculos!J50&gt;0,Calculos!J50,1000)*1000*Calculos!$C$41</f>
        <v>0</v>
      </c>
      <c r="K51">
        <f t="shared" si="3"/>
        <v>0</v>
      </c>
      <c r="L51">
        <f t="shared" ref="L51:O51" si="62">IF(AND(MOD($J51,$K$3)&gt;M$3,MOD($J51,$K$3)&lt;=L$3),1,0)</f>
        <v>0</v>
      </c>
      <c r="M51">
        <f t="shared" si="62"/>
        <v>0</v>
      </c>
      <c r="N51">
        <f t="shared" si="62"/>
        <v>0</v>
      </c>
      <c r="O51">
        <f t="shared" si="62"/>
        <v>0</v>
      </c>
      <c r="P51">
        <f t="shared" si="5"/>
        <v>0</v>
      </c>
      <c r="Q51" s="345">
        <f t="shared" si="46"/>
        <v>0</v>
      </c>
      <c r="R51" s="345">
        <f t="shared" si="52"/>
        <v>0</v>
      </c>
      <c r="S51">
        <f t="shared" si="8"/>
        <v>0</v>
      </c>
      <c r="T51" s="345">
        <f t="shared" si="9"/>
        <v>0</v>
      </c>
      <c r="U51" s="345">
        <f t="shared" si="10"/>
        <v>0</v>
      </c>
      <c r="V51" s="345">
        <f t="shared" si="1"/>
        <v>0</v>
      </c>
      <c r="W51" s="345" t="str">
        <f t="shared" si="32"/>
        <v/>
      </c>
    </row>
    <row r="52" spans="1:23" ht="26.4" x14ac:dyDescent="0.25">
      <c r="A52" s="213" t="s">
        <v>1111</v>
      </c>
      <c r="B52" s="214" t="s">
        <v>152</v>
      </c>
      <c r="C52" t="s">
        <v>1217</v>
      </c>
      <c r="D52" s="338" t="s">
        <v>1204</v>
      </c>
      <c r="E52">
        <f>VLOOKUP(C52,Tratamiento!$A$4:$V$26,20,0)</f>
        <v>362.5</v>
      </c>
      <c r="F52">
        <f>VLOOKUP(C52,Tratamiento!$A$4:$V$26,21,0)</f>
        <v>362.5</v>
      </c>
      <c r="G52">
        <f>VLOOKUP(C52,Tratamiento!$A$4:$V$26,22,0)</f>
        <v>362.5</v>
      </c>
      <c r="H52">
        <f>IF(ISERROR(HLOOKUP(INTRO!$C$22,Precios!$E$3:$G$3,1,0)),MAX(Precios!E52:G52),HLOOKUP(INTRO!$C$22,Precios!$E$3:$G$79,ROW(A52)-ROW(A$3)+1,0))</f>
        <v>362.5</v>
      </c>
      <c r="I52" s="350">
        <f>MAX(EGR!F74,SUM(EGR!I74:J74),EGR!E74*IF(Calculos!J51&gt;0,Calculos!J51,1000)/1000/Calculos!$C$41)-SUM(EGR!G74:H74)</f>
        <v>0</v>
      </c>
      <c r="J52" s="375">
        <f>I52/IF(Calculos!J51&gt;0,Calculos!J51,1000)*1000*Calculos!$C$41</f>
        <v>0</v>
      </c>
      <c r="K52">
        <f t="shared" si="3"/>
        <v>0</v>
      </c>
      <c r="L52">
        <f t="shared" ref="L52:O52" si="63">IF(AND(MOD($J52,$K$3)&gt;M$3,MOD($J52,$K$3)&lt;=L$3),1,0)</f>
        <v>0</v>
      </c>
      <c r="M52">
        <f t="shared" si="63"/>
        <v>0</v>
      </c>
      <c r="N52">
        <f t="shared" si="63"/>
        <v>0</v>
      </c>
      <c r="O52">
        <f t="shared" si="63"/>
        <v>0</v>
      </c>
      <c r="P52">
        <f t="shared" si="5"/>
        <v>0</v>
      </c>
      <c r="Q52" s="345">
        <f t="shared" si="46"/>
        <v>0</v>
      </c>
      <c r="R52" s="345">
        <f t="shared" si="52"/>
        <v>0</v>
      </c>
      <c r="S52">
        <f t="shared" si="8"/>
        <v>0</v>
      </c>
      <c r="T52" s="345">
        <f t="shared" si="9"/>
        <v>0</v>
      </c>
      <c r="U52" s="345">
        <f t="shared" si="10"/>
        <v>0</v>
      </c>
      <c r="V52" s="345">
        <f t="shared" si="1"/>
        <v>0</v>
      </c>
      <c r="W52" s="345" t="str">
        <f t="shared" si="32"/>
        <v/>
      </c>
    </row>
    <row r="53" spans="1:23" ht="26.4" x14ac:dyDescent="0.25">
      <c r="A53" s="213" t="s">
        <v>1112</v>
      </c>
      <c r="B53" s="214" t="s">
        <v>153</v>
      </c>
      <c r="C53" t="s">
        <v>1217</v>
      </c>
      <c r="D53" s="338" t="s">
        <v>1204</v>
      </c>
      <c r="E53">
        <f>VLOOKUP(C53,Tratamiento!$A$4:$V$26,20,0)</f>
        <v>362.5</v>
      </c>
      <c r="F53">
        <f>VLOOKUP(C53,Tratamiento!$A$4:$V$26,21,0)</f>
        <v>362.5</v>
      </c>
      <c r="G53">
        <f>VLOOKUP(C53,Tratamiento!$A$4:$V$26,22,0)</f>
        <v>362.5</v>
      </c>
      <c r="H53">
        <f>IF(ISERROR(HLOOKUP(INTRO!$C$22,Precios!$E$3:$G$3,1,0)),MAX(Precios!E53:G53),HLOOKUP(INTRO!$C$22,Precios!$E$3:$G$79,ROW(A53)-ROW(A$3)+1,0))</f>
        <v>362.5</v>
      </c>
      <c r="I53" s="350">
        <f>MAX(EGR!F75,SUM(EGR!I75:J75),EGR!E75*IF(Calculos!J52&gt;0,Calculos!J52,1000)/1000/Calculos!$C$41)-SUM(EGR!G75:H75)</f>
        <v>0</v>
      </c>
      <c r="J53" s="375">
        <f>I53/IF(Calculos!J52&gt;0,Calculos!J52,1000)*1000*Calculos!$C$41</f>
        <v>0</v>
      </c>
      <c r="K53">
        <f t="shared" si="3"/>
        <v>0</v>
      </c>
      <c r="L53">
        <f t="shared" ref="L53:O53" si="64">IF(AND(MOD($J53,$K$3)&gt;M$3,MOD($J53,$K$3)&lt;=L$3),1,0)</f>
        <v>0</v>
      </c>
      <c r="M53">
        <f t="shared" si="64"/>
        <v>0</v>
      </c>
      <c r="N53">
        <f t="shared" si="64"/>
        <v>0</v>
      </c>
      <c r="O53">
        <f t="shared" si="64"/>
        <v>0</v>
      </c>
      <c r="P53">
        <f t="shared" si="5"/>
        <v>0</v>
      </c>
      <c r="Q53" s="345">
        <f t="shared" si="46"/>
        <v>0</v>
      </c>
      <c r="R53" s="345">
        <f t="shared" si="52"/>
        <v>0</v>
      </c>
      <c r="S53">
        <f t="shared" si="8"/>
        <v>0</v>
      </c>
      <c r="T53" s="345">
        <f t="shared" si="9"/>
        <v>0</v>
      </c>
      <c r="U53" s="345">
        <f t="shared" si="10"/>
        <v>0</v>
      </c>
      <c r="V53" s="345">
        <f t="shared" si="1"/>
        <v>0</v>
      </c>
      <c r="W53" s="345" t="str">
        <f t="shared" si="32"/>
        <v/>
      </c>
    </row>
    <row r="54" spans="1:23" ht="26.4" x14ac:dyDescent="0.25">
      <c r="A54" s="213" t="s">
        <v>1113</v>
      </c>
      <c r="B54" s="214" t="s">
        <v>1114</v>
      </c>
      <c r="C54" t="s">
        <v>1221</v>
      </c>
      <c r="D54" s="338" t="s">
        <v>1204</v>
      </c>
      <c r="E54">
        <f>VLOOKUP(C54,Tratamiento!$A$4:$V$26,20,0)</f>
        <v>530.5</v>
      </c>
      <c r="F54">
        <f>VLOOKUP(C54,Tratamiento!$A$4:$V$26,21,0)</f>
        <v>530.5</v>
      </c>
      <c r="G54">
        <f>VLOOKUP(C54,Tratamiento!$A$4:$V$26,22,0)</f>
        <v>530.5</v>
      </c>
      <c r="H54">
        <f>IF(ISERROR(HLOOKUP(INTRO!$C$22,Precios!$E$3:$G$3,1,0)),MAX(Precios!E54:G54),HLOOKUP(INTRO!$C$22,Precios!$E$3:$G$79,ROW(A54)-ROW(A$3)+1,0))</f>
        <v>530.5</v>
      </c>
      <c r="I54" s="350">
        <f>MAX(EGR!F76,SUM(EGR!I76:J76),EGR!E76*IF(Calculos!J53&gt;0,Calculos!J53,1000)/1000/Calculos!$C$41)-SUM(EGR!G76:H76)</f>
        <v>0</v>
      </c>
      <c r="J54" s="375">
        <f>I54/IF(Calculos!J53&gt;0,Calculos!J53,1000)*1000*Calculos!$C$41</f>
        <v>0</v>
      </c>
      <c r="K54">
        <f t="shared" si="3"/>
        <v>0</v>
      </c>
      <c r="L54">
        <f t="shared" ref="L54:O54" si="65">IF(AND(MOD($J54,$K$3)&gt;M$3,MOD($J54,$K$3)&lt;=L$3),1,0)</f>
        <v>0</v>
      </c>
      <c r="M54">
        <f t="shared" si="65"/>
        <v>0</v>
      </c>
      <c r="N54">
        <f t="shared" si="65"/>
        <v>0</v>
      </c>
      <c r="O54">
        <f t="shared" si="65"/>
        <v>0</v>
      </c>
      <c r="P54">
        <f t="shared" si="5"/>
        <v>0</v>
      </c>
      <c r="Q54" s="345">
        <f t="shared" si="46"/>
        <v>0</v>
      </c>
      <c r="R54" s="345">
        <f t="shared" si="52"/>
        <v>0</v>
      </c>
      <c r="S54">
        <f t="shared" si="8"/>
        <v>0</v>
      </c>
      <c r="T54" s="345">
        <f t="shared" si="9"/>
        <v>0</v>
      </c>
      <c r="U54" s="345">
        <f t="shared" si="10"/>
        <v>0</v>
      </c>
      <c r="V54" s="345">
        <f t="shared" si="1"/>
        <v>0</v>
      </c>
      <c r="W54" s="345" t="str">
        <f t="shared" si="32"/>
        <v/>
      </c>
    </row>
    <row r="55" spans="1:23" ht="26.4" x14ac:dyDescent="0.25">
      <c r="A55" s="213" t="s">
        <v>1115</v>
      </c>
      <c r="B55" s="214" t="s">
        <v>1116</v>
      </c>
      <c r="C55" t="s">
        <v>1221</v>
      </c>
      <c r="D55" s="338" t="s">
        <v>1204</v>
      </c>
      <c r="E55">
        <f>VLOOKUP(C55,Tratamiento!$A$4:$V$26,20,0)</f>
        <v>530.5</v>
      </c>
      <c r="F55">
        <f>VLOOKUP(C55,Tratamiento!$A$4:$V$26,21,0)</f>
        <v>530.5</v>
      </c>
      <c r="G55">
        <f>VLOOKUP(C55,Tratamiento!$A$4:$V$26,22,0)</f>
        <v>530.5</v>
      </c>
      <c r="H55">
        <f>IF(ISERROR(HLOOKUP(INTRO!$C$22,Precios!$E$3:$G$3,1,0)),MAX(Precios!E55:G55),HLOOKUP(INTRO!$C$22,Precios!$E$3:$G$79,ROW(A55)-ROW(A$3)+1,0))</f>
        <v>530.5</v>
      </c>
      <c r="I55" s="350">
        <f>MAX(EGR!F77,SUM(EGR!I77:J77),EGR!E77*IF(Calculos!J54&gt;0,Calculos!J54,1000)/1000/Calculos!$C$41)-SUM(EGR!G77:H77)</f>
        <v>0</v>
      </c>
      <c r="J55" s="375">
        <f>I55/IF(Calculos!J54&gt;0,Calculos!J54,1000)*1000*Calculos!$C$41</f>
        <v>0</v>
      </c>
      <c r="K55">
        <f t="shared" si="3"/>
        <v>0</v>
      </c>
      <c r="L55">
        <f t="shared" ref="L55:O55" si="66">IF(AND(MOD($J55,$K$3)&gt;M$3,MOD($J55,$K$3)&lt;=L$3),1,0)</f>
        <v>0</v>
      </c>
      <c r="M55">
        <f t="shared" si="66"/>
        <v>0</v>
      </c>
      <c r="N55">
        <f t="shared" si="66"/>
        <v>0</v>
      </c>
      <c r="O55">
        <f t="shared" si="66"/>
        <v>0</v>
      </c>
      <c r="P55">
        <f t="shared" si="5"/>
        <v>0</v>
      </c>
      <c r="Q55" s="345">
        <f t="shared" si="46"/>
        <v>0</v>
      </c>
      <c r="R55" s="345">
        <f t="shared" si="52"/>
        <v>0</v>
      </c>
      <c r="S55">
        <f t="shared" si="8"/>
        <v>0</v>
      </c>
      <c r="T55" s="345">
        <f t="shared" si="9"/>
        <v>0</v>
      </c>
      <c r="U55" s="345">
        <f t="shared" si="10"/>
        <v>0</v>
      </c>
      <c r="V55" s="345">
        <f t="shared" si="1"/>
        <v>0</v>
      </c>
      <c r="W55" s="345" t="str">
        <f t="shared" si="32"/>
        <v/>
      </c>
    </row>
    <row r="56" spans="1:23" ht="26.4" x14ac:dyDescent="0.25">
      <c r="A56" s="213" t="s">
        <v>1117</v>
      </c>
      <c r="B56" s="214" t="s">
        <v>1118</v>
      </c>
      <c r="C56" t="s">
        <v>1221</v>
      </c>
      <c r="D56" s="338" t="s">
        <v>1204</v>
      </c>
      <c r="E56">
        <f>VLOOKUP(C56,Tratamiento!$A$4:$V$26,20,0)</f>
        <v>530.5</v>
      </c>
      <c r="F56">
        <f>VLOOKUP(C56,Tratamiento!$A$4:$V$26,21,0)</f>
        <v>530.5</v>
      </c>
      <c r="G56">
        <f>VLOOKUP(C56,Tratamiento!$A$4:$V$26,22,0)</f>
        <v>530.5</v>
      </c>
      <c r="H56">
        <f>IF(ISERROR(HLOOKUP(INTRO!$C$22,Precios!$E$3:$G$3,1,0)),MAX(Precios!E56:G56),HLOOKUP(INTRO!$C$22,Precios!$E$3:$G$79,ROW(A56)-ROW(A$3)+1,0))</f>
        <v>530.5</v>
      </c>
      <c r="I56" s="350">
        <f>MAX(EGR!F78,SUM(EGR!I78:J78),EGR!E78*IF(Calculos!J55&gt;0,Calculos!J55,1000)/1000/Calculos!$C$41)-SUM(EGR!G78:H78)</f>
        <v>0</v>
      </c>
      <c r="J56" s="375">
        <f>I56/IF(Calculos!J55&gt;0,Calculos!J55,1000)*1000*Calculos!$C$41</f>
        <v>0</v>
      </c>
      <c r="K56">
        <f t="shared" si="3"/>
        <v>0</v>
      </c>
      <c r="L56">
        <f t="shared" ref="L56:O56" si="67">IF(AND(MOD($J56,$K$3)&gt;M$3,MOD($J56,$K$3)&lt;=L$3),1,0)</f>
        <v>0</v>
      </c>
      <c r="M56">
        <f t="shared" si="67"/>
        <v>0</v>
      </c>
      <c r="N56">
        <f t="shared" si="67"/>
        <v>0</v>
      </c>
      <c r="O56">
        <f t="shared" si="67"/>
        <v>0</v>
      </c>
      <c r="P56">
        <f t="shared" si="5"/>
        <v>0</v>
      </c>
      <c r="Q56" s="345">
        <f t="shared" si="46"/>
        <v>0</v>
      </c>
      <c r="R56" s="345">
        <f t="shared" si="52"/>
        <v>0</v>
      </c>
      <c r="S56">
        <f t="shared" si="8"/>
        <v>0</v>
      </c>
      <c r="T56" s="345">
        <f t="shared" si="9"/>
        <v>0</v>
      </c>
      <c r="U56" s="345">
        <f t="shared" si="10"/>
        <v>0</v>
      </c>
      <c r="V56" s="345">
        <f t="shared" si="1"/>
        <v>0</v>
      </c>
      <c r="W56" s="345" t="str">
        <f t="shared" si="32"/>
        <v/>
      </c>
    </row>
    <row r="57" spans="1:23" ht="26.4" x14ac:dyDescent="0.25">
      <c r="A57" s="291" t="s">
        <v>1119</v>
      </c>
      <c r="B57" s="246" t="s">
        <v>1120</v>
      </c>
      <c r="C57" t="s">
        <v>1221</v>
      </c>
      <c r="D57" s="338" t="s">
        <v>1204</v>
      </c>
      <c r="E57">
        <f>VLOOKUP(C57,Tratamiento!$A$4:$V$26,20,0)</f>
        <v>530.5</v>
      </c>
      <c r="F57">
        <f>VLOOKUP(C57,Tratamiento!$A$4:$V$26,21,0)</f>
        <v>530.5</v>
      </c>
      <c r="G57">
        <f>VLOOKUP(C57,Tratamiento!$A$4:$V$26,22,0)</f>
        <v>530.5</v>
      </c>
      <c r="H57">
        <f>IF(ISERROR(HLOOKUP(INTRO!$C$22,Precios!$E$3:$G$3,1,0)),MAX(Precios!E57:G57),HLOOKUP(INTRO!$C$22,Precios!$E$3:$G$79,ROW(A57)-ROW(A$3)+1,0))</f>
        <v>530.5</v>
      </c>
      <c r="I57" s="350">
        <f>MAX(EGR!F79,SUM(EGR!I79:J79),EGR!E79*IF(Calculos!J56&gt;0,Calculos!J56,1000)/1000/Calculos!$C$41)-SUM(EGR!G79:H79)</f>
        <v>0</v>
      </c>
      <c r="J57" s="375">
        <f>I57/IF(Calculos!J56&gt;0,Calculos!J56,1000)*1000*Calculos!$C$41</f>
        <v>0</v>
      </c>
      <c r="K57">
        <f t="shared" si="3"/>
        <v>0</v>
      </c>
      <c r="L57">
        <f t="shared" ref="L57:O57" si="68">IF(AND(MOD($J57,$K$3)&gt;M$3,MOD($J57,$K$3)&lt;=L$3),1,0)</f>
        <v>0</v>
      </c>
      <c r="M57">
        <f t="shared" si="68"/>
        <v>0</v>
      </c>
      <c r="N57">
        <f t="shared" si="68"/>
        <v>0</v>
      </c>
      <c r="O57">
        <f t="shared" si="68"/>
        <v>0</v>
      </c>
      <c r="P57">
        <f t="shared" si="5"/>
        <v>0</v>
      </c>
      <c r="Q57" s="345">
        <f t="shared" si="46"/>
        <v>0</v>
      </c>
      <c r="R57" s="345">
        <f t="shared" si="52"/>
        <v>0</v>
      </c>
      <c r="S57">
        <f t="shared" si="8"/>
        <v>0</v>
      </c>
      <c r="T57" s="345">
        <f t="shared" si="9"/>
        <v>0</v>
      </c>
      <c r="U57" s="345">
        <f t="shared" si="10"/>
        <v>0</v>
      </c>
      <c r="V57" s="345">
        <f t="shared" si="1"/>
        <v>0</v>
      </c>
      <c r="W57" s="345" t="str">
        <f t="shared" si="32"/>
        <v/>
      </c>
    </row>
    <row r="58" spans="1:23" ht="26.4" x14ac:dyDescent="0.25">
      <c r="A58" s="213" t="s">
        <v>1121</v>
      </c>
      <c r="B58" s="214" t="s">
        <v>1122</v>
      </c>
      <c r="C58" t="s">
        <v>1218</v>
      </c>
      <c r="D58" s="338" t="s">
        <v>1204</v>
      </c>
      <c r="E58">
        <f>VLOOKUP(C58,Tratamiento!$A$4:$V$26,20,0)</f>
        <v>362.5</v>
      </c>
      <c r="F58">
        <f>VLOOKUP(C58,Tratamiento!$A$4:$V$26,21,0)</f>
        <v>362.5</v>
      </c>
      <c r="G58">
        <f>VLOOKUP(C58,Tratamiento!$A$4:$V$26,22,0)</f>
        <v>362.5</v>
      </c>
      <c r="H58">
        <f>IF(ISERROR(HLOOKUP(INTRO!$C$22,Precios!$E$3:$G$3,1,0)),MAX(Precios!E58:G58),HLOOKUP(INTRO!$C$22,Precios!$E$3:$G$79,ROW(A58)-ROW(A$3)+1,0))</f>
        <v>362.5</v>
      </c>
      <c r="I58" s="350">
        <f>MAX(EGR!F80,SUM(EGR!I80:J80),EGR!E80*IF(Calculos!J57&gt;0,Calculos!J57,1000)/1000/Calculos!$C$41)-SUM(EGR!G80:H80)</f>
        <v>0</v>
      </c>
      <c r="J58" s="375">
        <f>I58/IF(Calculos!J57&gt;0,Calculos!J57,1000)*1000*Calculos!$C$41</f>
        <v>0</v>
      </c>
      <c r="K58">
        <f t="shared" si="3"/>
        <v>0</v>
      </c>
      <c r="L58">
        <f t="shared" ref="L58:O58" si="69">IF(AND(MOD($J58,$K$3)&gt;M$3,MOD($J58,$K$3)&lt;=L$3),1,0)</f>
        <v>0</v>
      </c>
      <c r="M58">
        <f t="shared" si="69"/>
        <v>0</v>
      </c>
      <c r="N58">
        <f t="shared" si="69"/>
        <v>0</v>
      </c>
      <c r="O58">
        <f t="shared" si="69"/>
        <v>0</v>
      </c>
      <c r="P58">
        <f t="shared" si="5"/>
        <v>0</v>
      </c>
      <c r="Q58" s="345">
        <f t="shared" si="46"/>
        <v>0</v>
      </c>
      <c r="R58" s="345">
        <f t="shared" si="52"/>
        <v>0</v>
      </c>
      <c r="S58">
        <f t="shared" si="8"/>
        <v>0</v>
      </c>
      <c r="T58" s="345">
        <f t="shared" si="9"/>
        <v>0</v>
      </c>
      <c r="U58" s="345">
        <f t="shared" si="10"/>
        <v>0</v>
      </c>
      <c r="V58" s="345">
        <f t="shared" si="1"/>
        <v>0</v>
      </c>
      <c r="W58" s="345" t="str">
        <f t="shared" si="32"/>
        <v/>
      </c>
    </row>
    <row r="59" spans="1:23" ht="26.4" x14ac:dyDescent="0.25">
      <c r="A59" s="213" t="s">
        <v>1123</v>
      </c>
      <c r="B59" s="214" t="s">
        <v>1124</v>
      </c>
      <c r="C59" t="s">
        <v>1221</v>
      </c>
      <c r="D59" s="338" t="s">
        <v>1204</v>
      </c>
      <c r="E59">
        <f>VLOOKUP(C59,Tratamiento!$A$4:$V$26,20,0)</f>
        <v>530.5</v>
      </c>
      <c r="F59">
        <f>VLOOKUP(C59,Tratamiento!$A$4:$V$26,21,0)</f>
        <v>530.5</v>
      </c>
      <c r="G59">
        <f>VLOOKUP(C59,Tratamiento!$A$4:$V$26,22,0)</f>
        <v>530.5</v>
      </c>
      <c r="H59">
        <f>IF(ISERROR(HLOOKUP(INTRO!$C$22,Precios!$E$3:$G$3,1,0)),MAX(Precios!E59:G59),HLOOKUP(INTRO!$C$22,Precios!$E$3:$G$79,ROW(A59)-ROW(A$3)+1,0))</f>
        <v>530.5</v>
      </c>
      <c r="I59" s="350">
        <f>MAX(EGR!F81,SUM(EGR!I81:J81),EGR!E81*IF(Calculos!J58&gt;0,Calculos!J58,1000)/1000/Calculos!$C$41)-SUM(EGR!G81:H81)</f>
        <v>0</v>
      </c>
      <c r="J59" s="375">
        <f>I59/IF(Calculos!J58&gt;0,Calculos!J58,1000)*1000*Calculos!$C$41</f>
        <v>0</v>
      </c>
      <c r="K59">
        <f t="shared" si="3"/>
        <v>0</v>
      </c>
      <c r="L59">
        <f t="shared" ref="L59:O59" si="70">IF(AND(MOD($J59,$K$3)&gt;M$3,MOD($J59,$K$3)&lt;=L$3),1,0)</f>
        <v>0</v>
      </c>
      <c r="M59">
        <f t="shared" si="70"/>
        <v>0</v>
      </c>
      <c r="N59">
        <f t="shared" si="70"/>
        <v>0</v>
      </c>
      <c r="O59">
        <f t="shared" si="70"/>
        <v>0</v>
      </c>
      <c r="P59">
        <f t="shared" si="5"/>
        <v>0</v>
      </c>
      <c r="Q59" s="345">
        <f t="shared" si="46"/>
        <v>0</v>
      </c>
      <c r="R59" s="345">
        <f t="shared" si="52"/>
        <v>0</v>
      </c>
      <c r="S59">
        <f t="shared" si="8"/>
        <v>0</v>
      </c>
      <c r="T59" s="345">
        <f t="shared" si="9"/>
        <v>0</v>
      </c>
      <c r="U59" s="345">
        <f t="shared" si="10"/>
        <v>0</v>
      </c>
      <c r="V59" s="345">
        <f t="shared" si="1"/>
        <v>0</v>
      </c>
      <c r="W59" s="345" t="str">
        <f t="shared" si="32"/>
        <v/>
      </c>
    </row>
    <row r="60" spans="1:23" ht="26.4" x14ac:dyDescent="0.25">
      <c r="A60" s="213" t="s">
        <v>1125</v>
      </c>
      <c r="B60" s="214" t="s">
        <v>75</v>
      </c>
      <c r="C60" t="s">
        <v>1221</v>
      </c>
      <c r="D60" s="338" t="s">
        <v>1204</v>
      </c>
      <c r="E60">
        <f>VLOOKUP(C60,Tratamiento!$A$4:$V$26,20,0)</f>
        <v>530.5</v>
      </c>
      <c r="F60">
        <f>VLOOKUP(C60,Tratamiento!$A$4:$V$26,21,0)</f>
        <v>530.5</v>
      </c>
      <c r="G60">
        <f>VLOOKUP(C60,Tratamiento!$A$4:$V$26,22,0)</f>
        <v>530.5</v>
      </c>
      <c r="H60">
        <f>IF(ISERROR(HLOOKUP(INTRO!$C$22,Precios!$E$3:$G$3,1,0)),MAX(Precios!E60:G60),HLOOKUP(INTRO!$C$22,Precios!$E$3:$G$79,ROW(A60)-ROW(A$3)+1,0))</f>
        <v>530.5</v>
      </c>
      <c r="I60" s="350">
        <f>MAX(EGR!F82,SUM(EGR!I82:J82),EGR!E82*IF(Calculos!J59&gt;0,Calculos!J59,1000)/1000/Calculos!$C$41)-SUM(EGR!G82:H82)</f>
        <v>0</v>
      </c>
      <c r="J60" s="375">
        <f>I60/IF(Calculos!J59&gt;0,Calculos!J59,1000)*1000*Calculos!$C$41</f>
        <v>0</v>
      </c>
      <c r="K60">
        <f t="shared" si="3"/>
        <v>0</v>
      </c>
      <c r="L60">
        <f t="shared" ref="L60:O60" si="71">IF(AND(MOD($J60,$K$3)&gt;M$3,MOD($J60,$K$3)&lt;=L$3),1,0)</f>
        <v>0</v>
      </c>
      <c r="M60">
        <f t="shared" si="71"/>
        <v>0</v>
      </c>
      <c r="N60">
        <f t="shared" si="71"/>
        <v>0</v>
      </c>
      <c r="O60">
        <f t="shared" si="71"/>
        <v>0</v>
      </c>
      <c r="P60">
        <f t="shared" si="5"/>
        <v>0</v>
      </c>
      <c r="Q60" s="345">
        <f t="shared" si="46"/>
        <v>0</v>
      </c>
      <c r="R60" s="345">
        <f t="shared" si="52"/>
        <v>0</v>
      </c>
      <c r="S60">
        <f t="shared" si="8"/>
        <v>0</v>
      </c>
      <c r="T60" s="345">
        <f t="shared" si="9"/>
        <v>0</v>
      </c>
      <c r="U60" s="345">
        <f t="shared" si="10"/>
        <v>0</v>
      </c>
      <c r="V60" s="345">
        <f t="shared" si="1"/>
        <v>0</v>
      </c>
      <c r="W60" s="345" t="str">
        <f t="shared" si="32"/>
        <v/>
      </c>
    </row>
    <row r="61" spans="1:23" ht="26.4" x14ac:dyDescent="0.25">
      <c r="A61" s="213" t="s">
        <v>1126</v>
      </c>
      <c r="B61" s="214" t="s">
        <v>1127</v>
      </c>
      <c r="C61" t="s">
        <v>1221</v>
      </c>
      <c r="D61" s="338" t="s">
        <v>1204</v>
      </c>
      <c r="E61">
        <f>VLOOKUP(C61,Tratamiento!$A$4:$V$26,20,0)</f>
        <v>530.5</v>
      </c>
      <c r="F61">
        <f>VLOOKUP(C61,Tratamiento!$A$4:$V$26,21,0)</f>
        <v>530.5</v>
      </c>
      <c r="G61">
        <f>VLOOKUP(C61,Tratamiento!$A$4:$V$26,22,0)</f>
        <v>530.5</v>
      </c>
      <c r="H61">
        <f>IF(ISERROR(HLOOKUP(INTRO!$C$22,Precios!$E$3:$G$3,1,0)),MAX(Precios!E61:G61),HLOOKUP(INTRO!$C$22,Precios!$E$3:$G$79,ROW(A61)-ROW(A$3)+1,0))</f>
        <v>530.5</v>
      </c>
      <c r="I61" s="350">
        <f>MAX(EGR!F83,SUM(EGR!I83:J83),EGR!E83*IF(Calculos!J60&gt;0,Calculos!J60,1000)/1000/Calculos!$C$41)-SUM(EGR!G83:H83)</f>
        <v>0</v>
      </c>
      <c r="J61" s="375">
        <f>I61/IF(Calculos!J60&gt;0,Calculos!J60,1000)*1000*Calculos!$C$41</f>
        <v>0</v>
      </c>
      <c r="K61">
        <f t="shared" si="3"/>
        <v>0</v>
      </c>
      <c r="L61">
        <f t="shared" ref="L61:O61" si="72">IF(AND(MOD($J61,$K$3)&gt;M$3,MOD($J61,$K$3)&lt;=L$3),1,0)</f>
        <v>0</v>
      </c>
      <c r="M61">
        <f t="shared" si="72"/>
        <v>0</v>
      </c>
      <c r="N61">
        <f t="shared" si="72"/>
        <v>0</v>
      </c>
      <c r="O61">
        <f t="shared" si="72"/>
        <v>0</v>
      </c>
      <c r="P61">
        <f t="shared" si="5"/>
        <v>0</v>
      </c>
      <c r="Q61" s="345">
        <f t="shared" si="46"/>
        <v>0</v>
      </c>
      <c r="R61" s="345">
        <f t="shared" si="52"/>
        <v>0</v>
      </c>
      <c r="S61">
        <f t="shared" si="8"/>
        <v>0</v>
      </c>
      <c r="T61" s="345">
        <f t="shared" si="9"/>
        <v>0</v>
      </c>
      <c r="U61" s="345">
        <f t="shared" si="10"/>
        <v>0</v>
      </c>
      <c r="V61" s="345">
        <f t="shared" si="1"/>
        <v>0</v>
      </c>
      <c r="W61" s="345" t="str">
        <f t="shared" si="32"/>
        <v/>
      </c>
    </row>
    <row r="62" spans="1:23" ht="26.4" x14ac:dyDescent="0.25">
      <c r="A62" s="213" t="s">
        <v>1128</v>
      </c>
      <c r="B62" s="214" t="s">
        <v>1129</v>
      </c>
      <c r="C62" t="s">
        <v>1221</v>
      </c>
      <c r="D62" s="338" t="s">
        <v>1204</v>
      </c>
      <c r="E62">
        <f>VLOOKUP(C62,Tratamiento!$A$4:$V$26,20,0)</f>
        <v>530.5</v>
      </c>
      <c r="F62">
        <f>VLOOKUP(C62,Tratamiento!$A$4:$V$26,21,0)</f>
        <v>530.5</v>
      </c>
      <c r="G62">
        <f>VLOOKUP(C62,Tratamiento!$A$4:$V$26,22,0)</f>
        <v>530.5</v>
      </c>
      <c r="H62">
        <f>IF(ISERROR(HLOOKUP(INTRO!$C$22,Precios!$E$3:$G$3,1,0)),MAX(Precios!E62:G62),HLOOKUP(INTRO!$C$22,Precios!$E$3:$G$79,ROW(A62)-ROW(A$3)+1,0))</f>
        <v>530.5</v>
      </c>
      <c r="I62" s="350">
        <f>MAX(EGR!F84,SUM(EGR!I84:J84),EGR!E84*IF(Calculos!J61&gt;0,Calculos!J61,1000)/1000/Calculos!$C$41)-SUM(EGR!G84:H84)</f>
        <v>0</v>
      </c>
      <c r="J62" s="375">
        <f>I62/IF(Calculos!J61&gt;0,Calculos!J61,1000)*1000*Calculos!$C$41</f>
        <v>0</v>
      </c>
      <c r="K62">
        <f t="shared" si="3"/>
        <v>0</v>
      </c>
      <c r="L62">
        <f t="shared" ref="L62:O62" si="73">IF(AND(MOD($J62,$K$3)&gt;M$3,MOD($J62,$K$3)&lt;=L$3),1,0)</f>
        <v>0</v>
      </c>
      <c r="M62">
        <f t="shared" si="73"/>
        <v>0</v>
      </c>
      <c r="N62">
        <f t="shared" si="73"/>
        <v>0</v>
      </c>
      <c r="O62">
        <f t="shared" si="73"/>
        <v>0</v>
      </c>
      <c r="P62">
        <f t="shared" si="5"/>
        <v>0</v>
      </c>
      <c r="Q62" s="345">
        <f t="shared" si="46"/>
        <v>0</v>
      </c>
      <c r="R62" s="345">
        <f t="shared" si="52"/>
        <v>0</v>
      </c>
      <c r="S62">
        <f t="shared" si="8"/>
        <v>0</v>
      </c>
      <c r="T62" s="345">
        <f t="shared" si="9"/>
        <v>0</v>
      </c>
      <c r="U62" s="345">
        <f t="shared" si="10"/>
        <v>0</v>
      </c>
      <c r="V62" s="345">
        <f t="shared" si="1"/>
        <v>0</v>
      </c>
      <c r="W62" s="345" t="str">
        <f t="shared" si="32"/>
        <v/>
      </c>
    </row>
    <row r="63" spans="1:23" ht="26.4" x14ac:dyDescent="0.25">
      <c r="A63" s="213" t="s">
        <v>1130</v>
      </c>
      <c r="B63" s="214" t="s">
        <v>1131</v>
      </c>
      <c r="C63" t="s">
        <v>1221</v>
      </c>
      <c r="D63" s="338" t="s">
        <v>1204</v>
      </c>
      <c r="E63">
        <f>VLOOKUP(C63,Tratamiento!$A$4:$V$26,20,0)</f>
        <v>530.5</v>
      </c>
      <c r="F63">
        <f>VLOOKUP(C63,Tratamiento!$A$4:$V$26,21,0)</f>
        <v>530.5</v>
      </c>
      <c r="G63">
        <f>VLOOKUP(C63,Tratamiento!$A$4:$V$26,22,0)</f>
        <v>530.5</v>
      </c>
      <c r="H63">
        <f>IF(ISERROR(HLOOKUP(INTRO!$C$22,Precios!$E$3:$G$3,1,0)),MAX(Precios!E63:G63),HLOOKUP(INTRO!$C$22,Precios!$E$3:$G$79,ROW(A63)-ROW(A$3)+1,0))</f>
        <v>530.5</v>
      </c>
      <c r="I63" s="350">
        <f>MAX(EGR!F85,SUM(EGR!I85:J85),EGR!E85*IF(Calculos!J62&gt;0,Calculos!J62,1000)/1000/Calculos!$C$41)-SUM(EGR!G85:H85)</f>
        <v>0</v>
      </c>
      <c r="J63" s="375">
        <f>I63/IF(Calculos!J62&gt;0,Calculos!J62,1000)*1000*Calculos!$C$41</f>
        <v>0</v>
      </c>
      <c r="K63">
        <f t="shared" si="3"/>
        <v>0</v>
      </c>
      <c r="L63">
        <f t="shared" ref="L63:O63" si="74">IF(AND(MOD($J63,$K$3)&gt;M$3,MOD($J63,$K$3)&lt;=L$3),1,0)</f>
        <v>0</v>
      </c>
      <c r="M63">
        <f t="shared" si="74"/>
        <v>0</v>
      </c>
      <c r="N63">
        <f t="shared" si="74"/>
        <v>0</v>
      </c>
      <c r="O63">
        <f t="shared" si="74"/>
        <v>0</v>
      </c>
      <c r="P63">
        <f t="shared" si="5"/>
        <v>0</v>
      </c>
      <c r="Q63" s="345">
        <f t="shared" si="46"/>
        <v>0</v>
      </c>
      <c r="R63" s="345">
        <f t="shared" si="52"/>
        <v>0</v>
      </c>
      <c r="S63">
        <f t="shared" si="8"/>
        <v>0</v>
      </c>
      <c r="T63" s="345">
        <f t="shared" si="9"/>
        <v>0</v>
      </c>
      <c r="U63" s="345">
        <f t="shared" si="10"/>
        <v>0</v>
      </c>
      <c r="V63" s="345">
        <f t="shared" si="1"/>
        <v>0</v>
      </c>
      <c r="W63" s="345" t="str">
        <f t="shared" si="32"/>
        <v/>
      </c>
    </row>
    <row r="64" spans="1:23" ht="26.4" x14ac:dyDescent="0.25">
      <c r="A64" s="213" t="s">
        <v>1132</v>
      </c>
      <c r="B64" s="214" t="s">
        <v>1133</v>
      </c>
      <c r="C64" t="s">
        <v>1221</v>
      </c>
      <c r="D64" s="338" t="s">
        <v>1204</v>
      </c>
      <c r="E64">
        <f>VLOOKUP(C64,Tratamiento!$A$4:$V$26,20,0)</f>
        <v>530.5</v>
      </c>
      <c r="F64">
        <f>VLOOKUP(C64,Tratamiento!$A$4:$V$26,21,0)</f>
        <v>530.5</v>
      </c>
      <c r="G64">
        <f>VLOOKUP(C64,Tratamiento!$A$4:$V$26,22,0)</f>
        <v>530.5</v>
      </c>
      <c r="H64">
        <f>IF(ISERROR(HLOOKUP(INTRO!$C$22,Precios!$E$3:$G$3,1,0)),MAX(Precios!E64:G64),HLOOKUP(INTRO!$C$22,Precios!$E$3:$G$79,ROW(A64)-ROW(A$3)+1,0))</f>
        <v>530.5</v>
      </c>
      <c r="I64" s="350">
        <f>MAX(EGR!F86,SUM(EGR!I86:J86),EGR!E86*IF(Calculos!J63&gt;0,Calculos!J63,1000)/1000/Calculos!$C$41)-SUM(EGR!G86:H86)</f>
        <v>0</v>
      </c>
      <c r="J64" s="375">
        <f>I64/IF(Calculos!J63&gt;0,Calculos!J63,1000)*1000*Calculos!$C$41</f>
        <v>0</v>
      </c>
      <c r="K64">
        <f t="shared" si="3"/>
        <v>0</v>
      </c>
      <c r="L64">
        <f t="shared" ref="L64:O64" si="75">IF(AND(MOD($J64,$K$3)&gt;M$3,MOD($J64,$K$3)&lt;=L$3),1,0)</f>
        <v>0</v>
      </c>
      <c r="M64">
        <f t="shared" si="75"/>
        <v>0</v>
      </c>
      <c r="N64">
        <f t="shared" si="75"/>
        <v>0</v>
      </c>
      <c r="O64">
        <f t="shared" si="75"/>
        <v>0</v>
      </c>
      <c r="P64">
        <f t="shared" si="5"/>
        <v>0</v>
      </c>
      <c r="Q64" s="345">
        <f t="shared" si="46"/>
        <v>0</v>
      </c>
      <c r="R64" s="345">
        <f t="shared" si="52"/>
        <v>0</v>
      </c>
      <c r="S64">
        <f t="shared" si="8"/>
        <v>0</v>
      </c>
      <c r="T64" s="345">
        <f t="shared" si="9"/>
        <v>0</v>
      </c>
      <c r="U64" s="345">
        <f t="shared" si="10"/>
        <v>0</v>
      </c>
      <c r="V64" s="345">
        <f t="shared" si="1"/>
        <v>0</v>
      </c>
      <c r="W64" s="345" t="str">
        <f t="shared" si="32"/>
        <v/>
      </c>
    </row>
    <row r="65" spans="1:23" ht="26.4" x14ac:dyDescent="0.25">
      <c r="A65" s="213" t="s">
        <v>1134</v>
      </c>
      <c r="B65" s="214" t="s">
        <v>1135</v>
      </c>
      <c r="C65" t="s">
        <v>1221</v>
      </c>
      <c r="D65" s="338" t="s">
        <v>1204</v>
      </c>
      <c r="E65">
        <f>VLOOKUP(C65,Tratamiento!$A$4:$V$26,20,0)</f>
        <v>530.5</v>
      </c>
      <c r="F65">
        <f>VLOOKUP(C65,Tratamiento!$A$4:$V$26,21,0)</f>
        <v>530.5</v>
      </c>
      <c r="G65">
        <f>VLOOKUP(C65,Tratamiento!$A$4:$V$26,22,0)</f>
        <v>530.5</v>
      </c>
      <c r="H65">
        <f>IF(ISERROR(HLOOKUP(INTRO!$C$22,Precios!$E$3:$G$3,1,0)),MAX(Precios!E65:G65),HLOOKUP(INTRO!$C$22,Precios!$E$3:$G$79,ROW(A65)-ROW(A$3)+1,0))</f>
        <v>530.5</v>
      </c>
      <c r="I65" s="350">
        <f>MAX(EGR!F87,SUM(EGR!I87:J87),EGR!E87*IF(Calculos!J64&gt;0,Calculos!J64,1000)/1000/Calculos!$C$41)-SUM(EGR!G87:H87)</f>
        <v>0</v>
      </c>
      <c r="J65" s="375">
        <f>I65/IF(Calculos!J64&gt;0,Calculos!J64,1000)*1000*Calculos!$C$41</f>
        <v>0</v>
      </c>
      <c r="K65">
        <f t="shared" si="3"/>
        <v>0</v>
      </c>
      <c r="L65">
        <f t="shared" ref="L65:O65" si="76">IF(AND(MOD($J65,$K$3)&gt;M$3,MOD($J65,$K$3)&lt;=L$3),1,0)</f>
        <v>0</v>
      </c>
      <c r="M65">
        <f t="shared" si="76"/>
        <v>0</v>
      </c>
      <c r="N65">
        <f t="shared" si="76"/>
        <v>0</v>
      </c>
      <c r="O65">
        <f t="shared" si="76"/>
        <v>0</v>
      </c>
      <c r="P65">
        <f t="shared" si="5"/>
        <v>0</v>
      </c>
      <c r="Q65" s="345">
        <f t="shared" si="46"/>
        <v>0</v>
      </c>
      <c r="R65" s="345">
        <f t="shared" si="52"/>
        <v>0</v>
      </c>
      <c r="S65">
        <f t="shared" si="8"/>
        <v>0</v>
      </c>
      <c r="T65" s="345">
        <f t="shared" si="9"/>
        <v>0</v>
      </c>
      <c r="U65" s="345">
        <f t="shared" si="10"/>
        <v>0</v>
      </c>
      <c r="V65" s="345">
        <f t="shared" si="1"/>
        <v>0</v>
      </c>
      <c r="W65" s="345" t="str">
        <f t="shared" si="32"/>
        <v/>
      </c>
    </row>
    <row r="66" spans="1:23" ht="26.4" x14ac:dyDescent="0.25">
      <c r="A66" s="213" t="s">
        <v>1136</v>
      </c>
      <c r="B66" s="214" t="s">
        <v>167</v>
      </c>
      <c r="C66" t="s">
        <v>1221</v>
      </c>
      <c r="D66" s="338" t="s">
        <v>1204</v>
      </c>
      <c r="E66">
        <f>VLOOKUP(C66,Tratamiento!$A$4:$V$26,20,0)</f>
        <v>530.5</v>
      </c>
      <c r="F66">
        <f>VLOOKUP(C66,Tratamiento!$A$4:$V$26,21,0)</f>
        <v>530.5</v>
      </c>
      <c r="G66">
        <f>VLOOKUP(C66,Tratamiento!$A$4:$V$26,22,0)</f>
        <v>530.5</v>
      </c>
      <c r="H66">
        <f>IF(ISERROR(HLOOKUP(INTRO!$C$22,Precios!$E$3:$G$3,1,0)),MAX(Precios!E66:G66),HLOOKUP(INTRO!$C$22,Precios!$E$3:$G$79,ROW(A66)-ROW(A$3)+1,0))</f>
        <v>530.5</v>
      </c>
      <c r="I66" s="350">
        <f>MAX(EGR!F88,SUM(EGR!I88:J88),EGR!E88*IF(Calculos!J65&gt;0,Calculos!J65,1000)/1000/Calculos!$C$41)-SUM(EGR!G88:H88)</f>
        <v>0</v>
      </c>
      <c r="J66" s="375">
        <f>I66/IF(Calculos!J65&gt;0,Calculos!J65,1000)*1000*Calculos!$C$41</f>
        <v>0</v>
      </c>
      <c r="K66">
        <f t="shared" si="3"/>
        <v>0</v>
      </c>
      <c r="L66">
        <f t="shared" ref="L66:O66" si="77">IF(AND(MOD($J66,$K$3)&gt;M$3,MOD($J66,$K$3)&lt;=L$3),1,0)</f>
        <v>0</v>
      </c>
      <c r="M66">
        <f t="shared" si="77"/>
        <v>0</v>
      </c>
      <c r="N66">
        <f t="shared" si="77"/>
        <v>0</v>
      </c>
      <c r="O66">
        <f t="shared" si="77"/>
        <v>0</v>
      </c>
      <c r="P66">
        <f t="shared" si="5"/>
        <v>0</v>
      </c>
      <c r="Q66" s="345">
        <f t="shared" si="46"/>
        <v>0</v>
      </c>
      <c r="R66" s="345">
        <f t="shared" si="52"/>
        <v>0</v>
      </c>
      <c r="S66">
        <f t="shared" si="8"/>
        <v>0</v>
      </c>
      <c r="T66" s="345">
        <f t="shared" si="9"/>
        <v>0</v>
      </c>
      <c r="U66" s="345">
        <f t="shared" si="10"/>
        <v>0</v>
      </c>
      <c r="V66" s="345">
        <f t="shared" si="1"/>
        <v>0</v>
      </c>
      <c r="W66" s="345" t="str">
        <f t="shared" si="32"/>
        <v/>
      </c>
    </row>
    <row r="67" spans="1:23" ht="26.4" x14ac:dyDescent="0.25">
      <c r="A67" s="213" t="s">
        <v>1137</v>
      </c>
      <c r="B67" s="214" t="s">
        <v>168</v>
      </c>
      <c r="C67" t="s">
        <v>1221</v>
      </c>
      <c r="D67" s="338" t="s">
        <v>1204</v>
      </c>
      <c r="E67">
        <f>VLOOKUP(C67,Tratamiento!$A$4:$V$26,20,0)</f>
        <v>530.5</v>
      </c>
      <c r="F67">
        <f>VLOOKUP(C67,Tratamiento!$A$4:$V$26,21,0)</f>
        <v>530.5</v>
      </c>
      <c r="G67">
        <f>VLOOKUP(C67,Tratamiento!$A$4:$V$26,22,0)</f>
        <v>530.5</v>
      </c>
      <c r="H67">
        <f>IF(ISERROR(HLOOKUP(INTRO!$C$22,Precios!$E$3:$G$3,1,0)),MAX(Precios!E67:G67),HLOOKUP(INTRO!$C$22,Precios!$E$3:$G$79,ROW(A67)-ROW(A$3)+1,0))</f>
        <v>530.5</v>
      </c>
      <c r="I67" s="350">
        <f>MAX(EGR!F89,SUM(EGR!I89:J89),EGR!E89*IF(Calculos!J66&gt;0,Calculos!J66,1000)/1000/Calculos!$C$41)-SUM(EGR!G89:H89)</f>
        <v>0</v>
      </c>
      <c r="J67" s="375">
        <f>I67/IF(Calculos!J66&gt;0,Calculos!J66,1000)*1000*Calculos!$C$41</f>
        <v>0</v>
      </c>
      <c r="K67">
        <f t="shared" si="3"/>
        <v>0</v>
      </c>
      <c r="L67">
        <f t="shared" ref="L67:O67" si="78">IF(AND(MOD($J67,$K$3)&gt;M$3,MOD($J67,$K$3)&lt;=L$3),1,0)</f>
        <v>0</v>
      </c>
      <c r="M67">
        <f t="shared" si="78"/>
        <v>0</v>
      </c>
      <c r="N67">
        <f t="shared" si="78"/>
        <v>0</v>
      </c>
      <c r="O67">
        <f t="shared" si="78"/>
        <v>0</v>
      </c>
      <c r="P67">
        <f t="shared" si="5"/>
        <v>0</v>
      </c>
      <c r="Q67" s="345">
        <f t="shared" si="46"/>
        <v>0</v>
      </c>
      <c r="R67" s="345">
        <f t="shared" si="52"/>
        <v>0</v>
      </c>
      <c r="S67">
        <f t="shared" si="8"/>
        <v>0</v>
      </c>
      <c r="T67" s="345">
        <f t="shared" si="9"/>
        <v>0</v>
      </c>
      <c r="U67" s="345">
        <f t="shared" si="10"/>
        <v>0</v>
      </c>
      <c r="V67" s="345">
        <f t="shared" si="1"/>
        <v>0</v>
      </c>
      <c r="W67" s="345" t="str">
        <f t="shared" si="32"/>
        <v/>
      </c>
    </row>
    <row r="68" spans="1:23" ht="26.4" x14ac:dyDescent="0.25">
      <c r="A68" s="213" t="s">
        <v>1138</v>
      </c>
      <c r="B68" s="214" t="s">
        <v>161</v>
      </c>
      <c r="C68" t="s">
        <v>1222</v>
      </c>
      <c r="D68" s="338" t="s">
        <v>1204</v>
      </c>
      <c r="E68">
        <f>VLOOKUP(C68,Tratamiento!$A$4:$V$26,20,0)</f>
        <v>65</v>
      </c>
      <c r="F68">
        <f>VLOOKUP(C68,Tratamiento!$A$4:$V$26,21,0)</f>
        <v>65</v>
      </c>
      <c r="G68">
        <f>VLOOKUP(C68,Tratamiento!$A$4:$V$26,22,0)</f>
        <v>65</v>
      </c>
      <c r="H68">
        <f>IF(ISERROR(HLOOKUP(INTRO!$C$22,Precios!$E$3:$G$3,1,0)),MAX(Precios!E68:G68),HLOOKUP(INTRO!$C$22,Precios!$E$3:$G$79,ROW(A68)-ROW(A$3)+1,0))</f>
        <v>65</v>
      </c>
      <c r="I68" s="350">
        <f>MAX(EGR!F90,SUM(EGR!I90:J90),EGR!E90*IF(Calculos!J67&gt;0,Calculos!J67,1000)/1000/Calculos!$C$41)-SUM(EGR!G90:H90)</f>
        <v>0</v>
      </c>
      <c r="J68" s="375">
        <f>I68/IF(Calculos!J67&gt;0,Calculos!J67,1000)*1000*Calculos!$C$41</f>
        <v>0</v>
      </c>
      <c r="K68">
        <f t="shared" si="3"/>
        <v>0</v>
      </c>
      <c r="L68">
        <f t="shared" ref="L68:O68" si="79">IF(AND(MOD($J68,$K$3)&gt;M$3,MOD($J68,$K$3)&lt;=L$3),1,0)</f>
        <v>0</v>
      </c>
      <c r="M68">
        <f t="shared" si="79"/>
        <v>0</v>
      </c>
      <c r="N68">
        <f t="shared" si="79"/>
        <v>0</v>
      </c>
      <c r="O68">
        <f t="shared" si="79"/>
        <v>0</v>
      </c>
      <c r="P68">
        <f t="shared" si="5"/>
        <v>0</v>
      </c>
      <c r="Q68" s="345">
        <f t="shared" si="46"/>
        <v>0</v>
      </c>
      <c r="R68" s="345">
        <f t="shared" si="52"/>
        <v>0</v>
      </c>
      <c r="S68">
        <f t="shared" si="8"/>
        <v>0</v>
      </c>
      <c r="T68" s="345">
        <f t="shared" si="9"/>
        <v>0</v>
      </c>
      <c r="U68" s="345">
        <f t="shared" si="10"/>
        <v>0</v>
      </c>
      <c r="V68" s="345">
        <f t="shared" ref="V68:V79" si="80">IF(D68="RP",U68,IF($V$2=$R$1,T68,Q68))</f>
        <v>0</v>
      </c>
      <c r="W68" s="345" t="str">
        <f t="shared" si="32"/>
        <v/>
      </c>
    </row>
    <row r="69" spans="1:23" ht="26.4" x14ac:dyDescent="0.25">
      <c r="A69" s="213" t="s">
        <v>1139</v>
      </c>
      <c r="B69" s="214" t="s">
        <v>1140</v>
      </c>
      <c r="C69" t="s">
        <v>1221</v>
      </c>
      <c r="D69" s="338" t="s">
        <v>1204</v>
      </c>
      <c r="E69">
        <f>VLOOKUP(C69,Tratamiento!$A$4:$V$26,20,0)</f>
        <v>530.5</v>
      </c>
      <c r="F69">
        <f>VLOOKUP(C69,Tratamiento!$A$4:$V$26,21,0)</f>
        <v>530.5</v>
      </c>
      <c r="G69">
        <f>VLOOKUP(C69,Tratamiento!$A$4:$V$26,22,0)</f>
        <v>530.5</v>
      </c>
      <c r="H69">
        <f>IF(ISERROR(HLOOKUP(INTRO!$C$22,Precios!$E$3:$G$3,1,0)),MAX(Precios!E69:G69),HLOOKUP(INTRO!$C$22,Precios!$E$3:$G$79,ROW(A69)-ROW(A$3)+1,0))</f>
        <v>530.5</v>
      </c>
      <c r="I69" s="350">
        <f>MAX(EGR!F91,SUM(EGR!I91:J91),EGR!E91*IF(Calculos!J68&gt;0,Calculos!J68,1000)/1000/Calculos!$C$41)-SUM(EGR!G91:H91)</f>
        <v>0</v>
      </c>
      <c r="J69" s="375">
        <f>I69/IF(Calculos!J68&gt;0,Calculos!J68,1000)*1000*Calculos!$C$41</f>
        <v>0</v>
      </c>
      <c r="K69">
        <f t="shared" ref="K69:K79" si="81">QUOTIENT(J69,$K$3)+IF(MOD(J69,$K$3)&gt;L$3,1,0)</f>
        <v>0</v>
      </c>
      <c r="L69">
        <f t="shared" ref="L69:O69" si="82">IF(AND(MOD($J69,$K$3)&gt;M$3,MOD($J69,$K$3)&lt;=L$3),1,0)</f>
        <v>0</v>
      </c>
      <c r="M69">
        <f t="shared" si="82"/>
        <v>0</v>
      </c>
      <c r="N69">
        <f t="shared" si="82"/>
        <v>0</v>
      </c>
      <c r="O69">
        <f t="shared" si="82"/>
        <v>0</v>
      </c>
      <c r="P69">
        <f t="shared" ref="P69:P79" si="83">IF(AND(MOD($J69,$K$3)&gt;0,MOD($J69,$K$3)&lt;=P$3),1,0)</f>
        <v>0</v>
      </c>
      <c r="Q69" s="345">
        <f t="shared" si="46"/>
        <v>0</v>
      </c>
      <c r="R69" s="345">
        <f t="shared" si="52"/>
        <v>0</v>
      </c>
      <c r="S69">
        <f t="shared" ref="S69:S79" si="84">IF(MOD($J69,$R$3)&gt;0,1,0)</f>
        <v>0</v>
      </c>
      <c r="T69" s="345">
        <f t="shared" ref="T69:T79" si="85">SUMPRODUCT($R$2:$S$2,R69:S69)</f>
        <v>0</v>
      </c>
      <c r="U69" s="345">
        <f t="shared" ref="U69:U79" si="86">IF(D69="RP",IF(MOD(I69,$U$3)=0,QUOTIENT(I69,$U$3)*$U$2,(QUOTIENT(I69,$U$3)+1)*$U$2),0)</f>
        <v>0</v>
      </c>
      <c r="V69" s="345">
        <f t="shared" si="80"/>
        <v>0</v>
      </c>
      <c r="W69" s="345" t="str">
        <f t="shared" si="32"/>
        <v/>
      </c>
    </row>
    <row r="70" spans="1:23" ht="26.4" x14ac:dyDescent="0.25">
      <c r="A70" s="213" t="s">
        <v>1070</v>
      </c>
      <c r="B70" s="214" t="s">
        <v>169</v>
      </c>
      <c r="C70" t="s">
        <v>1216</v>
      </c>
      <c r="D70" s="338" t="s">
        <v>1204</v>
      </c>
      <c r="E70">
        <f>VLOOKUP(C70,Tratamiento!$A$4:$V$26,20,0)</f>
        <v>92</v>
      </c>
      <c r="F70">
        <f>VLOOKUP(C70,Tratamiento!$A$4:$V$26,21,0)</f>
        <v>92</v>
      </c>
      <c r="G70">
        <f>VLOOKUP(C70,Tratamiento!$A$4:$V$26,22,0)</f>
        <v>92</v>
      </c>
      <c r="H70">
        <f>IF(ISERROR(HLOOKUP(INTRO!$C$22,Precios!$E$3:$G$3,1,0)),MAX(Precios!E70:G70),HLOOKUP(INTRO!$C$22,Precios!$E$3:$G$79,ROW(A70)-ROW(A$3)+1,0))</f>
        <v>92</v>
      </c>
      <c r="I70" s="350">
        <f>MAX(EGR!F92,SUM(EGR!I92:J92),EGR!E92*IF(Calculos!J69&gt;0,Calculos!J69,1000)/1000/Calculos!$C$41)-SUM(EGR!G92:H92)</f>
        <v>0</v>
      </c>
      <c r="J70" s="375">
        <f>I70/IF(Calculos!J69&gt;0,Calculos!J69,1000)*1000*Calculos!$C$41</f>
        <v>0</v>
      </c>
      <c r="K70">
        <f t="shared" si="81"/>
        <v>0</v>
      </c>
      <c r="L70">
        <f t="shared" ref="L70:O70" si="87">IF(AND(MOD($J70,$K$3)&gt;M$3,MOD($J70,$K$3)&lt;=L$3),1,0)</f>
        <v>0</v>
      </c>
      <c r="M70">
        <f t="shared" si="87"/>
        <v>0</v>
      </c>
      <c r="N70">
        <f t="shared" si="87"/>
        <v>0</v>
      </c>
      <c r="O70">
        <f t="shared" si="87"/>
        <v>0</v>
      </c>
      <c r="P70">
        <f t="shared" si="83"/>
        <v>0</v>
      </c>
      <c r="Q70" s="345">
        <f t="shared" si="46"/>
        <v>0</v>
      </c>
      <c r="R70" s="345">
        <f t="shared" si="52"/>
        <v>0</v>
      </c>
      <c r="S70">
        <f t="shared" si="84"/>
        <v>0</v>
      </c>
      <c r="T70" s="345">
        <f t="shared" si="85"/>
        <v>0</v>
      </c>
      <c r="U70" s="345">
        <f t="shared" si="86"/>
        <v>0</v>
      </c>
      <c r="V70" s="345">
        <f t="shared" si="80"/>
        <v>0</v>
      </c>
      <c r="W70" s="345" t="str">
        <f t="shared" si="32"/>
        <v/>
      </c>
    </row>
    <row r="71" spans="1:23" ht="26.4" x14ac:dyDescent="0.25">
      <c r="A71" s="213" t="s">
        <v>1141</v>
      </c>
      <c r="B71" s="214" t="s">
        <v>162</v>
      </c>
      <c r="C71" t="s">
        <v>1221</v>
      </c>
      <c r="D71" s="338" t="s">
        <v>1204</v>
      </c>
      <c r="E71">
        <f>VLOOKUP(C71,Tratamiento!$A$4:$V$26,20,0)</f>
        <v>530.5</v>
      </c>
      <c r="F71">
        <f>VLOOKUP(C71,Tratamiento!$A$4:$V$26,21,0)</f>
        <v>530.5</v>
      </c>
      <c r="G71">
        <f>VLOOKUP(C71,Tratamiento!$A$4:$V$26,22,0)</f>
        <v>530.5</v>
      </c>
      <c r="H71">
        <f>IF(ISERROR(HLOOKUP(INTRO!$C$22,Precios!$E$3:$G$3,1,0)),MAX(Precios!E71:G71),HLOOKUP(INTRO!$C$22,Precios!$E$3:$G$79,ROW(A71)-ROW(A$3)+1,0))</f>
        <v>530.5</v>
      </c>
      <c r="I71" s="350">
        <f>MAX(EGR!F93,SUM(EGR!I93:J93),EGR!E93*IF(Calculos!J70&gt;0,Calculos!J70,1000)/1000/Calculos!$C$41)-SUM(EGR!G93:H93)</f>
        <v>0</v>
      </c>
      <c r="J71" s="375">
        <f>I71/IF(Calculos!J70&gt;0,Calculos!J70,1000)*1000*Calculos!$C$41</f>
        <v>0</v>
      </c>
      <c r="K71">
        <f t="shared" si="81"/>
        <v>0</v>
      </c>
      <c r="L71">
        <f t="shared" ref="L71:O71" si="88">IF(AND(MOD($J71,$K$3)&gt;M$3,MOD($J71,$K$3)&lt;=L$3),1,0)</f>
        <v>0</v>
      </c>
      <c r="M71">
        <f t="shared" si="88"/>
        <v>0</v>
      </c>
      <c r="N71">
        <f t="shared" si="88"/>
        <v>0</v>
      </c>
      <c r="O71">
        <f t="shared" si="88"/>
        <v>0</v>
      </c>
      <c r="P71">
        <f t="shared" si="83"/>
        <v>0</v>
      </c>
      <c r="Q71" s="345">
        <f t="shared" si="46"/>
        <v>0</v>
      </c>
      <c r="R71" s="345">
        <f t="shared" si="52"/>
        <v>0</v>
      </c>
      <c r="S71">
        <f t="shared" si="84"/>
        <v>0</v>
      </c>
      <c r="T71" s="345">
        <f t="shared" si="85"/>
        <v>0</v>
      </c>
      <c r="U71" s="345">
        <f t="shared" si="86"/>
        <v>0</v>
      </c>
      <c r="V71" s="345">
        <f t="shared" si="80"/>
        <v>0</v>
      </c>
      <c r="W71" s="345" t="str">
        <f t="shared" si="32"/>
        <v/>
      </c>
    </row>
    <row r="72" spans="1:23" ht="26.4" x14ac:dyDescent="0.25">
      <c r="A72" s="213" t="s">
        <v>1142</v>
      </c>
      <c r="B72" s="214" t="s">
        <v>1143</v>
      </c>
      <c r="C72" t="s">
        <v>1221</v>
      </c>
      <c r="D72" s="338" t="s">
        <v>1204</v>
      </c>
      <c r="E72">
        <f>VLOOKUP(C72,Tratamiento!$A$4:$V$26,20,0)</f>
        <v>530.5</v>
      </c>
      <c r="F72">
        <f>VLOOKUP(C72,Tratamiento!$A$4:$V$26,21,0)</f>
        <v>530.5</v>
      </c>
      <c r="G72">
        <f>VLOOKUP(C72,Tratamiento!$A$4:$V$26,22,0)</f>
        <v>530.5</v>
      </c>
      <c r="H72">
        <f>IF(ISERROR(HLOOKUP(INTRO!$C$22,Precios!$E$3:$G$3,1,0)),MAX(Precios!E72:G72),HLOOKUP(INTRO!$C$22,Precios!$E$3:$G$79,ROW(A72)-ROW(A$3)+1,0))</f>
        <v>530.5</v>
      </c>
      <c r="I72" s="350">
        <f>MAX(EGR!F94,SUM(EGR!I94:J94),EGR!E94*IF(Calculos!J71&gt;0,Calculos!J71,1000)/1000/Calculos!$C$41)-SUM(EGR!G94:H94)</f>
        <v>0</v>
      </c>
      <c r="J72" s="375">
        <f>I72/IF(Calculos!J71&gt;0,Calculos!J71,1000)*1000*Calculos!$C$41</f>
        <v>0</v>
      </c>
      <c r="K72">
        <f t="shared" si="81"/>
        <v>0</v>
      </c>
      <c r="L72">
        <f t="shared" ref="L72:O72" si="89">IF(AND(MOD($J72,$K$3)&gt;M$3,MOD($J72,$K$3)&lt;=L$3),1,0)</f>
        <v>0</v>
      </c>
      <c r="M72">
        <f t="shared" si="89"/>
        <v>0</v>
      </c>
      <c r="N72">
        <f t="shared" si="89"/>
        <v>0</v>
      </c>
      <c r="O72">
        <f t="shared" si="89"/>
        <v>0</v>
      </c>
      <c r="P72">
        <f t="shared" si="83"/>
        <v>0</v>
      </c>
      <c r="Q72" s="345">
        <f t="shared" si="46"/>
        <v>0</v>
      </c>
      <c r="R72" s="345">
        <f t="shared" si="52"/>
        <v>0</v>
      </c>
      <c r="S72">
        <f t="shared" si="84"/>
        <v>0</v>
      </c>
      <c r="T72" s="345">
        <f t="shared" si="85"/>
        <v>0</v>
      </c>
      <c r="U72" s="345">
        <f t="shared" si="86"/>
        <v>0</v>
      </c>
      <c r="V72" s="345">
        <f t="shared" si="80"/>
        <v>0</v>
      </c>
      <c r="W72" s="345" t="str">
        <f t="shared" si="32"/>
        <v/>
      </c>
    </row>
    <row r="73" spans="1:23" ht="26.4" x14ac:dyDescent="0.25">
      <c r="A73" s="213" t="s">
        <v>1144</v>
      </c>
      <c r="B73" s="214" t="s">
        <v>1154</v>
      </c>
      <c r="C73" t="s">
        <v>1221</v>
      </c>
      <c r="D73" s="338" t="s">
        <v>1204</v>
      </c>
      <c r="E73">
        <f>VLOOKUP(C73,Tratamiento!$A$4:$V$26,20,0)</f>
        <v>530.5</v>
      </c>
      <c r="F73">
        <f>VLOOKUP(C73,Tratamiento!$A$4:$V$26,21,0)</f>
        <v>530.5</v>
      </c>
      <c r="G73">
        <f>VLOOKUP(C73,Tratamiento!$A$4:$V$26,22,0)</f>
        <v>530.5</v>
      </c>
      <c r="H73">
        <f>IF(ISERROR(HLOOKUP(INTRO!$C$22,Precios!$E$3:$G$3,1,0)),MAX(Precios!E73:G73),HLOOKUP(INTRO!$C$22,Precios!$E$3:$G$79,ROW(A73)-ROW(A$3)+1,0))</f>
        <v>530.5</v>
      </c>
      <c r="I73" s="350">
        <f>MAX(EGR!F95,SUM(EGR!I95:J95),EGR!E95*IF(Calculos!J72&gt;0,Calculos!J72,1000)/1000/Calculos!$C$41)-SUM(EGR!G95:H95)</f>
        <v>0</v>
      </c>
      <c r="J73" s="375">
        <f>I73/IF(Calculos!J72&gt;0,Calculos!J72,1000)*1000*Calculos!$C$41</f>
        <v>0</v>
      </c>
      <c r="K73">
        <f t="shared" si="81"/>
        <v>0</v>
      </c>
      <c r="L73">
        <f t="shared" ref="L73:O73" si="90">IF(AND(MOD($J73,$K$3)&gt;M$3,MOD($J73,$K$3)&lt;=L$3),1,0)</f>
        <v>0</v>
      </c>
      <c r="M73">
        <f t="shared" si="90"/>
        <v>0</v>
      </c>
      <c r="N73">
        <f t="shared" si="90"/>
        <v>0</v>
      </c>
      <c r="O73">
        <f t="shared" si="90"/>
        <v>0</v>
      </c>
      <c r="P73">
        <f t="shared" si="83"/>
        <v>0</v>
      </c>
      <c r="Q73" s="345">
        <f t="shared" si="46"/>
        <v>0</v>
      </c>
      <c r="R73" s="345">
        <f t="shared" si="52"/>
        <v>0</v>
      </c>
      <c r="S73">
        <f t="shared" si="84"/>
        <v>0</v>
      </c>
      <c r="T73" s="345">
        <f t="shared" si="85"/>
        <v>0</v>
      </c>
      <c r="U73" s="345">
        <f t="shared" si="86"/>
        <v>0</v>
      </c>
      <c r="V73" s="345">
        <f t="shared" si="80"/>
        <v>0</v>
      </c>
      <c r="W73" s="345" t="str">
        <f t="shared" si="32"/>
        <v/>
      </c>
    </row>
    <row r="74" spans="1:23" ht="26.4" x14ac:dyDescent="0.25">
      <c r="A74" s="213" t="s">
        <v>1145</v>
      </c>
      <c r="B74" s="214" t="s">
        <v>1146</v>
      </c>
      <c r="C74" t="s">
        <v>1221</v>
      </c>
      <c r="D74" s="338" t="s">
        <v>1204</v>
      </c>
      <c r="E74">
        <f>VLOOKUP(C74,Tratamiento!$A$4:$V$26,20,0)</f>
        <v>530.5</v>
      </c>
      <c r="F74">
        <f>VLOOKUP(C74,Tratamiento!$A$4:$V$26,21,0)</f>
        <v>530.5</v>
      </c>
      <c r="G74">
        <f>VLOOKUP(C74,Tratamiento!$A$4:$V$26,22,0)</f>
        <v>530.5</v>
      </c>
      <c r="H74">
        <f>IF(ISERROR(HLOOKUP(INTRO!$C$22,Precios!$E$3:$G$3,1,0)),MAX(Precios!E74:G74),HLOOKUP(INTRO!$C$22,Precios!$E$3:$G$79,ROW(A74)-ROW(A$3)+1,0))</f>
        <v>530.5</v>
      </c>
      <c r="I74" s="350">
        <f>MAX(EGR!F96,SUM(EGR!I96:J96),EGR!E96*IF(Calculos!J73&gt;0,Calculos!J73,1000)/1000/Calculos!$C$41)-SUM(EGR!G96:H96)</f>
        <v>0</v>
      </c>
      <c r="J74" s="375">
        <f>I74/IF(Calculos!J73&gt;0,Calculos!J73,1000)*1000*Calculos!$C$41</f>
        <v>0</v>
      </c>
      <c r="K74">
        <f t="shared" si="81"/>
        <v>0</v>
      </c>
      <c r="L74">
        <f t="shared" ref="L74:O74" si="91">IF(AND(MOD($J74,$K$3)&gt;M$3,MOD($J74,$K$3)&lt;=L$3),1,0)</f>
        <v>0</v>
      </c>
      <c r="M74">
        <f t="shared" si="91"/>
        <v>0</v>
      </c>
      <c r="N74">
        <f t="shared" si="91"/>
        <v>0</v>
      </c>
      <c r="O74">
        <f t="shared" si="91"/>
        <v>0</v>
      </c>
      <c r="P74">
        <f t="shared" si="83"/>
        <v>0</v>
      </c>
      <c r="Q74" s="345">
        <f t="shared" si="46"/>
        <v>0</v>
      </c>
      <c r="R74" s="345">
        <f t="shared" si="52"/>
        <v>0</v>
      </c>
      <c r="S74">
        <f t="shared" si="84"/>
        <v>0</v>
      </c>
      <c r="T74" s="345">
        <f t="shared" si="85"/>
        <v>0</v>
      </c>
      <c r="U74" s="345">
        <f t="shared" si="86"/>
        <v>0</v>
      </c>
      <c r="V74" s="345">
        <f t="shared" si="80"/>
        <v>0</v>
      </c>
      <c r="W74" s="345" t="str">
        <f t="shared" si="32"/>
        <v/>
      </c>
    </row>
    <row r="75" spans="1:23" x14ac:dyDescent="0.25">
      <c r="A75" s="213" t="s">
        <v>497</v>
      </c>
      <c r="B75" s="214" t="s">
        <v>1147</v>
      </c>
      <c r="C75" t="s">
        <v>1215</v>
      </c>
      <c r="D75" s="337"/>
      <c r="E75">
        <f>VLOOKUP(C75,Tratamiento!$A$4:$V$26,20,0)</f>
        <v>45</v>
      </c>
      <c r="F75">
        <f>VLOOKUP(C75,Tratamiento!$A$4:$V$26,21,0)</f>
        <v>66</v>
      </c>
      <c r="G75">
        <f>VLOOKUP(C75,Tratamiento!$A$4:$V$26,22,0)</f>
        <v>47.45</v>
      </c>
      <c r="H75">
        <f>IF(ISERROR(HLOOKUP(INTRO!$C$22,Precios!$E$3:$G$3,1,0)),MAX(Precios!E75:G75),HLOOKUP(INTRO!$C$22,Precios!$E$3:$G$79,ROW(A75)-ROW(A$3)+1,0))</f>
        <v>66</v>
      </c>
      <c r="I75" s="350">
        <f>MAX(EGR!F97,SUM(EGR!I97:J97),EGR!E97*IF(Calculos!J74&gt;0,Calculos!J74,1000)/1000/Calculos!$C$41)-SUM(EGR!G97:H97)</f>
        <v>0</v>
      </c>
      <c r="J75" s="375">
        <f>I75/IF(Calculos!J74&gt;0,Calculos!J74,1000)*1000*Calculos!$C$41</f>
        <v>0</v>
      </c>
      <c r="K75">
        <f t="shared" si="81"/>
        <v>0</v>
      </c>
      <c r="L75">
        <f t="shared" ref="L75:O75" si="92">IF(AND(MOD($J75,$K$3)&gt;M$3,MOD($J75,$K$3)&lt;=L$3),1,0)</f>
        <v>0</v>
      </c>
      <c r="M75">
        <f t="shared" si="92"/>
        <v>0</v>
      </c>
      <c r="N75">
        <f t="shared" si="92"/>
        <v>0</v>
      </c>
      <c r="O75">
        <f t="shared" si="92"/>
        <v>0</v>
      </c>
      <c r="P75">
        <f t="shared" si="83"/>
        <v>0</v>
      </c>
      <c r="Q75" s="345">
        <f t="shared" si="46"/>
        <v>0</v>
      </c>
      <c r="R75" s="345">
        <f t="shared" si="52"/>
        <v>0</v>
      </c>
      <c r="S75">
        <f t="shared" si="84"/>
        <v>0</v>
      </c>
      <c r="T75" s="345">
        <f t="shared" si="85"/>
        <v>0</v>
      </c>
      <c r="U75" s="345">
        <f t="shared" si="86"/>
        <v>0</v>
      </c>
      <c r="V75" s="345">
        <f t="shared" si="80"/>
        <v>0</v>
      </c>
      <c r="W75" s="345" t="str">
        <f t="shared" si="32"/>
        <v/>
      </c>
    </row>
    <row r="76" spans="1:23" ht="26.4" x14ac:dyDescent="0.25">
      <c r="A76" s="213" t="s">
        <v>1121</v>
      </c>
      <c r="B76" s="214" t="s">
        <v>1122</v>
      </c>
      <c r="C76" t="s">
        <v>1218</v>
      </c>
      <c r="D76" s="338" t="s">
        <v>1204</v>
      </c>
      <c r="E76">
        <f>VLOOKUP(C76,Tratamiento!$A$4:$V$26,20,0)</f>
        <v>362.5</v>
      </c>
      <c r="F76">
        <f>VLOOKUP(C76,Tratamiento!$A$4:$V$26,21,0)</f>
        <v>362.5</v>
      </c>
      <c r="G76">
        <f>VLOOKUP(C76,Tratamiento!$A$4:$V$26,22,0)</f>
        <v>362.5</v>
      </c>
      <c r="H76">
        <f>IF(ISERROR(HLOOKUP(INTRO!$C$22,Precios!$E$3:$G$3,1,0)),MAX(Precios!E76:G76),HLOOKUP(INTRO!$C$22,Precios!$E$3:$G$79,ROW(A76)-ROW(A$3)+1,0))</f>
        <v>362.5</v>
      </c>
      <c r="I76" s="350">
        <f>MAX(EGR!F98,SUM(EGR!I98:J98),EGR!E98*IF(Calculos!J75&gt;0,Calculos!J75,1000)/1000/Calculos!$C$41)-SUM(EGR!G98:H98)</f>
        <v>0</v>
      </c>
      <c r="J76" s="375">
        <f>I76/IF(Calculos!J75&gt;0,Calculos!J75,1000)*1000*Calculos!$C$41</f>
        <v>0</v>
      </c>
      <c r="K76">
        <f t="shared" si="81"/>
        <v>0</v>
      </c>
      <c r="L76">
        <f t="shared" ref="L76:O76" si="93">IF(AND(MOD($J76,$K$3)&gt;M$3,MOD($J76,$K$3)&lt;=L$3),1,0)</f>
        <v>0</v>
      </c>
      <c r="M76">
        <f t="shared" si="93"/>
        <v>0</v>
      </c>
      <c r="N76">
        <f t="shared" si="93"/>
        <v>0</v>
      </c>
      <c r="O76">
        <f t="shared" si="93"/>
        <v>0</v>
      </c>
      <c r="P76">
        <f t="shared" si="83"/>
        <v>0</v>
      </c>
      <c r="Q76" s="345">
        <f t="shared" si="46"/>
        <v>0</v>
      </c>
      <c r="R76" s="345">
        <f t="shared" si="52"/>
        <v>0</v>
      </c>
      <c r="S76">
        <f t="shared" si="84"/>
        <v>0</v>
      </c>
      <c r="T76" s="345">
        <f t="shared" si="85"/>
        <v>0</v>
      </c>
      <c r="U76" s="345">
        <f t="shared" si="86"/>
        <v>0</v>
      </c>
      <c r="V76" s="345">
        <f t="shared" si="80"/>
        <v>0</v>
      </c>
      <c r="W76" s="345" t="str">
        <f t="shared" si="32"/>
        <v/>
      </c>
    </row>
    <row r="77" spans="1:23" x14ac:dyDescent="0.25">
      <c r="A77" s="213" t="s">
        <v>495</v>
      </c>
      <c r="B77" s="214" t="s">
        <v>1148</v>
      </c>
      <c r="C77" s="293" t="s">
        <v>1218</v>
      </c>
      <c r="D77" s="337"/>
      <c r="E77">
        <f>VLOOKUP(C77,Tratamiento!$A$4:$V$26,20,0)</f>
        <v>362.5</v>
      </c>
      <c r="F77">
        <f>VLOOKUP(C77,Tratamiento!$A$4:$V$26,21,0)</f>
        <v>362.5</v>
      </c>
      <c r="G77">
        <f>VLOOKUP(C77,Tratamiento!$A$4:$V$26,22,0)</f>
        <v>362.5</v>
      </c>
      <c r="H77">
        <f>IF(ISERROR(HLOOKUP(INTRO!$C$22,Precios!$E$3:$G$3,1,0)),MAX(Precios!E77:G77),HLOOKUP(INTRO!$C$22,Precios!$E$3:$G$79,ROW(A77)-ROW(A$3)+1,0))</f>
        <v>362.5</v>
      </c>
      <c r="I77" s="350">
        <f>MAX(EGR!F99,SUM(EGR!I99:J99),EGR!E99*IF(Calculos!J76&gt;0,Calculos!J76,1000)/1000/Calculos!$C$41)-SUM(EGR!G99:H99)</f>
        <v>0</v>
      </c>
      <c r="J77" s="375">
        <f>I77/IF(Calculos!J76&gt;0,Calculos!J76,1000)*1000*Calculos!$C$41</f>
        <v>0</v>
      </c>
      <c r="K77">
        <f t="shared" si="81"/>
        <v>0</v>
      </c>
      <c r="L77">
        <f t="shared" ref="L77:O77" si="94">IF(AND(MOD($J77,$K$3)&gt;M$3,MOD($J77,$K$3)&lt;=L$3),1,0)</f>
        <v>0</v>
      </c>
      <c r="M77">
        <f t="shared" si="94"/>
        <v>0</v>
      </c>
      <c r="N77">
        <f t="shared" si="94"/>
        <v>0</v>
      </c>
      <c r="O77">
        <f t="shared" si="94"/>
        <v>0</v>
      </c>
      <c r="P77">
        <f t="shared" si="83"/>
        <v>0</v>
      </c>
      <c r="Q77" s="345">
        <f t="shared" si="46"/>
        <v>0</v>
      </c>
      <c r="R77" s="345">
        <f t="shared" si="52"/>
        <v>0</v>
      </c>
      <c r="S77">
        <f t="shared" si="84"/>
        <v>0</v>
      </c>
      <c r="T77" s="345">
        <f t="shared" si="85"/>
        <v>0</v>
      </c>
      <c r="U77" s="345">
        <f t="shared" si="86"/>
        <v>0</v>
      </c>
      <c r="V77" s="345">
        <f t="shared" si="80"/>
        <v>0</v>
      </c>
      <c r="W77" s="345" t="str">
        <f t="shared" si="32"/>
        <v/>
      </c>
    </row>
    <row r="78" spans="1:23" ht="26.4" x14ac:dyDescent="0.25">
      <c r="A78" s="213" t="s">
        <v>1149</v>
      </c>
      <c r="B78" s="214" t="s">
        <v>1150</v>
      </c>
      <c r="C78" t="s">
        <v>1221</v>
      </c>
      <c r="D78" s="339" t="s">
        <v>1204</v>
      </c>
      <c r="E78">
        <f>VLOOKUP(C78,Tratamiento!$A$4:$V$26,20,0)</f>
        <v>530.5</v>
      </c>
      <c r="F78">
        <f>VLOOKUP(C78,Tratamiento!$A$4:$V$26,21,0)</f>
        <v>530.5</v>
      </c>
      <c r="G78">
        <f>VLOOKUP(C78,Tratamiento!$A$4:$V$26,22,0)</f>
        <v>530.5</v>
      </c>
      <c r="H78">
        <f>IF(ISERROR(HLOOKUP(INTRO!$C$22,Precios!$E$3:$G$3,1,0)),MAX(Precios!E78:G78),HLOOKUP(INTRO!$C$22,Precios!$E$3:$G$79,ROW(A78)-ROW(A$3)+1,0))</f>
        <v>530.5</v>
      </c>
      <c r="I78" s="350">
        <f>MAX(EGR!F100,SUM(EGR!I100:J100),EGR!E100*IF(Calculos!J77&gt;0,Calculos!J77,1000)/1000/Calculos!$C$41)-SUM(EGR!G100:H100)</f>
        <v>0</v>
      </c>
      <c r="J78" s="375">
        <f>I78/IF(Calculos!J77&gt;0,Calculos!J77,1000)*1000*Calculos!$C$41</f>
        <v>0</v>
      </c>
      <c r="K78">
        <f t="shared" si="81"/>
        <v>0</v>
      </c>
      <c r="L78">
        <f t="shared" ref="L78:O78" si="95">IF(AND(MOD($J78,$K$3)&gt;M$3,MOD($J78,$K$3)&lt;=L$3),1,0)</f>
        <v>0</v>
      </c>
      <c r="M78">
        <f t="shared" si="95"/>
        <v>0</v>
      </c>
      <c r="N78">
        <f t="shared" si="95"/>
        <v>0</v>
      </c>
      <c r="O78">
        <f t="shared" si="95"/>
        <v>0</v>
      </c>
      <c r="P78">
        <f t="shared" si="83"/>
        <v>0</v>
      </c>
      <c r="Q78" s="345">
        <f t="shared" si="46"/>
        <v>0</v>
      </c>
      <c r="R78" s="345">
        <f t="shared" si="52"/>
        <v>0</v>
      </c>
      <c r="S78">
        <f t="shared" si="84"/>
        <v>0</v>
      </c>
      <c r="T78" s="345">
        <f t="shared" si="85"/>
        <v>0</v>
      </c>
      <c r="U78" s="345">
        <f t="shared" si="86"/>
        <v>0</v>
      </c>
      <c r="V78" s="345">
        <f t="shared" si="80"/>
        <v>0</v>
      </c>
      <c r="W78" s="345" t="str">
        <f t="shared" si="32"/>
        <v/>
      </c>
    </row>
    <row r="79" spans="1:23" x14ac:dyDescent="0.25">
      <c r="A79" s="213" t="s">
        <v>499</v>
      </c>
      <c r="B79" s="214" t="s">
        <v>1151</v>
      </c>
      <c r="C79" t="s">
        <v>1221</v>
      </c>
      <c r="E79">
        <f>VLOOKUP(C79,Tratamiento!$A$4:$V$26,20,0)</f>
        <v>530.5</v>
      </c>
      <c r="F79">
        <f>VLOOKUP(C79,Tratamiento!$A$4:$V$26,21,0)</f>
        <v>530.5</v>
      </c>
      <c r="G79">
        <f>VLOOKUP(C79,Tratamiento!$A$4:$V$26,22,0)</f>
        <v>530.5</v>
      </c>
      <c r="H79">
        <f>IF(ISERROR(HLOOKUP(INTRO!$C$22,Precios!$E$3:$G$3,1,0)),MAX(Precios!E79:G79),HLOOKUP(INTRO!$C$22,Precios!$E$3:$G$79,ROW(A79)-ROW(A$3)+1,0))</f>
        <v>530.5</v>
      </c>
      <c r="I79" s="350">
        <f>MAX(EGR!F101,SUM(EGR!I101:J101),EGR!E101*IF(Calculos!J78&gt;0,Calculos!J78,1000)/1000/Calculos!$C$41)-SUM(EGR!G101:H101)</f>
        <v>0</v>
      </c>
      <c r="J79" s="375">
        <f>I79/IF(Calculos!J78&gt;0,Calculos!J78,1000)*1000*Calculos!$C$41</f>
        <v>0</v>
      </c>
      <c r="K79">
        <f t="shared" si="81"/>
        <v>0</v>
      </c>
      <c r="L79">
        <f t="shared" ref="L79:O79" si="96">IF(AND(MOD($J79,$K$3)&gt;M$3,MOD($J79,$K$3)&lt;=L$3),1,0)</f>
        <v>0</v>
      </c>
      <c r="M79">
        <f t="shared" si="96"/>
        <v>0</v>
      </c>
      <c r="N79">
        <f t="shared" si="96"/>
        <v>0</v>
      </c>
      <c r="O79">
        <f t="shared" si="96"/>
        <v>0</v>
      </c>
      <c r="P79">
        <f t="shared" si="83"/>
        <v>0</v>
      </c>
      <c r="Q79" s="345">
        <f t="shared" si="46"/>
        <v>0</v>
      </c>
      <c r="R79" s="345">
        <f t="shared" si="52"/>
        <v>0</v>
      </c>
      <c r="S79">
        <f t="shared" si="84"/>
        <v>0</v>
      </c>
      <c r="T79" s="345">
        <f t="shared" si="85"/>
        <v>0</v>
      </c>
      <c r="U79" s="345">
        <f t="shared" si="86"/>
        <v>0</v>
      </c>
      <c r="V79" s="345">
        <f t="shared" si="80"/>
        <v>0</v>
      </c>
      <c r="W79" s="345" t="str">
        <f t="shared" si="32"/>
        <v/>
      </c>
    </row>
  </sheetData>
  <autoFilter ref="A3:C79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V37"/>
  <sheetViews>
    <sheetView workbookViewId="0">
      <selection activeCell="B24" sqref="B24"/>
    </sheetView>
  </sheetViews>
  <sheetFormatPr baseColWidth="10" defaultRowHeight="13.2" x14ac:dyDescent="0.25"/>
  <cols>
    <col min="1" max="1" width="38.33203125" bestFit="1" customWidth="1"/>
  </cols>
  <sheetData>
    <row r="1" spans="1:22" ht="13.8" thickBot="1" x14ac:dyDescent="0.3">
      <c r="B1" s="885" t="s">
        <v>10</v>
      </c>
      <c r="C1" s="885"/>
      <c r="D1" s="885"/>
      <c r="E1" s="885"/>
      <c r="F1" s="885"/>
      <c r="G1" s="885"/>
      <c r="H1" s="885"/>
      <c r="I1" s="885"/>
      <c r="J1" s="885"/>
      <c r="K1" s="885"/>
      <c r="L1" s="885"/>
      <c r="M1" s="885"/>
      <c r="N1" s="885"/>
      <c r="O1" s="885"/>
      <c r="P1" s="885"/>
      <c r="Q1" s="885"/>
      <c r="R1" s="885"/>
      <c r="S1" s="885"/>
    </row>
    <row r="2" spans="1:22" ht="13.8" thickBot="1" x14ac:dyDescent="0.3">
      <c r="A2" s="295"/>
      <c r="B2" s="886" t="s">
        <v>268</v>
      </c>
      <c r="C2" s="886"/>
      <c r="D2" s="886"/>
      <c r="E2" s="886"/>
      <c r="F2" s="886"/>
      <c r="G2" s="887"/>
      <c r="H2" s="888" t="s">
        <v>279</v>
      </c>
      <c r="I2" s="886"/>
      <c r="J2" s="886"/>
      <c r="K2" s="886"/>
      <c r="L2" s="886"/>
      <c r="M2" s="887"/>
      <c r="N2" s="888" t="s">
        <v>1224</v>
      </c>
      <c r="O2" s="886"/>
      <c r="P2" s="886"/>
      <c r="Q2" s="886"/>
      <c r="R2" s="886"/>
      <c r="S2" s="887"/>
    </row>
    <row r="3" spans="1:22" ht="39.6" x14ac:dyDescent="0.25">
      <c r="A3" s="296" t="s">
        <v>1225</v>
      </c>
      <c r="B3" s="297" t="s">
        <v>1226</v>
      </c>
      <c r="C3" s="297" t="s">
        <v>1227</v>
      </c>
      <c r="D3" s="297" t="s">
        <v>1228</v>
      </c>
      <c r="E3" s="297" t="s">
        <v>1229</v>
      </c>
      <c r="F3" s="297" t="s">
        <v>1230</v>
      </c>
      <c r="G3" s="298" t="s">
        <v>1231</v>
      </c>
      <c r="H3" s="299" t="s">
        <v>1226</v>
      </c>
      <c r="I3" s="297" t="s">
        <v>1227</v>
      </c>
      <c r="J3" s="297" t="s">
        <v>1228</v>
      </c>
      <c r="K3" s="297" t="s">
        <v>1229</v>
      </c>
      <c r="L3" s="297" t="s">
        <v>1230</v>
      </c>
      <c r="M3" s="298" t="s">
        <v>1231</v>
      </c>
      <c r="N3" s="299" t="s">
        <v>1226</v>
      </c>
      <c r="O3" s="297" t="s">
        <v>1227</v>
      </c>
      <c r="P3" s="297" t="s">
        <v>1228</v>
      </c>
      <c r="Q3" s="297" t="s">
        <v>1229</v>
      </c>
      <c r="R3" s="297" t="s">
        <v>1230</v>
      </c>
      <c r="S3" s="298" t="s">
        <v>1231</v>
      </c>
      <c r="T3" s="300" t="s">
        <v>1232</v>
      </c>
      <c r="U3" s="300" t="s">
        <v>1233</v>
      </c>
      <c r="V3" s="300" t="s">
        <v>1234</v>
      </c>
    </row>
    <row r="4" spans="1:22" x14ac:dyDescent="0.25">
      <c r="A4" s="295" t="s">
        <v>1235</v>
      </c>
      <c r="B4" s="301"/>
      <c r="C4" s="301"/>
      <c r="D4" s="301"/>
      <c r="E4" s="301"/>
      <c r="F4" s="301"/>
      <c r="G4" s="302"/>
      <c r="H4" s="303"/>
      <c r="I4" s="301"/>
      <c r="J4" s="301"/>
      <c r="K4" s="301"/>
      <c r="L4" s="301"/>
      <c r="M4" s="302"/>
      <c r="N4" s="303"/>
      <c r="O4" s="301"/>
      <c r="P4" s="301"/>
      <c r="Q4" s="301"/>
      <c r="R4" s="301"/>
      <c r="S4" s="302"/>
    </row>
    <row r="5" spans="1:22" ht="14.4" x14ac:dyDescent="0.3">
      <c r="A5" s="304" t="s">
        <v>1</v>
      </c>
      <c r="B5" s="301">
        <v>9.5</v>
      </c>
      <c r="C5" s="301">
        <v>4</v>
      </c>
      <c r="D5" s="301"/>
      <c r="E5" s="301"/>
      <c r="F5" s="301"/>
      <c r="G5" s="302"/>
      <c r="H5" s="303">
        <v>12.05</v>
      </c>
      <c r="I5" s="301">
        <v>4</v>
      </c>
      <c r="J5" s="301"/>
      <c r="K5" s="301"/>
      <c r="L5" s="301"/>
      <c r="M5" s="302"/>
      <c r="N5" s="303">
        <v>4.63</v>
      </c>
      <c r="O5" s="301">
        <v>4</v>
      </c>
      <c r="P5" s="301"/>
      <c r="Q5" s="301"/>
      <c r="R5" s="301"/>
      <c r="S5" s="302"/>
      <c r="T5">
        <f>IF(ISBLANK(B5),D5,B5)</f>
        <v>9.5</v>
      </c>
      <c r="U5">
        <f>IF(ISBLANK(H5),J5,H5)</f>
        <v>12.05</v>
      </c>
      <c r="V5">
        <f>IF(ISBLANK(N5),P5,N5)</f>
        <v>4.63</v>
      </c>
    </row>
    <row r="6" spans="1:22" ht="14.4" x14ac:dyDescent="0.3">
      <c r="A6" s="304" t="s">
        <v>1207</v>
      </c>
      <c r="B6" s="301">
        <v>13</v>
      </c>
      <c r="C6" s="301">
        <v>4</v>
      </c>
      <c r="D6" s="301"/>
      <c r="E6" s="301"/>
      <c r="F6" s="301"/>
      <c r="G6" s="302"/>
      <c r="H6" s="303">
        <v>15</v>
      </c>
      <c r="I6" s="301">
        <v>4</v>
      </c>
      <c r="J6" s="301"/>
      <c r="K6" s="301"/>
      <c r="L6" s="301"/>
      <c r="M6" s="302"/>
      <c r="N6" s="303">
        <v>4.63</v>
      </c>
      <c r="O6" s="301">
        <v>4</v>
      </c>
      <c r="P6" s="301"/>
      <c r="Q6" s="301"/>
      <c r="R6" s="301"/>
      <c r="S6" s="302"/>
      <c r="T6">
        <f t="shared" ref="T6:T24" si="0">IF(ISBLANK(B6),D6,B6)</f>
        <v>13</v>
      </c>
      <c r="U6">
        <f t="shared" ref="U6:U24" si="1">IF(ISBLANK(H6),J6,H6)</f>
        <v>15</v>
      </c>
      <c r="V6">
        <f t="shared" ref="V6:V24" si="2">IF(ISBLANK(N6),P6,N6)</f>
        <v>4.63</v>
      </c>
    </row>
    <row r="7" spans="1:22" ht="14.4" x14ac:dyDescent="0.3">
      <c r="A7" s="304" t="s">
        <v>1208</v>
      </c>
      <c r="B7" s="301">
        <v>13</v>
      </c>
      <c r="C7" s="301">
        <v>4</v>
      </c>
      <c r="D7" s="301"/>
      <c r="E7" s="301"/>
      <c r="F7" s="301"/>
      <c r="G7" s="302"/>
      <c r="H7" s="303">
        <v>15</v>
      </c>
      <c r="I7" s="301">
        <v>4</v>
      </c>
      <c r="J7" s="301"/>
      <c r="K7" s="301"/>
      <c r="L7" s="301"/>
      <c r="M7" s="302"/>
      <c r="N7" s="303">
        <v>9.76</v>
      </c>
      <c r="O7" s="301">
        <v>4</v>
      </c>
      <c r="P7" s="301"/>
      <c r="Q7" s="301"/>
      <c r="R7" s="301"/>
      <c r="S7" s="302"/>
      <c r="T7">
        <f t="shared" si="0"/>
        <v>13</v>
      </c>
      <c r="U7">
        <f t="shared" si="1"/>
        <v>15</v>
      </c>
      <c r="V7">
        <f t="shared" si="2"/>
        <v>9.76</v>
      </c>
    </row>
    <row r="8" spans="1:22" x14ac:dyDescent="0.25">
      <c r="A8" s="295" t="s">
        <v>1209</v>
      </c>
      <c r="B8" s="301"/>
      <c r="C8" s="301"/>
      <c r="D8" s="301">
        <v>27</v>
      </c>
      <c r="E8" s="301">
        <v>65</v>
      </c>
      <c r="F8" s="301">
        <v>0</v>
      </c>
      <c r="G8" s="302">
        <v>3</v>
      </c>
      <c r="H8" s="303"/>
      <c r="I8" s="301"/>
      <c r="J8" s="4">
        <v>25</v>
      </c>
      <c r="K8" s="301">
        <v>65</v>
      </c>
      <c r="L8" s="4">
        <v>0</v>
      </c>
      <c r="M8" s="302">
        <v>4</v>
      </c>
      <c r="N8" s="303"/>
      <c r="O8" s="301"/>
      <c r="P8" s="4">
        <v>27</v>
      </c>
      <c r="Q8" s="4">
        <v>65</v>
      </c>
      <c r="R8" s="4">
        <v>0</v>
      </c>
      <c r="S8" s="302">
        <v>4</v>
      </c>
      <c r="T8">
        <f t="shared" si="0"/>
        <v>27</v>
      </c>
      <c r="U8">
        <f t="shared" si="1"/>
        <v>25</v>
      </c>
      <c r="V8">
        <f t="shared" si="2"/>
        <v>27</v>
      </c>
    </row>
    <row r="9" spans="1:22" x14ac:dyDescent="0.25">
      <c r="A9" s="295" t="s">
        <v>1210</v>
      </c>
      <c r="B9" s="301">
        <v>27.5</v>
      </c>
      <c r="C9" s="301"/>
      <c r="D9" s="301">
        <v>27.5</v>
      </c>
      <c r="E9" s="301"/>
      <c r="F9" s="301"/>
      <c r="G9" s="302"/>
      <c r="H9" s="303">
        <v>46</v>
      </c>
      <c r="I9" s="301"/>
      <c r="J9" s="301">
        <v>46</v>
      </c>
      <c r="K9" s="301"/>
      <c r="L9" s="301"/>
      <c r="M9" s="302"/>
      <c r="N9" s="303">
        <v>13.84</v>
      </c>
      <c r="O9" s="301"/>
      <c r="P9" s="301">
        <v>13.84</v>
      </c>
      <c r="Q9" s="301"/>
      <c r="R9" s="301"/>
      <c r="S9" s="302"/>
      <c r="T9">
        <f t="shared" si="0"/>
        <v>27.5</v>
      </c>
      <c r="U9">
        <f t="shared" si="1"/>
        <v>46</v>
      </c>
      <c r="V9">
        <f t="shared" si="2"/>
        <v>13.84</v>
      </c>
    </row>
    <row r="10" spans="1:22" x14ac:dyDescent="0.25">
      <c r="A10" s="295" t="s">
        <v>1211</v>
      </c>
      <c r="B10" s="4">
        <v>27.5</v>
      </c>
      <c r="C10" s="301"/>
      <c r="D10" s="301">
        <v>27.5</v>
      </c>
      <c r="E10" s="301"/>
      <c r="F10" s="301"/>
      <c r="G10" s="302"/>
      <c r="H10" s="303">
        <v>47.75</v>
      </c>
      <c r="I10" s="301"/>
      <c r="J10" s="301">
        <v>47.75</v>
      </c>
      <c r="K10" s="301"/>
      <c r="L10" s="301"/>
      <c r="M10" s="302"/>
      <c r="N10" s="303">
        <v>13.84</v>
      </c>
      <c r="O10" s="301"/>
      <c r="P10" s="301">
        <v>13.84</v>
      </c>
      <c r="Q10" s="301"/>
      <c r="R10" s="301"/>
      <c r="S10" s="302"/>
      <c r="T10">
        <f t="shared" si="0"/>
        <v>27.5</v>
      </c>
      <c r="U10">
        <f t="shared" si="1"/>
        <v>47.75</v>
      </c>
      <c r="V10">
        <f t="shared" si="2"/>
        <v>13.84</v>
      </c>
    </row>
    <row r="11" spans="1:22" x14ac:dyDescent="0.25">
      <c r="A11" s="295" t="s">
        <v>1212</v>
      </c>
      <c r="B11" s="301">
        <v>30</v>
      </c>
      <c r="C11" s="301"/>
      <c r="D11" s="301">
        <v>30</v>
      </c>
      <c r="E11" s="301"/>
      <c r="F11" s="301"/>
      <c r="G11" s="302"/>
      <c r="H11" s="303">
        <v>26</v>
      </c>
      <c r="I11" s="301"/>
      <c r="J11" s="301">
        <v>26</v>
      </c>
      <c r="K11" s="301"/>
      <c r="L11" s="301"/>
      <c r="M11" s="302"/>
      <c r="N11" s="303">
        <v>26</v>
      </c>
      <c r="O11" s="301"/>
      <c r="P11" s="4">
        <v>26</v>
      </c>
      <c r="Q11" s="301"/>
      <c r="R11" s="301"/>
      <c r="S11" s="302"/>
      <c r="T11">
        <f t="shared" si="0"/>
        <v>30</v>
      </c>
      <c r="U11">
        <f t="shared" si="1"/>
        <v>26</v>
      </c>
      <c r="V11">
        <f t="shared" si="2"/>
        <v>26</v>
      </c>
    </row>
    <row r="12" spans="1:22" x14ac:dyDescent="0.25">
      <c r="A12" s="295" t="s">
        <v>1213</v>
      </c>
      <c r="B12" s="301">
        <v>45</v>
      </c>
      <c r="C12" s="301"/>
      <c r="D12" s="301">
        <v>45</v>
      </c>
      <c r="E12" s="301"/>
      <c r="F12" s="301"/>
      <c r="G12" s="302"/>
      <c r="H12" s="303">
        <v>66</v>
      </c>
      <c r="I12" s="301"/>
      <c r="J12" s="4">
        <v>66</v>
      </c>
      <c r="K12" s="301"/>
      <c r="L12" s="301"/>
      <c r="M12" s="302"/>
      <c r="N12" s="303">
        <v>47.45</v>
      </c>
      <c r="O12" s="301"/>
      <c r="P12" s="301">
        <v>47.45</v>
      </c>
      <c r="Q12" s="301"/>
      <c r="R12" s="301"/>
      <c r="S12" s="302"/>
      <c r="T12">
        <f t="shared" si="0"/>
        <v>45</v>
      </c>
      <c r="U12">
        <f t="shared" si="1"/>
        <v>66</v>
      </c>
      <c r="V12">
        <f t="shared" si="2"/>
        <v>47.45</v>
      </c>
    </row>
    <row r="13" spans="1:22" x14ac:dyDescent="0.25">
      <c r="A13" s="295" t="s">
        <v>1214</v>
      </c>
      <c r="B13" s="301">
        <v>27.5</v>
      </c>
      <c r="C13" s="301"/>
      <c r="D13" s="301">
        <v>27.5</v>
      </c>
      <c r="E13" s="301"/>
      <c r="F13" s="301"/>
      <c r="G13" s="302"/>
      <c r="H13" s="303">
        <v>63.5</v>
      </c>
      <c r="I13" s="301"/>
      <c r="J13" s="301">
        <v>63.5</v>
      </c>
      <c r="K13" s="301"/>
      <c r="L13" s="301"/>
      <c r="M13" s="302"/>
      <c r="N13" s="303">
        <v>30</v>
      </c>
      <c r="O13" s="301"/>
      <c r="P13" s="301">
        <v>30</v>
      </c>
      <c r="Q13" s="301"/>
      <c r="R13" s="301"/>
      <c r="S13" s="302"/>
      <c r="T13">
        <f t="shared" si="0"/>
        <v>27.5</v>
      </c>
      <c r="U13">
        <f t="shared" si="1"/>
        <v>63.5</v>
      </c>
      <c r="V13">
        <f t="shared" si="2"/>
        <v>30</v>
      </c>
    </row>
    <row r="14" spans="1:22" x14ac:dyDescent="0.25">
      <c r="A14" s="295" t="s">
        <v>31</v>
      </c>
      <c r="B14" s="301">
        <v>10</v>
      </c>
      <c r="C14" s="301"/>
      <c r="D14" s="301"/>
      <c r="E14" s="301"/>
      <c r="F14" s="301"/>
      <c r="G14" s="302"/>
      <c r="H14" s="303">
        <v>20</v>
      </c>
      <c r="I14" s="301"/>
      <c r="J14" s="301"/>
      <c r="K14" s="301"/>
      <c r="L14" s="301"/>
      <c r="M14" s="302"/>
      <c r="N14" s="303">
        <v>9.76</v>
      </c>
      <c r="O14" s="301"/>
      <c r="P14" s="301"/>
      <c r="Q14" s="301"/>
      <c r="R14" s="301"/>
      <c r="S14" s="302"/>
      <c r="T14">
        <f t="shared" si="0"/>
        <v>10</v>
      </c>
      <c r="U14">
        <f t="shared" si="1"/>
        <v>20</v>
      </c>
      <c r="V14">
        <f t="shared" si="2"/>
        <v>9.76</v>
      </c>
    </row>
    <row r="15" spans="1:22" x14ac:dyDescent="0.25">
      <c r="A15" s="295" t="s">
        <v>1215</v>
      </c>
      <c r="B15" s="301">
        <v>45</v>
      </c>
      <c r="C15" s="301"/>
      <c r="D15" s="301">
        <v>45</v>
      </c>
      <c r="E15" s="301"/>
      <c r="F15" s="301"/>
      <c r="G15" s="302"/>
      <c r="H15" s="303">
        <v>66</v>
      </c>
      <c r="I15" s="301"/>
      <c r="J15" s="4">
        <v>66</v>
      </c>
      <c r="K15" s="301"/>
      <c r="L15" s="301"/>
      <c r="M15" s="302"/>
      <c r="N15" s="303">
        <v>47.45</v>
      </c>
      <c r="O15" s="301"/>
      <c r="P15" s="301">
        <v>47.45</v>
      </c>
      <c r="Q15" s="301"/>
      <c r="R15" s="301"/>
      <c r="S15" s="302"/>
      <c r="T15">
        <f t="shared" si="0"/>
        <v>45</v>
      </c>
      <c r="U15">
        <f t="shared" si="1"/>
        <v>66</v>
      </c>
      <c r="V15">
        <f t="shared" si="2"/>
        <v>47.45</v>
      </c>
    </row>
    <row r="16" spans="1:22" x14ac:dyDescent="0.25">
      <c r="A16" s="295" t="s">
        <v>1236</v>
      </c>
      <c r="B16" s="301"/>
      <c r="C16" s="301"/>
      <c r="D16" s="301"/>
      <c r="E16" s="301"/>
      <c r="F16" s="301"/>
      <c r="G16" s="302"/>
      <c r="H16" s="303"/>
      <c r="I16" s="301"/>
      <c r="J16" s="301"/>
      <c r="K16" s="301"/>
      <c r="L16" s="301"/>
      <c r="M16" s="302"/>
      <c r="N16" s="303"/>
      <c r="O16" s="301"/>
      <c r="P16" s="301"/>
      <c r="Q16" s="301"/>
      <c r="R16" s="301"/>
      <c r="S16" s="302"/>
      <c r="V16">
        <f t="shared" si="2"/>
        <v>0</v>
      </c>
    </row>
    <row r="17" spans="1:22" ht="15.6" x14ac:dyDescent="0.3">
      <c r="A17" s="305" t="s">
        <v>1216</v>
      </c>
      <c r="B17" s="301"/>
      <c r="C17" s="301"/>
      <c r="D17" s="301">
        <v>92</v>
      </c>
      <c r="E17" s="301"/>
      <c r="F17" s="301"/>
      <c r="G17" s="302"/>
      <c r="H17" s="303"/>
      <c r="I17" s="301"/>
      <c r="J17" s="301">
        <v>92</v>
      </c>
      <c r="K17" s="301"/>
      <c r="L17" s="301"/>
      <c r="M17" s="302"/>
      <c r="N17" s="303"/>
      <c r="O17" s="301"/>
      <c r="P17" s="301">
        <v>92</v>
      </c>
      <c r="Q17" s="301"/>
      <c r="R17" s="301"/>
      <c r="S17" s="302"/>
      <c r="T17">
        <f t="shared" si="0"/>
        <v>92</v>
      </c>
      <c r="U17">
        <f t="shared" si="1"/>
        <v>92</v>
      </c>
      <c r="V17">
        <f t="shared" si="2"/>
        <v>92</v>
      </c>
    </row>
    <row r="18" spans="1:22" ht="15.6" x14ac:dyDescent="0.3">
      <c r="A18" s="305" t="s">
        <v>70</v>
      </c>
      <c r="B18" s="301">
        <v>1360</v>
      </c>
      <c r="C18" s="301"/>
      <c r="D18" s="301"/>
      <c r="E18" s="301"/>
      <c r="F18" s="301"/>
      <c r="G18" s="302"/>
      <c r="H18" s="301">
        <v>1360</v>
      </c>
      <c r="I18" s="301"/>
      <c r="J18" s="301"/>
      <c r="K18" s="301"/>
      <c r="L18" s="301"/>
      <c r="M18" s="302"/>
      <c r="N18" s="301">
        <v>1360</v>
      </c>
      <c r="O18" s="301"/>
      <c r="P18" s="301"/>
      <c r="Q18" s="301"/>
      <c r="R18" s="301"/>
      <c r="S18" s="302"/>
      <c r="T18">
        <f t="shared" si="0"/>
        <v>1360</v>
      </c>
      <c r="U18">
        <f t="shared" si="1"/>
        <v>1360</v>
      </c>
      <c r="V18">
        <f t="shared" si="2"/>
        <v>1360</v>
      </c>
    </row>
    <row r="19" spans="1:22" ht="15.6" x14ac:dyDescent="0.3">
      <c r="A19" s="305" t="s">
        <v>1217</v>
      </c>
      <c r="B19" s="301">
        <v>362.5</v>
      </c>
      <c r="C19" s="301"/>
      <c r="D19" s="301"/>
      <c r="E19" s="301"/>
      <c r="F19" s="301"/>
      <c r="G19" s="302"/>
      <c r="H19" s="301">
        <v>362.5</v>
      </c>
      <c r="I19" s="301"/>
      <c r="J19" s="301"/>
      <c r="K19" s="301"/>
      <c r="L19" s="301"/>
      <c r="M19" s="302"/>
      <c r="N19" s="301">
        <v>362.5</v>
      </c>
      <c r="O19" s="301"/>
      <c r="P19" s="301"/>
      <c r="Q19" s="301"/>
      <c r="R19" s="301"/>
      <c r="S19" s="302"/>
      <c r="T19">
        <f t="shared" si="0"/>
        <v>362.5</v>
      </c>
      <c r="U19">
        <f t="shared" si="1"/>
        <v>362.5</v>
      </c>
      <c r="V19">
        <f t="shared" si="2"/>
        <v>362.5</v>
      </c>
    </row>
    <row r="20" spans="1:22" ht="15.6" x14ac:dyDescent="0.3">
      <c r="A20" s="305" t="s">
        <v>1218</v>
      </c>
      <c r="B20" s="301">
        <v>362.5</v>
      </c>
      <c r="C20" s="301"/>
      <c r="D20" s="301"/>
      <c r="E20" s="301"/>
      <c r="F20" s="301"/>
      <c r="G20" s="302"/>
      <c r="H20" s="301">
        <v>362.5</v>
      </c>
      <c r="I20" s="301"/>
      <c r="J20" s="301"/>
      <c r="K20" s="301"/>
      <c r="L20" s="301"/>
      <c r="M20" s="302"/>
      <c r="N20" s="301">
        <v>362.5</v>
      </c>
      <c r="O20" s="301"/>
      <c r="P20" s="301"/>
      <c r="Q20" s="301"/>
      <c r="R20" s="301"/>
      <c r="S20" s="302"/>
      <c r="T20">
        <f t="shared" si="0"/>
        <v>362.5</v>
      </c>
      <c r="U20">
        <f t="shared" si="1"/>
        <v>362.5</v>
      </c>
      <c r="V20">
        <f t="shared" si="2"/>
        <v>362.5</v>
      </c>
    </row>
    <row r="21" spans="1:22" ht="15.6" x14ac:dyDescent="0.3">
      <c r="A21" s="305" t="s">
        <v>1219</v>
      </c>
      <c r="B21" s="301">
        <v>112.60000000000001</v>
      </c>
      <c r="C21" s="301"/>
      <c r="D21" s="301"/>
      <c r="E21" s="301"/>
      <c r="F21" s="301"/>
      <c r="G21" s="302"/>
      <c r="H21" s="301">
        <v>112.60000000000001</v>
      </c>
      <c r="I21" s="301"/>
      <c r="J21" s="301"/>
      <c r="K21" s="301"/>
      <c r="L21" s="301"/>
      <c r="M21" s="302"/>
      <c r="N21" s="301">
        <v>112.60000000000001</v>
      </c>
      <c r="O21" s="301"/>
      <c r="P21" s="301"/>
      <c r="Q21" s="301"/>
      <c r="R21" s="301"/>
      <c r="S21" s="302"/>
      <c r="T21">
        <f t="shared" si="0"/>
        <v>112.60000000000001</v>
      </c>
      <c r="U21">
        <f t="shared" si="1"/>
        <v>112.60000000000001</v>
      </c>
      <c r="V21">
        <f t="shared" si="2"/>
        <v>112.60000000000001</v>
      </c>
    </row>
    <row r="22" spans="1:22" ht="15.6" x14ac:dyDescent="0.3">
      <c r="A22" s="305" t="s">
        <v>1237</v>
      </c>
      <c r="B22" s="301">
        <v>1664.5</v>
      </c>
      <c r="C22" s="301"/>
      <c r="D22" s="301"/>
      <c r="E22" s="301"/>
      <c r="F22" s="301"/>
      <c r="G22" s="302"/>
      <c r="H22" s="301">
        <v>1664.5</v>
      </c>
      <c r="I22" s="301"/>
      <c r="J22" s="301"/>
      <c r="K22" s="301"/>
      <c r="L22" s="301"/>
      <c r="M22" s="302"/>
      <c r="N22" s="301">
        <v>1664.5</v>
      </c>
      <c r="O22" s="301"/>
      <c r="P22" s="301"/>
      <c r="Q22" s="301"/>
      <c r="R22" s="301"/>
      <c r="S22" s="302"/>
      <c r="T22">
        <f t="shared" si="0"/>
        <v>1664.5</v>
      </c>
      <c r="U22">
        <f t="shared" si="1"/>
        <v>1664.5</v>
      </c>
      <c r="V22">
        <f t="shared" si="2"/>
        <v>1664.5</v>
      </c>
    </row>
    <row r="23" spans="1:22" ht="15.6" x14ac:dyDescent="0.3">
      <c r="A23" s="305" t="s">
        <v>1220</v>
      </c>
      <c r="B23" s="301">
        <v>1675</v>
      </c>
      <c r="C23" s="301"/>
      <c r="D23" s="301"/>
      <c r="E23" s="301"/>
      <c r="F23" s="301"/>
      <c r="G23" s="302"/>
      <c r="H23" s="301">
        <v>1675</v>
      </c>
      <c r="I23" s="301"/>
      <c r="J23" s="301"/>
      <c r="K23" s="301"/>
      <c r="L23" s="301"/>
      <c r="M23" s="302"/>
      <c r="N23" s="301">
        <v>1675</v>
      </c>
      <c r="O23" s="301"/>
      <c r="P23" s="301"/>
      <c r="Q23" s="301"/>
      <c r="R23" s="301"/>
      <c r="S23" s="302"/>
      <c r="T23">
        <f t="shared" si="0"/>
        <v>1675</v>
      </c>
      <c r="U23">
        <f t="shared" si="1"/>
        <v>1675</v>
      </c>
      <c r="V23">
        <f t="shared" si="2"/>
        <v>1675</v>
      </c>
    </row>
    <row r="24" spans="1:22" ht="16.2" thickBot="1" x14ac:dyDescent="0.35">
      <c r="A24" s="306" t="s">
        <v>1221</v>
      </c>
      <c r="B24" s="307">
        <v>530.5</v>
      </c>
      <c r="C24" s="307"/>
      <c r="D24" s="307"/>
      <c r="E24" s="307"/>
      <c r="F24" s="307"/>
      <c r="G24" s="308"/>
      <c r="H24" s="307">
        <v>530.5</v>
      </c>
      <c r="I24" s="307"/>
      <c r="J24" s="307"/>
      <c r="K24" s="307"/>
      <c r="L24" s="307"/>
      <c r="M24" s="308"/>
      <c r="N24" s="307">
        <v>530.5</v>
      </c>
      <c r="O24" s="307"/>
      <c r="P24" s="307"/>
      <c r="Q24" s="307"/>
      <c r="R24" s="307"/>
      <c r="S24" s="308"/>
      <c r="T24">
        <f t="shared" si="0"/>
        <v>530.5</v>
      </c>
      <c r="U24">
        <f t="shared" si="1"/>
        <v>530.5</v>
      </c>
      <c r="V24">
        <f t="shared" si="2"/>
        <v>530.5</v>
      </c>
    </row>
    <row r="25" spans="1:22" ht="15.6" x14ac:dyDescent="0.3">
      <c r="A25" s="309" t="s">
        <v>47</v>
      </c>
      <c r="T25">
        <v>0</v>
      </c>
      <c r="U25">
        <v>0</v>
      </c>
      <c r="V25">
        <v>0</v>
      </c>
    </row>
    <row r="26" spans="1:22" x14ac:dyDescent="0.25">
      <c r="A26" s="310" t="s">
        <v>1222</v>
      </c>
      <c r="T26">
        <f>+E8</f>
        <v>65</v>
      </c>
      <c r="U26">
        <f>+K8</f>
        <v>65</v>
      </c>
      <c r="V26">
        <f>+Q8</f>
        <v>65</v>
      </c>
    </row>
    <row r="29" spans="1:22" x14ac:dyDescent="0.25">
      <c r="C29" s="301"/>
    </row>
    <row r="30" spans="1:22" x14ac:dyDescent="0.25">
      <c r="C30" s="301"/>
      <c r="G30" s="301"/>
      <c r="H30" s="301"/>
    </row>
    <row r="31" spans="1:22" x14ac:dyDescent="0.25">
      <c r="C31" s="301"/>
      <c r="G31" s="301"/>
      <c r="H31" s="301"/>
    </row>
    <row r="32" spans="1:22" x14ac:dyDescent="0.25">
      <c r="C32" s="301"/>
      <c r="G32" s="301"/>
      <c r="H32" s="301"/>
    </row>
    <row r="33" spans="3:8" x14ac:dyDescent="0.25">
      <c r="C33" s="301"/>
      <c r="G33" s="301"/>
      <c r="H33" s="301"/>
    </row>
    <row r="34" spans="3:8" x14ac:dyDescent="0.25">
      <c r="C34" s="301"/>
      <c r="G34" s="301"/>
      <c r="H34" s="301"/>
    </row>
    <row r="35" spans="3:8" x14ac:dyDescent="0.25">
      <c r="C35" s="301"/>
      <c r="G35" s="301"/>
      <c r="H35" s="301"/>
    </row>
    <row r="36" spans="3:8" x14ac:dyDescent="0.25">
      <c r="G36" s="301"/>
      <c r="H36" s="301"/>
    </row>
    <row r="37" spans="3:8" x14ac:dyDescent="0.25">
      <c r="G37" s="301"/>
      <c r="H37" s="301"/>
    </row>
  </sheetData>
  <mergeCells count="4">
    <mergeCell ref="B1:S1"/>
    <mergeCell ref="B2:G2"/>
    <mergeCell ref="H2:M2"/>
    <mergeCell ref="N2:S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:Q30"/>
  <sheetViews>
    <sheetView workbookViewId="0">
      <selection activeCell="C16" sqref="C16"/>
    </sheetView>
  </sheetViews>
  <sheetFormatPr baseColWidth="10" defaultRowHeight="13.2" x14ac:dyDescent="0.25"/>
  <cols>
    <col min="1" max="1" width="15.5546875" style="294" customWidth="1"/>
    <col min="2" max="3" width="18.33203125" customWidth="1"/>
    <col min="4" max="5" width="18.44140625" customWidth="1"/>
    <col min="6" max="6" width="18" customWidth="1"/>
    <col min="7" max="7" width="18.33203125" customWidth="1"/>
    <col min="15" max="15" width="11.5546875" bestFit="1" customWidth="1"/>
  </cols>
  <sheetData>
    <row r="1" spans="1:17" x14ac:dyDescent="0.25">
      <c r="B1" t="str">
        <f>B2&amp;"-"&amp;B3</f>
        <v>Contenedor-1,5</v>
      </c>
      <c r="C1" t="str">
        <f t="shared" ref="C1:L1" si="0">C2&amp;"-"&amp;C3</f>
        <v>Contenedor-5</v>
      </c>
      <c r="D1" t="str">
        <f t="shared" si="0"/>
        <v>Contenedor-7</v>
      </c>
      <c r="E1" t="str">
        <f t="shared" si="0"/>
        <v>Contenedor-10</v>
      </c>
      <c r="F1" t="str">
        <f t="shared" si="0"/>
        <v>Contenedor-20</v>
      </c>
      <c r="G1" t="str">
        <f t="shared" si="0"/>
        <v>Contenedor-30</v>
      </c>
      <c r="H1" t="str">
        <f t="shared" si="0"/>
        <v>Dumper-10</v>
      </c>
      <c r="I1" t="str">
        <f t="shared" si="0"/>
        <v>Dumper-13</v>
      </c>
      <c r="J1" t="str">
        <f t="shared" si="0"/>
        <v>Dumper-16</v>
      </c>
      <c r="K1" t="str">
        <f t="shared" si="0"/>
        <v>Bañera-20</v>
      </c>
      <c r="L1" t="str">
        <f t="shared" si="0"/>
        <v>Bañera-25</v>
      </c>
    </row>
    <row r="2" spans="1:17" ht="13.8" thickBot="1" x14ac:dyDescent="0.3">
      <c r="B2" t="s">
        <v>1238</v>
      </c>
      <c r="C2" t="s">
        <v>1238</v>
      </c>
      <c r="D2" t="s">
        <v>1238</v>
      </c>
      <c r="E2" t="s">
        <v>1238</v>
      </c>
      <c r="F2" t="s">
        <v>1238</v>
      </c>
      <c r="G2" t="s">
        <v>1238</v>
      </c>
      <c r="H2" t="s">
        <v>1243</v>
      </c>
      <c r="I2" t="s">
        <v>1243</v>
      </c>
      <c r="J2" t="s">
        <v>1243</v>
      </c>
      <c r="K2" t="s">
        <v>1246</v>
      </c>
      <c r="L2" t="s">
        <v>1246</v>
      </c>
    </row>
    <row r="3" spans="1:17" x14ac:dyDescent="0.25">
      <c r="A3" s="312" t="s">
        <v>1259</v>
      </c>
      <c r="B3" s="313">
        <v>1.5</v>
      </c>
      <c r="C3" s="314">
        <v>5</v>
      </c>
      <c r="D3" s="314">
        <v>7</v>
      </c>
      <c r="E3" s="314">
        <v>10</v>
      </c>
      <c r="F3" s="314">
        <v>20</v>
      </c>
      <c r="G3" s="314">
        <v>30</v>
      </c>
      <c r="H3" s="320">
        <v>10</v>
      </c>
      <c r="I3" s="321">
        <v>13</v>
      </c>
      <c r="J3" s="322">
        <v>16</v>
      </c>
      <c r="K3" s="313">
        <v>20</v>
      </c>
      <c r="L3" s="328">
        <v>25</v>
      </c>
      <c r="M3" s="311"/>
      <c r="N3" s="311"/>
      <c r="O3" s="311"/>
      <c r="P3" s="311"/>
      <c r="Q3" s="301"/>
    </row>
    <row r="4" spans="1:17" ht="13.8" thickBot="1" x14ac:dyDescent="0.3">
      <c r="A4" s="315" t="s">
        <v>1242</v>
      </c>
      <c r="B4" s="316">
        <v>82.5</v>
      </c>
      <c r="C4" s="317">
        <v>86.54</v>
      </c>
      <c r="D4" s="317">
        <v>98</v>
      </c>
      <c r="E4" s="317">
        <v>108.68</v>
      </c>
      <c r="F4" s="317">
        <v>155.03</v>
      </c>
      <c r="G4" s="317">
        <v>155.03</v>
      </c>
      <c r="H4" s="323">
        <v>19.47</v>
      </c>
      <c r="I4" s="324">
        <v>22.72</v>
      </c>
      <c r="J4" s="325">
        <v>25.96</v>
      </c>
      <c r="K4" s="329">
        <v>29.21</v>
      </c>
      <c r="L4" s="330">
        <v>36.06</v>
      </c>
      <c r="M4" s="301"/>
      <c r="N4" s="301"/>
      <c r="O4" s="301"/>
      <c r="P4" s="301"/>
      <c r="Q4" s="301"/>
    </row>
    <row r="5" spans="1:17" ht="13.8" thickBot="1" x14ac:dyDescent="0.3">
      <c r="A5" s="318"/>
      <c r="B5" s="319"/>
      <c r="C5" s="319"/>
      <c r="D5" s="319"/>
      <c r="E5" s="319"/>
      <c r="F5" t="s">
        <v>1258</v>
      </c>
      <c r="G5" s="319"/>
      <c r="H5" s="301"/>
      <c r="I5" s="301"/>
      <c r="J5" s="301"/>
      <c r="K5" s="301"/>
      <c r="L5" s="301"/>
      <c r="M5" s="301"/>
      <c r="N5" s="301"/>
      <c r="O5" s="301"/>
      <c r="P5" s="301"/>
      <c r="Q5" s="301"/>
    </row>
    <row r="6" spans="1:17" ht="13.8" thickBot="1" x14ac:dyDescent="0.3">
      <c r="A6" s="889" t="s">
        <v>1243</v>
      </c>
      <c r="B6" s="890"/>
      <c r="C6" s="890"/>
      <c r="D6" s="891"/>
      <c r="F6" t="s">
        <v>1260</v>
      </c>
      <c r="G6" t="s">
        <v>1261</v>
      </c>
    </row>
    <row r="7" spans="1:17" x14ac:dyDescent="0.25">
      <c r="A7" s="312" t="s">
        <v>1239</v>
      </c>
      <c r="B7" s="320" t="s">
        <v>1240</v>
      </c>
      <c r="C7" s="321" t="s">
        <v>1244</v>
      </c>
      <c r="D7" s="322" t="s">
        <v>1245</v>
      </c>
      <c r="E7" s="342"/>
      <c r="F7">
        <f>+F3</f>
        <v>20</v>
      </c>
      <c r="G7" s="341">
        <f>+F4</f>
        <v>155.03</v>
      </c>
    </row>
    <row r="8" spans="1:17" ht="13.8" thickBot="1" x14ac:dyDescent="0.3">
      <c r="A8" s="315" t="s">
        <v>1242</v>
      </c>
      <c r="B8" s="323">
        <v>19.47</v>
      </c>
      <c r="C8" s="324">
        <v>22.72</v>
      </c>
      <c r="D8" s="325">
        <v>25.96</v>
      </c>
      <c r="E8" s="343"/>
    </row>
    <row r="9" spans="1:17" ht="13.8" thickBot="1" x14ac:dyDescent="0.3">
      <c r="B9" s="326"/>
      <c r="C9" s="326"/>
      <c r="D9" s="326"/>
    </row>
    <row r="10" spans="1:17" ht="13.8" thickBot="1" x14ac:dyDescent="0.3">
      <c r="A10" s="889" t="s">
        <v>1246</v>
      </c>
      <c r="B10" s="890"/>
      <c r="C10" s="891"/>
      <c r="D10" s="243"/>
    </row>
    <row r="11" spans="1:17" x14ac:dyDescent="0.25">
      <c r="A11" s="327" t="s">
        <v>1239</v>
      </c>
      <c r="B11" s="313" t="s">
        <v>1241</v>
      </c>
      <c r="C11" s="328" t="s">
        <v>1247</v>
      </c>
    </row>
    <row r="12" spans="1:17" ht="13.8" thickBot="1" x14ac:dyDescent="0.3">
      <c r="A12" s="315" t="s">
        <v>1242</v>
      </c>
      <c r="B12" s="329">
        <v>29.21</v>
      </c>
      <c r="C12" s="330">
        <v>36.06</v>
      </c>
    </row>
    <row r="13" spans="1:17" ht="13.8" thickBot="1" x14ac:dyDescent="0.3"/>
    <row r="14" spans="1:17" ht="13.8" thickBot="1" x14ac:dyDescent="0.3">
      <c r="A14" s="892" t="s">
        <v>34</v>
      </c>
      <c r="B14" s="893"/>
      <c r="C14" s="893"/>
      <c r="D14" s="893"/>
      <c r="E14" s="893"/>
      <c r="F14" s="893"/>
      <c r="G14" s="894"/>
    </row>
    <row r="15" spans="1:17" x14ac:dyDescent="0.25">
      <c r="A15" s="331" t="s">
        <v>1248</v>
      </c>
      <c r="B15" s="332"/>
      <c r="C15" s="332"/>
      <c r="D15" s="332"/>
      <c r="E15" s="332"/>
      <c r="F15" s="332"/>
      <c r="G15" s="332"/>
    </row>
    <row r="16" spans="1:17" x14ac:dyDescent="0.25">
      <c r="A16" s="294" t="s">
        <v>1249</v>
      </c>
      <c r="B16" t="s">
        <v>1250</v>
      </c>
      <c r="C16">
        <v>380</v>
      </c>
      <c r="D16">
        <v>8</v>
      </c>
    </row>
    <row r="17" spans="1:15" x14ac:dyDescent="0.25">
      <c r="A17" s="333" t="s">
        <v>1251</v>
      </c>
      <c r="B17" s="334"/>
      <c r="C17" s="334"/>
      <c r="D17" s="334"/>
      <c r="E17" s="334"/>
      <c r="F17" s="334"/>
      <c r="G17" s="334"/>
    </row>
    <row r="18" spans="1:15" x14ac:dyDescent="0.25">
      <c r="A18" s="335" t="s">
        <v>1252</v>
      </c>
      <c r="C18">
        <v>35</v>
      </c>
    </row>
    <row r="20" spans="1:15" x14ac:dyDescent="0.25">
      <c r="J20" s="294"/>
      <c r="K20" s="294"/>
      <c r="L20" s="294"/>
      <c r="M20" s="294"/>
    </row>
    <row r="21" spans="1:15" x14ac:dyDescent="0.25">
      <c r="J21" s="294"/>
      <c r="K21" s="294"/>
      <c r="L21" s="294"/>
      <c r="M21" s="294"/>
      <c r="O21" s="294"/>
    </row>
    <row r="22" spans="1:15" x14ac:dyDescent="0.25">
      <c r="J22" s="294"/>
      <c r="K22" s="294"/>
      <c r="L22" s="294"/>
      <c r="M22" s="294"/>
    </row>
    <row r="23" spans="1:15" x14ac:dyDescent="0.25">
      <c r="J23" s="294"/>
      <c r="K23" s="294"/>
      <c r="L23" s="294"/>
      <c r="M23" s="294"/>
    </row>
    <row r="24" spans="1:15" x14ac:dyDescent="0.25">
      <c r="J24" s="294"/>
      <c r="K24" s="294"/>
      <c r="L24" s="294"/>
      <c r="M24" s="294"/>
    </row>
    <row r="25" spans="1:15" x14ac:dyDescent="0.25">
      <c r="J25" s="294"/>
      <c r="K25" s="294"/>
      <c r="L25" s="294"/>
      <c r="M25" s="294"/>
    </row>
    <row r="26" spans="1:15" x14ac:dyDescent="0.25">
      <c r="C26">
        <v>380</v>
      </c>
      <c r="M26" s="294"/>
      <c r="O26" s="336"/>
    </row>
    <row r="27" spans="1:15" x14ac:dyDescent="0.25">
      <c r="A27" s="294">
        <v>0.1</v>
      </c>
      <c r="B27">
        <v>4</v>
      </c>
      <c r="C27">
        <v>8</v>
      </c>
      <c r="D27">
        <v>8.5</v>
      </c>
      <c r="E27">
        <v>15.5</v>
      </c>
      <c r="F27">
        <v>16</v>
      </c>
      <c r="G27">
        <v>16.5</v>
      </c>
      <c r="H27">
        <v>25</v>
      </c>
      <c r="J27" s="294"/>
      <c r="K27" s="294"/>
      <c r="L27" s="294"/>
      <c r="M27" s="294"/>
    </row>
    <row r="29" spans="1:15" x14ac:dyDescent="0.25">
      <c r="A29">
        <f t="shared" ref="A29:H29" si="1">QUOTIENT(A27,$D$16)</f>
        <v>0</v>
      </c>
      <c r="B29">
        <f t="shared" si="1"/>
        <v>0</v>
      </c>
      <c r="C29">
        <f t="shared" si="1"/>
        <v>1</v>
      </c>
      <c r="D29">
        <f t="shared" si="1"/>
        <v>1</v>
      </c>
      <c r="E29">
        <f t="shared" si="1"/>
        <v>1</v>
      </c>
      <c r="F29">
        <f t="shared" si="1"/>
        <v>2</v>
      </c>
      <c r="G29">
        <f t="shared" si="1"/>
        <v>2</v>
      </c>
      <c r="H29">
        <f t="shared" si="1"/>
        <v>3</v>
      </c>
    </row>
    <row r="30" spans="1:15" x14ac:dyDescent="0.25">
      <c r="A30" s="340">
        <f t="shared" ref="A30:H30" si="2">MOD(A27,$D$16)</f>
        <v>0.1</v>
      </c>
      <c r="B30">
        <f t="shared" si="2"/>
        <v>4</v>
      </c>
      <c r="C30">
        <f t="shared" si="2"/>
        <v>0</v>
      </c>
      <c r="D30">
        <f t="shared" si="2"/>
        <v>0.5</v>
      </c>
      <c r="E30">
        <f t="shared" si="2"/>
        <v>7.5</v>
      </c>
      <c r="F30">
        <f t="shared" si="2"/>
        <v>0</v>
      </c>
      <c r="G30">
        <f t="shared" si="2"/>
        <v>0.5</v>
      </c>
      <c r="H30">
        <f t="shared" si="2"/>
        <v>1</v>
      </c>
    </row>
  </sheetData>
  <mergeCells count="3">
    <mergeCell ref="A6:D6"/>
    <mergeCell ref="A10:C10"/>
    <mergeCell ref="A14:G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93</vt:i4>
      </vt:variant>
    </vt:vector>
  </HeadingPairs>
  <TitlesOfParts>
    <vt:vector size="99" baseType="lpstr">
      <vt:lpstr>PORTADA</vt:lpstr>
      <vt:lpstr>INTRO</vt:lpstr>
      <vt:lpstr>EGR</vt:lpstr>
      <vt:lpstr>PGR</vt:lpstr>
      <vt:lpstr>IFG</vt:lpstr>
      <vt:lpstr>RESUMEN</vt:lpstr>
      <vt:lpstr>Año</vt:lpstr>
      <vt:lpstr>EGR!Área_de_impresión</vt:lpstr>
      <vt:lpstr>IFG!Área_de_impresión</vt:lpstr>
      <vt:lpstr>INTRO!Área_de_impresión</vt:lpstr>
      <vt:lpstr>PGR!Área_de_impresión</vt:lpstr>
      <vt:lpstr>PORTADA!Área_de_impresión</vt:lpstr>
      <vt:lpstr>RESUMEN!Área_de_impresión</vt:lpstr>
      <vt:lpstr>Construcción</vt:lpstr>
      <vt:lpstr>Demolición</vt:lpstr>
      <vt:lpstr>Demolición_Industrial</vt:lpstr>
      <vt:lpstr>Demolición_Residencial</vt:lpstr>
      <vt:lpstr>Industria</vt:lpstr>
      <vt:lpstr>Inicio</vt:lpstr>
      <vt:lpstr>L020108L</vt:lpstr>
      <vt:lpstr>L030308L</vt:lpstr>
      <vt:lpstr>L040222L</vt:lpstr>
      <vt:lpstr>L080111L</vt:lpstr>
      <vt:lpstr>L080112L</vt:lpstr>
      <vt:lpstr>L080113L</vt:lpstr>
      <vt:lpstr>L080119L</vt:lpstr>
      <vt:lpstr>L080202L</vt:lpstr>
      <vt:lpstr>L080409L</vt:lpstr>
      <vt:lpstr>L080410L</vt:lpstr>
      <vt:lpstr>L120109L</vt:lpstr>
      <vt:lpstr>L120114L</vt:lpstr>
      <vt:lpstr>L130205L</vt:lpstr>
      <vt:lpstr>L130502L</vt:lpstr>
      <vt:lpstr>L140602L</vt:lpstr>
      <vt:lpstr>L140603L</vt:lpstr>
      <vt:lpstr>L150101L</vt:lpstr>
      <vt:lpstr>L150102L</vt:lpstr>
      <vt:lpstr>L150103L</vt:lpstr>
      <vt:lpstr>L150104L</vt:lpstr>
      <vt:lpstr>L150105L</vt:lpstr>
      <vt:lpstr>L150106L</vt:lpstr>
      <vt:lpstr>L150110L</vt:lpstr>
      <vt:lpstr>L150202L</vt:lpstr>
      <vt:lpstr>L160107L</vt:lpstr>
      <vt:lpstr>L160113L</vt:lpstr>
      <vt:lpstr>L160114L</vt:lpstr>
      <vt:lpstr>L160116L</vt:lpstr>
      <vt:lpstr>L160209L</vt:lpstr>
      <vt:lpstr>L160211L</vt:lpstr>
      <vt:lpstr>L160213L</vt:lpstr>
      <vt:lpstr>L160214L</vt:lpstr>
      <vt:lpstr>L160506L</vt:lpstr>
      <vt:lpstr>L160601L</vt:lpstr>
      <vt:lpstr>L160602L</vt:lpstr>
      <vt:lpstr>L170101L</vt:lpstr>
      <vt:lpstr>L170102L</vt:lpstr>
      <vt:lpstr>L170103L</vt:lpstr>
      <vt:lpstr>L170106L</vt:lpstr>
      <vt:lpstr>L170107L</vt:lpstr>
      <vt:lpstr>L170201L</vt:lpstr>
      <vt:lpstr>L170202L</vt:lpstr>
      <vt:lpstr>L170203L</vt:lpstr>
      <vt:lpstr>L170204L</vt:lpstr>
      <vt:lpstr>L170301L</vt:lpstr>
      <vt:lpstr>L170302L</vt:lpstr>
      <vt:lpstr>L170303L</vt:lpstr>
      <vt:lpstr>L170401L</vt:lpstr>
      <vt:lpstr>L170402L</vt:lpstr>
      <vt:lpstr>L170403L</vt:lpstr>
      <vt:lpstr>L170404L</vt:lpstr>
      <vt:lpstr>L170405L</vt:lpstr>
      <vt:lpstr>L170406L</vt:lpstr>
      <vt:lpstr>L170407L</vt:lpstr>
      <vt:lpstr>L170409L</vt:lpstr>
      <vt:lpstr>L170410L</vt:lpstr>
      <vt:lpstr>L170411L</vt:lpstr>
      <vt:lpstr>L170503L</vt:lpstr>
      <vt:lpstr>L170504L</vt:lpstr>
      <vt:lpstr>L170505L</vt:lpstr>
      <vt:lpstr>L170601L</vt:lpstr>
      <vt:lpstr>L170603L</vt:lpstr>
      <vt:lpstr>L170604L</vt:lpstr>
      <vt:lpstr>L170605L</vt:lpstr>
      <vt:lpstr>L170801L</vt:lpstr>
      <vt:lpstr>L170802L</vt:lpstr>
      <vt:lpstr>L170903L</vt:lpstr>
      <vt:lpstr>L170904L</vt:lpstr>
      <vt:lpstr>L180109L</vt:lpstr>
      <vt:lpstr>L200101L</vt:lpstr>
      <vt:lpstr>L200110L</vt:lpstr>
      <vt:lpstr>L200111L</vt:lpstr>
      <vt:lpstr>L200121L</vt:lpstr>
      <vt:lpstr>L200127L</vt:lpstr>
      <vt:lpstr>L200136L</vt:lpstr>
      <vt:lpstr>L200201L</vt:lpstr>
      <vt:lpstr>L200301L</vt:lpstr>
      <vt:lpstr>L200307L</vt:lpstr>
      <vt:lpstr>Territorio</vt:lpstr>
      <vt:lpstr>Tipo</vt:lpstr>
    </vt:vector>
  </TitlesOfParts>
  <Company>Ihobe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residuos2</dc:creator>
  <cp:lastModifiedBy>Aitor Saez de Cortazar</cp:lastModifiedBy>
  <cp:lastPrinted>2016-11-16T12:44:37Z</cp:lastPrinted>
  <dcterms:created xsi:type="dcterms:W3CDTF">2008-02-04T10:29:17Z</dcterms:created>
  <dcterms:modified xsi:type="dcterms:W3CDTF">2018-09-07T10:24:35Z</dcterms:modified>
</cp:coreProperties>
</file>